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322射阳项目\P03\"/>
    </mc:Choice>
  </mc:AlternateContent>
  <bookViews>
    <workbookView xWindow="480" yWindow="216"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2" sheetId="70"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土地案例" sheetId="71" r:id="rId43"/>
  </sheets>
  <externalReferences>
    <externalReference r:id="rId44"/>
  </externalReferences>
  <definedNames>
    <definedName name="_xlnm._FilterDatabase" localSheetId="28" hidden="1">Sheet2!$A$1:$WVZ$1</definedName>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_xlnm.Print_Area" localSheetId="12">'数据-汇总表'!$A$1:$I$32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5" i="66" l="1"/>
  <c r="I13" i="3" l="1"/>
  <c r="C15" i="66" l="1"/>
  <c r="B15" i="66"/>
  <c r="O51" i="71" l="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O4" i="71"/>
  <c r="O3" i="71"/>
  <c r="O2" i="71"/>
  <c r="S2" i="70" l="1"/>
  <c r="B7" i="69" l="1"/>
  <c r="T5" i="31"/>
  <c r="B5" i="31"/>
  <c r="S48" i="70"/>
  <c r="S14" i="70"/>
  <c r="S50" i="70"/>
  <c r="S51" i="70"/>
  <c r="S44" i="70"/>
  <c r="S47" i="70"/>
  <c r="S18" i="70"/>
  <c r="S22" i="70"/>
  <c r="S23" i="70"/>
  <c r="S26" i="70"/>
  <c r="S29" i="70"/>
  <c r="S31" i="70"/>
  <c r="S10" i="70"/>
  <c r="S52" i="70"/>
  <c r="S17" i="70"/>
  <c r="S33" i="70"/>
  <c r="S20" i="70"/>
  <c r="S25" i="70"/>
  <c r="S35" i="70"/>
  <c r="S30" i="70"/>
  <c r="S27" i="70"/>
  <c r="S21" i="70"/>
  <c r="S32" i="70"/>
  <c r="S24" i="70"/>
  <c r="S39" i="70"/>
  <c r="S19" i="70"/>
  <c r="S34" i="70"/>
  <c r="S36" i="70"/>
  <c r="S37" i="70"/>
  <c r="S49" i="70"/>
  <c r="S16" i="70"/>
  <c r="S28" i="70"/>
  <c r="S12" i="70"/>
  <c r="S15" i="70"/>
  <c r="S13" i="70"/>
  <c r="S46" i="70"/>
  <c r="S45" i="70"/>
  <c r="S41" i="70"/>
  <c r="S42" i="70"/>
  <c r="S43" i="70"/>
  <c r="S38" i="70"/>
  <c r="S11" i="70"/>
  <c r="S40" i="70"/>
  <c r="S4" i="70"/>
  <c r="S6" i="70"/>
  <c r="S5" i="70"/>
  <c r="S3" i="70"/>
  <c r="S9" i="70"/>
  <c r="S8" i="70"/>
  <c r="S7" i="70"/>
  <c r="C40" i="39"/>
  <c r="H40" i="39" s="1"/>
  <c r="F19" i="6"/>
  <c r="AH5" i="59"/>
  <c r="AG5" i="59"/>
  <c r="AE5" i="59"/>
  <c r="AF5" i="59" s="1"/>
  <c r="AD5" i="59"/>
  <c r="Q6" i="59"/>
  <c r="Q5" i="59"/>
  <c r="P6" i="59"/>
  <c r="P5" i="59"/>
  <c r="O6" i="59"/>
  <c r="O5" i="59"/>
  <c r="N6" i="59"/>
  <c r="N5" i="59"/>
  <c r="M19" i="46"/>
  <c r="J50" i="15"/>
  <c r="J51" i="15" s="1"/>
  <c r="D8" i="59"/>
  <c r="AH6" i="59"/>
  <c r="AG6" i="59"/>
  <c r="AE6" i="59"/>
  <c r="AF6" i="59" s="1"/>
  <c r="AD6" i="59"/>
  <c r="I3" i="59"/>
  <c r="L3" i="59"/>
  <c r="AH3" i="59" s="1"/>
  <c r="K3" i="59"/>
  <c r="J3" i="59"/>
  <c r="AE3" i="59" s="1"/>
  <c r="AF3" i="59" s="1"/>
  <c r="AE7" i="59"/>
  <c r="AF7" i="59"/>
  <c r="AG7" i="59"/>
  <c r="AH7" i="59"/>
  <c r="AD7" i="59"/>
  <c r="Q7" i="59"/>
  <c r="P7" i="59"/>
  <c r="O7" i="59"/>
  <c r="C7" i="59" s="1"/>
  <c r="N7" i="59"/>
  <c r="N8" i="59"/>
  <c r="Q8" i="59"/>
  <c r="P8" i="59"/>
  <c r="O8" i="59"/>
  <c r="K59" i="15"/>
  <c r="P62" i="15" s="1"/>
  <c r="Q74" i="44"/>
  <c r="Q61" i="44"/>
  <c r="Q60" i="44"/>
  <c r="Q53" i="44"/>
  <c r="J51" i="44"/>
  <c r="J52" i="44" s="1"/>
  <c r="M48" i="44"/>
  <c r="A16" i="55"/>
  <c r="B67" i="63" s="1"/>
  <c r="A15" i="55"/>
  <c r="B66" i="63" s="1"/>
  <c r="A10" i="55"/>
  <c r="A9" i="55"/>
  <c r="B60" i="63" s="1"/>
  <c r="A8" i="55"/>
  <c r="A6" i="54"/>
  <c r="B49" i="63" s="1"/>
  <c r="A8" i="54"/>
  <c r="A7" i="54"/>
  <c r="B51" i="63" s="1"/>
  <c r="A27" i="51"/>
  <c r="D5" i="46"/>
  <c r="Q9" i="59"/>
  <c r="O9" i="59"/>
  <c r="N10" i="59"/>
  <c r="O10" i="59"/>
  <c r="P10" i="59"/>
  <c r="Q10" i="59"/>
  <c r="N9" i="59"/>
  <c r="P9" i="59"/>
  <c r="K75" i="9"/>
  <c r="K6" i="4"/>
  <c r="E17" i="66"/>
  <c r="F17" i="66"/>
  <c r="E18" i="66"/>
  <c r="F18" i="66"/>
  <c r="E19" i="66"/>
  <c r="F19" i="66"/>
  <c r="E20" i="66"/>
  <c r="F20" i="66"/>
  <c r="E21" i="66"/>
  <c r="F21" i="66"/>
  <c r="E22" i="66"/>
  <c r="F22" i="66"/>
  <c r="E23" i="66"/>
  <c r="F23" i="66"/>
  <c r="B3" i="66"/>
  <c r="B7" i="59"/>
  <c r="E7" i="59"/>
  <c r="F7" i="59"/>
  <c r="F6" i="59" s="1"/>
  <c r="F5" i="59" s="1"/>
  <c r="S7" i="59"/>
  <c r="AD3" i="59"/>
  <c r="AG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6" i="59"/>
  <c r="C3" i="65"/>
  <c r="C1" i="65"/>
  <c r="N1" i="65" s="1"/>
  <c r="B76" i="63"/>
  <c r="M5" i="54"/>
  <c r="B41" i="63" s="1"/>
  <c r="A23" i="51"/>
  <c r="B17" i="63" s="1"/>
  <c r="Y12" i="46"/>
  <c r="AA9" i="46"/>
  <c r="AB9" i="46"/>
  <c r="AB10" i="46" s="1"/>
  <c r="AC9" i="46"/>
  <c r="AC10" i="46" s="1"/>
  <c r="AD9" i="46"/>
  <c r="AE9" i="46"/>
  <c r="AF9" i="46"/>
  <c r="AF10" i="46"/>
  <c r="AG9" i="46"/>
  <c r="AH9" i="46"/>
  <c r="AI9" i="46"/>
  <c r="AJ9" i="46"/>
  <c r="Z9" i="46"/>
  <c r="Z10" i="46" s="1"/>
  <c r="AI10" i="46"/>
  <c r="AG10" i="46"/>
  <c r="AE10" i="46"/>
  <c r="Y10" i="46"/>
  <c r="AF12" i="46"/>
  <c r="AB12" i="46"/>
  <c r="AI12" i="46"/>
  <c r="AG12" i="46"/>
  <c r="AE12" i="46"/>
  <c r="B73" i="63"/>
  <c r="A21" i="64"/>
  <c r="B75" i="63" s="1"/>
  <c r="A27" i="64"/>
  <c r="A15" i="64"/>
  <c r="A14" i="64"/>
  <c r="A11" i="64"/>
  <c r="A3" i="64"/>
  <c r="A45" i="9"/>
  <c r="A44" i="9"/>
  <c r="C57" i="10"/>
  <c r="A28" i="51"/>
  <c r="C56" i="10"/>
  <c r="C55" i="10"/>
  <c r="C54" i="10"/>
  <c r="A26" i="51" s="1"/>
  <c r="B19" i="63" s="1"/>
  <c r="B44" i="63"/>
  <c r="B40" i="63"/>
  <c r="B30" i="63"/>
  <c r="B27" i="63"/>
  <c r="B25" i="63"/>
  <c r="A11" i="51"/>
  <c r="B10" i="63" s="1"/>
  <c r="A26" i="64"/>
  <c r="K39" i="9"/>
  <c r="K40" i="9"/>
  <c r="B58" i="63"/>
  <c r="B53" i="63"/>
  <c r="A46" i="9"/>
  <c r="K41" i="9"/>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G5" i="54"/>
  <c r="B34" i="63"/>
  <c r="E5" i="54"/>
  <c r="B32" i="63"/>
  <c r="R2" i="54"/>
  <c r="B24" i="63"/>
  <c r="B49" i="50"/>
  <c r="B5" i="63"/>
  <c r="B40" i="50"/>
  <c r="B3" i="63"/>
  <c r="I19" i="46"/>
  <c r="Q11" i="59"/>
  <c r="F11" i="59"/>
  <c r="P11" i="59"/>
  <c r="O11" i="59"/>
  <c r="N11" i="59"/>
  <c r="D72" i="59"/>
  <c r="F71" i="59"/>
  <c r="F70" i="59" s="1"/>
  <c r="F69" i="59" s="1"/>
  <c r="E71" i="59"/>
  <c r="E70" i="59" s="1"/>
  <c r="E69" i="59" s="1"/>
  <c r="C71" i="59"/>
  <c r="D71" i="59" s="1"/>
  <c r="B71" i="59"/>
  <c r="B70" i="59" s="1"/>
  <c r="B69" i="59" s="1"/>
  <c r="D68" i="59"/>
  <c r="F67" i="59"/>
  <c r="F66" i="59" s="1"/>
  <c r="F65" i="59" s="1"/>
  <c r="E67" i="59"/>
  <c r="E66" i="59" s="1"/>
  <c r="E65" i="59" s="1"/>
  <c r="C67" i="59"/>
  <c r="B67" i="59"/>
  <c r="B66" i="59" s="1"/>
  <c r="B65" i="59" s="1"/>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T55" i="59" s="1"/>
  <c r="B55" i="59"/>
  <c r="S55" i="59" s="1"/>
  <c r="Q54" i="59"/>
  <c r="P54" i="59"/>
  <c r="O54" i="59"/>
  <c r="N54" i="59"/>
  <c r="F54" i="59"/>
  <c r="F53" i="59" s="1"/>
  <c r="B54" i="59"/>
  <c r="B53" i="59" s="1"/>
  <c r="Q53" i="59"/>
  <c r="P53" i="59"/>
  <c r="O53" i="59"/>
  <c r="N53" i="59"/>
  <c r="Q52" i="59"/>
  <c r="P52" i="59"/>
  <c r="O52" i="59"/>
  <c r="N52" i="59"/>
  <c r="D52" i="59"/>
  <c r="F51" i="59"/>
  <c r="E51" i="59"/>
  <c r="C51" i="59"/>
  <c r="B51" i="59"/>
  <c r="N51" i="59"/>
  <c r="B50"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c r="F38"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c r="D33" i="59" s="1"/>
  <c r="N32" i="59"/>
  <c r="B33" i="59"/>
  <c r="B34" i="59" s="1"/>
  <c r="D32" i="59"/>
  <c r="T31" i="59"/>
  <c r="Q31" i="59"/>
  <c r="P31" i="59"/>
  <c r="O31" i="59"/>
  <c r="N31" i="59"/>
  <c r="D31" i="59"/>
  <c r="Q30" i="59"/>
  <c r="P30" i="59"/>
  <c r="O30" i="59"/>
  <c r="N30" i="59"/>
  <c r="Q29" i="59"/>
  <c r="P29" i="59"/>
  <c r="O29" i="59"/>
  <c r="C30" i="59" s="1"/>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P24" i="59"/>
  <c r="E25" i="59" s="1"/>
  <c r="E26" i="59" s="1"/>
  <c r="E27" i="59" s="1"/>
  <c r="U27" i="59" s="1"/>
  <c r="O24" i="59"/>
  <c r="C25" i="59" s="1"/>
  <c r="N24" i="59"/>
  <c r="B25" i="59" s="1"/>
  <c r="B26" i="59" s="1"/>
  <c r="B27" i="59" s="1"/>
  <c r="S27" i="59" s="1"/>
  <c r="D24" i="59"/>
  <c r="Q23" i="59"/>
  <c r="P23" i="59"/>
  <c r="O23" i="59"/>
  <c r="N23" i="59"/>
  <c r="Q22" i="59"/>
  <c r="AB22" i="59"/>
  <c r="P22" i="59"/>
  <c r="O22" i="59"/>
  <c r="Y22" i="59" s="1"/>
  <c r="Z22" i="59" s="1"/>
  <c r="N22" i="59"/>
  <c r="X22" i="59"/>
  <c r="Q21" i="59"/>
  <c r="AB21" i="59"/>
  <c r="P21" i="59"/>
  <c r="O21" i="59"/>
  <c r="Y21" i="59" s="1"/>
  <c r="Z21" i="59" s="1"/>
  <c r="N21" i="59"/>
  <c r="Q20" i="59"/>
  <c r="AB20" i="59" s="1"/>
  <c r="P20" i="59"/>
  <c r="AA20" i="59" s="1"/>
  <c r="O20" i="59"/>
  <c r="C21" i="59" s="1"/>
  <c r="C22" i="59" s="1"/>
  <c r="N20" i="59"/>
  <c r="B21" i="59"/>
  <c r="B22" i="59" s="1"/>
  <c r="B23" i="59" s="1"/>
  <c r="S23" i="59" s="1"/>
  <c r="D20" i="59"/>
  <c r="Q19" i="59"/>
  <c r="P19" i="59"/>
  <c r="AA19" i="59"/>
  <c r="O19" i="59"/>
  <c r="N19" i="59"/>
  <c r="X19" i="59" s="1"/>
  <c r="Q18" i="59"/>
  <c r="P18" i="59"/>
  <c r="AA18" i="59" s="1"/>
  <c r="O18" i="59"/>
  <c r="N18" i="59"/>
  <c r="Q17" i="59"/>
  <c r="P17" i="59"/>
  <c r="AA17" i="59"/>
  <c r="O17" i="59"/>
  <c r="N17" i="59"/>
  <c r="X17" i="59" s="1"/>
  <c r="Q16" i="59"/>
  <c r="F17" i="59" s="1"/>
  <c r="P16" i="59"/>
  <c r="O16" i="59"/>
  <c r="Y16" i="59"/>
  <c r="Z16" i="59" s="1"/>
  <c r="N16" i="59"/>
  <c r="D16" i="59"/>
  <c r="Q15" i="59"/>
  <c r="AB15" i="59"/>
  <c r="P15" i="59"/>
  <c r="O15" i="59"/>
  <c r="Y15" i="59" s="1"/>
  <c r="Z15" i="59" s="1"/>
  <c r="N15" i="59"/>
  <c r="Q14" i="59"/>
  <c r="P14" i="59"/>
  <c r="O14" i="59"/>
  <c r="Y14" i="59" s="1"/>
  <c r="Z14" i="59" s="1"/>
  <c r="N14" i="59"/>
  <c r="Q13" i="59"/>
  <c r="P13" i="59"/>
  <c r="O13" i="59"/>
  <c r="N13" i="59"/>
  <c r="Q12" i="59"/>
  <c r="P12" i="59"/>
  <c r="O12" i="59"/>
  <c r="C13" i="59" s="1"/>
  <c r="C14" i="59" s="1"/>
  <c r="N12" i="59"/>
  <c r="B13" i="59"/>
  <c r="B14" i="59" s="1"/>
  <c r="B15" i="59" s="1"/>
  <c r="S15" i="59" s="1"/>
  <c r="D12" i="59"/>
  <c r="X11" i="59"/>
  <c r="Y9" i="59"/>
  <c r="Z9" i="59" s="1"/>
  <c r="AB11" i="59"/>
  <c r="E13" i="59"/>
  <c r="E14" i="59"/>
  <c r="E15" i="59" s="1"/>
  <c r="U15" i="59" s="1"/>
  <c r="B35" i="59"/>
  <c r="S35" i="59" s="1"/>
  <c r="S51" i="59"/>
  <c r="AA22" i="59"/>
  <c r="V27" i="59"/>
  <c r="F39" i="59"/>
  <c r="V39" i="59" s="1"/>
  <c r="F43" i="59"/>
  <c r="V43" i="59" s="1"/>
  <c r="D21" i="59"/>
  <c r="D30" i="59"/>
  <c r="D29" i="59"/>
  <c r="C34" i="59"/>
  <c r="C38" i="59"/>
  <c r="C39" i="59" s="1"/>
  <c r="D37" i="59"/>
  <c r="D41" i="59"/>
  <c r="C46" i="59"/>
  <c r="C47" i="59"/>
  <c r="D45" i="59"/>
  <c r="N50" i="59"/>
  <c r="B49" i="59"/>
  <c r="N48" i="59" s="1"/>
  <c r="U51" i="59"/>
  <c r="C54" i="59"/>
  <c r="D55" i="59"/>
  <c r="E58" i="59"/>
  <c r="E57" i="59" s="1"/>
  <c r="C62" i="59"/>
  <c r="C61" i="59" s="1"/>
  <c r="D61" i="59" s="1"/>
  <c r="D63" i="59"/>
  <c r="C70" i="59"/>
  <c r="D70" i="59" s="1"/>
  <c r="U16" i="4"/>
  <c r="S16" i="4"/>
  <c r="Q16" i="4"/>
  <c r="O16" i="4"/>
  <c r="M16" i="4"/>
  <c r="K16" i="4"/>
  <c r="D62" i="59"/>
  <c r="N49" i="59"/>
  <c r="D46" i="59"/>
  <c r="C43" i="59"/>
  <c r="T43" i="59" s="1"/>
  <c r="D38" i="59"/>
  <c r="D43"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C18" i="35"/>
  <c r="D68" i="35"/>
  <c r="E68" i="35" s="1"/>
  <c r="F68" i="35" s="1"/>
  <c r="G68" i="35" s="1"/>
  <c r="Q21" i="37"/>
  <c r="Z21" i="37" s="1"/>
  <c r="F21" i="37"/>
  <c r="C21" i="37"/>
  <c r="D77" i="37"/>
  <c r="E77" i="37" s="1"/>
  <c r="F77" i="37" s="1"/>
  <c r="G77" i="37" s="1"/>
  <c r="Q21" i="34"/>
  <c r="Z21" i="34" s="1"/>
  <c r="C21" i="34"/>
  <c r="D84" i="34"/>
  <c r="E84" i="34" s="1"/>
  <c r="F21" i="34"/>
  <c r="AA21" i="34" s="1"/>
  <c r="Z21" i="33"/>
  <c r="Q21" i="33"/>
  <c r="C21" i="33"/>
  <c r="D83" i="33"/>
  <c r="E83" i="33"/>
  <c r="F83" i="33" s="1"/>
  <c r="G83" i="33" s="1"/>
  <c r="Q21" i="21"/>
  <c r="Z21" i="21"/>
  <c r="D83" i="21"/>
  <c r="E83" i="21"/>
  <c r="F83" i="21" s="1"/>
  <c r="G83" i="21" s="1"/>
  <c r="F21" i="21"/>
  <c r="AA21" i="21"/>
  <c r="C21" i="21"/>
  <c r="Z27" i="40"/>
  <c r="Q27" i="40"/>
  <c r="D96" i="40"/>
  <c r="E96" i="40" s="1"/>
  <c r="F96" i="40" s="1"/>
  <c r="F27" i="40"/>
  <c r="AA27" i="40"/>
  <c r="Q31" i="39"/>
  <c r="Z31" i="39" s="1"/>
  <c r="D105" i="39"/>
  <c r="G20" i="20"/>
  <c r="B85" i="46" s="1"/>
  <c r="C22" i="20"/>
  <c r="S18" i="36"/>
  <c r="S21" i="21"/>
  <c r="H18" i="35"/>
  <c r="J18" i="35"/>
  <c r="H21" i="37"/>
  <c r="J21" i="37"/>
  <c r="F84" i="34"/>
  <c r="G84" i="34" s="1"/>
  <c r="J21" i="34"/>
  <c r="H21" i="34"/>
  <c r="F21" i="33"/>
  <c r="H21" i="33"/>
  <c r="J21" i="33"/>
  <c r="H21" i="21"/>
  <c r="J21" i="21"/>
  <c r="H27" i="40"/>
  <c r="F23" i="15"/>
  <c r="D22" i="15" s="1"/>
  <c r="G17" i="11"/>
  <c r="F15" i="15"/>
  <c r="F17" i="15"/>
  <c r="F18" i="15"/>
  <c r="F20" i="15"/>
  <c r="F21" i="15"/>
  <c r="F33" i="15"/>
  <c r="F60" i="15" s="1"/>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R258" i="31"/>
  <c r="S258" i="31" s="1"/>
  <c r="R259" i="31"/>
  <c r="S259" i="31" s="1"/>
  <c r="R260" i="31"/>
  <c r="S260" i="31" s="1"/>
  <c r="R261" i="31"/>
  <c r="S261" i="31" s="1"/>
  <c r="R262" i="31"/>
  <c r="S262" i="31" s="1"/>
  <c r="R263" i="31"/>
  <c r="S263" i="31" s="1"/>
  <c r="R264" i="31"/>
  <c r="S264" i="31" s="1"/>
  <c r="R265" i="31"/>
  <c r="R266" i="31"/>
  <c r="S266" i="31" s="1"/>
  <c r="R267" i="31"/>
  <c r="S267" i="31" s="1"/>
  <c r="R268" i="31"/>
  <c r="S268" i="31" s="1"/>
  <c r="R269" i="31"/>
  <c r="S269" i="31" s="1"/>
  <c r="R270" i="31"/>
  <c r="S270" i="31" s="1"/>
  <c r="R271" i="31"/>
  <c r="S271" i="31" s="1"/>
  <c r="R272" i="31"/>
  <c r="S272" i="31" s="1"/>
  <c r="R273" i="31"/>
  <c r="R274" i="31"/>
  <c r="S274" i="31" s="1"/>
  <c r="R275" i="31"/>
  <c r="S275" i="31" s="1"/>
  <c r="R276" i="31"/>
  <c r="S276" i="31" s="1"/>
  <c r="R277" i="31"/>
  <c r="S277" i="31" s="1"/>
  <c r="R278" i="31"/>
  <c r="S278" i="31" s="1"/>
  <c r="R279" i="31"/>
  <c r="S279" i="31" s="1"/>
  <c r="R280" i="31"/>
  <c r="S280" i="31" s="1"/>
  <c r="R281" i="31"/>
  <c r="R282" i="31"/>
  <c r="S282" i="31" s="1"/>
  <c r="R283" i="31"/>
  <c r="S283" i="31" s="1"/>
  <c r="R284" i="31"/>
  <c r="S284" i="31" s="1"/>
  <c r="R285" i="31"/>
  <c r="S285" i="31" s="1"/>
  <c r="R286" i="31"/>
  <c r="S286" i="31" s="1"/>
  <c r="R287" i="31"/>
  <c r="S287" i="31" s="1"/>
  <c r="R288" i="31"/>
  <c r="S288" i="31" s="1"/>
  <c r="R289" i="31"/>
  <c r="R290" i="31"/>
  <c r="S290" i="31" s="1"/>
  <c r="R291" i="31"/>
  <c r="S291" i="31" s="1"/>
  <c r="R292" i="31"/>
  <c r="S292" i="31" s="1"/>
  <c r="R293" i="31"/>
  <c r="S293" i="31" s="1"/>
  <c r="R294" i="31"/>
  <c r="S294" i="31" s="1"/>
  <c r="R295" i="31"/>
  <c r="S295" i="31" s="1"/>
  <c r="R296" i="31"/>
  <c r="S296" i="31" s="1"/>
  <c r="R297" i="3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0" i="39"/>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5" i="31"/>
  <c r="S407" i="31"/>
  <c r="S399" i="31"/>
  <c r="S391" i="31"/>
  <c r="S383" i="31"/>
  <c r="S375" i="31"/>
  <c r="S367" i="31"/>
  <c r="S359" i="31"/>
  <c r="S351" i="31"/>
  <c r="S343" i="31"/>
  <c r="S335" i="31"/>
  <c r="S327" i="31"/>
  <c r="S423" i="31"/>
  <c r="S313" i="31"/>
  <c r="S305" i="31"/>
  <c r="S297" i="31"/>
  <c r="S289" i="31"/>
  <c r="S281" i="31"/>
  <c r="S273" i="31"/>
  <c r="S265" i="31"/>
  <c r="S257" i="31"/>
  <c r="S249" i="31"/>
  <c r="S241" i="31"/>
  <c r="S233" i="31"/>
  <c r="S225" i="31"/>
  <c r="S425" i="31"/>
  <c r="S215" i="31"/>
  <c r="S207" i="31"/>
  <c r="S199" i="31"/>
  <c r="S191" i="31"/>
  <c r="S183" i="31"/>
  <c r="S175" i="31"/>
  <c r="S167" i="31"/>
  <c r="S159" i="31"/>
  <c r="S151" i="31"/>
  <c r="S143" i="31"/>
  <c r="S135" i="31"/>
  <c r="S127" i="31"/>
  <c r="S495" i="31"/>
  <c r="S487" i="31"/>
  <c r="S479" i="31"/>
  <c r="S471" i="31"/>
  <c r="S441" i="31"/>
  <c r="S437" i="31"/>
  <c r="S433" i="31"/>
  <c r="S121" i="31"/>
  <c r="S117"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AB31" i="35" s="1"/>
  <c r="F31" i="35"/>
  <c r="S31" i="35" s="1"/>
  <c r="D87" i="35"/>
  <c r="E87" i="35"/>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9" i="31"/>
  <c r="S523" i="31"/>
  <c r="F41" i="21"/>
  <c r="S41" i="21" s="1"/>
  <c r="J41" i="21"/>
  <c r="AC41" i="21"/>
  <c r="H41" i="21"/>
  <c r="U41" i="21" s="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B81" i="40"/>
  <c r="J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D97" i="39"/>
  <c r="J23" i="39" s="1"/>
  <c r="AC23" i="39" s="1"/>
  <c r="D95" i="39"/>
  <c r="E95" i="39" s="1"/>
  <c r="F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C20" i="36"/>
  <c r="C20" i="35"/>
  <c r="C16" i="36"/>
  <c r="C16" i="35"/>
  <c r="C14" i="36"/>
  <c r="C14" i="35"/>
  <c r="B80" i="37"/>
  <c r="B110" i="37"/>
  <c r="B108" i="37"/>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c r="B75" i="36"/>
  <c r="B73" i="36"/>
  <c r="B71" i="36"/>
  <c r="J23" i="36"/>
  <c r="D70" i="36"/>
  <c r="H22" i="36"/>
  <c r="D68" i="36"/>
  <c r="E68" i="36" s="1"/>
  <c r="D64" i="36"/>
  <c r="E64" i="36" s="1"/>
  <c r="F64" i="36" s="1"/>
  <c r="G64" i="36" s="1"/>
  <c r="J16" i="36"/>
  <c r="D62" i="36"/>
  <c r="E62" i="36" s="1"/>
  <c r="B59" i="36"/>
  <c r="J13" i="36" s="1"/>
  <c r="W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H11" i="35" s="1"/>
  <c r="AB11" i="35" s="1"/>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c r="Q29" i="35"/>
  <c r="Z29" i="35"/>
  <c r="Q28" i="35"/>
  <c r="Z28" i="35"/>
  <c r="J28" i="35"/>
  <c r="H28" i="35"/>
  <c r="AB28" i="35" s="1"/>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S32" i="21" s="1"/>
  <c r="F38" i="21"/>
  <c r="S38" i="21" s="1"/>
  <c r="F36" i="21"/>
  <c r="S36" i="21" s="1"/>
  <c r="F39" i="21"/>
  <c r="AA39" i="21" s="1"/>
  <c r="J40" i="21"/>
  <c r="W40" i="21" s="1"/>
  <c r="H35" i="21"/>
  <c r="AB35" i="21" s="1"/>
  <c r="J8" i="21"/>
  <c r="AC8" i="21" s="1"/>
  <c r="J9" i="21"/>
  <c r="H8" i="21"/>
  <c r="U8" i="21" s="1"/>
  <c r="H9" i="21"/>
  <c r="U9" i="21" s="1"/>
  <c r="H10" i="21"/>
  <c r="U10" i="21"/>
  <c r="H39" i="21"/>
  <c r="AB39" i="21"/>
  <c r="J34" i="21"/>
  <c r="W34" i="21"/>
  <c r="H36" i="21"/>
  <c r="U36" i="21"/>
  <c r="F35" i="21"/>
  <c r="AA35" i="21"/>
  <c r="J10" i="21"/>
  <c r="AC10" i="21"/>
  <c r="H26" i="21"/>
  <c r="J12" i="21"/>
  <c r="W12" i="21" s="1"/>
  <c r="J26" i="21"/>
  <c r="W26" i="21" s="1"/>
  <c r="F26" i="21"/>
  <c r="AA26" i="21" s="1"/>
  <c r="AB41" i="21"/>
  <c r="AA41" i="21"/>
  <c r="W41" i="21"/>
  <c r="S10" i="39"/>
  <c r="U30" i="37"/>
  <c r="E103" i="37"/>
  <c r="F103" i="37" s="1"/>
  <c r="G103" i="37" s="1"/>
  <c r="H103" i="37" s="1"/>
  <c r="I103" i="37" s="1"/>
  <c r="J103" i="37" s="1"/>
  <c r="K103" i="37" s="1"/>
  <c r="L103" i="37" s="1"/>
  <c r="M103" i="37" s="1"/>
  <c r="F29" i="36"/>
  <c r="AA29" i="36"/>
  <c r="F16" i="36"/>
  <c r="AA16" i="36"/>
  <c r="W22" i="36"/>
  <c r="J33" i="36"/>
  <c r="W33" i="36" s="1"/>
  <c r="AC27" i="35"/>
  <c r="U31" i="35"/>
  <c r="W36" i="35"/>
  <c r="W31" i="35"/>
  <c r="F36" i="34"/>
  <c r="S36" i="34" s="1"/>
  <c r="W39" i="34"/>
  <c r="H39" i="33"/>
  <c r="AB39" i="33"/>
  <c r="U9" i="33"/>
  <c r="U33" i="33"/>
  <c r="S40" i="33"/>
  <c r="S33" i="33"/>
  <c r="U38" i="33"/>
  <c r="W8" i="21"/>
  <c r="AB27" i="35"/>
  <c r="S10" i="40"/>
  <c r="W10" i="40"/>
  <c r="S11" i="40"/>
  <c r="U11" i="40"/>
  <c r="S36" i="40"/>
  <c r="U36" i="40"/>
  <c r="S36" i="39"/>
  <c r="AC40" i="21"/>
  <c r="AB36" i="21"/>
  <c r="C23" i="39"/>
  <c r="U36" i="39"/>
  <c r="S42" i="39"/>
  <c r="H32" i="33"/>
  <c r="AB32" i="33" s="1"/>
  <c r="F100" i="40"/>
  <c r="J27" i="36"/>
  <c r="W27" i="36"/>
  <c r="J30" i="35"/>
  <c r="W30" i="35"/>
  <c r="F22" i="35"/>
  <c r="H10" i="35"/>
  <c r="U10" i="35" s="1"/>
  <c r="U29" i="36"/>
  <c r="E85" i="36"/>
  <c r="F85" i="36" s="1"/>
  <c r="G85" i="36" s="1"/>
  <c r="H85" i="36" s="1"/>
  <c r="I85" i="36" s="1"/>
  <c r="J85" i="36" s="1"/>
  <c r="K85" i="36" s="1"/>
  <c r="L85" i="36" s="1"/>
  <c r="M85" i="36" s="1"/>
  <c r="J29" i="36"/>
  <c r="AC29" i="36" s="1"/>
  <c r="F12" i="36"/>
  <c r="S12" i="36" s="1"/>
  <c r="S10" i="36"/>
  <c r="H16" i="35"/>
  <c r="U16" i="35"/>
  <c r="H33" i="35"/>
  <c r="AB33" i="35"/>
  <c r="W8" i="35"/>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E113" i="33"/>
  <c r="F36" i="33"/>
  <c r="S36" i="33"/>
  <c r="F19" i="33"/>
  <c r="S19" i="33"/>
  <c r="J19" i="33"/>
  <c r="AB30" i="36"/>
  <c r="H29" i="35"/>
  <c r="AB29" i="35" s="1"/>
  <c r="U34" i="37"/>
  <c r="S34" i="37"/>
  <c r="AA34" i="37"/>
  <c r="AB40" i="34"/>
  <c r="J19" i="34"/>
  <c r="AC19" i="34" s="1"/>
  <c r="F113" i="33"/>
  <c r="G113" i="33" s="1"/>
  <c r="H113" i="33" s="1"/>
  <c r="I113" i="33" s="1"/>
  <c r="J113" i="33" s="1"/>
  <c r="K113" i="33" s="1"/>
  <c r="L113" i="33" s="1"/>
  <c r="M113" i="33" s="1"/>
  <c r="H37" i="33"/>
  <c r="AB37" i="33" s="1"/>
  <c r="S37" i="33"/>
  <c r="AC42" i="34"/>
  <c r="W42" i="34"/>
  <c r="AC38" i="34"/>
  <c r="W38" i="34"/>
  <c r="AA38" i="34"/>
  <c r="S38" i="34"/>
  <c r="J37" i="33"/>
  <c r="J42" i="21"/>
  <c r="AC42" i="21" s="1"/>
  <c r="J44" i="34"/>
  <c r="AC44" i="34" s="1"/>
  <c r="F44" i="34"/>
  <c r="S44" i="34" s="1"/>
  <c r="J10" i="35"/>
  <c r="W10" i="35" s="1"/>
  <c r="AL5" i="3"/>
  <c r="BQ13" i="3"/>
  <c r="H14" i="21"/>
  <c r="AB14" i="21" s="1"/>
  <c r="J28" i="21"/>
  <c r="AC28" i="21" s="1"/>
  <c r="F30" i="21"/>
  <c r="S30" i="21" s="1"/>
  <c r="H44" i="21"/>
  <c r="U44" i="21" s="1"/>
  <c r="F28" i="33"/>
  <c r="AA28" i="33" s="1"/>
  <c r="F33" i="35"/>
  <c r="S33" i="35" s="1"/>
  <c r="J33" i="35"/>
  <c r="W33" i="35" s="1"/>
  <c r="F30" i="35"/>
  <c r="AA30" i="35" s="1"/>
  <c r="H10" i="36"/>
  <c r="AB10" i="36" s="1"/>
  <c r="F28" i="36"/>
  <c r="S28" i="36" s="1"/>
  <c r="F27" i="36"/>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J29" i="33"/>
  <c r="W29" i="33" s="1"/>
  <c r="J31" i="33"/>
  <c r="AC31" i="33" s="1"/>
  <c r="H31" i="33"/>
  <c r="U31" i="33" s="1"/>
  <c r="J45" i="33"/>
  <c r="F11" i="35"/>
  <c r="S11" i="35" s="1"/>
  <c r="H28" i="36"/>
  <c r="H32" i="36"/>
  <c r="AB32" i="36" s="1"/>
  <c r="J32" i="36"/>
  <c r="AC32" i="36" s="1"/>
  <c r="H13" i="36"/>
  <c r="AB13" i="36" s="1"/>
  <c r="F13" i="36"/>
  <c r="S13" i="36" s="1"/>
  <c r="J29" i="37"/>
  <c r="F29" i="37"/>
  <c r="AA29" i="37" s="1"/>
  <c r="F105" i="37"/>
  <c r="G105" i="37" s="1"/>
  <c r="J37" i="37"/>
  <c r="AC37" i="37" s="1"/>
  <c r="H37" i="37"/>
  <c r="U37" i="37" s="1"/>
  <c r="H40" i="37"/>
  <c r="J40" i="37"/>
  <c r="W40" i="37" s="1"/>
  <c r="F40" i="37"/>
  <c r="AA40" i="37" s="1"/>
  <c r="H14" i="33"/>
  <c r="U14" i="33" s="1"/>
  <c r="F14" i="33"/>
  <c r="AA14" i="33" s="1"/>
  <c r="J14" i="33"/>
  <c r="AC14" i="33" s="1"/>
  <c r="H30" i="33"/>
  <c r="AB30" i="33" s="1"/>
  <c r="F30" i="33"/>
  <c r="S30" i="33" s="1"/>
  <c r="J30" i="33"/>
  <c r="H44" i="33"/>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H25" i="35"/>
  <c r="J35" i="35"/>
  <c r="F35" i="35"/>
  <c r="S35" i="35" s="1"/>
  <c r="H35" i="35"/>
  <c r="U35" i="35" s="1"/>
  <c r="J25" i="36"/>
  <c r="W25" i="36" s="1"/>
  <c r="F25" i="36"/>
  <c r="AA25" i="36" s="1"/>
  <c r="H25" i="36"/>
  <c r="AB25" i="36" s="1"/>
  <c r="H13" i="37"/>
  <c r="AB13" i="37" s="1"/>
  <c r="F28" i="37"/>
  <c r="AA28" i="37" s="1"/>
  <c r="J28" i="37"/>
  <c r="AC28" i="37" s="1"/>
  <c r="H28" i="37"/>
  <c r="U28" i="37" s="1"/>
  <c r="F38" i="37"/>
  <c r="J27" i="37"/>
  <c r="W27" i="37" s="1"/>
  <c r="U30" i="33"/>
  <c r="J36" i="37"/>
  <c r="AC36" i="37" s="1"/>
  <c r="W42" i="21"/>
  <c r="G529" i="3"/>
  <c r="G517" i="3"/>
  <c r="G508" i="3"/>
  <c r="G17" i="3"/>
  <c r="G549" i="3"/>
  <c r="BL561" i="3"/>
  <c r="BL535" i="3"/>
  <c r="BL519" i="3"/>
  <c r="BL501" i="3"/>
  <c r="BL483" i="3"/>
  <c r="BL563" i="3"/>
  <c r="BL541" i="3"/>
  <c r="G514" i="3"/>
  <c r="BL503" i="3"/>
  <c r="BL485" i="3"/>
  <c r="BA561" i="3"/>
  <c r="AZ561" i="3" s="1"/>
  <c r="BA557" i="3"/>
  <c r="BA545" i="3"/>
  <c r="BA541" i="3"/>
  <c r="BA521" i="3"/>
  <c r="BA493" i="3"/>
  <c r="BA19" i="3"/>
  <c r="BA566" i="3"/>
  <c r="AZ566" i="3" s="1"/>
  <c r="BA556" i="3"/>
  <c r="BA550" i="3"/>
  <c r="BA544" i="3"/>
  <c r="BA536" i="3"/>
  <c r="BA528" i="3"/>
  <c r="BA520" i="3"/>
  <c r="BA512" i="3"/>
  <c r="BA502" i="3"/>
  <c r="BA492" i="3"/>
  <c r="BA484" i="3"/>
  <c r="G562" i="3"/>
  <c r="G558" i="3"/>
  <c r="G554" i="3"/>
  <c r="G546" i="3"/>
  <c r="AC542" i="3"/>
  <c r="G542" i="3" s="1"/>
  <c r="BQ542" i="3"/>
  <c r="BQ568" i="3"/>
  <c r="BQ566" i="3"/>
  <c r="BQ564" i="3"/>
  <c r="BQ562" i="3"/>
  <c r="BQ560" i="3"/>
  <c r="BQ558" i="3"/>
  <c r="BQ556" i="3"/>
  <c r="BQ554" i="3"/>
  <c r="BL554" i="3" s="1"/>
  <c r="BQ552" i="3"/>
  <c r="BL552" i="3"/>
  <c r="BQ550" i="3"/>
  <c r="BL550" i="3"/>
  <c r="BQ548" i="3"/>
  <c r="BQ546" i="3"/>
  <c r="BL546" i="3" s="1"/>
  <c r="BQ544" i="3"/>
  <c r="G544" i="3"/>
  <c r="G534" i="3"/>
  <c r="G526" i="3"/>
  <c r="BQ540" i="3"/>
  <c r="BL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BQ506" i="3"/>
  <c r="G498" i="3"/>
  <c r="BQ504" i="3"/>
  <c r="BQ502" i="3"/>
  <c r="BL502" i="3" s="1"/>
  <c r="AZ502" i="3" s="1"/>
  <c r="BQ500" i="3"/>
  <c r="BL500" i="3"/>
  <c r="BQ498" i="3"/>
  <c r="BQ496" i="3"/>
  <c r="AC494" i="3"/>
  <c r="BQ494" i="3"/>
  <c r="G492" i="3"/>
  <c r="G484" i="3"/>
  <c r="BQ492" i="3"/>
  <c r="BL492" i="3" s="1"/>
  <c r="BQ490" i="3"/>
  <c r="BQ488" i="3"/>
  <c r="BQ486" i="3"/>
  <c r="BQ484" i="3"/>
  <c r="BQ482" i="3"/>
  <c r="BQ20" i="3"/>
  <c r="BQ18" i="3"/>
  <c r="BL18" i="3" s="1"/>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F10" i="35"/>
  <c r="AA10"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AC23" i="37"/>
  <c r="AC8" i="37"/>
  <c r="AC36" i="34"/>
  <c r="AB8" i="34"/>
  <c r="AA36" i="21"/>
  <c r="F43" i="33"/>
  <c r="AA43" i="33" s="1"/>
  <c r="AA23" i="37"/>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AB10" i="37"/>
  <c r="J11" i="37"/>
  <c r="W11" i="37" s="1"/>
  <c r="U31" i="37"/>
  <c r="E90" i="40"/>
  <c r="F90" i="40"/>
  <c r="G90" i="40" s="1"/>
  <c r="F21" i="40"/>
  <c r="S21" i="40" s="1"/>
  <c r="W36" i="40"/>
  <c r="J21" i="40"/>
  <c r="AC21" i="40" s="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AZ363" i="3" s="1"/>
  <c r="G371" i="3"/>
  <c r="BL372" i="3"/>
  <c r="G373" i="3"/>
  <c r="BL374" i="3"/>
  <c r="BA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9" i="3"/>
  <c r="AZ43" i="3"/>
  <c r="AZ51"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201" i="3"/>
  <c r="AZ66" i="3"/>
  <c r="AZ70" i="3"/>
  <c r="AZ78" i="3"/>
  <c r="AZ185" i="3"/>
  <c r="AZ94" i="3"/>
  <c r="AZ102" i="3"/>
  <c r="AZ106" i="3"/>
  <c r="BA298" i="3"/>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BA373" i="3"/>
  <c r="BL373" i="3"/>
  <c r="AZ373" i="3"/>
  <c r="G374" i="3"/>
  <c r="G377" i="3"/>
  <c r="BL378" i="3"/>
  <c r="BA380" i="3"/>
  <c r="AZ380" i="3" s="1"/>
  <c r="BA381" i="3"/>
  <c r="BL381" i="3"/>
  <c r="G382" i="3"/>
  <c r="G385" i="3"/>
  <c r="AZ183" i="3"/>
  <c r="AZ187" i="3"/>
  <c r="AZ191" i="3"/>
  <c r="AZ199" i="3"/>
  <c r="AZ203" i="3"/>
  <c r="G523" i="3"/>
  <c r="BL297" i="3"/>
  <c r="AZ297" i="3"/>
  <c r="G298" i="3"/>
  <c r="BA300" i="3"/>
  <c r="BL301" i="3"/>
  <c r="AZ301" i="3"/>
  <c r="G302" i="3"/>
  <c r="BA304" i="3"/>
  <c r="AZ304" i="3" s="1"/>
  <c r="BL305" i="3"/>
  <c r="AZ305" i="3" s="1"/>
  <c r="G306" i="3"/>
  <c r="BA308" i="3"/>
  <c r="AZ308" i="3"/>
  <c r="BL309" i="3"/>
  <c r="G310" i="3"/>
  <c r="BA310" i="3"/>
  <c r="BL311" i="3"/>
  <c r="AZ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BL363" i="3"/>
  <c r="G364" i="3"/>
  <c r="BA366" i="3"/>
  <c r="AZ366" i="3" s="1"/>
  <c r="BL367" i="3"/>
  <c r="AZ367" i="3" s="1"/>
  <c r="AZ205" i="3"/>
  <c r="AZ209" i="3"/>
  <c r="AZ229" i="3"/>
  <c r="AZ233" i="3"/>
  <c r="AZ237" i="3"/>
  <c r="AZ241" i="3"/>
  <c r="AZ309" i="3"/>
  <c r="AZ321" i="3"/>
  <c r="AZ353" i="3"/>
  <c r="G368" i="3"/>
  <c r="BA370" i="3"/>
  <c r="BL371" i="3"/>
  <c r="AZ371" i="3" s="1"/>
  <c r="G372" i="3"/>
  <c r="BA374" i="3"/>
  <c r="BL375" i="3"/>
  <c r="AZ375" i="3" s="1"/>
  <c r="G376" i="3"/>
  <c r="BA378" i="3"/>
  <c r="AZ378" i="3" s="1"/>
  <c r="BL379" i="3"/>
  <c r="AZ379" i="3" s="1"/>
  <c r="G380" i="3"/>
  <c r="BA382" i="3"/>
  <c r="BL383" i="3"/>
  <c r="G384" i="3"/>
  <c r="AZ261" i="3"/>
  <c r="AZ265" i="3"/>
  <c r="AZ383" i="3"/>
  <c r="AZ270" i="3"/>
  <c r="AZ278" i="3"/>
  <c r="AZ282" i="3"/>
  <c r="AZ286" i="3"/>
  <c r="AZ385" i="3"/>
  <c r="AZ394" i="3"/>
  <c r="AZ418" i="3"/>
  <c r="AZ430" i="3"/>
  <c r="AZ442" i="3"/>
  <c r="AZ446" i="3"/>
  <c r="AZ450" i="3"/>
  <c r="AZ455" i="3"/>
  <c r="AZ459" i="3"/>
  <c r="AZ463"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R16" i="4"/>
  <c r="P16" i="4"/>
  <c r="D3" i="35"/>
  <c r="G4" i="4"/>
  <c r="S37" i="34"/>
  <c r="J16" i="35"/>
  <c r="W16" i="35" s="1"/>
  <c r="U42" i="21"/>
  <c r="AC26" i="36"/>
  <c r="W25" i="35"/>
  <c r="AA36" i="35"/>
  <c r="H11" i="37"/>
  <c r="AB11" i="37"/>
  <c r="W37" i="37"/>
  <c r="AA30" i="33"/>
  <c r="S42" i="33"/>
  <c r="U32" i="33"/>
  <c r="AB17" i="37"/>
  <c r="AC29" i="33"/>
  <c r="AC11" i="36"/>
  <c r="AC10" i="36"/>
  <c r="AB45" i="34"/>
  <c r="AB35" i="35"/>
  <c r="W44" i="33"/>
  <c r="AC30" i="33"/>
  <c r="W30" i="33"/>
  <c r="W32" i="36"/>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S26" i="21"/>
  <c r="H32" i="21"/>
  <c r="U32" i="21" s="1"/>
  <c r="AB26" i="21"/>
  <c r="U26" i="21"/>
  <c r="U39" i="21"/>
  <c r="J32" i="21"/>
  <c r="W32" i="21" s="1"/>
  <c r="AC5" i="3"/>
  <c r="F17" i="21"/>
  <c r="S17" i="21" s="1"/>
  <c r="H17"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W27" i="34"/>
  <c r="U28" i="35"/>
  <c r="J11" i="35"/>
  <c r="AC11" i="35" s="1"/>
  <c r="F96" i="37"/>
  <c r="G96" i="37" s="1"/>
  <c r="H96" i="37" s="1"/>
  <c r="I96" i="37" s="1"/>
  <c r="J96" i="37" s="1"/>
  <c r="K96" i="37" s="1"/>
  <c r="L96" i="37" s="1"/>
  <c r="M96" i="37" s="1"/>
  <c r="H32" i="37"/>
  <c r="AB32" i="37" s="1"/>
  <c r="F43" i="39"/>
  <c r="AA43" i="39" s="1"/>
  <c r="H43" i="39"/>
  <c r="U43" i="39" s="1"/>
  <c r="J43" i="39"/>
  <c r="W43" i="39" s="1"/>
  <c r="S45" i="34"/>
  <c r="AC40" i="37"/>
  <c r="W27" i="33"/>
  <c r="S28" i="33"/>
  <c r="AA44" i="34"/>
  <c r="U29" i="35"/>
  <c r="AC19" i="33"/>
  <c r="W19" i="33"/>
  <c r="U43" i="34"/>
  <c r="AB43" i="34"/>
  <c r="AC34" i="37"/>
  <c r="S35" i="37"/>
  <c r="AB10" i="35"/>
  <c r="AA32" i="21"/>
  <c r="U38" i="21"/>
  <c r="AB34" i="21"/>
  <c r="BL571" i="3"/>
  <c r="BL570" i="3"/>
  <c r="F42" i="21"/>
  <c r="AA42" i="21" s="1"/>
  <c r="U40" i="33"/>
  <c r="AA35" i="34"/>
  <c r="S35" i="34"/>
  <c r="H27" i="34"/>
  <c r="AB27" i="34" s="1"/>
  <c r="AB8" i="35"/>
  <c r="U8" i="35"/>
  <c r="J14" i="35"/>
  <c r="AC14" i="35" s="1"/>
  <c r="F14" i="35"/>
  <c r="S14" i="35" s="1"/>
  <c r="H14" i="35"/>
  <c r="U14" i="35" s="1"/>
  <c r="E80" i="35"/>
  <c r="J32" i="35"/>
  <c r="AC32" i="35" s="1"/>
  <c r="H11" i="36"/>
  <c r="F11" i="36"/>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AC30" i="37"/>
  <c r="W31" i="37"/>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34" i="39"/>
  <c r="AA34" i="39" s="1"/>
  <c r="H34" i="39"/>
  <c r="AB34" i="39" s="1"/>
  <c r="J34" i="39"/>
  <c r="AC34" i="39" s="1"/>
  <c r="F39" i="39"/>
  <c r="J29" i="35"/>
  <c r="AC29" i="35" s="1"/>
  <c r="F29" i="35"/>
  <c r="S29" i="35" s="1"/>
  <c r="W30" i="36"/>
  <c r="AC30" i="36"/>
  <c r="F37" i="39"/>
  <c r="S37" i="39" s="1"/>
  <c r="H37" i="39"/>
  <c r="U37" i="39" s="1"/>
  <c r="J37" i="39"/>
  <c r="W37" i="39" s="1"/>
  <c r="BA568" i="3"/>
  <c r="BA567" i="3"/>
  <c r="BL566" i="3"/>
  <c r="BL565" i="3"/>
  <c r="BA564" i="3"/>
  <c r="BA563" i="3"/>
  <c r="AZ563" i="3" s="1"/>
  <c r="BA553" i="3"/>
  <c r="BA552" i="3"/>
  <c r="BL549" i="3"/>
  <c r="BL548" i="3"/>
  <c r="BL547" i="3"/>
  <c r="BL539" i="3"/>
  <c r="BA538" i="3"/>
  <c r="BA537" i="3"/>
  <c r="BA535" i="3"/>
  <c r="AZ535" i="3" s="1"/>
  <c r="BA533" i="3"/>
  <c r="BL530" i="3"/>
  <c r="BL529" i="3"/>
  <c r="BL528" i="3"/>
  <c r="AZ528" i="3" s="1"/>
  <c r="BA526" i="3"/>
  <c r="AZ526" i="3" s="1"/>
  <c r="BL523" i="3"/>
  <c r="BA522" i="3"/>
  <c r="BA519" i="3"/>
  <c r="AZ519" i="3" s="1"/>
  <c r="BA518" i="3"/>
  <c r="BL517" i="3"/>
  <c r="BL515" i="3"/>
  <c r="BA514" i="3"/>
  <c r="BA513" i="3"/>
  <c r="BL512" i="3"/>
  <c r="BA511" i="3"/>
  <c r="BA510" i="3"/>
  <c r="BA507" i="3"/>
  <c r="BA506" i="3"/>
  <c r="BL505" i="3"/>
  <c r="BL504" i="3"/>
  <c r="BA503" i="3"/>
  <c r="AZ503" i="3" s="1"/>
  <c r="BA500" i="3"/>
  <c r="AZ500" i="3" s="1"/>
  <c r="BL499" i="3"/>
  <c r="BL498" i="3"/>
  <c r="BA497" i="3"/>
  <c r="BA496" i="3"/>
  <c r="BA495" i="3"/>
  <c r="BL494" i="3"/>
  <c r="G494" i="3"/>
  <c r="BA490" i="3"/>
  <c r="BA489" i="3"/>
  <c r="BL487" i="3"/>
  <c r="BL486" i="3"/>
  <c r="BA485" i="3"/>
  <c r="BA483" i="3"/>
  <c r="AZ483" i="3" s="1"/>
  <c r="BA482" i="3"/>
  <c r="BL481" i="3"/>
  <c r="BA481" i="3"/>
  <c r="BL19" i="3"/>
  <c r="AZ19" i="3" s="1"/>
  <c r="F36" i="44"/>
  <c r="H38" i="34"/>
  <c r="H30" i="40"/>
  <c r="AB30" i="40" s="1"/>
  <c r="G100" i="40"/>
  <c r="J30" i="40"/>
  <c r="AC30" i="40"/>
  <c r="F38" i="40"/>
  <c r="AA38" i="40"/>
  <c r="AA36" i="34"/>
  <c r="AC12" i="21"/>
  <c r="S35" i="21"/>
  <c r="AB10" i="21"/>
  <c r="AB8" i="21"/>
  <c r="AC36" i="21"/>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H23" i="35"/>
  <c r="U23" i="35" s="1"/>
  <c r="F23" i="35"/>
  <c r="AA23" i="35" s="1"/>
  <c r="AB36" i="35"/>
  <c r="W12" i="36"/>
  <c r="AC12" i="36"/>
  <c r="U31" i="36"/>
  <c r="AA8" i="37"/>
  <c r="F14" i="39"/>
  <c r="AA14" i="39" s="1"/>
  <c r="H14" i="39"/>
  <c r="AB14" i="39" s="1"/>
  <c r="J14" i="39"/>
  <c r="AC14" i="39" s="1"/>
  <c r="F16" i="39"/>
  <c r="AA16" i="39" s="1"/>
  <c r="H16" i="39"/>
  <c r="U16" i="39" s="1"/>
  <c r="J16" i="39"/>
  <c r="AC16" i="39" s="1"/>
  <c r="E97" i="39"/>
  <c r="F15" i="40"/>
  <c r="AA15" i="40" s="1"/>
  <c r="H15" i="40"/>
  <c r="AB15" i="40" s="1"/>
  <c r="E92" i="40"/>
  <c r="F92" i="40" s="1"/>
  <c r="H23" i="40"/>
  <c r="H41" i="40"/>
  <c r="AB41" i="40" s="1"/>
  <c r="F41" i="40"/>
  <c r="AA41" i="40" s="1"/>
  <c r="J41" i="40"/>
  <c r="W41" i="40" s="1"/>
  <c r="H36" i="33"/>
  <c r="AB36" i="33" s="1"/>
  <c r="H37" i="34"/>
  <c r="H15" i="39"/>
  <c r="U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H38" i="39"/>
  <c r="U38" i="39" s="1"/>
  <c r="J14" i="40"/>
  <c r="W14" i="40" s="1"/>
  <c r="H42" i="40"/>
  <c r="AB42" i="40" s="1"/>
  <c r="H40" i="40"/>
  <c r="U40" i="40" s="1"/>
  <c r="H34" i="40"/>
  <c r="AZ403" i="3"/>
  <c r="AZ415" i="3"/>
  <c r="AZ431" i="3"/>
  <c r="AZ454" i="3"/>
  <c r="B41" i="1"/>
  <c r="F34" i="44" s="1"/>
  <c r="J42" i="40"/>
  <c r="AC42" i="40" s="1"/>
  <c r="J40" i="40"/>
  <c r="AC40" i="40" s="1"/>
  <c r="J34" i="40"/>
  <c r="AC34" i="40" s="1"/>
  <c r="H14" i="40"/>
  <c r="F32" i="40"/>
  <c r="AA32" i="40" s="1"/>
  <c r="AZ401" i="3"/>
  <c r="AZ428" i="3"/>
  <c r="AZ433" i="3"/>
  <c r="AZ441" i="3"/>
  <c r="AZ449" i="3"/>
  <c r="M1" i="46"/>
  <c r="M6" i="46"/>
  <c r="M10" i="46"/>
  <c r="N2" i="46"/>
  <c r="N5" i="46"/>
  <c r="F58" i="46"/>
  <c r="F47" i="46"/>
  <c r="H49" i="46" s="1"/>
  <c r="N7" i="46"/>
  <c r="AZ456" i="3"/>
  <c r="AZ461" i="3"/>
  <c r="AZ466" i="3"/>
  <c r="AZ477" i="3"/>
  <c r="AZ388" i="3"/>
  <c r="AZ207" i="3"/>
  <c r="AZ228" i="3"/>
  <c r="AZ231" i="3"/>
  <c r="AZ236" i="3"/>
  <c r="AZ239" i="3"/>
  <c r="AZ260" i="3"/>
  <c r="AZ263" i="3"/>
  <c r="AZ268" i="3"/>
  <c r="AZ281" i="3"/>
  <c r="AZ284" i="3"/>
  <c r="AZ124" i="3"/>
  <c r="AZ140" i="3"/>
  <c r="M7" i="46"/>
  <c r="M11" i="46"/>
  <c r="N3" i="46"/>
  <c r="N6" i="46"/>
  <c r="N10" i="46"/>
  <c r="AZ164" i="3"/>
  <c r="AZ180" i="3"/>
  <c r="AZ40" i="3"/>
  <c r="AZ48" i="3"/>
  <c r="AZ63" i="3"/>
  <c r="AZ71" i="3"/>
  <c r="AZ79" i="3"/>
  <c r="AZ99" i="3"/>
  <c r="AZ107" i="3"/>
  <c r="J13" i="40"/>
  <c r="W13" i="40" s="1"/>
  <c r="F27" i="43"/>
  <c r="S47" i="39"/>
  <c r="U41" i="40"/>
  <c r="J23" i="40"/>
  <c r="AC23" i="40" s="1"/>
  <c r="G92" i="40"/>
  <c r="F23" i="40"/>
  <c r="S23" i="40"/>
  <c r="W14" i="39"/>
  <c r="AB23" i="35"/>
  <c r="H20" i="35"/>
  <c r="AB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7" i="39"/>
  <c r="AA29" i="35"/>
  <c r="AB33" i="36"/>
  <c r="AA14" i="35"/>
  <c r="F33" i="37"/>
  <c r="AA33" i="37" s="1"/>
  <c r="W32" i="33"/>
  <c r="H15" i="33"/>
  <c r="U15" i="33"/>
  <c r="AA11" i="33"/>
  <c r="AA40" i="21"/>
  <c r="U42" i="40"/>
  <c r="W32" i="40"/>
  <c r="H25" i="40"/>
  <c r="AB25" i="40" s="1"/>
  <c r="F94" i="40"/>
  <c r="G94" i="40" s="1"/>
  <c r="J37" i="34"/>
  <c r="AC37" i="34" s="1"/>
  <c r="J36" i="33"/>
  <c r="S41" i="40"/>
  <c r="F97" i="39"/>
  <c r="H23" i="39" s="1"/>
  <c r="AB23" i="39" s="1"/>
  <c r="S15" i="34"/>
  <c r="AA15" i="34"/>
  <c r="AA41" i="33"/>
  <c r="F106" i="33"/>
  <c r="G106" i="33" s="1"/>
  <c r="H106" i="33" s="1"/>
  <c r="I106" i="33" s="1"/>
  <c r="J106" i="33" s="1"/>
  <c r="K106" i="33" s="1"/>
  <c r="L106" i="33" s="1"/>
  <c r="M106" i="33" s="1"/>
  <c r="J34" i="33"/>
  <c r="AC34" i="33" s="1"/>
  <c r="U30" i="40"/>
  <c r="AA33" i="39"/>
  <c r="F80" i="35"/>
  <c r="G80" i="35" s="1"/>
  <c r="H80" i="35" s="1"/>
  <c r="I80" i="35" s="1"/>
  <c r="J80" i="35" s="1"/>
  <c r="K80" i="35" s="1"/>
  <c r="L80" i="35" s="1"/>
  <c r="M80" i="35" s="1"/>
  <c r="F90" i="34"/>
  <c r="G90" i="34" s="1"/>
  <c r="H90" i="34" s="1"/>
  <c r="I90" i="34" s="1"/>
  <c r="J90" i="34" s="1"/>
  <c r="K90" i="34" s="1"/>
  <c r="L90" i="34" s="1"/>
  <c r="M90" i="34" s="1"/>
  <c r="F27" i="34"/>
  <c r="S27" i="34" s="1"/>
  <c r="S43" i="39"/>
  <c r="F32" i="37"/>
  <c r="S32" i="37" s="1"/>
  <c r="U11" i="35"/>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AC15" i="34"/>
  <c r="U20" i="35"/>
  <c r="W23" i="40"/>
  <c r="AP11" i="1"/>
  <c r="B11" i="1"/>
  <c r="E11" i="1" s="1"/>
  <c r="K11" i="1"/>
  <c r="M11" i="1" s="1"/>
  <c r="O11" i="1" s="1"/>
  <c r="B9" i="1"/>
  <c r="E9" i="1" s="1"/>
  <c r="K9" i="1"/>
  <c r="M9" i="1" s="1"/>
  <c r="B7" i="1"/>
  <c r="E7" i="1" s="1"/>
  <c r="K7" i="1"/>
  <c r="M7" i="1" s="1"/>
  <c r="O7" i="1" s="1"/>
  <c r="F6" i="1"/>
  <c r="AP6" i="1" s="1"/>
  <c r="M22" i="44"/>
  <c r="F70" i="9"/>
  <c r="M20" i="44"/>
  <c r="F30" i="44"/>
  <c r="AC25" i="36"/>
  <c r="AA28" i="36"/>
  <c r="U25" i="36"/>
  <c r="H20" i="36"/>
  <c r="U20" i="36" s="1"/>
  <c r="F68" i="36"/>
  <c r="G68" i="36" s="1"/>
  <c r="J20" i="36"/>
  <c r="AC20" i="36" s="1"/>
  <c r="F20" i="36"/>
  <c r="S20" i="36" s="1"/>
  <c r="F62" i="36"/>
  <c r="G62" i="36" s="1"/>
  <c r="J14" i="36"/>
  <c r="H14" i="36"/>
  <c r="AB14" i="36" s="1"/>
  <c r="F14" i="36"/>
  <c r="AA14" i="36" s="1"/>
  <c r="W20" i="36"/>
  <c r="U27" i="36"/>
  <c r="U32" i="36"/>
  <c r="S16" i="36"/>
  <c r="S29" i="36"/>
  <c r="AC33" i="35"/>
  <c r="AA13" i="35"/>
  <c r="U33"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S33" i="37"/>
  <c r="U32" i="37"/>
  <c r="AA32" i="37"/>
  <c r="J33" i="37"/>
  <c r="W33" i="37" s="1"/>
  <c r="S29" i="37"/>
  <c r="J19" i="37"/>
  <c r="AC19" i="37" s="1"/>
  <c r="G75" i="37"/>
  <c r="F19" i="37"/>
  <c r="AA19" i="37"/>
  <c r="H19" i="37"/>
  <c r="J17" i="37"/>
  <c r="AC17" i="37" s="1"/>
  <c r="S15" i="37"/>
  <c r="AC10" i="37"/>
  <c r="AC21" i="37"/>
  <c r="W21" i="37"/>
  <c r="AC11" i="37"/>
  <c r="AC9" i="37"/>
  <c r="U35" i="37"/>
  <c r="U8" i="37"/>
  <c r="AB21" i="37"/>
  <c r="U21" i="37"/>
  <c r="S37" i="37"/>
  <c r="S40" i="37"/>
  <c r="AA11" i="37"/>
  <c r="S10" i="37"/>
  <c r="AC45" i="34"/>
  <c r="AA40" i="34"/>
  <c r="W33" i="34"/>
  <c r="AB33" i="34"/>
  <c r="AC35" i="34"/>
  <c r="AA33" i="34"/>
  <c r="U44" i="34"/>
  <c r="U34" i="34"/>
  <c r="J25" i="34"/>
  <c r="H25" i="34"/>
  <c r="U25" i="34" s="1"/>
  <c r="F25" i="34"/>
  <c r="J23" i="34"/>
  <c r="AC23" i="34" s="1"/>
  <c r="F86" i="34"/>
  <c r="G86" i="34" s="1"/>
  <c r="F23" i="34"/>
  <c r="AA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AB10" i="33"/>
  <c r="AB21" i="33"/>
  <c r="U21" i="33"/>
  <c r="AA21" i="33"/>
  <c r="S21" i="33"/>
  <c r="AA44" i="33"/>
  <c r="AA36" i="33"/>
  <c r="W39" i="21"/>
  <c r="AC34" i="21"/>
  <c r="W43" i="21"/>
  <c r="AB32" i="21"/>
  <c r="W28" i="21"/>
  <c r="AC26" i="21"/>
  <c r="AA17" i="21"/>
  <c r="W17" i="21"/>
  <c r="W13" i="21"/>
  <c r="AC21" i="21"/>
  <c r="W21" i="21"/>
  <c r="AC38" i="21"/>
  <c r="AB21" i="21"/>
  <c r="U21" i="21"/>
  <c r="AB29" i="21"/>
  <c r="AA31" i="21"/>
  <c r="W33" i="40"/>
  <c r="U33" i="40"/>
  <c r="S35" i="40"/>
  <c r="U15" i="40"/>
  <c r="S14" i="40"/>
  <c r="S15" i="40"/>
  <c r="W11" i="40"/>
  <c r="AA21" i="40"/>
  <c r="U21" i="40"/>
  <c r="W25" i="40"/>
  <c r="W42" i="40"/>
  <c r="F37" i="40"/>
  <c r="AA37" i="40" s="1"/>
  <c r="J37" i="40"/>
  <c r="AC37" i="40" s="1"/>
  <c r="H37" i="40"/>
  <c r="U37" i="40" s="1"/>
  <c r="G113" i="40"/>
  <c r="H113" i="40"/>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S14" i="39"/>
  <c r="U11" i="39"/>
  <c r="M20" i="15"/>
  <c r="D96" i="9"/>
  <c r="F28" i="15"/>
  <c r="M18" i="15"/>
  <c r="A18" i="64"/>
  <c r="B74" i="63" s="1"/>
  <c r="C53" i="10"/>
  <c r="A25" i="64" s="1"/>
  <c r="A18" i="51"/>
  <c r="B14" i="63" s="1"/>
  <c r="BA16" i="3"/>
  <c r="AZ16" i="3" s="1"/>
  <c r="BA17" i="3"/>
  <c r="AZ17" i="3" s="1"/>
  <c r="F3" i="35"/>
  <c r="K1" i="43"/>
  <c r="K1" i="12"/>
  <c r="G1" i="44"/>
  <c r="AZ15" i="3"/>
  <c r="BK5" i="3"/>
  <c r="BO5" i="3"/>
  <c r="BP5" i="3"/>
  <c r="BN5" i="3"/>
  <c r="BC5" i="3"/>
  <c r="BD5" i="3"/>
  <c r="BR5" i="3"/>
  <c r="G28" i="6"/>
  <c r="G30" i="6" s="1"/>
  <c r="G31" i="6" s="1"/>
  <c r="BS5" i="3"/>
  <c r="BQ5" i="3"/>
  <c r="BL16" i="3"/>
  <c r="BM5" i="3"/>
  <c r="F29" i="6" s="1"/>
  <c r="E29" i="6" s="1"/>
  <c r="K15" i="1"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A4" i="64"/>
  <c r="A4" i="51"/>
  <c r="B6" i="63" s="1"/>
  <c r="C51" i="10"/>
  <c r="A9" i="51" s="1"/>
  <c r="H58" i="46"/>
  <c r="H61" i="46"/>
  <c r="H62" i="46"/>
  <c r="H76" i="46"/>
  <c r="I100" i="46"/>
  <c r="B56" i="46"/>
  <c r="C24" i="46"/>
  <c r="N100" i="46"/>
  <c r="H100" i="46"/>
  <c r="F108" i="46"/>
  <c r="H80" i="46"/>
  <c r="B45" i="46"/>
  <c r="E100" i="46"/>
  <c r="G100" i="46"/>
  <c r="H84" i="46"/>
  <c r="H65" i="46"/>
  <c r="H66" i="46"/>
  <c r="C100" i="46"/>
  <c r="J100" i="46"/>
  <c r="M100" i="46"/>
  <c r="AA12" i="36"/>
  <c r="U12" i="35"/>
  <c r="AB12" i="35"/>
  <c r="W11" i="35"/>
  <c r="U13" i="37"/>
  <c r="S13" i="21"/>
  <c r="C24" i="9"/>
  <c r="C25" i="9"/>
  <c r="G7" i="1"/>
  <c r="G9" i="1"/>
  <c r="G8" i="1"/>
  <c r="I20" i="46"/>
  <c r="C20" i="46" s="1"/>
  <c r="L5" i="54"/>
  <c r="B39" i="63" s="1"/>
  <c r="K5" i="54"/>
  <c r="B38" i="63" s="1"/>
  <c r="T41" i="4"/>
  <c r="A17" i="64" s="1"/>
  <c r="B46" i="50"/>
  <c r="B4" i="63" s="1"/>
  <c r="C46" i="36"/>
  <c r="D46" i="36" s="1"/>
  <c r="E46" i="36" s="1"/>
  <c r="F46" i="36" s="1"/>
  <c r="G46" i="36" s="1"/>
  <c r="H46" i="36" s="1"/>
  <c r="C48" i="35"/>
  <c r="D48" i="35" s="1"/>
  <c r="E48" i="35" s="1"/>
  <c r="F48" i="35" s="1"/>
  <c r="G48" i="35" s="1"/>
  <c r="H48" i="35" s="1"/>
  <c r="I48" i="35" s="1"/>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U23" i="36"/>
  <c r="AC27" i="36"/>
  <c r="W28" i="36"/>
  <c r="AA32" i="36"/>
  <c r="AA22" i="36"/>
  <c r="U10" i="36"/>
  <c r="AA13" i="36"/>
  <c r="W29" i="36"/>
  <c r="W9" i="36"/>
  <c r="S9" i="36"/>
  <c r="W8" i="36"/>
  <c r="AC30" i="35"/>
  <c r="U24" i="35"/>
  <c r="W32"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14" i="33"/>
  <c r="AB12" i="33"/>
  <c r="S15" i="33"/>
  <c r="S9" i="33"/>
  <c r="AB25" i="21"/>
  <c r="AB45" i="21"/>
  <c r="W25" i="21"/>
  <c r="AA29" i="21"/>
  <c r="U27" i="21"/>
  <c r="W31" i="21"/>
  <c r="S27" i="21"/>
  <c r="AC27" i="21"/>
  <c r="W29" i="21"/>
  <c r="G96" i="40"/>
  <c r="J27" i="40"/>
  <c r="AC27" i="40"/>
  <c r="W37" i="40"/>
  <c r="S17" i="40"/>
  <c r="W30" i="40"/>
  <c r="S34" i="40"/>
  <c r="U17" i="40"/>
  <c r="U38" i="40"/>
  <c r="S40" i="40"/>
  <c r="S42" i="40"/>
  <c r="J31" i="39"/>
  <c r="W31" i="39" s="1"/>
  <c r="AB43" i="39"/>
  <c r="AB33" i="39"/>
  <c r="S34" i="39"/>
  <c r="W42" i="39"/>
  <c r="W36" i="39"/>
  <c r="AA44"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8" i="36"/>
  <c r="AA26" i="35"/>
  <c r="S26" i="35"/>
  <c r="AB26" i="35"/>
  <c r="AC26" i="35"/>
  <c r="S19" i="37"/>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AB37" i="40"/>
  <c r="S37" i="40"/>
  <c r="U29" i="40"/>
  <c r="AB29" i="40"/>
  <c r="W29" i="40"/>
  <c r="S29" i="40"/>
  <c r="W19" i="40"/>
  <c r="AC19" i="40"/>
  <c r="AA19" i="40"/>
  <c r="S19" i="40"/>
  <c r="U19" i="40"/>
  <c r="W27" i="40"/>
  <c r="A17" i="51"/>
  <c r="B13" i="63" s="1"/>
  <c r="E5" i="6"/>
  <c r="D21" i="12" s="1"/>
  <c r="C21" i="12" s="1"/>
  <c r="G29" i="6"/>
  <c r="H70" i="46"/>
  <c r="A9" i="64"/>
  <c r="B9" i="63"/>
  <c r="A25" i="51"/>
  <c r="B18" i="63" s="1"/>
  <c r="E4" i="4"/>
  <c r="C4" i="4"/>
  <c r="G66" i="36"/>
  <c r="J18" i="36"/>
  <c r="W18" i="36" s="1"/>
  <c r="AE8" i="1"/>
  <c r="AE7" i="1"/>
  <c r="AG6" i="1"/>
  <c r="L20" i="6"/>
  <c r="L19" i="6"/>
  <c r="B21" i="55"/>
  <c r="B72" i="63" s="1"/>
  <c r="B20" i="55"/>
  <c r="B70" i="63" s="1"/>
  <c r="S7" i="1"/>
  <c r="S8" i="1"/>
  <c r="S9" i="1"/>
  <c r="R9" i="1"/>
  <c r="R7" i="1"/>
  <c r="R8" i="1"/>
  <c r="C45" i="9"/>
  <c r="H14" i="66" s="1"/>
  <c r="B7" i="66" s="1"/>
  <c r="K31" i="9"/>
  <c r="K32" i="9"/>
  <c r="N76" i="9"/>
  <c r="F33" i="44"/>
  <c r="F31" i="15"/>
  <c r="L16" i="4"/>
  <c r="N16" i="4"/>
  <c r="K17" i="4" s="1"/>
  <c r="A22" i="51" s="1"/>
  <c r="B16" i="63" s="1"/>
  <c r="AB44" i="21"/>
  <c r="AC32" i="21"/>
  <c r="AA9" i="21"/>
  <c r="W10" i="21"/>
  <c r="S10" i="21"/>
  <c r="E28" i="6"/>
  <c r="K14" i="1" s="1"/>
  <c r="M14" i="1" s="1"/>
  <c r="O14" i="1" s="1"/>
  <c r="S33" i="40"/>
  <c r="AC14" i="40"/>
  <c r="F71" i="9"/>
  <c r="F66" i="9"/>
  <c r="P72" i="9" s="1"/>
  <c r="U12" i="37"/>
  <c r="AC31" i="34"/>
  <c r="W31" i="34"/>
  <c r="S27" i="33"/>
  <c r="AA27" i="33"/>
  <c r="U13" i="21"/>
  <c r="AB13" i="21"/>
  <c r="U14" i="21"/>
  <c r="AB9" i="21"/>
  <c r="BL572" i="3"/>
  <c r="AC23" i="36"/>
  <c r="W23" i="36"/>
  <c r="D12" i="11"/>
  <c r="C12" i="11" s="1"/>
  <c r="W41" i="34"/>
  <c r="AC41" i="34"/>
  <c r="AZ492" i="3"/>
  <c r="S46" i="33"/>
  <c r="AC35" i="35"/>
  <c r="W35" i="35"/>
  <c r="AC46" i="33"/>
  <c r="W46" i="33"/>
  <c r="U40" i="37"/>
  <c r="AB40" i="37"/>
  <c r="AA45" i="21"/>
  <c r="S45" i="21"/>
  <c r="AA22" i="35"/>
  <c r="S22" i="35"/>
  <c r="BA570" i="3"/>
  <c r="W40" i="33"/>
  <c r="AB8" i="36"/>
  <c r="W33" i="33"/>
  <c r="U26" i="36"/>
  <c r="BG5" i="3"/>
  <c r="J12" i="35"/>
  <c r="AC12" i="35" s="1"/>
  <c r="J34" i="35"/>
  <c r="AC34" i="35" s="1"/>
  <c r="H34" i="35"/>
  <c r="U34" i="35" s="1"/>
  <c r="F34" i="35"/>
  <c r="AA34" i="35" s="1"/>
  <c r="H12" i="36"/>
  <c r="AB12" i="36" s="1"/>
  <c r="F23" i="36"/>
  <c r="AA23" i="36" s="1"/>
  <c r="G536" i="3"/>
  <c r="G524" i="3"/>
  <c r="G512" i="3"/>
  <c r="G489" i="3"/>
  <c r="G481" i="3"/>
  <c r="AZ397" i="3"/>
  <c r="BF5" i="3"/>
  <c r="H25" i="37"/>
  <c r="U25" i="37" s="1"/>
  <c r="J25" i="37"/>
  <c r="W25" i="37" s="1"/>
  <c r="F25" i="37"/>
  <c r="AA25" i="37" s="1"/>
  <c r="AZ395" i="3"/>
  <c r="AZ405" i="3"/>
  <c r="AZ417" i="3"/>
  <c r="G17" i="46"/>
  <c r="A30" i="64"/>
  <c r="A30" i="51"/>
  <c r="B22" i="63"/>
  <c r="AZ419" i="3"/>
  <c r="AZ429" i="3"/>
  <c r="AZ448" i="3"/>
  <c r="AZ468" i="3"/>
  <c r="AZ387" i="3"/>
  <c r="AZ216" i="3"/>
  <c r="AZ235" i="3"/>
  <c r="AZ248" i="3"/>
  <c r="AZ267" i="3"/>
  <c r="AZ283" i="3"/>
  <c r="AZ129" i="3"/>
  <c r="AZ145" i="3"/>
  <c r="AZ41" i="3"/>
  <c r="AZ46" i="3"/>
  <c r="AZ65" i="3"/>
  <c r="AZ68" i="3"/>
  <c r="AZ81" i="3"/>
  <c r="AZ101" i="3"/>
  <c r="AZ104" i="3"/>
  <c r="C26" i="59"/>
  <c r="D25" i="59"/>
  <c r="K13" i="1"/>
  <c r="M13" i="1" s="1"/>
  <c r="O13" i="1" s="1"/>
  <c r="K12" i="1"/>
  <c r="M12" i="1" s="1"/>
  <c r="O12" i="1" s="1"/>
  <c r="P12" i="1" s="1"/>
  <c r="T47" i="59"/>
  <c r="D47" i="59"/>
  <c r="T39" i="59"/>
  <c r="D39" i="59"/>
  <c r="C15" i="59"/>
  <c r="D14" i="59"/>
  <c r="C23" i="59"/>
  <c r="D22" i="59"/>
  <c r="B54" i="46"/>
  <c r="C27" i="40"/>
  <c r="S27" i="40"/>
  <c r="S21" i="34"/>
  <c r="B11" i="59"/>
  <c r="X6" i="59"/>
  <c r="X7" i="59"/>
  <c r="AA7" i="59"/>
  <c r="E11" i="59"/>
  <c r="A28" i="64"/>
  <c r="AH10" i="46"/>
  <c r="AH12" i="46"/>
  <c r="AD10" i="46"/>
  <c r="AD12" i="46"/>
  <c r="D100" i="46"/>
  <c r="D23" i="15"/>
  <c r="AB9" i="59"/>
  <c r="AB3" i="59"/>
  <c r="AA11" i="59"/>
  <c r="AA9" i="59"/>
  <c r="AA3" i="59"/>
  <c r="X10" i="59"/>
  <c r="X8" i="59"/>
  <c r="X12" i="59"/>
  <c r="Y12" i="59"/>
  <c r="Z12" i="59" s="1"/>
  <c r="F13" i="59"/>
  <c r="F14" i="59" s="1"/>
  <c r="F15" i="59"/>
  <c r="V15" i="59" s="1"/>
  <c r="X13" i="59"/>
  <c r="AA13" i="59"/>
  <c r="X14" i="59"/>
  <c r="AA14" i="59"/>
  <c r="X15" i="59"/>
  <c r="AA15" i="59"/>
  <c r="B17" i="59"/>
  <c r="B18" i="59" s="1"/>
  <c r="B19" i="59"/>
  <c r="S19" i="59" s="1"/>
  <c r="C17" i="59"/>
  <c r="D17" i="59" s="1"/>
  <c r="AA16" i="59"/>
  <c r="AB16" i="59"/>
  <c r="Y17" i="59"/>
  <c r="Z17" i="59" s="1"/>
  <c r="AB17" i="59"/>
  <c r="Y18" i="59"/>
  <c r="Z18" i="59" s="1"/>
  <c r="AB18" i="59"/>
  <c r="Y19" i="59"/>
  <c r="Z19" i="59"/>
  <c r="AB19" i="59"/>
  <c r="X20" i="59"/>
  <c r="Y20" i="59"/>
  <c r="Z20" i="59"/>
  <c r="E21" i="59"/>
  <c r="E22" i="59"/>
  <c r="E23" i="59" s="1"/>
  <c r="U23" i="59" s="1"/>
  <c r="F21" i="59"/>
  <c r="F22" i="59"/>
  <c r="F23" i="59" s="1"/>
  <c r="V23" i="59" s="1"/>
  <c r="X21" i="59"/>
  <c r="AA21" i="59"/>
  <c r="V11" i="59"/>
  <c r="F10" i="59"/>
  <c r="F9" i="59" s="1"/>
  <c r="C5" i="59"/>
  <c r="D5" i="59" s="1"/>
  <c r="D6" i="59"/>
  <c r="X5" i="59"/>
  <c r="AA6" i="59"/>
  <c r="Y6" i="59"/>
  <c r="Z6" i="59" s="1"/>
  <c r="AB6" i="59"/>
  <c r="AA5" i="59"/>
  <c r="Y5" i="59"/>
  <c r="Z5" i="59" s="1"/>
  <c r="AB5" i="59"/>
  <c r="V7" i="59"/>
  <c r="K76" i="9"/>
  <c r="K77" i="9" s="1"/>
  <c r="K79" i="9" s="1"/>
  <c r="K81" i="9" s="1"/>
  <c r="Y7" i="59"/>
  <c r="Z7" i="59" s="1"/>
  <c r="AB7" i="59"/>
  <c r="F58" i="15"/>
  <c r="M19" i="44"/>
  <c r="M17" i="15"/>
  <c r="C27" i="59"/>
  <c r="D26" i="59"/>
  <c r="AC25" i="37"/>
  <c r="S23" i="36"/>
  <c r="S34" i="35"/>
  <c r="W34" i="35"/>
  <c r="C18" i="59"/>
  <c r="U11" i="59"/>
  <c r="E10" i="59"/>
  <c r="E9" i="59" s="1"/>
  <c r="B10" i="59"/>
  <c r="B9" i="59" s="1"/>
  <c r="S11" i="59"/>
  <c r="T23" i="59"/>
  <c r="D23" i="59"/>
  <c r="T15" i="59"/>
  <c r="D15" i="59"/>
  <c r="S25" i="37"/>
  <c r="AB25" i="37"/>
  <c r="U12" i="36"/>
  <c r="AB34" i="35"/>
  <c r="W12" i="35"/>
  <c r="AZ570" i="3"/>
  <c r="C19" i="59"/>
  <c r="T19" i="59" s="1"/>
  <c r="D18" i="59"/>
  <c r="T27" i="59"/>
  <c r="D27" i="59"/>
  <c r="I46" i="36"/>
  <c r="J46" i="36" s="1"/>
  <c r="K46" i="36" s="1"/>
  <c r="L46" i="36" s="1"/>
  <c r="M46" i="36" s="1"/>
  <c r="N46" i="36" s="1"/>
  <c r="D19" i="59"/>
  <c r="F38" i="44"/>
  <c r="F9" i="15"/>
  <c r="L48" i="44"/>
  <c r="N4" i="65"/>
  <c r="J15" i="15"/>
  <c r="F43" i="44"/>
  <c r="E10" i="67"/>
  <c r="N3" i="65"/>
  <c r="M24" i="15"/>
  <c r="N5" i="65"/>
  <c r="M11" i="44"/>
  <c r="B9" i="67"/>
  <c r="M10" i="44"/>
  <c r="F8" i="15"/>
  <c r="F8" i="44"/>
  <c r="E9" i="67"/>
  <c r="L49" i="44"/>
  <c r="F7" i="15"/>
  <c r="M26" i="44"/>
  <c r="F10" i="44"/>
  <c r="N6" i="65"/>
  <c r="J36" i="15"/>
  <c r="M8" i="15"/>
  <c r="F13" i="67"/>
  <c r="F9" i="44"/>
  <c r="E8" i="67"/>
  <c r="E12" i="67"/>
  <c r="F9" i="67"/>
  <c r="F16" i="15"/>
  <c r="F13" i="15"/>
  <c r="F8" i="67"/>
  <c r="J17" i="44"/>
  <c r="F11" i="67"/>
  <c r="M23" i="15"/>
  <c r="F11" i="44"/>
  <c r="F46" i="44"/>
  <c r="F38" i="15"/>
  <c r="M9" i="15"/>
  <c r="B13" i="67"/>
  <c r="F40" i="15"/>
  <c r="F39" i="44"/>
  <c r="M25" i="44"/>
  <c r="E11" i="67"/>
  <c r="F36" i="15"/>
  <c r="F15" i="44"/>
  <c r="M29" i="44"/>
  <c r="M23" i="44"/>
  <c r="F6" i="15"/>
  <c r="B11" i="67"/>
  <c r="F45" i="44"/>
  <c r="M8" i="44"/>
  <c r="B10" i="67"/>
  <c r="M29" i="15"/>
  <c r="M24" i="44"/>
  <c r="F40" i="44"/>
  <c r="F42" i="15"/>
  <c r="B14" i="67"/>
  <c r="F10" i="67"/>
  <c r="F37" i="44"/>
  <c r="B12" i="67"/>
  <c r="F43" i="15"/>
  <c r="F14" i="67"/>
  <c r="M27" i="15"/>
  <c r="F12" i="67"/>
  <c r="B8" i="67"/>
  <c r="M22" i="15"/>
  <c r="M6" i="15"/>
  <c r="F37" i="15"/>
  <c r="L48" i="15"/>
  <c r="M28" i="15"/>
  <c r="N7" i="65"/>
  <c r="F18" i="44"/>
  <c r="M31" i="44"/>
  <c r="M28" i="44"/>
  <c r="F26" i="15"/>
  <c r="C19" i="44"/>
  <c r="M30" i="44"/>
  <c r="E14" i="67"/>
  <c r="M26" i="15"/>
  <c r="F28" i="44"/>
  <c r="E13" i="67"/>
  <c r="L47" i="15"/>
  <c r="G13" i="3" l="1"/>
  <c r="C18" i="9"/>
  <c r="M43" i="9" s="1"/>
  <c r="F30" i="6"/>
  <c r="AA34" i="21"/>
  <c r="S34" i="21"/>
  <c r="BA572" i="3"/>
  <c r="AZ572" i="3" s="1"/>
  <c r="BA571" i="3"/>
  <c r="AZ571" i="3" s="1"/>
  <c r="BL13" i="3"/>
  <c r="BJ5" i="3"/>
  <c r="BH5" i="3"/>
  <c r="AA8" i="21"/>
  <c r="S8" i="21"/>
  <c r="W35" i="21"/>
  <c r="AC35" i="21"/>
  <c r="F12" i="21"/>
  <c r="AA12" i="21" s="1"/>
  <c r="H12" i="21"/>
  <c r="J14" i="21"/>
  <c r="F14" i="21"/>
  <c r="H28" i="21"/>
  <c r="F28" i="21"/>
  <c r="H30" i="21"/>
  <c r="J30" i="21"/>
  <c r="J44" i="21"/>
  <c r="F44" i="21"/>
  <c r="J46" i="21"/>
  <c r="F46" i="21"/>
  <c r="H46" i="21"/>
  <c r="B73" i="46"/>
  <c r="C29" i="39"/>
  <c r="S12" i="33"/>
  <c r="AA12" i="33"/>
  <c r="AA38" i="33"/>
  <c r="S38" i="33"/>
  <c r="AC38" i="33"/>
  <c r="W38" i="33"/>
  <c r="J26" i="33"/>
  <c r="F26" i="33"/>
  <c r="H26" i="33"/>
  <c r="AC8" i="34"/>
  <c r="W8" i="34"/>
  <c r="S20" i="35"/>
  <c r="AA20" i="35"/>
  <c r="U14" i="40"/>
  <c r="AB14" i="40"/>
  <c r="U34" i="40"/>
  <c r="AB34" i="40"/>
  <c r="U37" i="34"/>
  <c r="AB37" i="34"/>
  <c r="U38" i="34"/>
  <c r="AB38" i="34"/>
  <c r="AZ489" i="3"/>
  <c r="AZ498" i="3"/>
  <c r="AZ511" i="3"/>
  <c r="AZ567" i="3"/>
  <c r="AA39" i="39"/>
  <c r="S39" i="39"/>
  <c r="AB11" i="36"/>
  <c r="U11" i="36"/>
  <c r="AA43" i="21"/>
  <c r="AZ114" i="3"/>
  <c r="AZ557" i="3"/>
  <c r="W29" i="37"/>
  <c r="AC29" i="37"/>
  <c r="AC9" i="21"/>
  <c r="W9" i="21"/>
  <c r="AB43" i="21"/>
  <c r="U43" i="21"/>
  <c r="E30" i="6"/>
  <c r="AC37" i="39"/>
  <c r="AA25" i="21"/>
  <c r="S39" i="21"/>
  <c r="AB42" i="33"/>
  <c r="U13" i="36"/>
  <c r="H73" i="46"/>
  <c r="AA11" i="35"/>
  <c r="H71" i="46"/>
  <c r="U35" i="40"/>
  <c r="U25" i="40"/>
  <c r="AB13" i="40"/>
  <c r="AA30" i="21"/>
  <c r="S42" i="21"/>
  <c r="U35" i="21"/>
  <c r="AB11" i="33"/>
  <c r="U11" i="34"/>
  <c r="W32" i="37"/>
  <c r="AA31" i="37"/>
  <c r="S33" i="36"/>
  <c r="AC43" i="39"/>
  <c r="W36" i="33"/>
  <c r="AC36" i="33"/>
  <c r="AC41" i="40"/>
  <c r="AC35" i="40"/>
  <c r="W35" i="40"/>
  <c r="U23" i="40"/>
  <c r="AB23" i="40"/>
  <c r="AB22" i="35"/>
  <c r="U22" i="35"/>
  <c r="AZ481" i="3"/>
  <c r="AZ482" i="3"/>
  <c r="AZ485" i="3"/>
  <c r="AZ507" i="3"/>
  <c r="AZ529" i="3"/>
  <c r="AZ552" i="3"/>
  <c r="S11" i="36"/>
  <c r="AA11" i="36"/>
  <c r="AC27" i="37"/>
  <c r="AB17" i="34"/>
  <c r="U17" i="34"/>
  <c r="AB17" i="21"/>
  <c r="U17" i="21"/>
  <c r="AZ374" i="3"/>
  <c r="AZ300" i="3"/>
  <c r="AZ298" i="3"/>
  <c r="AZ520" i="3"/>
  <c r="AZ512" i="3"/>
  <c r="S38" i="37"/>
  <c r="AA38" i="37"/>
  <c r="AA25" i="35"/>
  <c r="S25" i="35"/>
  <c r="U13" i="35"/>
  <c r="AB13" i="35"/>
  <c r="AB31" i="34"/>
  <c r="U31" i="34"/>
  <c r="W45" i="33"/>
  <c r="AC45" i="33"/>
  <c r="W45" i="21"/>
  <c r="AC45" i="21"/>
  <c r="W37" i="33"/>
  <c r="AC37" i="33"/>
  <c r="H9" i="34"/>
  <c r="U9" i="34" s="1"/>
  <c r="F9" i="34"/>
  <c r="J9" i="34"/>
  <c r="F28" i="34"/>
  <c r="J28" i="34"/>
  <c r="H28" i="34"/>
  <c r="W43" i="34"/>
  <c r="AC43" i="34"/>
  <c r="H45" i="33"/>
  <c r="F45" i="33"/>
  <c r="J12" i="34"/>
  <c r="H12" i="34"/>
  <c r="F12" i="34"/>
  <c r="J14" i="34"/>
  <c r="F14" i="34"/>
  <c r="H14" i="34"/>
  <c r="H30" i="34"/>
  <c r="F30" i="34"/>
  <c r="J30" i="34"/>
  <c r="H32" i="34"/>
  <c r="F32" i="34"/>
  <c r="J32" i="34"/>
  <c r="H46" i="34"/>
  <c r="F46" i="34"/>
  <c r="J46" i="34"/>
  <c r="J24" i="35"/>
  <c r="F24" i="35"/>
  <c r="AA8" i="36"/>
  <c r="S8" i="36"/>
  <c r="AB9" i="36"/>
  <c r="U9" i="36"/>
  <c r="AB22" i="36"/>
  <c r="U22" i="36"/>
  <c r="J24" i="36"/>
  <c r="H24" i="36"/>
  <c r="F24" i="36"/>
  <c r="H34" i="36"/>
  <c r="J34" i="36"/>
  <c r="F34" i="36"/>
  <c r="F13" i="37"/>
  <c r="J13" i="37"/>
  <c r="H27" i="37"/>
  <c r="F27" i="37"/>
  <c r="AA27" i="37" s="1"/>
  <c r="AB36" i="37"/>
  <c r="U36" i="37"/>
  <c r="J38" i="37"/>
  <c r="H38" i="37"/>
  <c r="F16" i="40"/>
  <c r="J16" i="40"/>
  <c r="W16" i="40" s="1"/>
  <c r="H16" i="40"/>
  <c r="S42" i="34"/>
  <c r="AA42" i="34"/>
  <c r="AB42" i="34"/>
  <c r="U42" i="34"/>
  <c r="F38" i="39"/>
  <c r="J38" i="39"/>
  <c r="BL569" i="3"/>
  <c r="BA569" i="3"/>
  <c r="BL568" i="3"/>
  <c r="AZ568" i="3" s="1"/>
  <c r="BL562" i="3"/>
  <c r="BA562" i="3"/>
  <c r="AZ562" i="3" s="1"/>
  <c r="BL560" i="3"/>
  <c r="BA560" i="3"/>
  <c r="AZ560" i="3" s="1"/>
  <c r="BL559" i="3"/>
  <c r="BA559" i="3"/>
  <c r="AZ559" i="3" s="1"/>
  <c r="BL558" i="3"/>
  <c r="BA558" i="3"/>
  <c r="AZ558" i="3" s="1"/>
  <c r="BL557" i="3"/>
  <c r="BL556" i="3"/>
  <c r="AZ556" i="3" s="1"/>
  <c r="BL555" i="3"/>
  <c r="BA555" i="3"/>
  <c r="AZ555" i="3" s="1"/>
  <c r="BA554" i="3"/>
  <c r="AZ554" i="3" s="1"/>
  <c r="BL553" i="3"/>
  <c r="AZ553" i="3" s="1"/>
  <c r="BA540" i="3"/>
  <c r="AZ540" i="3" s="1"/>
  <c r="BA539" i="3"/>
  <c r="AZ539" i="3" s="1"/>
  <c r="BL537" i="3"/>
  <c r="AZ537" i="3" s="1"/>
  <c r="BL536" i="3"/>
  <c r="AZ536" i="3" s="1"/>
  <c r="BA534" i="3"/>
  <c r="AZ534" i="3" s="1"/>
  <c r="BL533" i="3"/>
  <c r="AZ533" i="3" s="1"/>
  <c r="BA532" i="3"/>
  <c r="AZ532" i="3" s="1"/>
  <c r="BL531" i="3"/>
  <c r="AZ531" i="3" s="1"/>
  <c r="BA531" i="3"/>
  <c r="BA530" i="3"/>
  <c r="AZ530" i="3" s="1"/>
  <c r="BA529" i="3"/>
  <c r="BL527" i="3"/>
  <c r="BA527" i="3"/>
  <c r="BL525" i="3"/>
  <c r="BA525" i="3"/>
  <c r="BL509" i="3"/>
  <c r="BA509" i="3"/>
  <c r="BA508" i="3"/>
  <c r="AZ508" i="3" s="1"/>
  <c r="BL507" i="3"/>
  <c r="BL506" i="3"/>
  <c r="AZ506" i="3" s="1"/>
  <c r="BA505" i="3"/>
  <c r="AZ505" i="3" s="1"/>
  <c r="BA504" i="3"/>
  <c r="AZ504" i="3" s="1"/>
  <c r="BL495" i="3"/>
  <c r="AZ495" i="3" s="1"/>
  <c r="BA494" i="3"/>
  <c r="AZ494" i="3" s="1"/>
  <c r="BL493" i="3"/>
  <c r="AZ493" i="3" s="1"/>
  <c r="BL491" i="3"/>
  <c r="BA491" i="3"/>
  <c r="BL490" i="3"/>
  <c r="AZ490" i="3" s="1"/>
  <c r="BL489" i="3"/>
  <c r="BL488" i="3"/>
  <c r="BA488" i="3"/>
  <c r="BA487" i="3"/>
  <c r="AZ487" i="3" s="1"/>
  <c r="BA486" i="3"/>
  <c r="AZ486" i="3" s="1"/>
  <c r="AZ550" i="3"/>
  <c r="AZ541" i="3"/>
  <c r="AB25" i="35"/>
  <c r="U25" i="35"/>
  <c r="U44" i="33"/>
  <c r="AB44" i="33"/>
  <c r="U28" i="36"/>
  <c r="AB28" i="36"/>
  <c r="S27" i="36"/>
  <c r="AA27" i="36"/>
  <c r="U27" i="33"/>
  <c r="AB27" i="33"/>
  <c r="H28" i="33"/>
  <c r="J28" i="33"/>
  <c r="W28" i="33" s="1"/>
  <c r="AA34" i="34"/>
  <c r="S34" i="34"/>
  <c r="AA8" i="35"/>
  <c r="S8" i="35"/>
  <c r="F13" i="33"/>
  <c r="J13" i="33"/>
  <c r="H13" i="33"/>
  <c r="H29" i="33"/>
  <c r="F29" i="33"/>
  <c r="AA31" i="33"/>
  <c r="S31" i="33"/>
  <c r="W31" i="36"/>
  <c r="AC31" i="36"/>
  <c r="H14" i="37"/>
  <c r="F14" i="37"/>
  <c r="J14" i="37"/>
  <c r="J39" i="37"/>
  <c r="F39" i="37"/>
  <c r="H39" i="37"/>
  <c r="F15" i="39"/>
  <c r="J15" i="39"/>
  <c r="AC15" i="39" s="1"/>
  <c r="F46" i="39"/>
  <c r="H46" i="39"/>
  <c r="U46" i="39" s="1"/>
  <c r="H39" i="39"/>
  <c r="J39" i="39"/>
  <c r="AC15" i="40"/>
  <c r="W15" i="40"/>
  <c r="AA30" i="36"/>
  <c r="S30" i="36"/>
  <c r="BL567" i="3"/>
  <c r="BA565" i="3"/>
  <c r="AZ565" i="3" s="1"/>
  <c r="BL564" i="3"/>
  <c r="AZ564" i="3" s="1"/>
  <c r="BL551" i="3"/>
  <c r="BA551" i="3"/>
  <c r="BA549" i="3"/>
  <c r="AZ549" i="3" s="1"/>
  <c r="BA548" i="3"/>
  <c r="AZ548" i="3" s="1"/>
  <c r="BA547" i="3"/>
  <c r="AZ547" i="3" s="1"/>
  <c r="BA546" i="3"/>
  <c r="AZ546" i="3" s="1"/>
  <c r="BL545" i="3"/>
  <c r="AZ545" i="3" s="1"/>
  <c r="BL543" i="3"/>
  <c r="BA543" i="3"/>
  <c r="AZ543" i="3" s="1"/>
  <c r="BA542" i="3"/>
  <c r="BA524" i="3"/>
  <c r="AZ524" i="3" s="1"/>
  <c r="BA523" i="3"/>
  <c r="AZ523" i="3" s="1"/>
  <c r="BL522" i="3"/>
  <c r="AZ522" i="3" s="1"/>
  <c r="BL521" i="3"/>
  <c r="AZ521" i="3" s="1"/>
  <c r="BL518" i="3"/>
  <c r="AZ518" i="3" s="1"/>
  <c r="BA517" i="3"/>
  <c r="AZ517" i="3" s="1"/>
  <c r="BL516" i="3"/>
  <c r="BA516" i="3"/>
  <c r="BA515" i="3"/>
  <c r="AZ515" i="3" s="1"/>
  <c r="BL514" i="3"/>
  <c r="AZ514" i="3" s="1"/>
  <c r="BL513" i="3"/>
  <c r="AZ513" i="3" s="1"/>
  <c r="BL511" i="3"/>
  <c r="G504" i="3"/>
  <c r="BA501" i="3"/>
  <c r="AZ501" i="3" s="1"/>
  <c r="BA499" i="3"/>
  <c r="AZ499" i="3" s="1"/>
  <c r="BA498" i="3"/>
  <c r="BL497" i="3"/>
  <c r="AZ497" i="3" s="1"/>
  <c r="BL496" i="3"/>
  <c r="AZ496" i="3" s="1"/>
  <c r="G486" i="3"/>
  <c r="BL482" i="3"/>
  <c r="BL20" i="3"/>
  <c r="AZ20" i="3" s="1"/>
  <c r="BA20" i="3"/>
  <c r="BE5" i="3"/>
  <c r="BA18" i="3"/>
  <c r="AZ18" i="3" s="1"/>
  <c r="BB5" i="3"/>
  <c r="AZ402" i="3"/>
  <c r="K108" i="46"/>
  <c r="K100" i="46"/>
  <c r="AA21" i="37"/>
  <c r="S21" i="37"/>
  <c r="AA18" i="35"/>
  <c r="S18" i="35"/>
  <c r="T51" i="59"/>
  <c r="D51" i="59"/>
  <c r="O51" i="59"/>
  <c r="C50" i="59"/>
  <c r="V51" i="59"/>
  <c r="F50" i="59"/>
  <c r="Q51" i="59"/>
  <c r="U55" i="59"/>
  <c r="E54" i="59"/>
  <c r="E53" i="59" s="1"/>
  <c r="T59" i="59"/>
  <c r="C58" i="59"/>
  <c r="D59" i="59"/>
  <c r="U63" i="59"/>
  <c r="E62" i="59"/>
  <c r="E61" i="59" s="1"/>
  <c r="D67" i="59"/>
  <c r="C66" i="59"/>
  <c r="C11" i="59"/>
  <c r="Y11" i="59"/>
  <c r="Z11" i="59" s="1"/>
  <c r="O76" i="9"/>
  <c r="L76" i="9"/>
  <c r="AB8" i="59"/>
  <c r="AB10" i="59"/>
  <c r="Y10" i="59"/>
  <c r="Z10" i="59" s="1"/>
  <c r="Y8" i="59"/>
  <c r="Z8" i="59" s="1"/>
  <c r="AA8" i="59"/>
  <c r="T7" i="59"/>
  <c r="D7" i="59"/>
  <c r="X3" i="59"/>
  <c r="Y3" i="59"/>
  <c r="Z3" i="59" s="1"/>
  <c r="AZ370" i="3"/>
  <c r="AZ362" i="3"/>
  <c r="AZ320" i="3"/>
  <c r="AZ381" i="3"/>
  <c r="AZ372" i="3"/>
  <c r="AZ339" i="3"/>
  <c r="AZ299" i="3"/>
  <c r="AZ162" i="3"/>
  <c r="AZ143" i="3"/>
  <c r="AZ343" i="3"/>
  <c r="BL484" i="3"/>
  <c r="AZ484" i="3" s="1"/>
  <c r="G506" i="3"/>
  <c r="BL510" i="3"/>
  <c r="AZ510" i="3" s="1"/>
  <c r="BL538" i="3"/>
  <c r="AZ538" i="3" s="1"/>
  <c r="BL544" i="3"/>
  <c r="AZ544" i="3" s="1"/>
  <c r="BL542" i="3"/>
  <c r="AZ542" i="3" s="1"/>
  <c r="G572" i="3"/>
  <c r="G570" i="3"/>
  <c r="I4" i="6"/>
  <c r="G3" i="46" s="1"/>
  <c r="H5" i="3"/>
  <c r="BI5" i="3"/>
  <c r="G569" i="3"/>
  <c r="G564" i="3"/>
  <c r="G553" i="3"/>
  <c r="G543" i="3"/>
  <c r="G533" i="3"/>
  <c r="G527" i="3"/>
  <c r="G516" i="3"/>
  <c r="G505" i="3"/>
  <c r="G497" i="3"/>
  <c r="G487" i="3"/>
  <c r="G14" i="3"/>
  <c r="F40" i="39"/>
  <c r="A11" i="55"/>
  <c r="B62" i="63" s="1"/>
  <c r="BA389" i="3"/>
  <c r="AZ389" i="3" s="1"/>
  <c r="BA390" i="3"/>
  <c r="AZ390" i="3" s="1"/>
  <c r="BA391" i="3"/>
  <c r="AZ391" i="3" s="1"/>
  <c r="G394" i="3"/>
  <c r="G395" i="3"/>
  <c r="G396" i="3"/>
  <c r="BL396" i="3"/>
  <c r="AZ396" i="3" s="1"/>
  <c r="BL398" i="3"/>
  <c r="AZ398" i="3" s="1"/>
  <c r="G401" i="3"/>
  <c r="G402" i="3"/>
  <c r="BL402" i="3"/>
  <c r="G405" i="3"/>
  <c r="G406" i="3"/>
  <c r="BL406" i="3"/>
  <c r="AZ406" i="3" s="1"/>
  <c r="G409" i="3"/>
  <c r="BL409" i="3"/>
  <c r="AZ409" i="3" s="1"/>
  <c r="BL411" i="3"/>
  <c r="AZ411" i="3" s="1"/>
  <c r="BA412" i="3"/>
  <c r="AZ412" i="3" s="1"/>
  <c r="BL414" i="3"/>
  <c r="AZ414" i="3" s="1"/>
  <c r="G417" i="3"/>
  <c r="G418" i="3"/>
  <c r="G419" i="3"/>
  <c r="G420" i="3"/>
  <c r="BL420" i="3"/>
  <c r="AZ420" i="3" s="1"/>
  <c r="BA421" i="3"/>
  <c r="AZ421" i="3" s="1"/>
  <c r="BA422" i="3"/>
  <c r="AZ422" i="3" s="1"/>
  <c r="BA423" i="3"/>
  <c r="AZ423" i="3" s="1"/>
  <c r="BL425" i="3"/>
  <c r="AZ425" i="3" s="1"/>
  <c r="G428" i="3"/>
  <c r="G429" i="3"/>
  <c r="G430" i="3"/>
  <c r="G431" i="3"/>
  <c r="G432" i="3"/>
  <c r="BL432" i="3"/>
  <c r="AZ432" i="3" s="1"/>
  <c r="BL434" i="3"/>
  <c r="AZ434" i="3" s="1"/>
  <c r="BA435" i="3"/>
  <c r="AZ435" i="3" s="1"/>
  <c r="BA436" i="3"/>
  <c r="AZ436" i="3" s="1"/>
  <c r="BL438" i="3"/>
  <c r="AZ438" i="3" s="1"/>
  <c r="G441" i="3"/>
  <c r="G442" i="3"/>
  <c r="G443" i="3"/>
  <c r="BL443" i="3"/>
  <c r="AZ443" i="3" s="1"/>
  <c r="BL445" i="3"/>
  <c r="AZ445" i="3" s="1"/>
  <c r="G448" i="3"/>
  <c r="G449" i="3"/>
  <c r="G450" i="3"/>
  <c r="G451" i="3"/>
  <c r="BL451" i="3"/>
  <c r="AZ451" i="3" s="1"/>
  <c r="G454" i="3"/>
  <c r="G455" i="3"/>
  <c r="G456" i="3"/>
  <c r="BL458" i="3"/>
  <c r="AZ458" i="3" s="1"/>
  <c r="G461" i="3"/>
  <c r="G462" i="3"/>
  <c r="BL462" i="3"/>
  <c r="G465" i="3"/>
  <c r="BL465" i="3"/>
  <c r="BL467" i="3"/>
  <c r="AZ467" i="3" s="1"/>
  <c r="BL469" i="3"/>
  <c r="AZ469" i="3" s="1"/>
  <c r="BA470" i="3"/>
  <c r="AZ470" i="3" s="1"/>
  <c r="BA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G388" i="3"/>
  <c r="G205" i="3"/>
  <c r="G206" i="3"/>
  <c r="BL206" i="3"/>
  <c r="AZ206" i="3" s="1"/>
  <c r="G209" i="3"/>
  <c r="G210" i="3"/>
  <c r="BL210" i="3"/>
  <c r="BA211" i="3"/>
  <c r="AZ211" i="3" s="1"/>
  <c r="BA212" i="3"/>
  <c r="AZ212" i="3" s="1"/>
  <c r="BA213" i="3"/>
  <c r="AZ213" i="3" s="1"/>
  <c r="BL215" i="3"/>
  <c r="AZ215" i="3" s="1"/>
  <c r="BL217" i="3"/>
  <c r="AZ217" i="3" s="1"/>
  <c r="BA218" i="3"/>
  <c r="AZ218" i="3" s="1"/>
  <c r="BA219" i="3"/>
  <c r="AZ219" i="3" s="1"/>
  <c r="BA220" i="3"/>
  <c r="AZ220" i="3" s="1"/>
  <c r="BA221" i="3"/>
  <c r="AZ221" i="3" s="1"/>
  <c r="BL223" i="3"/>
  <c r="AZ223" i="3" s="1"/>
  <c r="BA224" i="3"/>
  <c r="AZ224" i="3" s="1"/>
  <c r="BA225" i="3"/>
  <c r="AZ225" i="3" s="1"/>
  <c r="G228" i="3"/>
  <c r="G229" i="3"/>
  <c r="G230" i="3"/>
  <c r="BL230" i="3"/>
  <c r="BL232" i="3"/>
  <c r="AZ232" i="3" s="1"/>
  <c r="G235" i="3"/>
  <c r="G236" i="3"/>
  <c r="G237" i="3"/>
  <c r="G238" i="3"/>
  <c r="BL238" i="3"/>
  <c r="G241" i="3"/>
  <c r="G242" i="3"/>
  <c r="BL242" i="3"/>
  <c r="AZ242" i="3" s="1"/>
  <c r="BA243" i="3"/>
  <c r="AZ243" i="3" s="1"/>
  <c r="BA244" i="3"/>
  <c r="AZ244" i="3" s="1"/>
  <c r="BA245" i="3"/>
  <c r="AZ245" i="3" s="1"/>
  <c r="BL247" i="3"/>
  <c r="AZ247" i="3" s="1"/>
  <c r="BL249" i="3"/>
  <c r="AZ249" i="3" s="1"/>
  <c r="BA250" i="3"/>
  <c r="AZ250" i="3" s="1"/>
  <c r="BA251" i="3"/>
  <c r="AZ251" i="3" s="1"/>
  <c r="BA252" i="3"/>
  <c r="AZ252" i="3" s="1"/>
  <c r="BA253" i="3"/>
  <c r="AZ253" i="3" s="1"/>
  <c r="BL255" i="3"/>
  <c r="AZ255" i="3" s="1"/>
  <c r="BA256" i="3"/>
  <c r="AZ256" i="3" s="1"/>
  <c r="BA257" i="3"/>
  <c r="AZ257" i="3" s="1"/>
  <c r="G260" i="3"/>
  <c r="G261" i="3"/>
  <c r="G262" i="3"/>
  <c r="BL262" i="3"/>
  <c r="BL264" i="3"/>
  <c r="AZ264" i="3" s="1"/>
  <c r="G267" i="3"/>
  <c r="G268" i="3"/>
  <c r="G269" i="3"/>
  <c r="BL269" i="3"/>
  <c r="BL271" i="3"/>
  <c r="AZ271" i="3" s="1"/>
  <c r="BA272" i="3"/>
  <c r="AZ272" i="3" s="1"/>
  <c r="BA273" i="3"/>
  <c r="AZ273" i="3" s="1"/>
  <c r="BA274" i="3"/>
  <c r="AZ274" i="3" s="1"/>
  <c r="BL276" i="3"/>
  <c r="AZ276" i="3" s="1"/>
  <c r="G278" i="3"/>
  <c r="G279" i="3"/>
  <c r="BL279" i="3"/>
  <c r="G281" i="3"/>
  <c r="G282" i="3"/>
  <c r="G283" i="3"/>
  <c r="G284" i="3"/>
  <c r="G285" i="3"/>
  <c r="BL285" i="3"/>
  <c r="BL287" i="3"/>
  <c r="AZ287" i="3" s="1"/>
  <c r="BA288" i="3"/>
  <c r="AZ288" i="3" s="1"/>
  <c r="BA289" i="3"/>
  <c r="AZ289" i="3" s="1"/>
  <c r="BA290" i="3"/>
  <c r="AZ290" i="3" s="1"/>
  <c r="BL292" i="3"/>
  <c r="AZ292" i="3" s="1"/>
  <c r="BA293" i="3"/>
  <c r="AZ293" i="3" s="1"/>
  <c r="BL295" i="3"/>
  <c r="AZ295" i="3" s="1"/>
  <c r="BA296" i="3"/>
  <c r="AZ296" i="3" s="1"/>
  <c r="BA113" i="3"/>
  <c r="AZ113" i="3" s="1"/>
  <c r="BL114" i="3"/>
  <c r="BA116" i="3"/>
  <c r="AZ116" i="3" s="1"/>
  <c r="G119" i="3"/>
  <c r="BL121" i="3"/>
  <c r="AZ121" i="3" s="1"/>
  <c r="BA123" i="3"/>
  <c r="AZ123" i="3" s="1"/>
  <c r="G125" i="3"/>
  <c r="BL125" i="3"/>
  <c r="BA127" i="3"/>
  <c r="AZ127" i="3" s="1"/>
  <c r="BL128" i="3"/>
  <c r="G131" i="3"/>
  <c r="BA132" i="3"/>
  <c r="AZ132" i="3" s="1"/>
  <c r="G135" i="3"/>
  <c r="BL137" i="3"/>
  <c r="AZ137" i="3" s="1"/>
  <c r="BA139" i="3"/>
  <c r="AZ139" i="3" s="1"/>
  <c r="G141" i="3"/>
  <c r="BL141" i="3"/>
  <c r="BA143" i="3"/>
  <c r="BL144" i="3"/>
  <c r="AZ144" i="3" s="1"/>
  <c r="G147" i="3"/>
  <c r="BA148" i="3"/>
  <c r="AZ148" i="3" s="1"/>
  <c r="G151" i="3"/>
  <c r="BL152" i="3"/>
  <c r="AZ152" i="3" s="1"/>
  <c r="BA154" i="3"/>
  <c r="AZ154" i="3" s="1"/>
  <c r="G156" i="3"/>
  <c r="G157" i="3"/>
  <c r="G158" i="3"/>
  <c r="G160" i="3"/>
  <c r="BL160" i="3"/>
  <c r="BA162" i="3"/>
  <c r="BL163" i="3"/>
  <c r="AZ163" i="3" s="1"/>
  <c r="G166" i="3"/>
  <c r="BA167" i="3"/>
  <c r="AZ167" i="3" s="1"/>
  <c r="BA168" i="3"/>
  <c r="AZ168" i="3" s="1"/>
  <c r="G170" i="3"/>
  <c r="G172" i="3"/>
  <c r="G173" i="3"/>
  <c r="G176" i="3"/>
  <c r="BL177" i="3"/>
  <c r="AZ177" i="3" s="1"/>
  <c r="BA179" i="3"/>
  <c r="AZ179" i="3" s="1"/>
  <c r="G181" i="3"/>
  <c r="BA182" i="3"/>
  <c r="AZ182" i="3" s="1"/>
  <c r="G185" i="3"/>
  <c r="BA186" i="3"/>
  <c r="AZ186" i="3" s="1"/>
  <c r="G189" i="3"/>
  <c r="BA190" i="3"/>
  <c r="AZ190" i="3" s="1"/>
  <c r="BA194" i="3"/>
  <c r="AZ194" i="3" s="1"/>
  <c r="BA195" i="3"/>
  <c r="AZ195" i="3" s="1"/>
  <c r="BA197" i="3"/>
  <c r="AZ197" i="3" s="1"/>
  <c r="G199" i="3"/>
  <c r="G200" i="3"/>
  <c r="G201" i="3"/>
  <c r="G203" i="3"/>
  <c r="G204" i="3"/>
  <c r="G21" i="3"/>
  <c r="BL21" i="3"/>
  <c r="BA22" i="3"/>
  <c r="AZ22" i="3" s="1"/>
  <c r="BA23" i="3"/>
  <c r="AZ23" i="3" s="1"/>
  <c r="BA24" i="3"/>
  <c r="AZ24" i="3" s="1"/>
  <c r="BA25" i="3"/>
  <c r="BL25" i="3"/>
  <c r="BA26" i="3"/>
  <c r="AZ26" i="3" s="1"/>
  <c r="BA27" i="3"/>
  <c r="AZ27" i="3" s="1"/>
  <c r="BA28" i="3"/>
  <c r="AZ28" i="3" s="1"/>
  <c r="BL30" i="3"/>
  <c r="AZ30" i="3" s="1"/>
  <c r="C53" i="59"/>
  <c r="D53" i="59" s="1"/>
  <c r="D54" i="59"/>
  <c r="C35" i="59"/>
  <c r="D34" i="59"/>
  <c r="AB14" i="59"/>
  <c r="AB13" i="59"/>
  <c r="E17" i="59"/>
  <c r="E18" i="59" s="1"/>
  <c r="E19" i="59" s="1"/>
  <c r="U19" i="59" s="1"/>
  <c r="AA10" i="59"/>
  <c r="AJ10" i="46"/>
  <c r="AJ12" i="46"/>
  <c r="AA10" i="46"/>
  <c r="AA12" i="46"/>
  <c r="BL32" i="3"/>
  <c r="AZ32" i="3" s="1"/>
  <c r="BA33" i="3"/>
  <c r="AZ33" i="3" s="1"/>
  <c r="BL35" i="3"/>
  <c r="AZ35" i="3" s="1"/>
  <c r="BA36" i="3"/>
  <c r="AZ36" i="3" s="1"/>
  <c r="G39" i="3"/>
  <c r="G40" i="3"/>
  <c r="G41" i="3"/>
  <c r="E41" i="3" s="1"/>
  <c r="G42" i="3"/>
  <c r="BL42" i="3"/>
  <c r="AZ42" i="3" s="1"/>
  <c r="G45" i="3"/>
  <c r="BL45" i="3"/>
  <c r="BL47" i="3"/>
  <c r="AZ47" i="3" s="1"/>
  <c r="G50" i="3"/>
  <c r="E50" i="3" s="1"/>
  <c r="BL50" i="3"/>
  <c r="G53" i="3"/>
  <c r="E53" i="3" s="1"/>
  <c r="BL53" i="3"/>
  <c r="BA54" i="3"/>
  <c r="AZ54" i="3" s="1"/>
  <c r="BA55" i="3"/>
  <c r="AZ55" i="3" s="1"/>
  <c r="BA56" i="3"/>
  <c r="AZ56" i="3" s="1"/>
  <c r="BA57" i="3"/>
  <c r="AZ57" i="3" s="1"/>
  <c r="BL59" i="3"/>
  <c r="AZ59" i="3" s="1"/>
  <c r="BA60" i="3"/>
  <c r="AZ60" i="3" s="1"/>
  <c r="BL62" i="3"/>
  <c r="AZ62" i="3" s="1"/>
  <c r="G65" i="3"/>
  <c r="G66" i="3"/>
  <c r="G67" i="3"/>
  <c r="BL67" i="3"/>
  <c r="AZ67" i="3" s="1"/>
  <c r="G70" i="3"/>
  <c r="G71" i="3"/>
  <c r="G72" i="3"/>
  <c r="BL72" i="3"/>
  <c r="BA73" i="3"/>
  <c r="AZ73" i="3" s="1"/>
  <c r="BA74" i="3"/>
  <c r="AZ74" i="3" s="1"/>
  <c r="BA75" i="3"/>
  <c r="AZ75" i="3" s="1"/>
  <c r="G78" i="3"/>
  <c r="G79" i="3"/>
  <c r="G80" i="3"/>
  <c r="E80" i="3" s="1"/>
  <c r="BL80" i="3"/>
  <c r="BL82" i="3"/>
  <c r="AZ82" i="3" s="1"/>
  <c r="BA83" i="3"/>
  <c r="AZ83" i="3" s="1"/>
  <c r="BA84" i="3"/>
  <c r="AZ84" i="3" s="1"/>
  <c r="BA85" i="3"/>
  <c r="AZ85" i="3" s="1"/>
  <c r="BA86" i="3"/>
  <c r="AZ86" i="3" s="1"/>
  <c r="BL88" i="3"/>
  <c r="AZ88" i="3" s="1"/>
  <c r="BA89" i="3"/>
  <c r="AZ89" i="3" s="1"/>
  <c r="BA90" i="3"/>
  <c r="AZ90" i="3" s="1"/>
  <c r="BA91" i="3"/>
  <c r="AZ91" i="3" s="1"/>
  <c r="BL93" i="3"/>
  <c r="AZ93" i="3" s="1"/>
  <c r="BL95" i="3"/>
  <c r="AZ95" i="3" s="1"/>
  <c r="BA96" i="3"/>
  <c r="AZ96" i="3" s="1"/>
  <c r="BL98" i="3"/>
  <c r="AZ98" i="3" s="1"/>
  <c r="G101" i="3"/>
  <c r="G102" i="3"/>
  <c r="G103" i="3"/>
  <c r="BL103" i="3"/>
  <c r="AZ103" i="3" s="1"/>
  <c r="G106" i="3"/>
  <c r="G107" i="3"/>
  <c r="G108" i="3"/>
  <c r="BL108" i="3"/>
  <c r="AZ108" i="3" s="1"/>
  <c r="BA109" i="3"/>
  <c r="AZ109" i="3" s="1"/>
  <c r="BA110" i="3"/>
  <c r="AZ110" i="3" s="1"/>
  <c r="BA111" i="3"/>
  <c r="AZ111" i="3" s="1"/>
  <c r="BA112" i="3"/>
  <c r="AZ112" i="3" s="1"/>
  <c r="G11" i="1"/>
  <c r="E26" i="57"/>
  <c r="I20" i="57"/>
  <c r="D1" i="57" s="1"/>
  <c r="E10" i="57" s="1"/>
  <c r="B65" i="46"/>
  <c r="C31" i="39"/>
  <c r="E105" i="39"/>
  <c r="F105" i="39" s="1"/>
  <c r="G105" i="39" s="1"/>
  <c r="H31" i="39"/>
  <c r="AB12" i="59"/>
  <c r="Y13" i="59"/>
  <c r="Z13" i="59" s="1"/>
  <c r="X9" i="59"/>
  <c r="E50" i="59"/>
  <c r="P51" i="59"/>
  <c r="N4" i="63"/>
  <c r="B21" i="63"/>
  <c r="E6" i="59"/>
  <c r="E5" i="59" s="1"/>
  <c r="U7" i="59"/>
  <c r="P27" i="6"/>
  <c r="AA12" i="59"/>
  <c r="X16" i="59"/>
  <c r="F18" i="59"/>
  <c r="F19" i="59" s="1"/>
  <c r="V19" i="59" s="1"/>
  <c r="X18" i="59"/>
  <c r="B6" i="59"/>
  <c r="B5" i="59" s="1"/>
  <c r="L27" i="6"/>
  <c r="AD11" i="46"/>
  <c r="G5" i="3"/>
  <c r="B3" i="3" s="1"/>
  <c r="E272" i="3"/>
  <c r="E29" i="3"/>
  <c r="E373" i="3"/>
  <c r="E335" i="3"/>
  <c r="E496" i="3"/>
  <c r="E252" i="3"/>
  <c r="AO6" i="3"/>
  <c r="AN6" i="3"/>
  <c r="E59" i="3"/>
  <c r="E464" i="3"/>
  <c r="E209" i="3"/>
  <c r="E450" i="3"/>
  <c r="E428" i="3"/>
  <c r="E401" i="3"/>
  <c r="E128" i="3"/>
  <c r="E45" i="3"/>
  <c r="E506" i="3"/>
  <c r="E553" i="3"/>
  <c r="E268" i="3"/>
  <c r="E476" i="3"/>
  <c r="E194" i="3"/>
  <c r="E390" i="3"/>
  <c r="AA6" i="3"/>
  <c r="E299" i="3"/>
  <c r="E548" i="3"/>
  <c r="E454" i="3"/>
  <c r="AK6" i="3"/>
  <c r="E205" i="3"/>
  <c r="E478" i="3"/>
  <c r="E357" i="3"/>
  <c r="AS6" i="3"/>
  <c r="E383" i="3"/>
  <c r="E189" i="3"/>
  <c r="E275" i="3"/>
  <c r="E429" i="3"/>
  <c r="E372" i="3"/>
  <c r="E154" i="3"/>
  <c r="E309" i="3"/>
  <c r="E74" i="3"/>
  <c r="E224" i="3"/>
  <c r="E66" i="3"/>
  <c r="E24" i="3"/>
  <c r="E508" i="3"/>
  <c r="E108" i="3"/>
  <c r="E277" i="3"/>
  <c r="E153" i="3"/>
  <c r="E14" i="3"/>
  <c r="E378" i="3"/>
  <c r="E342" i="3"/>
  <c r="E310" i="3"/>
  <c r="AB6" i="3"/>
  <c r="E511" i="3"/>
  <c r="E358" i="3"/>
  <c r="E536" i="3"/>
  <c r="P7" i="1"/>
  <c r="S6" i="46"/>
  <c r="O10" i="1"/>
  <c r="P10" i="1" s="1"/>
  <c r="N101" i="46"/>
  <c r="N107" i="46" s="1"/>
  <c r="AA11" i="46"/>
  <c r="AA13" i="46" s="1"/>
  <c r="S2" i="46"/>
  <c r="E409" i="3"/>
  <c r="E374" i="3"/>
  <c r="E431" i="3"/>
  <c r="E313" i="3"/>
  <c r="E113" i="3"/>
  <c r="O6" i="3"/>
  <c r="E207" i="3"/>
  <c r="E196" i="3"/>
  <c r="E308" i="3"/>
  <c r="E96" i="3"/>
  <c r="E242" i="3"/>
  <c r="E87" i="3"/>
  <c r="E362" i="3"/>
  <c r="E150" i="3"/>
  <c r="E314" i="3"/>
  <c r="E502" i="3"/>
  <c r="E456" i="3"/>
  <c r="E569" i="3"/>
  <c r="AJ6" i="3"/>
  <c r="E546" i="3"/>
  <c r="E15" i="3"/>
  <c r="E251" i="3"/>
  <c r="E56" i="3"/>
  <c r="P11" i="1"/>
  <c r="G22" i="46"/>
  <c r="C101" i="46"/>
  <c r="C107" i="46" s="1"/>
  <c r="AE11" i="46"/>
  <c r="AE13" i="46" s="1"/>
  <c r="E22" i="52"/>
  <c r="B5" i="52"/>
  <c r="AB40" i="39"/>
  <c r="U40" i="39"/>
  <c r="O9" i="1"/>
  <c r="P9" i="1" s="1"/>
  <c r="E15" i="6"/>
  <c r="AC40" i="39"/>
  <c r="W40" i="39"/>
  <c r="E5" i="52"/>
  <c r="G6" i="1"/>
  <c r="C7" i="33"/>
  <c r="C58" i="33" s="1"/>
  <c r="D58" i="33" s="1"/>
  <c r="E58" i="33" s="1"/>
  <c r="F58" i="33" s="1"/>
  <c r="G58" i="33" s="1"/>
  <c r="H58" i="33" s="1"/>
  <c r="I58" i="33" s="1"/>
  <c r="J58" i="33" s="1"/>
  <c r="K58" i="33" s="1"/>
  <c r="L58" i="33" s="1"/>
  <c r="M58" i="33" s="1"/>
  <c r="N58" i="33" s="1"/>
  <c r="O58" i="33" s="1"/>
  <c r="C9" i="39"/>
  <c r="C70" i="39" s="1"/>
  <c r="C72" i="39" s="1"/>
  <c r="C9" i="40"/>
  <c r="C65" i="40" s="1"/>
  <c r="C67" i="40" s="1"/>
  <c r="G10" i="1"/>
  <c r="G13" i="1"/>
  <c r="G19" i="46"/>
  <c r="E192" i="3"/>
  <c r="E394" i="3"/>
  <c r="E375" i="3"/>
  <c r="E237" i="3"/>
  <c r="E13" i="6"/>
  <c r="O40" i="9"/>
  <c r="R7" i="54" s="1"/>
  <c r="B52" i="63" s="1"/>
  <c r="AC18" i="36"/>
  <c r="AZ13" i="3"/>
  <c r="BL5" i="3"/>
  <c r="S12" i="21"/>
  <c r="F81" i="21"/>
  <c r="F19" i="21"/>
  <c r="F69" i="21"/>
  <c r="G69" i="21" s="1"/>
  <c r="H69" i="21" s="1"/>
  <c r="I69" i="21" s="1"/>
  <c r="J69" i="21" s="1"/>
  <c r="K69" i="21" s="1"/>
  <c r="L69" i="21" s="1"/>
  <c r="M69" i="21" s="1"/>
  <c r="F11" i="21"/>
  <c r="H11" i="21"/>
  <c r="J11" i="21"/>
  <c r="H113" i="21"/>
  <c r="F37" i="21"/>
  <c r="J37" i="21"/>
  <c r="H37" i="21"/>
  <c r="F77" i="21"/>
  <c r="F15" i="21" s="1"/>
  <c r="F85" i="21"/>
  <c r="F23" i="21" s="1"/>
  <c r="AB9" i="34"/>
  <c r="AD13" i="46"/>
  <c r="A3" i="55"/>
  <c r="B56" i="63" s="1"/>
  <c r="H72" i="46"/>
  <c r="H69" i="46"/>
  <c r="H77" i="46"/>
  <c r="U25" i="33"/>
  <c r="AC11" i="33"/>
  <c r="W34" i="33"/>
  <c r="AC11" i="34"/>
  <c r="AA27" i="34"/>
  <c r="W20" i="35"/>
  <c r="AA26" i="36"/>
  <c r="F31" i="43"/>
  <c r="D86" i="9"/>
  <c r="F29" i="12"/>
  <c r="F32" i="15"/>
  <c r="F59" i="15" s="1"/>
  <c r="AC13" i="40"/>
  <c r="W14" i="35"/>
  <c r="AB44" i="39"/>
  <c r="W29" i="35"/>
  <c r="AA34" i="33"/>
  <c r="G97" i="39"/>
  <c r="W34" i="40"/>
  <c r="AA11" i="34"/>
  <c r="AB32" i="40"/>
  <c r="F72" i="9"/>
  <c r="W40" i="40"/>
  <c r="H47" i="46"/>
  <c r="AA36" i="37"/>
  <c r="AB15" i="37"/>
  <c r="S10" i="35"/>
  <c r="S39" i="33"/>
  <c r="S27" i="37"/>
  <c r="AC28" i="33"/>
  <c r="AB31" i="33"/>
  <c r="AC13" i="36"/>
  <c r="AB31" i="21"/>
  <c r="AA38" i="21"/>
  <c r="F9" i="35"/>
  <c r="J9" i="35"/>
  <c r="F12" i="35"/>
  <c r="A2" i="55"/>
  <c r="B55" i="63" s="1"/>
  <c r="AZ392" i="3"/>
  <c r="AZ413" i="3"/>
  <c r="AZ424" i="3"/>
  <c r="AZ437" i="3"/>
  <c r="AZ462" i="3"/>
  <c r="AZ465" i="3"/>
  <c r="AZ478" i="3"/>
  <c r="AZ210" i="3"/>
  <c r="AZ230" i="3"/>
  <c r="AZ238" i="3"/>
  <c r="AZ262" i="3"/>
  <c r="AZ269" i="3"/>
  <c r="AZ279" i="3"/>
  <c r="AZ285" i="3"/>
  <c r="AZ125" i="3"/>
  <c r="AZ128" i="3"/>
  <c r="AZ141" i="3"/>
  <c r="AZ160" i="3"/>
  <c r="AZ21" i="3"/>
  <c r="AZ45" i="3"/>
  <c r="AZ50" i="3"/>
  <c r="AZ53" i="3"/>
  <c r="AZ72" i="3"/>
  <c r="AZ80" i="3"/>
  <c r="L100" i="46"/>
  <c r="B74" i="46"/>
  <c r="F31" i="39"/>
  <c r="AA31" i="39" s="1"/>
  <c r="C69" i="59"/>
  <c r="D69" i="59" s="1"/>
  <c r="D13" i="59"/>
  <c r="AC12" i="46"/>
  <c r="Z12" i="46"/>
  <c r="H1" i="65"/>
  <c r="P75" i="15"/>
  <c r="D70" i="39"/>
  <c r="E70" i="39" s="1"/>
  <c r="E72" i="39" s="1"/>
  <c r="S46" i="39"/>
  <c r="AA46" i="39"/>
  <c r="W45" i="39"/>
  <c r="U14" i="39"/>
  <c r="S45" i="39"/>
  <c r="AB38" i="39"/>
  <c r="AB45" i="39"/>
  <c r="AC33" i="39"/>
  <c r="AB46" i="39"/>
  <c r="AA37" i="39"/>
  <c r="S16" i="39"/>
  <c r="U47" i="39"/>
  <c r="AC47" i="39"/>
  <c r="J46" i="39"/>
  <c r="U10" i="39"/>
  <c r="C27" i="43"/>
  <c r="C28" i="15"/>
  <c r="C15" i="43"/>
  <c r="C31" i="43"/>
  <c r="C30" i="44"/>
  <c r="C25" i="12"/>
  <c r="C15" i="12"/>
  <c r="B9" i="52"/>
  <c r="E10" i="52"/>
  <c r="B13" i="52"/>
  <c r="E8" i="52"/>
  <c r="D6" i="31"/>
  <c r="E6" i="31" s="1"/>
  <c r="F6" i="31" s="1"/>
  <c r="G6" i="31" s="1"/>
  <c r="E30" i="31" s="1"/>
  <c r="E46" i="31"/>
  <c r="E54" i="31"/>
  <c r="E62" i="31"/>
  <c r="E70" i="31"/>
  <c r="E78" i="31"/>
  <c r="E86" i="31"/>
  <c r="E94" i="31"/>
  <c r="E102" i="31"/>
  <c r="E110" i="31"/>
  <c r="E118" i="31"/>
  <c r="E126" i="31"/>
  <c r="E134" i="31"/>
  <c r="E142" i="31"/>
  <c r="E150" i="31"/>
  <c r="E158" i="31"/>
  <c r="E166" i="31"/>
  <c r="E174" i="31"/>
  <c r="E182" i="31"/>
  <c r="E190" i="31"/>
  <c r="F29" i="39"/>
  <c r="S29" i="39" s="1"/>
  <c r="H29" i="39"/>
  <c r="U29" i="39" s="1"/>
  <c r="J29" i="39"/>
  <c r="AC29" i="39" s="1"/>
  <c r="G103" i="39"/>
  <c r="G101" i="39"/>
  <c r="F27" i="39"/>
  <c r="J27" i="39"/>
  <c r="H27" i="39"/>
  <c r="G99" i="39"/>
  <c r="H25" i="39"/>
  <c r="F25" i="39"/>
  <c r="AA25" i="39" s="1"/>
  <c r="J25" i="39"/>
  <c r="AC25" i="39" s="1"/>
  <c r="F23" i="39"/>
  <c r="AA23" i="39" s="1"/>
  <c r="H21" i="39"/>
  <c r="G95" i="39"/>
  <c r="F21" i="39"/>
  <c r="J21" i="39"/>
  <c r="F19" i="39"/>
  <c r="J19" i="39"/>
  <c r="G93" i="39"/>
  <c r="H19" i="39"/>
  <c r="W41" i="39"/>
  <c r="S41" i="39"/>
  <c r="U41" i="39"/>
  <c r="AC44" i="39"/>
  <c r="U34" i="39"/>
  <c r="S31" i="39"/>
  <c r="AC31" i="39"/>
  <c r="W29" i="39"/>
  <c r="W23" i="39"/>
  <c r="U23" i="39"/>
  <c r="F17" i="39"/>
  <c r="G91" i="39"/>
  <c r="J17" i="39"/>
  <c r="H17" i="39"/>
  <c r="W16" i="39"/>
  <c r="AB15" i="39"/>
  <c r="AB16" i="39"/>
  <c r="M16" i="1"/>
  <c r="L16" i="1" s="1"/>
  <c r="P13" i="1"/>
  <c r="O6" i="1"/>
  <c r="P6" i="1" s="1"/>
  <c r="E413" i="3"/>
  <c r="E135" i="3"/>
  <c r="E22" i="3"/>
  <c r="E459" i="3"/>
  <c r="E231" i="3"/>
  <c r="E470" i="3"/>
  <c r="E149" i="3"/>
  <c r="E249" i="3"/>
  <c r="E549" i="3"/>
  <c r="E460" i="3"/>
  <c r="E452" i="3"/>
  <c r="E435" i="3"/>
  <c r="E343" i="3"/>
  <c r="E218" i="3"/>
  <c r="E442" i="3"/>
  <c r="E110" i="3"/>
  <c r="E63" i="3"/>
  <c r="E174" i="3"/>
  <c r="E129" i="3"/>
  <c r="E98" i="3"/>
  <c r="E422" i="3"/>
  <c r="E398" i="3"/>
  <c r="E136" i="3"/>
  <c r="E85" i="3"/>
  <c r="E332" i="3"/>
  <c r="E139" i="3"/>
  <c r="E445" i="3"/>
  <c r="E556" i="3"/>
  <c r="E291" i="3"/>
  <c r="E527" i="3"/>
  <c r="E365" i="3"/>
  <c r="E248" i="3"/>
  <c r="E336" i="3"/>
  <c r="AR6" i="3"/>
  <c r="E65" i="3"/>
  <c r="E513" i="3"/>
  <c r="E345" i="3"/>
  <c r="E72" i="3"/>
  <c r="E440" i="3"/>
  <c r="E331" i="3"/>
  <c r="H16" i="1"/>
  <c r="E297" i="3"/>
  <c r="E475" i="3"/>
  <c r="E421" i="3"/>
  <c r="E206" i="3"/>
  <c r="E132" i="3"/>
  <c r="E333" i="3"/>
  <c r="E91" i="3"/>
  <c r="E115" i="3"/>
  <c r="E359" i="3"/>
  <c r="E195" i="3"/>
  <c r="E391" i="3"/>
  <c r="E321" i="3"/>
  <c r="E187" i="3"/>
  <c r="E253" i="3"/>
  <c r="E225" i="3"/>
  <c r="E537" i="3"/>
  <c r="E199" i="3"/>
  <c r="E54" i="3"/>
  <c r="E423" i="3"/>
  <c r="C109" i="46"/>
  <c r="E512" i="3"/>
  <c r="K16" i="1"/>
  <c r="Q16" i="1"/>
  <c r="N104" i="46"/>
  <c r="Y11" i="46"/>
  <c r="Y13" i="46" s="1"/>
  <c r="F101" i="46"/>
  <c r="E101" i="46"/>
  <c r="B113" i="46"/>
  <c r="J22" i="46"/>
  <c r="AG11" i="46"/>
  <c r="AG13" i="46" s="1"/>
  <c r="D101" i="46"/>
  <c r="P14" i="1"/>
  <c r="O8" i="1"/>
  <c r="P8" i="1" s="1"/>
  <c r="G16" i="1"/>
  <c r="J12" i="40" s="1"/>
  <c r="J48" i="35"/>
  <c r="K48" i="35" s="1"/>
  <c r="L48" i="35" s="1"/>
  <c r="M48" i="35" s="1"/>
  <c r="N48" i="35" s="1"/>
  <c r="O48" i="35" s="1"/>
  <c r="O46" i="36"/>
  <c r="J7" i="36" s="1"/>
  <c r="D58" i="21"/>
  <c r="F7" i="36"/>
  <c r="F52" i="37"/>
  <c r="J7" i="33"/>
  <c r="E59" i="34"/>
  <c r="F7" i="33"/>
  <c r="D65" i="40"/>
  <c r="AP16" i="1"/>
  <c r="F22" i="11" s="1"/>
  <c r="B7" i="52"/>
  <c r="B8" i="52"/>
  <c r="B16" i="52"/>
  <c r="B14" i="52"/>
  <c r="E4" i="52"/>
  <c r="E11" i="52"/>
  <c r="B10" i="52"/>
  <c r="B4" i="52"/>
  <c r="E9" i="52"/>
  <c r="B23" i="52"/>
  <c r="B6" i="52"/>
  <c r="E7" i="52"/>
  <c r="B22" i="52"/>
  <c r="B11" i="52"/>
  <c r="E6" i="52"/>
  <c r="E16" i="52"/>
  <c r="E21" i="52"/>
  <c r="H6" i="31"/>
  <c r="I6" i="31" s="1"/>
  <c r="J6" i="31" s="1"/>
  <c r="K6" i="31" s="1"/>
  <c r="L6" i="31" s="1"/>
  <c r="M6" i="31" s="1"/>
  <c r="N6" i="31" s="1"/>
  <c r="O6" i="31" s="1"/>
  <c r="P6" i="31" s="1"/>
  <c r="Q6" i="31" s="1"/>
  <c r="R6" i="31" s="1"/>
  <c r="S6" i="31" s="1"/>
  <c r="H83" i="39"/>
  <c r="I83" i="39" s="1"/>
  <c r="J83" i="39" s="1"/>
  <c r="K83" i="39" s="1"/>
  <c r="L83" i="39" s="1"/>
  <c r="M83" i="39" s="1"/>
  <c r="C4" i="65"/>
  <c r="B39" i="1" s="1"/>
  <c r="C8" i="44"/>
  <c r="J60" i="44"/>
  <c r="J58" i="44"/>
  <c r="J56" i="44" s="1"/>
  <c r="J59" i="44" s="1"/>
  <c r="Q52" i="44" s="1"/>
  <c r="J61" i="44"/>
  <c r="Q50" i="44" s="1"/>
  <c r="I55" i="44"/>
  <c r="L57" i="44"/>
  <c r="J54" i="44"/>
  <c r="F67" i="15"/>
  <c r="F65" i="15"/>
  <c r="C29" i="44"/>
  <c r="M9" i="44"/>
  <c r="J8" i="44" s="1"/>
  <c r="F64" i="15"/>
  <c r="C27" i="15"/>
  <c r="F50" i="15"/>
  <c r="C6" i="15"/>
  <c r="L56" i="15"/>
  <c r="J53" i="15"/>
  <c r="J57" i="15"/>
  <c r="J55" i="15" s="1"/>
  <c r="J58" i="15" s="1"/>
  <c r="Q51" i="15" s="1"/>
  <c r="I54" i="15"/>
  <c r="C36" i="44"/>
  <c r="F63" i="15"/>
  <c r="L58" i="15"/>
  <c r="L59" i="15"/>
  <c r="Q72" i="15"/>
  <c r="Q73" i="44"/>
  <c r="L60" i="44"/>
  <c r="L59" i="44"/>
  <c r="M7" i="15"/>
  <c r="J6" i="15" s="1"/>
  <c r="F49" i="15"/>
  <c r="J22" i="44"/>
  <c r="F70" i="15"/>
  <c r="C18" i="44"/>
  <c r="C16" i="15"/>
  <c r="D18" i="9" l="1"/>
  <c r="M44" i="9" s="1"/>
  <c r="S5" i="46"/>
  <c r="H101" i="46"/>
  <c r="AJ11" i="46"/>
  <c r="AJ13" i="46" s="1"/>
  <c r="F22" i="46"/>
  <c r="AF11" i="46"/>
  <c r="AF13" i="46" s="1"/>
  <c r="AH11" i="46"/>
  <c r="AH13" i="46" s="1"/>
  <c r="S7" i="46"/>
  <c r="S4" i="46"/>
  <c r="I101" i="46"/>
  <c r="E22" i="46"/>
  <c r="D22" i="46" s="1"/>
  <c r="Z11" i="46"/>
  <c r="G101" i="46"/>
  <c r="L101" i="46"/>
  <c r="K101" i="46"/>
  <c r="AC11" i="46"/>
  <c r="AC13" i="46" s="1"/>
  <c r="H22" i="46"/>
  <c r="N102" i="46"/>
  <c r="C105" i="46"/>
  <c r="N106" i="46"/>
  <c r="Z7" i="46"/>
  <c r="C23" i="46"/>
  <c r="C21" i="46" s="1"/>
  <c r="S3" i="46"/>
  <c r="M101" i="46"/>
  <c r="J101" i="46"/>
  <c r="AB11" i="46"/>
  <c r="AB13" i="46" s="1"/>
  <c r="AI11" i="46"/>
  <c r="AI13" i="46" s="1"/>
  <c r="N104" i="45"/>
  <c r="E13" i="3"/>
  <c r="E185" i="3"/>
  <c r="E526" i="3"/>
  <c r="E325" i="3"/>
  <c r="E495" i="3"/>
  <c r="E330" i="3"/>
  <c r="E138" i="3"/>
  <c r="E523" i="3"/>
  <c r="E395" i="3"/>
  <c r="E280" i="3"/>
  <c r="E270" i="3"/>
  <c r="E157" i="3"/>
  <c r="E161" i="3"/>
  <c r="E492" i="3"/>
  <c r="E109" i="3"/>
  <c r="E370" i="3"/>
  <c r="K6" i="3"/>
  <c r="E144" i="3"/>
  <c r="E497" i="3"/>
  <c r="E563" i="3"/>
  <c r="E565" i="3"/>
  <c r="E443" i="3"/>
  <c r="E78" i="3"/>
  <c r="E296" i="3"/>
  <c r="AD6" i="3"/>
  <c r="E327" i="3"/>
  <c r="Z6" i="3"/>
  <c r="E520" i="3"/>
  <c r="E223" i="3"/>
  <c r="E399" i="3"/>
  <c r="E317" i="3"/>
  <c r="E179" i="3"/>
  <c r="E444" i="3"/>
  <c r="E232" i="3"/>
  <c r="E507" i="3"/>
  <c r="L6" i="3"/>
  <c r="E116" i="3"/>
  <c r="E465" i="3"/>
  <c r="E243" i="3"/>
  <c r="E448" i="3"/>
  <c r="E121" i="3"/>
  <c r="E123" i="3"/>
  <c r="E76" i="3"/>
  <c r="E271" i="3"/>
  <c r="E493" i="3"/>
  <c r="E81" i="3"/>
  <c r="E432" i="3"/>
  <c r="E339" i="3"/>
  <c r="E118" i="3"/>
  <c r="E364" i="3"/>
  <c r="E384" i="3"/>
  <c r="E487" i="3"/>
  <c r="S6" i="3"/>
  <c r="E377" i="3"/>
  <c r="E20" i="3"/>
  <c r="I6" i="3"/>
  <c r="E114" i="3"/>
  <c r="E165" i="3"/>
  <c r="E490" i="3"/>
  <c r="E38" i="3"/>
  <c r="E405" i="3"/>
  <c r="E257" i="3"/>
  <c r="E21" i="3"/>
  <c r="E200" i="3"/>
  <c r="E158" i="3"/>
  <c r="E125" i="3"/>
  <c r="E281" i="3"/>
  <c r="E241" i="3"/>
  <c r="E238" i="3"/>
  <c r="E236" i="3"/>
  <c r="E230" i="3"/>
  <c r="E228" i="3"/>
  <c r="E210" i="3"/>
  <c r="E387" i="3"/>
  <c r="E462" i="3"/>
  <c r="E419" i="3"/>
  <c r="E533" i="3"/>
  <c r="E486" i="3"/>
  <c r="T35" i="59"/>
  <c r="D35" i="59"/>
  <c r="D66" i="59"/>
  <c r="C65" i="59"/>
  <c r="D65" i="59" s="1"/>
  <c r="F49" i="59"/>
  <c r="Q50" i="59"/>
  <c r="C49" i="59"/>
  <c r="O50" i="59"/>
  <c r="D50" i="59"/>
  <c r="E8" i="6"/>
  <c r="E12" i="6"/>
  <c r="AC39" i="39"/>
  <c r="W39" i="39"/>
  <c r="U39" i="37"/>
  <c r="AB39" i="37"/>
  <c r="AC39" i="37"/>
  <c r="W39" i="37"/>
  <c r="AA14" i="37"/>
  <c r="S14" i="37"/>
  <c r="AA29" i="33"/>
  <c r="S29" i="33"/>
  <c r="AB13" i="33"/>
  <c r="U13" i="33"/>
  <c r="S13" i="33"/>
  <c r="AA13" i="33"/>
  <c r="AB28" i="33"/>
  <c r="U28" i="33"/>
  <c r="AA38" i="39"/>
  <c r="S38" i="39"/>
  <c r="AB38" i="37"/>
  <c r="U38" i="37"/>
  <c r="AC13" i="37"/>
  <c r="W13" i="37"/>
  <c r="S34" i="36"/>
  <c r="AA34" i="36"/>
  <c r="U34" i="36"/>
  <c r="AB34" i="36"/>
  <c r="AB24" i="36"/>
  <c r="U24" i="36"/>
  <c r="AA24" i="35"/>
  <c r="S24" i="35"/>
  <c r="AC46" i="34"/>
  <c r="W46" i="34"/>
  <c r="U46" i="34"/>
  <c r="AB46" i="34"/>
  <c r="S32" i="34"/>
  <c r="AA32" i="34"/>
  <c r="AC30" i="34"/>
  <c r="W30" i="34"/>
  <c r="AB30" i="34"/>
  <c r="U30" i="34"/>
  <c r="AA14" i="34"/>
  <c r="S14" i="34"/>
  <c r="AA12" i="34"/>
  <c r="S12" i="34"/>
  <c r="AC12" i="34"/>
  <c r="W12" i="34"/>
  <c r="U45" i="33"/>
  <c r="AB45" i="33"/>
  <c r="AC28" i="34"/>
  <c r="W28" i="34"/>
  <c r="AC9" i="34"/>
  <c r="W9" i="34"/>
  <c r="S26" i="33"/>
  <c r="AA26" i="33"/>
  <c r="U46" i="21"/>
  <c r="AB46" i="21"/>
  <c r="W46" i="21"/>
  <c r="AC46" i="21"/>
  <c r="AC44" i="21"/>
  <c r="W44" i="21"/>
  <c r="U30" i="21"/>
  <c r="AB30" i="21"/>
  <c r="U28" i="21"/>
  <c r="AB28" i="21"/>
  <c r="W14" i="21"/>
  <c r="AC14" i="21"/>
  <c r="E28" i="31"/>
  <c r="H7" i="33"/>
  <c r="U7" i="33" s="1"/>
  <c r="Z13" i="46"/>
  <c r="N109" i="46"/>
  <c r="J106" i="46"/>
  <c r="J104" i="46"/>
  <c r="M109" i="46"/>
  <c r="M104" i="46"/>
  <c r="H104" i="46"/>
  <c r="H109" i="46"/>
  <c r="H103" i="46"/>
  <c r="E64" i="3"/>
  <c r="R6" i="3"/>
  <c r="E294" i="3"/>
  <c r="E376" i="3"/>
  <c r="X6" i="3"/>
  <c r="E31" i="3"/>
  <c r="E457" i="3"/>
  <c r="E221" i="3"/>
  <c r="E46" i="3"/>
  <c r="E437" i="3"/>
  <c r="E152" i="3"/>
  <c r="E446" i="3"/>
  <c r="E69" i="3"/>
  <c r="M6" i="3"/>
  <c r="H105" i="46"/>
  <c r="E40" i="3"/>
  <c r="AF6" i="3"/>
  <c r="E290" i="3"/>
  <c r="E198" i="3"/>
  <c r="E51" i="3"/>
  <c r="E466" i="3"/>
  <c r="Y6" i="3"/>
  <c r="E211" i="3"/>
  <c r="E126" i="3"/>
  <c r="E73" i="3"/>
  <c r="E305" i="3"/>
  <c r="U6" i="3"/>
  <c r="E451" i="3"/>
  <c r="E52" i="3"/>
  <c r="E245" i="3"/>
  <c r="E539" i="3"/>
  <c r="E568" i="3"/>
  <c r="E247" i="3"/>
  <c r="N6" i="3"/>
  <c r="E473" i="3"/>
  <c r="E482" i="3"/>
  <c r="E184" i="3"/>
  <c r="E545" i="3"/>
  <c r="E47" i="3"/>
  <c r="E397" i="3"/>
  <c r="E84" i="3"/>
  <c r="P6" i="3"/>
  <c r="E140" i="3"/>
  <c r="AH6" i="3"/>
  <c r="E201" i="3"/>
  <c r="E89" i="3"/>
  <c r="E295" i="3"/>
  <c r="E349" i="3"/>
  <c r="E528" i="3"/>
  <c r="E117" i="3"/>
  <c r="E439" i="3"/>
  <c r="E147" i="3"/>
  <c r="E68" i="3"/>
  <c r="W15" i="39"/>
  <c r="E194" i="31"/>
  <c r="E186" i="31"/>
  <c r="E178" i="31"/>
  <c r="E170" i="31"/>
  <c r="E162" i="31"/>
  <c r="E154" i="31"/>
  <c r="E146" i="31"/>
  <c r="E138" i="31"/>
  <c r="E130" i="31"/>
  <c r="E122" i="31"/>
  <c r="E114" i="31"/>
  <c r="E106" i="31"/>
  <c r="E98" i="31"/>
  <c r="E90" i="31"/>
  <c r="E82" i="31"/>
  <c r="E74" i="31"/>
  <c r="E66" i="31"/>
  <c r="E58" i="31"/>
  <c r="E50" i="31"/>
  <c r="E42" i="31"/>
  <c r="AC16" i="40"/>
  <c r="J102" i="46"/>
  <c r="M102" i="46"/>
  <c r="E10" i="6"/>
  <c r="E14" i="6"/>
  <c r="E61" i="40" s="1"/>
  <c r="E36" i="3"/>
  <c r="E282" i="3"/>
  <c r="E348" i="3"/>
  <c r="E11" i="6"/>
  <c r="E58" i="40" s="1"/>
  <c r="E531" i="3"/>
  <c r="E354" i="3"/>
  <c r="E171" i="3"/>
  <c r="E474" i="3"/>
  <c r="E353" i="3"/>
  <c r="E334" i="3"/>
  <c r="E324" i="3"/>
  <c r="E559" i="3"/>
  <c r="E458" i="3"/>
  <c r="E133" i="3"/>
  <c r="E160" i="3"/>
  <c r="E416" i="3"/>
  <c r="E259" i="3"/>
  <c r="E449" i="3"/>
  <c r="E204" i="3"/>
  <c r="E166" i="3"/>
  <c r="E425" i="3"/>
  <c r="E289" i="3"/>
  <c r="E151" i="3"/>
  <c r="E70" i="3"/>
  <c r="AP6" i="3"/>
  <c r="E30" i="3"/>
  <c r="E404" i="3"/>
  <c r="E304" i="3"/>
  <c r="E55" i="3"/>
  <c r="E489" i="3"/>
  <c r="E564" i="3"/>
  <c r="E509" i="3"/>
  <c r="E18" i="3"/>
  <c r="E17" i="3"/>
  <c r="E322" i="3"/>
  <c r="E26" i="3"/>
  <c r="E329" i="3"/>
  <c r="E567" i="3"/>
  <c r="E371" i="3"/>
  <c r="AL6" i="3"/>
  <c r="E351" i="3"/>
  <c r="E163" i="3"/>
  <c r="E226" i="3"/>
  <c r="E169" i="3"/>
  <c r="E106" i="3"/>
  <c r="E90" i="3"/>
  <c r="E385" i="3"/>
  <c r="E16" i="3"/>
  <c r="E246" i="3"/>
  <c r="E551" i="3"/>
  <c r="E180" i="3"/>
  <c r="E306" i="3"/>
  <c r="E188" i="3"/>
  <c r="E287" i="3"/>
  <c r="E386" i="3"/>
  <c r="E302" i="3"/>
  <c r="E505" i="3"/>
  <c r="AG6" i="3"/>
  <c r="E105" i="3"/>
  <c r="V6" i="3"/>
  <c r="E369" i="3"/>
  <c r="E264" i="3"/>
  <c r="E543" i="3"/>
  <c r="E214" i="3"/>
  <c r="E67" i="3"/>
  <c r="E467" i="3"/>
  <c r="AT6" i="3"/>
  <c r="E303" i="3"/>
  <c r="E37" i="3"/>
  <c r="E550" i="3"/>
  <c r="E407" i="3"/>
  <c r="E34" i="3"/>
  <c r="E168" i="3"/>
  <c r="E141" i="3"/>
  <c r="E28" i="3"/>
  <c r="E415" i="3"/>
  <c r="E367" i="3"/>
  <c r="E441" i="3"/>
  <c r="E143" i="3"/>
  <c r="E389" i="3"/>
  <c r="E62" i="3"/>
  <c r="E103" i="3"/>
  <c r="E215" i="3"/>
  <c r="E266" i="3"/>
  <c r="E127" i="3"/>
  <c r="E472" i="3"/>
  <c r="E337" i="3"/>
  <c r="AM6" i="3"/>
  <c r="E265" i="3"/>
  <c r="E23" i="3"/>
  <c r="E503" i="3"/>
  <c r="E175" i="3"/>
  <c r="E112" i="3"/>
  <c r="E273" i="3"/>
  <c r="E566" i="3"/>
  <c r="E571" i="3"/>
  <c r="E219" i="3"/>
  <c r="E42" i="3"/>
  <c r="E183" i="3"/>
  <c r="E554" i="3"/>
  <c r="E134" i="3"/>
  <c r="E258" i="3"/>
  <c r="E412" i="3"/>
  <c r="E213" i="3"/>
  <c r="E561" i="3"/>
  <c r="E202" i="3"/>
  <c r="E44" i="3"/>
  <c r="E414" i="3"/>
  <c r="E92" i="3"/>
  <c r="E408" i="3"/>
  <c r="E418" i="3"/>
  <c r="E471" i="3"/>
  <c r="E250" i="3"/>
  <c r="E411" i="3"/>
  <c r="E557" i="3"/>
  <c r="E544" i="3"/>
  <c r="E519" i="3"/>
  <c r="E352" i="3"/>
  <c r="E350" i="3"/>
  <c r="E366" i="3"/>
  <c r="E344" i="3"/>
  <c r="T6" i="3"/>
  <c r="E216" i="3"/>
  <c r="E491" i="3"/>
  <c r="AI6" i="3"/>
  <c r="E479" i="3"/>
  <c r="E469" i="3"/>
  <c r="E100" i="3"/>
  <c r="P50" i="59"/>
  <c r="E49" i="59"/>
  <c r="U31" i="39"/>
  <c r="AB31" i="39"/>
  <c r="AZ25" i="3"/>
  <c r="AA40" i="39"/>
  <c r="S40" i="39"/>
  <c r="T11" i="59"/>
  <c r="D11" i="59"/>
  <c r="C10" i="59"/>
  <c r="D58" i="59"/>
  <c r="C57" i="59"/>
  <c r="D57" i="59" s="1"/>
  <c r="AZ516" i="3"/>
  <c r="AZ551" i="3"/>
  <c r="U39" i="39"/>
  <c r="AB39" i="39"/>
  <c r="AA15" i="39"/>
  <c r="S15" i="39"/>
  <c r="S39" i="37"/>
  <c r="AA39" i="37"/>
  <c r="W14" i="37"/>
  <c r="AC14" i="37"/>
  <c r="U14" i="37"/>
  <c r="AB14" i="37"/>
  <c r="U29" i="33"/>
  <c r="AB29" i="33"/>
  <c r="AC13" i="33"/>
  <c r="W13" i="33"/>
  <c r="AZ488" i="3"/>
  <c r="AZ491" i="3"/>
  <c r="AZ509" i="3"/>
  <c r="AZ525" i="3"/>
  <c r="AZ527" i="3"/>
  <c r="AZ569" i="3"/>
  <c r="W38" i="39"/>
  <c r="AC38" i="39"/>
  <c r="AB16" i="40"/>
  <c r="U16" i="40"/>
  <c r="AA16" i="40"/>
  <c r="S16" i="40"/>
  <c r="AC38" i="37"/>
  <c r="W38" i="37"/>
  <c r="U27" i="37"/>
  <c r="AB27" i="37"/>
  <c r="S13" i="37"/>
  <c r="AA13" i="37"/>
  <c r="AC34" i="36"/>
  <c r="W34" i="36"/>
  <c r="AA24" i="36"/>
  <c r="S24" i="36"/>
  <c r="W24" i="36"/>
  <c r="AC24" i="36"/>
  <c r="AC24" i="35"/>
  <c r="W24" i="35"/>
  <c r="AA46" i="34"/>
  <c r="S46" i="34"/>
  <c r="W32" i="34"/>
  <c r="AC32" i="34"/>
  <c r="U32" i="34"/>
  <c r="AB32" i="34"/>
  <c r="S30" i="34"/>
  <c r="AA30" i="34"/>
  <c r="AB14" i="34"/>
  <c r="U14" i="34"/>
  <c r="AC14" i="34"/>
  <c r="W14" i="34"/>
  <c r="AB12" i="34"/>
  <c r="U12" i="34"/>
  <c r="S45" i="33"/>
  <c r="AA45" i="33"/>
  <c r="AB28" i="34"/>
  <c r="U28" i="34"/>
  <c r="S28" i="34"/>
  <c r="AA28" i="34"/>
  <c r="AA9" i="34"/>
  <c r="S9" i="34"/>
  <c r="BA5" i="3"/>
  <c r="E27" i="6" s="1"/>
  <c r="U26" i="33"/>
  <c r="AB26" i="33"/>
  <c r="AC26" i="33"/>
  <c r="W26" i="33"/>
  <c r="AA46" i="21"/>
  <c r="S46" i="21"/>
  <c r="AA44" i="21"/>
  <c r="S44" i="21"/>
  <c r="AC30" i="21"/>
  <c r="W30" i="21"/>
  <c r="S28" i="21"/>
  <c r="AA28" i="21"/>
  <c r="AA14" i="21"/>
  <c r="S14" i="21"/>
  <c r="U12" i="21"/>
  <c r="AB12" i="21"/>
  <c r="E142" i="3"/>
  <c r="E93" i="3"/>
  <c r="E541" i="3"/>
  <c r="E346" i="3"/>
  <c r="E155" i="3"/>
  <c r="E328" i="3"/>
  <c r="E461" i="3"/>
  <c r="E130" i="3"/>
  <c r="E521" i="3"/>
  <c r="E340" i="3"/>
  <c r="E532" i="3"/>
  <c r="E483" i="3"/>
  <c r="E485" i="3"/>
  <c r="E208" i="3"/>
  <c r="E122" i="3"/>
  <c r="E360" i="3"/>
  <c r="E392" i="3"/>
  <c r="E396" i="3"/>
  <c r="E319" i="3"/>
  <c r="E256" i="3"/>
  <c r="E234" i="3"/>
  <c r="E540" i="3"/>
  <c r="E276" i="3"/>
  <c r="E25" i="3"/>
  <c r="E79" i="3"/>
  <c r="E27" i="3"/>
  <c r="E468" i="3"/>
  <c r="I3" i="6"/>
  <c r="E131" i="3"/>
  <c r="E170" i="3"/>
  <c r="E148" i="3"/>
  <c r="E102" i="3"/>
  <c r="E477" i="3"/>
  <c r="E176" i="3"/>
  <c r="E286" i="3"/>
  <c r="E284" i="3"/>
  <c r="E269" i="3"/>
  <c r="E562" i="3"/>
  <c r="E167" i="3"/>
  <c r="E494" i="3"/>
  <c r="E254" i="3"/>
  <c r="E316" i="3"/>
  <c r="E380" i="3"/>
  <c r="E283" i="3"/>
  <c r="E156" i="3"/>
  <c r="E49" i="3"/>
  <c r="E193" i="3"/>
  <c r="E104" i="3"/>
  <c r="E534" i="3"/>
  <c r="E186" i="3"/>
  <c r="E311" i="3"/>
  <c r="E263" i="3"/>
  <c r="E424" i="3"/>
  <c r="E82" i="3"/>
  <c r="E164" i="3"/>
  <c r="E99" i="3"/>
  <c r="E262" i="3"/>
  <c r="E101" i="3"/>
  <c r="E274" i="3"/>
  <c r="E32" i="3"/>
  <c r="E547" i="3"/>
  <c r="E447" i="3"/>
  <c r="E33" i="3"/>
  <c r="Q6" i="3"/>
  <c r="E119" i="3"/>
  <c r="E500" i="3"/>
  <c r="E97" i="3"/>
  <c r="AE6" i="3"/>
  <c r="W6" i="3"/>
  <c r="H6" i="3" s="1"/>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19" i="3"/>
  <c r="E212" i="3"/>
  <c r="E35" i="3"/>
  <c r="E182" i="3"/>
  <c r="E267" i="3"/>
  <c r="E312" i="3"/>
  <c r="E514" i="3"/>
  <c r="E522" i="3"/>
  <c r="E572" i="3"/>
  <c r="E516" i="3"/>
  <c r="E227" i="3"/>
  <c r="E488" i="3"/>
  <c r="E71" i="3"/>
  <c r="E240" i="3"/>
  <c r="E382" i="3"/>
  <c r="E410" i="3"/>
  <c r="E43" i="3"/>
  <c r="E525" i="3"/>
  <c r="E181" i="3"/>
  <c r="E518" i="3"/>
  <c r="E542" i="3"/>
  <c r="E318" i="3"/>
  <c r="E535" i="3"/>
  <c r="E427" i="3"/>
  <c r="E94" i="3"/>
  <c r="E124" i="3"/>
  <c r="E388" i="3"/>
  <c r="E146" i="3"/>
  <c r="E434" i="3"/>
  <c r="E57" i="3"/>
  <c r="E292" i="3"/>
  <c r="E60" i="3"/>
  <c r="E178" i="3"/>
  <c r="E48" i="3"/>
  <c r="E455" i="3"/>
  <c r="E560" i="3"/>
  <c r="E261" i="3"/>
  <c r="E107" i="3"/>
  <c r="E393" i="3"/>
  <c r="E480" i="3"/>
  <c r="E517" i="3"/>
  <c r="AQ6" i="3"/>
  <c r="E235" i="3"/>
  <c r="E120" i="3"/>
  <c r="E555" i="3"/>
  <c r="E499" i="3"/>
  <c r="E173" i="3"/>
  <c r="E260" i="3"/>
  <c r="E498" i="3"/>
  <c r="E361" i="3"/>
  <c r="E323" i="3"/>
  <c r="E501" i="3"/>
  <c r="E510" i="3"/>
  <c r="E406" i="3"/>
  <c r="E137" i="3"/>
  <c r="E484" i="3"/>
  <c r="E356" i="3"/>
  <c r="E570" i="3"/>
  <c r="E363" i="3"/>
  <c r="E239" i="3"/>
  <c r="E320" i="3"/>
  <c r="E338" i="3"/>
  <c r="E515" i="3"/>
  <c r="E341" i="3"/>
  <c r="E86" i="3"/>
  <c r="E381" i="3"/>
  <c r="E278" i="3"/>
  <c r="E83" i="3"/>
  <c r="E222" i="3"/>
  <c r="E430" i="3"/>
  <c r="E77" i="3"/>
  <c r="E552" i="3"/>
  <c r="E463" i="3"/>
  <c r="E426" i="3"/>
  <c r="E75" i="3"/>
  <c r="J6" i="3"/>
  <c r="E438" i="3"/>
  <c r="E293" i="3"/>
  <c r="E111" i="3"/>
  <c r="E39" i="3"/>
  <c r="E288" i="3"/>
  <c r="E88" i="3"/>
  <c r="E220" i="3"/>
  <c r="E453" i="3"/>
  <c r="E162" i="3"/>
  <c r="E229" i="3"/>
  <c r="E191" i="3"/>
  <c r="E355" i="3"/>
  <c r="E558" i="3"/>
  <c r="E436" i="3"/>
  <c r="E95" i="3"/>
  <c r="E298" i="3"/>
  <c r="E315" i="3"/>
  <c r="E159" i="3"/>
  <c r="E368" i="3"/>
  <c r="E504" i="3"/>
  <c r="E244" i="3"/>
  <c r="E301" i="3"/>
  <c r="E326" i="3"/>
  <c r="E524" i="3"/>
  <c r="E481" i="3"/>
  <c r="E26" i="31"/>
  <c r="E27"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AC6" i="3"/>
  <c r="E63" i="39"/>
  <c r="C102" i="46"/>
  <c r="C103" i="46"/>
  <c r="C104" i="46"/>
  <c r="C106" i="46"/>
  <c r="E16" i="6"/>
  <c r="E62" i="40"/>
  <c r="E67" i="39"/>
  <c r="N105" i="46"/>
  <c r="N103" i="46"/>
  <c r="P25" i="46"/>
  <c r="B73" i="39" s="1"/>
  <c r="P21" i="46"/>
  <c r="O19" i="46"/>
  <c r="P24" i="46"/>
  <c r="B68" i="40" s="1"/>
  <c r="P23" i="46"/>
  <c r="P22" i="46"/>
  <c r="H7" i="36"/>
  <c r="AB7" i="36" s="1"/>
  <c r="T36" i="36" s="1"/>
  <c r="G36" i="36" s="1"/>
  <c r="F12" i="39"/>
  <c r="S12" i="39" s="1"/>
  <c r="F70" i="39"/>
  <c r="F72" i="39" s="1"/>
  <c r="AA23" i="21"/>
  <c r="S23" i="21"/>
  <c r="D72" i="39"/>
  <c r="W9" i="35"/>
  <c r="AC9" i="35"/>
  <c r="J15" i="21"/>
  <c r="H15" i="21"/>
  <c r="G77" i="21"/>
  <c r="W37" i="21"/>
  <c r="AC37" i="21"/>
  <c r="U11" i="21"/>
  <c r="AB11" i="21"/>
  <c r="G81" i="21"/>
  <c r="H19" i="21"/>
  <c r="J19" i="21"/>
  <c r="AZ5" i="3"/>
  <c r="E66" i="39"/>
  <c r="AA12" i="35"/>
  <c r="S12" i="35"/>
  <c r="AA9" i="35"/>
  <c r="S9" i="35"/>
  <c r="J23" i="21"/>
  <c r="H23" i="21"/>
  <c r="G85" i="21"/>
  <c r="AA15" i="21"/>
  <c r="S15" i="21"/>
  <c r="U37" i="21"/>
  <c r="AB37" i="21"/>
  <c r="S37" i="21"/>
  <c r="AA37" i="21"/>
  <c r="W11" i="21"/>
  <c r="AC11" i="21"/>
  <c r="S11" i="21"/>
  <c r="AA11" i="21"/>
  <c r="AA19" i="21"/>
  <c r="S19" i="21"/>
  <c r="E65" i="39"/>
  <c r="E60" i="40"/>
  <c r="W46" i="39"/>
  <c r="AC46" i="39"/>
  <c r="AB29" i="39"/>
  <c r="G70" i="39"/>
  <c r="AA29" i="39"/>
  <c r="E38" i="31"/>
  <c r="E36" i="31"/>
  <c r="E34" i="31"/>
  <c r="E32"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8" i="31"/>
  <c r="E292" i="31"/>
  <c r="E296" i="31"/>
  <c r="E300"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86" i="31"/>
  <c r="E290" i="31"/>
  <c r="E294" i="31"/>
  <c r="E298" i="31"/>
  <c r="E302"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5" i="31"/>
  <c r="S25" i="39"/>
  <c r="AB27" i="39"/>
  <c r="U27" i="39"/>
  <c r="AA27" i="39"/>
  <c r="S27" i="39"/>
  <c r="AC27" i="39"/>
  <c r="W27" i="39"/>
  <c r="U25" i="39"/>
  <c r="AB25" i="39"/>
  <c r="W25" i="39"/>
  <c r="S23" i="39"/>
  <c r="W21" i="39"/>
  <c r="AC21" i="39"/>
  <c r="S21" i="39"/>
  <c r="AA21" i="39"/>
  <c r="AB21" i="39"/>
  <c r="U21" i="39"/>
  <c r="U19" i="39"/>
  <c r="AB19" i="39"/>
  <c r="AC19" i="39"/>
  <c r="W19" i="39"/>
  <c r="S19" i="39"/>
  <c r="AA19" i="39"/>
  <c r="U17" i="39"/>
  <c r="AB17" i="39"/>
  <c r="W17" i="39"/>
  <c r="AC17" i="39"/>
  <c r="AA17" i="39"/>
  <c r="S17" i="39"/>
  <c r="N16" i="1"/>
  <c r="C29" i="43" s="1"/>
  <c r="C13" i="43"/>
  <c r="O16" i="1"/>
  <c r="P16" i="1"/>
  <c r="C13" i="12" s="1"/>
  <c r="C14" i="12" s="1"/>
  <c r="J12" i="39"/>
  <c r="AC12" i="39" s="1"/>
  <c r="AA12" i="39"/>
  <c r="H12" i="40"/>
  <c r="U12" i="40" s="1"/>
  <c r="AC12" i="40"/>
  <c r="W12" i="40"/>
  <c r="I103" i="46"/>
  <c r="I109" i="46"/>
  <c r="I107" i="46"/>
  <c r="I104" i="46"/>
  <c r="I105" i="46"/>
  <c r="I102" i="46"/>
  <c r="I106" i="46"/>
  <c r="G103" i="46"/>
  <c r="G104" i="46"/>
  <c r="G109" i="46"/>
  <c r="G106" i="46"/>
  <c r="G105" i="46"/>
  <c r="G102" i="46"/>
  <c r="G107" i="46"/>
  <c r="L105" i="46"/>
  <c r="L106" i="46"/>
  <c r="L109" i="46"/>
  <c r="L104" i="46"/>
  <c r="L103" i="46"/>
  <c r="L102" i="46"/>
  <c r="L107" i="46"/>
  <c r="K103" i="46"/>
  <c r="K104" i="46"/>
  <c r="K102" i="46"/>
  <c r="K107" i="46"/>
  <c r="K105" i="46"/>
  <c r="K109" i="46"/>
  <c r="K106" i="46"/>
  <c r="F12" i="40"/>
  <c r="AA12" i="40" s="1"/>
  <c r="H12" i="39"/>
  <c r="U12" i="39" s="1"/>
  <c r="D105" i="46"/>
  <c r="D102" i="46"/>
  <c r="D104" i="46"/>
  <c r="D106" i="46"/>
  <c r="D103" i="46"/>
  <c r="D107" i="46"/>
  <c r="D109" i="46"/>
  <c r="I116" i="46"/>
  <c r="J116" i="46" s="1"/>
  <c r="K116" i="46" s="1"/>
  <c r="L116" i="46" s="1"/>
  <c r="M116" i="46" s="1"/>
  <c r="B115" i="46"/>
  <c r="G118" i="46"/>
  <c r="H118" i="46" s="1"/>
  <c r="D118" i="46"/>
  <c r="E118" i="46" s="1"/>
  <c r="F118" i="46" s="1"/>
  <c r="B117" i="46"/>
  <c r="C117" i="46" s="1"/>
  <c r="D115" i="46"/>
  <c r="E115" i="46" s="1"/>
  <c r="F115" i="46" s="1"/>
  <c r="G115" i="46" s="1"/>
  <c r="H115" i="46" s="1"/>
  <c r="D116" i="46"/>
  <c r="E116" i="46" s="1"/>
  <c r="F116" i="46" s="1"/>
  <c r="G116" i="46" s="1"/>
  <c r="H116" i="46" s="1"/>
  <c r="B116" i="46"/>
  <c r="C116" i="46" s="1"/>
  <c r="D117" i="46"/>
  <c r="E117" i="46" s="1"/>
  <c r="F117" i="46" s="1"/>
  <c r="G117" i="46" s="1"/>
  <c r="H117" i="46" s="1"/>
  <c r="I117" i="46"/>
  <c r="J117" i="46" s="1"/>
  <c r="K117" i="46" s="1"/>
  <c r="L117" i="46" s="1"/>
  <c r="M117" i="46" s="1"/>
  <c r="B118" i="46"/>
  <c r="C118" i="46" s="1"/>
  <c r="I118" i="46"/>
  <c r="J118" i="46" s="1"/>
  <c r="K118" i="46" s="1"/>
  <c r="L118" i="46" s="1"/>
  <c r="M118" i="46" s="1"/>
  <c r="I115" i="46"/>
  <c r="J115" i="46" s="1"/>
  <c r="K115" i="46" s="1"/>
  <c r="L115" i="46" s="1"/>
  <c r="M115" i="46" s="1"/>
  <c r="E104" i="46"/>
  <c r="E105" i="46"/>
  <c r="E103" i="46"/>
  <c r="E102" i="46"/>
  <c r="E109" i="46"/>
  <c r="E106" i="46"/>
  <c r="E107" i="46"/>
  <c r="F106" i="46"/>
  <c r="F105" i="46"/>
  <c r="F109" i="46"/>
  <c r="F104" i="46"/>
  <c r="F103" i="46"/>
  <c r="F107" i="46"/>
  <c r="F102" i="46"/>
  <c r="F24" i="43"/>
  <c r="C26" i="43" s="1"/>
  <c r="D24" i="43" s="1"/>
  <c r="F18" i="11"/>
  <c r="C18" i="11" s="1"/>
  <c r="F33" i="12"/>
  <c r="C34" i="12" s="1"/>
  <c r="D33" i="12" s="1"/>
  <c r="AB7" i="33"/>
  <c r="T48" i="33" s="1"/>
  <c r="G48" i="33" s="1"/>
  <c r="E65" i="40"/>
  <c r="D67" i="40"/>
  <c r="AA7" i="33"/>
  <c r="R48" i="33" s="1"/>
  <c r="S7" i="33"/>
  <c r="AC7" i="33"/>
  <c r="V48" i="33" s="1"/>
  <c r="I48" i="33" s="1"/>
  <c r="W7" i="33"/>
  <c r="G52" i="37"/>
  <c r="U7" i="36"/>
  <c r="F7" i="35"/>
  <c r="H7" i="35"/>
  <c r="F59" i="34"/>
  <c r="AA7" i="36"/>
  <c r="R36" i="36" s="1"/>
  <c r="S7" i="36"/>
  <c r="E58" i="21"/>
  <c r="AB12" i="39"/>
  <c r="W7" i="36"/>
  <c r="AC7" i="36"/>
  <c r="V36" i="36" s="1"/>
  <c r="I36" i="36" s="1"/>
  <c r="J7" i="35"/>
  <c r="L47" i="44"/>
  <c r="Q76" i="44"/>
  <c r="Q63" i="44"/>
  <c r="Q61" i="15"/>
  <c r="Q74" i="15"/>
  <c r="C48" i="15"/>
  <c r="F1" i="44"/>
  <c r="Q54" i="44"/>
  <c r="F13" i="44"/>
  <c r="C12" i="44" s="1"/>
  <c r="C7" i="44" s="1"/>
  <c r="M13" i="44"/>
  <c r="J12" i="44" s="1"/>
  <c r="J7" i="44" s="1"/>
  <c r="F11" i="15"/>
  <c r="M11" i="15"/>
  <c r="J10" i="15" s="1"/>
  <c r="J5" i="15" s="1"/>
  <c r="Q62" i="44"/>
  <c r="Q75" i="44"/>
  <c r="Q62" i="15"/>
  <c r="Q75" i="15"/>
  <c r="Q53" i="15"/>
  <c r="F1" i="15"/>
  <c r="I4" i="65"/>
  <c r="I3" i="65"/>
  <c r="J4" i="65"/>
  <c r="J5" i="65"/>
  <c r="AE6" i="1"/>
  <c r="J6" i="65"/>
  <c r="I6" i="65"/>
  <c r="J7" i="65"/>
  <c r="I5" i="65"/>
  <c r="I7" i="65"/>
  <c r="J3" i="65"/>
  <c r="J103" i="46" l="1"/>
  <c r="J107" i="46"/>
  <c r="J109" i="46"/>
  <c r="J105" i="46"/>
  <c r="H107" i="46"/>
  <c r="H102" i="46"/>
  <c r="H106" i="46"/>
  <c r="M107" i="46"/>
  <c r="M105" i="46"/>
  <c r="M106" i="46"/>
  <c r="M103" i="46"/>
  <c r="C9" i="59"/>
  <c r="D10" i="59"/>
  <c r="P48" i="59"/>
  <c r="P49" i="59"/>
  <c r="E64" i="39"/>
  <c r="E59" i="40"/>
  <c r="D49" i="59"/>
  <c r="O49" i="59"/>
  <c r="O48" i="59"/>
  <c r="Q48" i="59"/>
  <c r="Q49" i="59"/>
  <c r="K19" i="6"/>
  <c r="K26" i="6"/>
  <c r="M26" i="6" s="1"/>
  <c r="I26" i="6" s="1"/>
  <c r="S26" i="6" s="1"/>
  <c r="K25" i="6"/>
  <c r="M25" i="6" s="1"/>
  <c r="I25" i="6" s="1"/>
  <c r="S25" i="6" s="1"/>
  <c r="K21" i="6"/>
  <c r="M21" i="6" s="1"/>
  <c r="I21" i="6" s="1"/>
  <c r="S21" i="6" s="1"/>
  <c r="E31" i="6"/>
  <c r="K23" i="6"/>
  <c r="M23" i="6" s="1"/>
  <c r="I23" i="6" s="1"/>
  <c r="S23" i="6" s="1"/>
  <c r="K24" i="6"/>
  <c r="M24" i="6" s="1"/>
  <c r="I24" i="6" s="1"/>
  <c r="S24" i="6" s="1"/>
  <c r="K22" i="6"/>
  <c r="M22" i="6" s="1"/>
  <c r="I22" i="6" s="1"/>
  <c r="S22" i="6" s="1"/>
  <c r="K20" i="6"/>
  <c r="M20" i="6" s="1"/>
  <c r="I20" i="6" s="1"/>
  <c r="S20" i="6" s="1"/>
  <c r="F27" i="6"/>
  <c r="F31" i="6" s="1"/>
  <c r="E58" i="39"/>
  <c r="E53" i="40"/>
  <c r="E6" i="3"/>
  <c r="W12" i="39"/>
  <c r="I1" i="65"/>
  <c r="E20" i="46"/>
  <c r="J1" i="65"/>
  <c r="W23" i="21"/>
  <c r="AC23" i="21"/>
  <c r="AY6" i="3"/>
  <c r="E3" i="6"/>
  <c r="U19" i="21"/>
  <c r="AB19" i="21"/>
  <c r="W15" i="21"/>
  <c r="AC15" i="21"/>
  <c r="S12" i="40"/>
  <c r="AB12" i="40"/>
  <c r="AB23" i="21"/>
  <c r="U23" i="21"/>
  <c r="AC19" i="21"/>
  <c r="W19" i="21"/>
  <c r="U15" i="21"/>
  <c r="AB15" i="21"/>
  <c r="G72" i="39"/>
  <c r="H70" i="39"/>
  <c r="C14" i="43"/>
  <c r="C17" i="43"/>
  <c r="C17" i="12"/>
  <c r="C115" i="46"/>
  <c r="D113" i="46" s="1"/>
  <c r="W7" i="35"/>
  <c r="AC7" i="35"/>
  <c r="V38" i="35" s="1"/>
  <c r="I38" i="35" s="1"/>
  <c r="I40" i="36"/>
  <c r="J40" i="36" s="1"/>
  <c r="G59" i="34"/>
  <c r="AB7" i="35"/>
  <c r="T38" i="35" s="1"/>
  <c r="G38" i="35" s="1"/>
  <c r="U7" i="35"/>
  <c r="H52" i="37"/>
  <c r="I52" i="33"/>
  <c r="J52" i="33" s="1"/>
  <c r="R49" i="33"/>
  <c r="E48" i="33"/>
  <c r="E67" i="40"/>
  <c r="F65" i="40"/>
  <c r="F58" i="21"/>
  <c r="G58" i="21" s="1"/>
  <c r="H58" i="21" s="1"/>
  <c r="I58" i="21" s="1"/>
  <c r="J58" i="21" s="1"/>
  <c r="K58" i="21" s="1"/>
  <c r="L58" i="21" s="1"/>
  <c r="M58" i="21" s="1"/>
  <c r="N58" i="21" s="1"/>
  <c r="O58" i="21" s="1"/>
  <c r="E36" i="36"/>
  <c r="R37" i="36"/>
  <c r="AA7" i="35"/>
  <c r="R38" i="35" s="1"/>
  <c r="S7" i="35"/>
  <c r="G40" i="36"/>
  <c r="H40" i="36" s="1"/>
  <c r="G41" i="36"/>
  <c r="H41" i="36" s="1"/>
  <c r="G52" i="33"/>
  <c r="H52" i="33" s="1"/>
  <c r="G53" i="33"/>
  <c r="H53" i="33" s="1"/>
  <c r="J26" i="15"/>
  <c r="J24" i="15"/>
  <c r="J18" i="15"/>
  <c r="J20" i="44"/>
  <c r="J28" i="44"/>
  <c r="J31" i="44" s="1"/>
  <c r="J26" i="44"/>
  <c r="C40" i="44"/>
  <c r="C34" i="44"/>
  <c r="C52" i="15"/>
  <c r="C47" i="15" s="1"/>
  <c r="C10" i="15"/>
  <c r="C5" i="15" s="1"/>
  <c r="E2" i="65"/>
  <c r="F41" i="15"/>
  <c r="E3" i="65"/>
  <c r="L52" i="44"/>
  <c r="E68" i="39" l="1"/>
  <c r="D9" i="59"/>
  <c r="M20" i="46" s="1"/>
  <c r="C19" i="46" s="1"/>
  <c r="M19" i="6"/>
  <c r="S6" i="1"/>
  <c r="K27" i="6"/>
  <c r="F17" i="11"/>
  <c r="C17" i="11" s="1"/>
  <c r="C19" i="11" s="1"/>
  <c r="C20" i="11" s="1"/>
  <c r="C21" i="11" s="1"/>
  <c r="C22" i="11" s="1"/>
  <c r="C23" i="11" s="1"/>
  <c r="B2" i="11" s="1"/>
  <c r="B3" i="11" s="1"/>
  <c r="B40" i="1"/>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455" i="3"/>
  <c r="AY297" i="3"/>
  <c r="AY332" i="3"/>
  <c r="AY462" i="3"/>
  <c r="AY51" i="3"/>
  <c r="AY94" i="3"/>
  <c r="AY511" i="3"/>
  <c r="AY536" i="3"/>
  <c r="BJ6" i="3"/>
  <c r="AY517" i="3"/>
  <c r="AY535" i="3"/>
  <c r="AY523" i="3"/>
  <c r="AY82" i="3"/>
  <c r="AY41" i="3"/>
  <c r="AY128" i="3"/>
  <c r="AY36"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102" i="3"/>
  <c r="AY33" i="3"/>
  <c r="BG6" i="3"/>
  <c r="AY196" i="3"/>
  <c r="AY165" i="3"/>
  <c r="AY570" i="3"/>
  <c r="AY255" i="3"/>
  <c r="AY521" i="3"/>
  <c r="AY354" i="3"/>
  <c r="BE6" i="3"/>
  <c r="AY121" i="3"/>
  <c r="AY508" i="3"/>
  <c r="AY80" i="3"/>
  <c r="AY58" i="3"/>
  <c r="AY179" i="3"/>
  <c r="AY274" i="3"/>
  <c r="AY275" i="3"/>
  <c r="AY556" i="3"/>
  <c r="AY414" i="3"/>
  <c r="AY114" i="3"/>
  <c r="AY304" i="3"/>
  <c r="AY38"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231" i="3"/>
  <c r="AY549" i="3"/>
  <c r="AY88" i="3"/>
  <c r="AY129" i="3"/>
  <c r="AY104" i="3"/>
  <c r="AY259" i="3"/>
  <c r="AY333" i="3"/>
  <c r="AY117" i="3"/>
  <c r="AY123" i="3"/>
  <c r="AY337" i="3"/>
  <c r="AY341" i="3"/>
  <c r="AY76" i="3"/>
  <c r="AY465" i="3"/>
  <c r="AY86" i="3"/>
  <c r="AY500" i="3"/>
  <c r="AY489" i="3"/>
  <c r="AY287" i="3"/>
  <c r="AY15" i="3"/>
  <c r="AY497" i="3"/>
  <c r="AY213" i="3"/>
  <c r="AY403" i="3"/>
  <c r="AY391" i="3"/>
  <c r="AY97" i="3"/>
  <c r="AY77"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432" i="3"/>
  <c r="AY280" i="3"/>
  <c r="AY172" i="3"/>
  <c r="BS6" i="3"/>
  <c r="AY394" i="3"/>
  <c r="AY282" i="3"/>
  <c r="AY544" i="3"/>
  <c r="AY24" i="3"/>
  <c r="AY107" i="3"/>
  <c r="AY546" i="3"/>
  <c r="AY163" i="3"/>
  <c r="AY355" i="3"/>
  <c r="AY285" i="3"/>
  <c r="AY502" i="3"/>
  <c r="AY514" i="3"/>
  <c r="AY507" i="3"/>
  <c r="AY109" i="3"/>
  <c r="AY34"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5" i="3"/>
  <c r="AY307" i="3"/>
  <c r="AY412" i="3"/>
  <c r="AY201" i="3"/>
  <c r="AY330" i="3"/>
  <c r="AY91" i="3"/>
  <c r="AY273" i="3"/>
  <c r="AY566" i="3"/>
  <c r="AY488" i="3"/>
  <c r="BB6" i="3"/>
  <c r="AY251" i="3"/>
  <c r="AY296" i="3"/>
  <c r="AY353" i="3"/>
  <c r="AY338" i="3"/>
  <c r="AY312" i="3"/>
  <c r="AY444" i="3"/>
  <c r="AY134" i="3"/>
  <c r="AY154" i="3"/>
  <c r="AY75" i="3"/>
  <c r="AY384" i="3"/>
  <c r="AY425" i="3"/>
  <c r="AY286" i="3"/>
  <c r="AY169" i="3"/>
  <c r="AY348" i="3"/>
  <c r="AY241" i="3"/>
  <c r="AY542" i="3"/>
  <c r="AY382" i="3"/>
  <c r="AY308" i="3"/>
  <c r="BD6" i="3"/>
  <c r="AY436" i="3"/>
  <c r="AY113" i="3"/>
  <c r="AY387" i="3"/>
  <c r="AY56" i="3"/>
  <c r="AY130" i="3"/>
  <c r="AY473" i="3"/>
  <c r="AY551" i="3"/>
  <c r="AY167" i="3"/>
  <c r="AY477" i="3"/>
  <c r="AY452" i="3"/>
  <c r="D3" i="6"/>
  <c r="AY203" i="3"/>
  <c r="AY150" i="3"/>
  <c r="AY52" i="3"/>
  <c r="AY31" i="3"/>
  <c r="AY317" i="3"/>
  <c r="AY181" i="3"/>
  <c r="AY343" i="3"/>
  <c r="AY65" i="3"/>
  <c r="AY350" i="3"/>
  <c r="AY346" i="3"/>
  <c r="AY161" i="3"/>
  <c r="AY305" i="3"/>
  <c r="AY43" i="3"/>
  <c r="AY481" i="3"/>
  <c r="AY401" i="3"/>
  <c r="AY267" i="3"/>
  <c r="AY545" i="3"/>
  <c r="AY433" i="3"/>
  <c r="AY547" i="3"/>
  <c r="AY261" i="3"/>
  <c r="AY426" i="3"/>
  <c r="AY373" i="3"/>
  <c r="AY466" i="3"/>
  <c r="AY474" i="3"/>
  <c r="AY482" i="3"/>
  <c r="AY491" i="3"/>
  <c r="AY67" i="3"/>
  <c r="AY159" i="3"/>
  <c r="AY293" i="3"/>
  <c r="AY411" i="3"/>
  <c r="AY271" i="3"/>
  <c r="AY445" i="3"/>
  <c r="AY335" i="3"/>
  <c r="AY224" i="3"/>
  <c r="AY369" i="3"/>
  <c r="AY430" i="3"/>
  <c r="AY314" i="3"/>
  <c r="AY268" i="3"/>
  <c r="AY140" i="3"/>
  <c r="AY66" i="3"/>
  <c r="AY222" i="3"/>
  <c r="AY505" i="3"/>
  <c r="AY357" i="3"/>
  <c r="AY377" i="3"/>
  <c r="AY177" i="3"/>
  <c r="AY524" i="3"/>
  <c r="AY69" i="3"/>
  <c r="AY529" i="3"/>
  <c r="AY246" i="3"/>
  <c r="AY374" i="3"/>
  <c r="AY25" i="3"/>
  <c r="AY321" i="3"/>
  <c r="BH6" i="3"/>
  <c r="AY458" i="3"/>
  <c r="AY385" i="3"/>
  <c r="AY404" i="3"/>
  <c r="AY454" i="3"/>
  <c r="AY198" i="3"/>
  <c r="AY368" i="3"/>
  <c r="AY365" i="3"/>
  <c r="AY138" i="3"/>
  <c r="AY29" i="3"/>
  <c r="AY166" i="3"/>
  <c r="AY319" i="3"/>
  <c r="BT6" i="3"/>
  <c r="AY370" i="3"/>
  <c r="AY485" i="3"/>
  <c r="AY199" i="3"/>
  <c r="AY351" i="3"/>
  <c r="AY63" i="3"/>
  <c r="AY71" i="3"/>
  <c r="AY195" i="3"/>
  <c r="AY252" i="3"/>
  <c r="AY228" i="3"/>
  <c r="AY28" i="3"/>
  <c r="AY257" i="3"/>
  <c r="AY359" i="3"/>
  <c r="AY493" i="3"/>
  <c r="AY152" i="3"/>
  <c r="AY492" i="3"/>
  <c r="AY327" i="3"/>
  <c r="AY499" i="3"/>
  <c r="AY142" i="3"/>
  <c r="AY309" i="3"/>
  <c r="AY392" i="3"/>
  <c r="AY356" i="3"/>
  <c r="AY288" i="3"/>
  <c r="AY147" i="3"/>
  <c r="AY22" i="3"/>
  <c r="AY406" i="3"/>
  <c r="AY127" i="3"/>
  <c r="AY518" i="3"/>
  <c r="AY503" i="3"/>
  <c r="AY299" i="3"/>
  <c r="AY185" i="3"/>
  <c r="AY108" i="3"/>
  <c r="AY334" i="3"/>
  <c r="AY571" i="3"/>
  <c r="AY532"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302" i="3"/>
  <c r="AY450" i="3"/>
  <c r="AY122" i="3"/>
  <c r="AY457" i="3"/>
  <c r="BC6" i="3"/>
  <c r="AY543" i="3"/>
  <c r="AY449" i="3"/>
  <c r="AY494" i="3"/>
  <c r="AY212" i="3"/>
  <c r="AY568" i="3"/>
  <c r="AY451" i="3"/>
  <c r="AY54" i="3"/>
  <c r="AY460" i="3"/>
  <c r="AY284" i="3"/>
  <c r="AY79" i="3"/>
  <c r="BL6" i="3"/>
  <c r="AY160" i="3"/>
  <c r="AY277" i="3"/>
  <c r="AY202" i="3"/>
  <c r="AY398" i="3"/>
  <c r="AY72" i="3"/>
  <c r="AY30" i="3"/>
  <c r="AY555" i="3"/>
  <c r="AY143" i="3"/>
  <c r="AY236" i="3"/>
  <c r="AY276" i="3"/>
  <c r="AY192" i="3"/>
  <c r="AY410" i="3"/>
  <c r="AY512" i="3"/>
  <c r="AY313" i="3"/>
  <c r="AY125" i="3"/>
  <c r="AY541" i="3"/>
  <c r="AY439" i="3"/>
  <c r="AY180" i="3"/>
  <c r="AY292" i="3"/>
  <c r="AY37" i="3"/>
  <c r="AY95" i="3"/>
  <c r="AY103" i="3"/>
  <c r="AY204" i="3"/>
  <c r="AY234" i="3"/>
  <c r="AY402" i="3"/>
  <c r="AY265" i="3"/>
  <c r="AY50" i="3"/>
  <c r="AY101" i="3"/>
  <c r="AY429" i="3"/>
  <c r="AY501" i="3"/>
  <c r="AY510" i="3"/>
  <c r="AY495" i="3"/>
  <c r="AY363" i="3"/>
  <c r="AY339" i="3"/>
  <c r="AY419" i="3"/>
  <c r="AY243" i="3"/>
  <c r="AY301" i="3"/>
  <c r="AY496" i="3"/>
  <c r="AY441" i="3"/>
  <c r="AY486" i="3"/>
  <c r="AY105" i="3"/>
  <c r="AY386" i="3"/>
  <c r="AY187" i="3"/>
  <c r="AY200" i="3"/>
  <c r="AY111" i="3"/>
  <c r="AY85" i="3"/>
  <c r="AY229" i="3"/>
  <c r="AY320" i="3"/>
  <c r="AY407" i="3"/>
  <c r="AY461" i="3"/>
  <c r="AY186" i="3"/>
  <c r="AY540" i="3"/>
  <c r="AY563" i="3"/>
  <c r="AY84" i="3"/>
  <c r="AY164" i="3"/>
  <c r="AY300" i="3"/>
  <c r="AY26" i="3"/>
  <c r="AY145" i="3"/>
  <c r="AY408" i="3"/>
  <c r="AY183" i="3"/>
  <c r="AY197" i="3"/>
  <c r="AY431" i="3"/>
  <c r="AY242" i="3"/>
  <c r="AY220" i="3"/>
  <c r="AY110" i="3"/>
  <c r="AY530" i="3"/>
  <c r="AY158" i="3"/>
  <c r="AY409" i="3"/>
  <c r="AY171" i="3"/>
  <c r="AY471" i="3"/>
  <c r="AY316" i="3"/>
  <c r="AY367" i="3"/>
  <c r="AY413" i="3"/>
  <c r="AY323" i="3"/>
  <c r="AY388" i="3"/>
  <c r="AY244" i="3"/>
  <c r="AY399" i="3"/>
  <c r="AY174" i="3"/>
  <c r="AY328" i="3"/>
  <c r="AY440" i="3"/>
  <c r="AY362" i="3"/>
  <c r="AY260" i="3"/>
  <c r="AY216" i="3"/>
  <c r="AY311" i="3"/>
  <c r="AY254" i="3"/>
  <c r="AY437" i="3"/>
  <c r="AY239" i="3"/>
  <c r="AY417" i="3"/>
  <c r="BR6" i="3"/>
  <c r="AY298" i="3"/>
  <c r="AY87" i="3"/>
  <c r="AY218" i="3"/>
  <c r="AY176" i="3"/>
  <c r="AY44" i="3"/>
  <c r="AY318" i="3"/>
  <c r="AY561" i="3"/>
  <c r="AY162" i="3"/>
  <c r="AY562" i="3"/>
  <c r="AY303" i="3"/>
  <c r="AY498" i="3"/>
  <c r="AY415" i="3"/>
  <c r="AY208" i="3"/>
  <c r="AY447" i="3"/>
  <c r="AY483" i="3"/>
  <c r="AY60" i="3"/>
  <c r="AY270" i="3"/>
  <c r="AY554" i="3"/>
  <c r="O17" i="46"/>
  <c r="M17" i="46"/>
  <c r="P17" i="46"/>
  <c r="N17" i="46"/>
  <c r="C33" i="21"/>
  <c r="E6" i="6"/>
  <c r="D45" i="9"/>
  <c r="D10" i="11"/>
  <c r="D16" i="43"/>
  <c r="C16" i="43" s="1"/>
  <c r="C18" i="43" s="1"/>
  <c r="C19" i="43" s="1"/>
  <c r="C25" i="43" s="1"/>
  <c r="C24" i="43" s="1"/>
  <c r="C21" i="4"/>
  <c r="O5" i="54" s="1"/>
  <c r="B45" i="63" s="1"/>
  <c r="D16" i="12"/>
  <c r="L38" i="9"/>
  <c r="J7" i="21"/>
  <c r="W7" i="21" s="1"/>
  <c r="H7" i="21"/>
  <c r="I70" i="39"/>
  <c r="H72" i="39"/>
  <c r="F68" i="15"/>
  <c r="J29" i="15"/>
  <c r="C25" i="31"/>
  <c r="C27" i="31"/>
  <c r="B22" i="31"/>
  <c r="C26" i="31"/>
  <c r="C28" i="31"/>
  <c r="E41" i="36"/>
  <c r="F41" i="36" s="1"/>
  <c r="E40" i="36"/>
  <c r="F40" i="36" s="1"/>
  <c r="G65" i="40"/>
  <c r="F67" i="40"/>
  <c r="E53" i="33"/>
  <c r="F53" i="33" s="1"/>
  <c r="E52" i="33"/>
  <c r="F52" i="33" s="1"/>
  <c r="I53" i="33"/>
  <c r="J53" i="33" s="1"/>
  <c r="I41" i="36"/>
  <c r="J41" i="36" s="1"/>
  <c r="F7" i="21"/>
  <c r="R39" i="35"/>
  <c r="E38" i="35"/>
  <c r="C36" i="36"/>
  <c r="C37" i="36"/>
  <c r="B3" i="36" s="1"/>
  <c r="B2" i="36" s="1"/>
  <c r="U7" i="21"/>
  <c r="AB7" i="21"/>
  <c r="T48" i="21" s="1"/>
  <c r="G48" i="21" s="1"/>
  <c r="C48" i="33"/>
  <c r="C49" i="33"/>
  <c r="B3" i="33" s="1"/>
  <c r="B2" i="33" s="1"/>
  <c r="I52" i="37"/>
  <c r="J52" i="37" s="1"/>
  <c r="K52" i="37" s="1"/>
  <c r="L52" i="37" s="1"/>
  <c r="M52" i="37" s="1"/>
  <c r="N52" i="37" s="1"/>
  <c r="O52" i="37" s="1"/>
  <c r="G43" i="35"/>
  <c r="H43" i="35" s="1"/>
  <c r="G42" i="35"/>
  <c r="H42" i="35" s="1"/>
  <c r="H59" i="34"/>
  <c r="I43" i="35"/>
  <c r="J43" i="35" s="1"/>
  <c r="I42" i="35"/>
  <c r="J42" i="35" s="1"/>
  <c r="Q69" i="44"/>
  <c r="L58" i="44"/>
  <c r="L61" i="44" s="1"/>
  <c r="C59" i="15"/>
  <c r="C65" i="15"/>
  <c r="C38" i="15"/>
  <c r="C32" i="15"/>
  <c r="Q49" i="44"/>
  <c r="Q55" i="44" s="1"/>
  <c r="Q58" i="44"/>
  <c r="Q67" i="44"/>
  <c r="C17" i="15"/>
  <c r="C35" i="46" l="1"/>
  <c r="C34" i="46"/>
  <c r="C38" i="46"/>
  <c r="T13" i="46"/>
  <c r="V13" i="46" s="1"/>
  <c r="C36" i="46"/>
  <c r="C39" i="46"/>
  <c r="C37" i="46"/>
  <c r="T8" i="46"/>
  <c r="V8" i="46" s="1"/>
  <c r="T5" i="46"/>
  <c r="V5" i="46" s="1"/>
  <c r="T12" i="46"/>
  <c r="V12" i="46" s="1"/>
  <c r="T14" i="46"/>
  <c r="V14" i="46" s="1"/>
  <c r="T11" i="46"/>
  <c r="V11" i="46" s="1"/>
  <c r="T9" i="46"/>
  <c r="V9" i="46" s="1"/>
  <c r="T15" i="46"/>
  <c r="V15" i="46" s="1"/>
  <c r="T2" i="46"/>
  <c r="V2" i="46" s="1"/>
  <c r="T7" i="46"/>
  <c r="V7" i="46" s="1"/>
  <c r="C29" i="46"/>
  <c r="T3" i="46"/>
  <c r="V3" i="46" s="1"/>
  <c r="T6" i="46"/>
  <c r="V6" i="46" s="1"/>
  <c r="T4" i="46"/>
  <c r="V4" i="46" s="1"/>
  <c r="T10" i="46"/>
  <c r="V10" i="46" s="1"/>
  <c r="T16" i="46"/>
  <c r="V16" i="46" s="1"/>
  <c r="C33" i="46"/>
  <c r="S16" i="1"/>
  <c r="B14" i="66"/>
  <c r="B1" i="66" s="1"/>
  <c r="C106" i="9"/>
  <c r="C107" i="9" s="1"/>
  <c r="C105" i="9" s="1"/>
  <c r="C110" i="9" s="1"/>
  <c r="I19" i="6"/>
  <c r="M27" i="6"/>
  <c r="B5" i="11"/>
  <c r="B4" i="11"/>
  <c r="AC7" i="21"/>
  <c r="V48" i="21" s="1"/>
  <c r="I48" i="21" s="1"/>
  <c r="G53" i="21" s="1"/>
  <c r="H53" i="21" s="1"/>
  <c r="C7" i="66"/>
  <c r="H33" i="21"/>
  <c r="J33" i="21"/>
  <c r="F33" i="21"/>
  <c r="H25" i="6"/>
  <c r="D11" i="6"/>
  <c r="C22" i="4"/>
  <c r="D10" i="6"/>
  <c r="D6" i="6"/>
  <c r="D20" i="6"/>
  <c r="D24" i="6"/>
  <c r="D5" i="6"/>
  <c r="H20" i="6"/>
  <c r="E45" i="9"/>
  <c r="D19" i="6"/>
  <c r="D13" i="6"/>
  <c r="D23" i="6"/>
  <c r="D8" i="6"/>
  <c r="H22" i="6"/>
  <c r="D9" i="6"/>
  <c r="D22" i="6"/>
  <c r="R22" i="6" s="1"/>
  <c r="F45" i="9"/>
  <c r="H26" i="6"/>
  <c r="D21" i="6"/>
  <c r="H21" i="6"/>
  <c r="D14" i="6"/>
  <c r="H23" i="6"/>
  <c r="D12" i="6"/>
  <c r="D15" i="6"/>
  <c r="D26" i="6"/>
  <c r="D29" i="6"/>
  <c r="H19" i="6"/>
  <c r="D25" i="6"/>
  <c r="R25" i="6" s="1"/>
  <c r="H24" i="6"/>
  <c r="D28" i="6"/>
  <c r="D30" i="6" s="1"/>
  <c r="E63" i="40"/>
  <c r="K38" i="9"/>
  <c r="C14" i="66" s="1"/>
  <c r="B2" i="66" s="1"/>
  <c r="D19" i="12"/>
  <c r="C19" i="12" s="1"/>
  <c r="C16" i="12"/>
  <c r="C18" i="12" s="1"/>
  <c r="D22" i="12"/>
  <c r="C22" i="12" s="1"/>
  <c r="C20" i="12" s="1"/>
  <c r="D13" i="11"/>
  <c r="C13" i="11" s="1"/>
  <c r="F21" i="43"/>
  <c r="C23" i="43" s="1"/>
  <c r="D21" i="43" s="1"/>
  <c r="F24" i="15"/>
  <c r="F26" i="12"/>
  <c r="C27" i="12" s="1"/>
  <c r="D26" i="12" s="1"/>
  <c r="C32" i="12" s="1"/>
  <c r="D30" i="12" s="1"/>
  <c r="F26" i="44"/>
  <c r="J70" i="39"/>
  <c r="I72" i="39"/>
  <c r="J7" i="37"/>
  <c r="AC7" i="37" s="1"/>
  <c r="V42" i="37" s="1"/>
  <c r="I42" i="37" s="1"/>
  <c r="I59" i="34"/>
  <c r="H7" i="37"/>
  <c r="G52" i="21"/>
  <c r="H52" i="21" s="1"/>
  <c r="E42" i="35"/>
  <c r="F42" i="35" s="1"/>
  <c r="E43" i="35"/>
  <c r="F43" i="35" s="1"/>
  <c r="F7" i="37"/>
  <c r="C38" i="35"/>
  <c r="C39" i="35"/>
  <c r="B3" i="35" s="1"/>
  <c r="B2" i="35" s="1"/>
  <c r="I52" i="21"/>
  <c r="J52" i="21" s="1"/>
  <c r="S7" i="21"/>
  <c r="AA7" i="21"/>
  <c r="R48" i="21" s="1"/>
  <c r="H65" i="40"/>
  <c r="G67" i="40"/>
  <c r="Q59" i="44"/>
  <c r="Q64" i="44" s="1"/>
  <c r="Q68" i="44"/>
  <c r="Q77" i="44" s="1"/>
  <c r="T6" i="1" l="1"/>
  <c r="T11" i="1"/>
  <c r="T9" i="1"/>
  <c r="T10" i="1"/>
  <c r="T7" i="1"/>
  <c r="T8" i="1"/>
  <c r="T13" i="1"/>
  <c r="T12" i="1"/>
  <c r="G39" i="46"/>
  <c r="I39" i="46" s="1"/>
  <c r="E39" i="46"/>
  <c r="G34" i="46"/>
  <c r="I34" i="46" s="1"/>
  <c r="E34" i="46"/>
  <c r="W7" i="37"/>
  <c r="S19" i="6"/>
  <c r="S27" i="6" s="1"/>
  <c r="I27" i="6"/>
  <c r="G33" i="46"/>
  <c r="I33" i="46" s="1"/>
  <c r="E33" i="46"/>
  <c r="E29" i="46"/>
  <c r="C30" i="46"/>
  <c r="E30" i="46" s="1"/>
  <c r="G37" i="46"/>
  <c r="I37" i="46" s="1"/>
  <c r="E37" i="46"/>
  <c r="G36" i="46"/>
  <c r="I36" i="46" s="1"/>
  <c r="E36" i="46"/>
  <c r="E38" i="46"/>
  <c r="G38" i="46"/>
  <c r="I38" i="46" s="1"/>
  <c r="E35" i="46"/>
  <c r="G35" i="46"/>
  <c r="I35" i="46" s="1"/>
  <c r="R26" i="6"/>
  <c r="R21" i="6"/>
  <c r="H27" i="6"/>
  <c r="D16" i="6"/>
  <c r="R24" i="6"/>
  <c r="A20" i="64"/>
  <c r="N5" i="54"/>
  <c r="B43" i="63" s="1"/>
  <c r="A20" i="51"/>
  <c r="B15" i="63" s="1"/>
  <c r="A6" i="64"/>
  <c r="A6" i="51"/>
  <c r="B7" i="63" s="1"/>
  <c r="AC33" i="21"/>
  <c r="W33" i="21"/>
  <c r="C22" i="43"/>
  <c r="C21" i="43" s="1"/>
  <c r="C28" i="43" s="1"/>
  <c r="C30" i="43" s="1"/>
  <c r="C32" i="43" s="1"/>
  <c r="B2" i="43" s="1"/>
  <c r="B5" i="43" s="1"/>
  <c r="C26" i="44"/>
  <c r="C24" i="15"/>
  <c r="C23" i="12"/>
  <c r="D7" i="66"/>
  <c r="R23" i="6"/>
  <c r="D27" i="6"/>
  <c r="D31" i="6" s="1"/>
  <c r="I6" i="6" s="1"/>
  <c r="C13" i="39" s="1"/>
  <c r="R19" i="6"/>
  <c r="R20" i="6"/>
  <c r="S33" i="21"/>
  <c r="AA33" i="21"/>
  <c r="U33" i="21"/>
  <c r="AB33" i="21"/>
  <c r="J72" i="39"/>
  <c r="K70" i="39"/>
  <c r="E48" i="21"/>
  <c r="R49" i="21"/>
  <c r="S7" i="37"/>
  <c r="AA7" i="37"/>
  <c r="R42" i="37" s="1"/>
  <c r="H67" i="40"/>
  <c r="I65" i="40"/>
  <c r="I46" i="37"/>
  <c r="J46" i="37" s="1"/>
  <c r="AB7" i="37"/>
  <c r="T42" i="37" s="1"/>
  <c r="G42" i="37" s="1"/>
  <c r="U7" i="37"/>
  <c r="J59" i="34"/>
  <c r="K59" i="34" s="1"/>
  <c r="L59" i="34" s="1"/>
  <c r="M59" i="34" s="1"/>
  <c r="N59" i="34" s="1"/>
  <c r="O59" i="34" s="1"/>
  <c r="C60" i="15"/>
  <c r="F7" i="67"/>
  <c r="C14" i="15"/>
  <c r="C16" i="44"/>
  <c r="I5" i="6" l="1"/>
  <c r="E4" i="67"/>
  <c r="C20" i="44"/>
  <c r="C17" i="44"/>
  <c r="C18" i="15"/>
  <c r="C15" i="15"/>
  <c r="C26" i="46"/>
  <c r="C27" i="46"/>
  <c r="T16" i="1"/>
  <c r="B4" i="43"/>
  <c r="B3" i="43"/>
  <c r="H13" i="39"/>
  <c r="F13" i="39"/>
  <c r="J13" i="39"/>
  <c r="R27" i="6"/>
  <c r="R6" i="1"/>
  <c r="J7" i="34"/>
  <c r="W7" i="34" s="1"/>
  <c r="L70" i="39"/>
  <c r="K72" i="39"/>
  <c r="I67" i="40"/>
  <c r="J65" i="40"/>
  <c r="R43" i="37"/>
  <c r="E42" i="37"/>
  <c r="C48" i="21"/>
  <c r="C49" i="21"/>
  <c r="B3" i="21" s="1"/>
  <c r="B2" i="21" s="1"/>
  <c r="H7" i="34"/>
  <c r="F7" i="34"/>
  <c r="G46" i="37"/>
  <c r="H46" i="37" s="1"/>
  <c r="G47" i="37"/>
  <c r="H47" i="37" s="1"/>
  <c r="E52" i="21"/>
  <c r="F52" i="21" s="1"/>
  <c r="E53" i="21"/>
  <c r="F53" i="21" s="1"/>
  <c r="I53" i="21"/>
  <c r="J53" i="21" s="1"/>
  <c r="L57" i="15"/>
  <c r="L60" i="15" s="1"/>
  <c r="L46" i="15" s="1"/>
  <c r="F35" i="15"/>
  <c r="M21" i="15"/>
  <c r="E7" i="67"/>
  <c r="C21" i="44" l="1"/>
  <c r="C22" i="44" s="1"/>
  <c r="C28" i="44" s="1"/>
  <c r="C19" i="15"/>
  <c r="E3" i="67"/>
  <c r="C20" i="15"/>
  <c r="C26" i="15" s="1"/>
  <c r="B2" i="46"/>
  <c r="AC7" i="34"/>
  <c r="V49" i="34" s="1"/>
  <c r="I49" i="34" s="1"/>
  <c r="I53" i="34" s="1"/>
  <c r="J53" i="34" s="1"/>
  <c r="F62" i="15"/>
  <c r="C61" i="15" s="1"/>
  <c r="C58" i="15" s="1"/>
  <c r="C34" i="15"/>
  <c r="J20" i="15"/>
  <c r="R16" i="1"/>
  <c r="AC13" i="39"/>
  <c r="W13" i="39"/>
  <c r="AB13" i="39"/>
  <c r="U13" i="39"/>
  <c r="C33" i="15"/>
  <c r="S13" i="39"/>
  <c r="AA13" i="39"/>
  <c r="L72" i="39"/>
  <c r="M70" i="39"/>
  <c r="AA7" i="34"/>
  <c r="R49" i="34" s="1"/>
  <c r="S7" i="34"/>
  <c r="C42" i="37"/>
  <c r="C43" i="37"/>
  <c r="B3" i="37" s="1"/>
  <c r="B2" i="37" s="1"/>
  <c r="AB7" i="34"/>
  <c r="T49" i="34" s="1"/>
  <c r="G49" i="34" s="1"/>
  <c r="U7" i="34"/>
  <c r="E46" i="37"/>
  <c r="F46" i="37" s="1"/>
  <c r="E47" i="37"/>
  <c r="F47" i="37" s="1"/>
  <c r="I47" i="37"/>
  <c r="J47" i="37" s="1"/>
  <c r="J67" i="40"/>
  <c r="K65" i="40"/>
  <c r="Q67" i="15"/>
  <c r="Q58" i="15"/>
  <c r="B7" i="67"/>
  <c r="C23" i="15" l="1"/>
  <c r="C25" i="44"/>
  <c r="C31" i="44" s="1"/>
  <c r="B2" i="67"/>
  <c r="B3" i="46"/>
  <c r="D4" i="46"/>
  <c r="B4" i="46"/>
  <c r="C29" i="15"/>
  <c r="C31" i="15"/>
  <c r="M72" i="39"/>
  <c r="N70" i="39"/>
  <c r="N72" i="39" s="1"/>
  <c r="H9" i="39" s="1"/>
  <c r="K67" i="40"/>
  <c r="L65" i="40"/>
  <c r="G54" i="34"/>
  <c r="H54" i="34" s="1"/>
  <c r="G53" i="34"/>
  <c r="H53" i="34" s="1"/>
  <c r="R50" i="34"/>
  <c r="E49" i="34"/>
  <c r="Q51" i="44" l="1"/>
  <c r="C38" i="44"/>
  <c r="J16" i="44"/>
  <c r="J21" i="44"/>
  <c r="J19" i="44" s="1"/>
  <c r="C15" i="44"/>
  <c r="C35" i="44"/>
  <c r="C33" i="44" s="1"/>
  <c r="J19" i="15"/>
  <c r="J17" i="15" s="1"/>
  <c r="J59" i="15"/>
  <c r="J60" i="15" s="1"/>
  <c r="Q49" i="15" s="1"/>
  <c r="J14" i="15"/>
  <c r="C36" i="15"/>
  <c r="C56" i="15"/>
  <c r="C63" i="15" s="1"/>
  <c r="C13" i="15"/>
  <c r="Q50" i="15"/>
  <c r="B3" i="67"/>
  <c r="B4" i="67"/>
  <c r="AB9" i="39"/>
  <c r="T49" i="39" s="1"/>
  <c r="G49" i="39" s="1"/>
  <c r="U9" i="39"/>
  <c r="J9" i="39"/>
  <c r="F9" i="39"/>
  <c r="E54" i="34"/>
  <c r="F54" i="34" s="1"/>
  <c r="E53" i="34"/>
  <c r="F53" i="34" s="1"/>
  <c r="I54" i="34"/>
  <c r="J54" i="34" s="1"/>
  <c r="M65" i="40"/>
  <c r="L67" i="40"/>
  <c r="C50" i="34"/>
  <c r="B3" i="34" s="1"/>
  <c r="B2" i="34" s="1"/>
  <c r="C49" i="34"/>
  <c r="Q72" i="44" l="1"/>
  <c r="C39" i="44"/>
  <c r="C32" i="44" s="1"/>
  <c r="C42" i="44" s="1"/>
  <c r="C43" i="44"/>
  <c r="J24" i="44"/>
  <c r="J15" i="44"/>
  <c r="J25" i="44" s="1"/>
  <c r="C37" i="15"/>
  <c r="C30" i="15" s="1"/>
  <c r="C39" i="15" s="1"/>
  <c r="Q71" i="15"/>
  <c r="C55" i="15"/>
  <c r="C64" i="15" s="1"/>
  <c r="C57" i="15" s="1"/>
  <c r="C66" i="15" s="1"/>
  <c r="C67" i="15" s="1"/>
  <c r="C70" i="15" s="1"/>
  <c r="J35" i="15"/>
  <c r="J13" i="15"/>
  <c r="J23" i="15" s="1"/>
  <c r="J22" i="15"/>
  <c r="C40" i="15"/>
  <c r="S9" i="39"/>
  <c r="AA9" i="39"/>
  <c r="R49" i="39" s="1"/>
  <c r="W9" i="39"/>
  <c r="AC9" i="39"/>
  <c r="V49" i="39" s="1"/>
  <c r="I49" i="39" s="1"/>
  <c r="G54" i="39" s="1"/>
  <c r="H54" i="39" s="1"/>
  <c r="G53" i="39"/>
  <c r="H53" i="39" s="1"/>
  <c r="N65" i="40"/>
  <c r="N67" i="40" s="1"/>
  <c r="M67" i="40"/>
  <c r="J18" i="44" l="1"/>
  <c r="J27" i="44" s="1"/>
  <c r="Q71" i="44"/>
  <c r="Q70" i="44" s="1"/>
  <c r="C44" i="44"/>
  <c r="C45" i="44" s="1"/>
  <c r="B2" i="44" s="1"/>
  <c r="C46" i="15"/>
  <c r="J16" i="15"/>
  <c r="J25" i="15" s="1"/>
  <c r="J39" i="15"/>
  <c r="J40" i="15" s="1"/>
  <c r="Q70" i="15"/>
  <c r="Q69" i="15" s="1"/>
  <c r="B2" i="15"/>
  <c r="C10" i="12" s="1"/>
  <c r="C6" i="12" s="1"/>
  <c r="C43" i="15"/>
  <c r="Q57" i="15"/>
  <c r="Q63" i="15" s="1"/>
  <c r="Q48" i="15"/>
  <c r="Q54" i="15" s="1"/>
  <c r="J42" i="15"/>
  <c r="J43" i="15" s="1"/>
  <c r="Q66" i="15"/>
  <c r="Q76" i="15" s="1"/>
  <c r="B3" i="15"/>
  <c r="C8" i="12" s="1"/>
  <c r="I53" i="39"/>
  <c r="J53" i="39" s="1"/>
  <c r="E49" i="39"/>
  <c r="I54" i="39" s="1"/>
  <c r="J54" i="39" s="1"/>
  <c r="R50" i="39"/>
  <c r="R28" i="31"/>
  <c r="S28" i="31" s="1"/>
  <c r="J9" i="40"/>
  <c r="F9" i="40"/>
  <c r="H9" i="40"/>
  <c r="L51" i="15"/>
  <c r="B3" i="44" l="1"/>
  <c r="B4" i="44"/>
  <c r="B5" i="44"/>
  <c r="Q68" i="15"/>
  <c r="C29" i="12"/>
  <c r="C24" i="12"/>
  <c r="C49" i="39"/>
  <c r="C50" i="39"/>
  <c r="E53" i="39"/>
  <c r="F53" i="39" s="1"/>
  <c r="E54" i="39"/>
  <c r="F54" i="39" s="1"/>
  <c r="U9" i="40"/>
  <c r="AB9" i="40"/>
  <c r="T44" i="40" s="1"/>
  <c r="G44" i="40" s="1"/>
  <c r="AA9" i="40"/>
  <c r="R44" i="40" s="1"/>
  <c r="S9" i="40"/>
  <c r="W9" i="40"/>
  <c r="AC9" i="40"/>
  <c r="V44" i="40" s="1"/>
  <c r="I44" i="40" s="1"/>
  <c r="C35" i="12" l="1"/>
  <c r="C33" i="12" s="1"/>
  <c r="C28" i="12"/>
  <c r="C26" i="12" s="1"/>
  <c r="C31" i="12" s="1"/>
  <c r="C30" i="12" s="1"/>
  <c r="B62" i="39"/>
  <c r="F62" i="39" s="1"/>
  <c r="B64" i="39"/>
  <c r="F64" i="39" s="1"/>
  <c r="B58" i="39"/>
  <c r="F58" i="39" s="1"/>
  <c r="B67" i="39"/>
  <c r="F67" i="39" s="1"/>
  <c r="B60" i="39"/>
  <c r="F60" i="39" s="1"/>
  <c r="B61" i="39"/>
  <c r="F61" i="39" s="1"/>
  <c r="B63" i="39"/>
  <c r="F63" i="39" s="1"/>
  <c r="B65" i="39"/>
  <c r="F65" i="39" s="1"/>
  <c r="B66" i="39"/>
  <c r="F66" i="39" s="1"/>
  <c r="B59" i="39"/>
  <c r="F59" i="39" s="1"/>
  <c r="R45" i="40"/>
  <c r="E44" i="40"/>
  <c r="I49" i="40" s="1"/>
  <c r="J49" i="40" s="1"/>
  <c r="I48" i="40"/>
  <c r="J48" i="40" s="1"/>
  <c r="G48" i="40"/>
  <c r="H48" i="40" s="1"/>
  <c r="G49" i="40"/>
  <c r="H49" i="40" s="1"/>
  <c r="C36" i="12" l="1"/>
  <c r="B2" i="12" s="1"/>
  <c r="F68" i="39"/>
  <c r="B2" i="39" s="1"/>
  <c r="C44" i="40"/>
  <c r="C45" i="40"/>
  <c r="E48" i="40"/>
  <c r="F48" i="40" s="1"/>
  <c r="E49" i="40"/>
  <c r="F49" i="40" s="1"/>
  <c r="C19" i="9"/>
  <c r="D19" i="9"/>
  <c r="L44" i="9" l="1"/>
  <c r="B4" i="12"/>
  <c r="B5" i="12"/>
  <c r="B3" i="12"/>
  <c r="L43" i="9"/>
  <c r="G19" i="9"/>
  <c r="D22" i="9"/>
  <c r="B5" i="39"/>
  <c r="B4" i="39"/>
  <c r="B3" i="39"/>
  <c r="B57" i="40"/>
  <c r="F57" i="40" s="1"/>
  <c r="B56" i="40"/>
  <c r="F56" i="40" s="1"/>
  <c r="B55" i="40"/>
  <c r="F55" i="40" s="1"/>
  <c r="B59" i="40"/>
  <c r="F59" i="40" s="1"/>
  <c r="B54" i="40"/>
  <c r="F54" i="40" s="1"/>
  <c r="B60" i="40"/>
  <c r="F60" i="40" s="1"/>
  <c r="B58" i="40"/>
  <c r="F58" i="40" s="1"/>
  <c r="B61" i="40"/>
  <c r="F61" i="40" s="1"/>
  <c r="B53" i="40"/>
  <c r="F53" i="40" s="1"/>
  <c r="F63" i="40"/>
  <c r="B2" i="40" s="1"/>
  <c r="B62" i="40"/>
  <c r="F62" i="40" s="1"/>
  <c r="D21" i="9"/>
  <c r="C20" i="9"/>
  <c r="C21" i="9"/>
  <c r="D20" i="9"/>
  <c r="G20" i="9" l="1"/>
  <c r="R24" i="31" s="1"/>
  <c r="G21" i="9"/>
  <c r="N43" i="9"/>
  <c r="C32" i="9"/>
  <c r="G22" i="9"/>
  <c r="B3" i="40"/>
  <c r="B4" i="40"/>
  <c r="B5" i="40"/>
  <c r="R25" i="31" l="1"/>
  <c r="S25" i="31" s="1"/>
  <c r="R27" i="31"/>
  <c r="S27" i="31" s="1"/>
  <c r="R26" i="31"/>
  <c r="S26" i="31" s="1"/>
  <c r="S24" i="31"/>
  <c r="C33" i="9"/>
  <c r="O43" i="9"/>
  <c r="C34" i="9"/>
  <c r="C35" i="9"/>
  <c r="F42" i="9" s="1"/>
  <c r="O38" i="9"/>
  <c r="C42" i="9"/>
  <c r="S22" i="31" l="1"/>
  <c r="R22" i="31" s="1"/>
  <c r="B21" i="31" s="1"/>
  <c r="D14" i="66"/>
  <c r="R5" i="54"/>
  <c r="B48" i="63" s="1"/>
  <c r="D63" i="9"/>
  <c r="D73" i="9" s="1"/>
  <c r="N73" i="9" s="1"/>
  <c r="C44" i="9"/>
  <c r="N68" i="9"/>
  <c r="K26" i="9"/>
  <c r="K25" i="9"/>
  <c r="M38" i="9"/>
  <c r="K27" i="9" s="1"/>
  <c r="E42" i="9"/>
  <c r="P5" i="54" s="1"/>
  <c r="B46" i="63" s="1"/>
  <c r="D42" i="9"/>
  <c r="Q5" i="54" s="1"/>
  <c r="B47" i="63" s="1"/>
  <c r="N38" i="9"/>
  <c r="K28" i="9" s="1"/>
  <c r="B20" i="31" l="1"/>
  <c r="G14" i="66"/>
  <c r="N69" i="9"/>
  <c r="F44" i="9"/>
  <c r="D44" i="9"/>
  <c r="E44" i="9"/>
  <c r="O39" i="9"/>
  <c r="C82" i="9"/>
  <c r="C81" i="9" s="1"/>
  <c r="C85" i="9" s="1"/>
  <c r="C86" i="9" s="1"/>
  <c r="D72" i="9" s="1"/>
  <c r="C96" i="9"/>
  <c r="C91" i="9" s="1"/>
  <c r="C90" i="9"/>
  <c r="D70" i="9"/>
  <c r="C103" i="9"/>
  <c r="C111" i="9"/>
  <c r="C104" i="9" s="1"/>
  <c r="D71" i="9"/>
  <c r="D66" i="9" s="1"/>
  <c r="N72" i="9" s="1"/>
  <c r="D77" i="9"/>
  <c r="N75" i="9" s="1"/>
  <c r="E14" i="66"/>
  <c r="F14" i="66"/>
  <c r="C113" i="9" l="1"/>
  <c r="C97" i="9"/>
  <c r="C98" i="9" s="1"/>
  <c r="E98" i="9" s="1"/>
  <c r="E99" i="9" s="1"/>
  <c r="R6" i="54"/>
  <c r="B50" i="63" s="1"/>
  <c r="K29" i="9"/>
  <c r="K30" i="9" s="1"/>
  <c r="M85" i="9"/>
  <c r="N85" i="9" s="1"/>
  <c r="M84" i="9"/>
  <c r="N84" i="9" s="1"/>
  <c r="M83" i="9"/>
  <c r="N83" i="9" s="1"/>
  <c r="M88" i="9"/>
  <c r="N88" i="9" s="1"/>
  <c r="M86" i="9"/>
  <c r="N86" i="9" s="1"/>
  <c r="M87" i="9"/>
  <c r="N87" i="9" s="1"/>
  <c r="C114" i="9" l="1"/>
  <c r="E114" i="9" s="1"/>
  <c r="E115" i="9" s="1"/>
  <c r="N89" i="9"/>
  <c r="O89" i="9" s="1"/>
  <c r="C99" i="9"/>
  <c r="G16" i="66"/>
  <c r="C115" i="9" l="1"/>
  <c r="D76" i="9" s="1"/>
  <c r="D74" i="9" s="1"/>
  <c r="N74" i="9" s="1"/>
  <c r="O77" i="9" s="1"/>
  <c r="E16" i="66"/>
  <c r="F16" i="66"/>
  <c r="O79" i="9" l="1"/>
  <c r="C46" i="9" s="1"/>
  <c r="O78" i="9"/>
  <c r="Q77" i="9"/>
  <c r="I14" i="66" l="1"/>
  <c r="B8" i="66" s="1"/>
  <c r="K33" i="9"/>
  <c r="O41" i="9"/>
  <c r="R8" i="54" s="1"/>
  <c r="B54" i="63" s="1"/>
  <c r="D46" i="9"/>
  <c r="F46" i="9"/>
  <c r="E46" i="9"/>
  <c r="O80" i="9"/>
  <c r="O81" i="9"/>
  <c r="K34" i="9" l="1"/>
  <c r="C8" i="66"/>
  <c r="D8" i="66"/>
  <c r="D15" i="66"/>
  <c r="F15" i="66" l="1"/>
  <c r="G15" i="66"/>
  <c r="B6" i="66" s="1"/>
  <c r="B5" i="66"/>
  <c r="E15" i="66"/>
  <c r="C5" i="66" l="1"/>
  <c r="D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<sst xmlns="http://schemas.openxmlformats.org/spreadsheetml/2006/main" count="7886" uniqueCount="3205">
  <si>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</si>
  <si>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</si>
  <si>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</si>
  <si>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</si>
  <si>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</si>
  <si>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</si>
  <si>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</si>
  <si>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</si>
  <si>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</si>
  <si>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</si>
  <si>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</si>
  <si>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</si>
  <si>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</si>
  <si>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</si>
  <si>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</si>
  <si>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</si>
  <si>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</si>
  <si>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</si>
  <si>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</si>
  <si>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</si>
  <si>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</si>
  <si>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</si>
  <si>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</si>
  <si>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</si>
  <si>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</si>
  <si>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</si>
  <si>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</si>
  <si>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</si>
  <si>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</si>
  <si>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</si>
  <si>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</si>
  <si>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</si>
  <si>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</si>
  <si>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</si>
  <si>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</si>
  <si>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</si>
  <si>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</si>
  <si>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</si>
  <si>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</si>
  <si>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</si>
  <si>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</si>
  <si>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</si>
  <si>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</si>
  <si>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</si>
  <si>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</si>
  <si>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</si>
  <si>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</si>
  <si>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</si>
  <si>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</si>
  <si>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</si>
  <si>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</si>
  <si>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</si>
  <si>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</si>
  <si>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</si>
  <si>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</si>
  <si>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</si>
  <si>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</si>
  <si>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</si>
  <si>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</si>
  <si>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</si>
  <si>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</si>
  <si>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</si>
  <si>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</si>
  <si>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</si>
  <si>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</si>
  <si>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</si>
  <si>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</si>
  <si>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</si>
  <si>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</si>
  <si>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</si>
  <si>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</si>
  <si>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</si>
  <si>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</si>
  <si>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</si>
  <si>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</si>
  <si>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</si>
  <si>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</si>
  <si>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</si>
  <si>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</si>
  <si>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</si>
  <si>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</si>
  <si>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</si>
  <si>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</si>
  <si>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</si>
  <si>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</si>
  <si>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</si>
  <si>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</si>
  <si>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</si>
  <si>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</si>
  <si>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</si>
  <si>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</si>
  <si>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</si>
  <si>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</si>
  <si>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</si>
  <si>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</si>
  <si>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</si>
  <si>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</si>
  <si>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</si>
  <si>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</si>
  <si>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</si>
  <si>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</si>
  <si>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</si>
  <si>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</si>
  <si>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</si>
  <si>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</si>
  <si>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</si>
  <si>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</si>
  <si>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</si>
  <si>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</si>
  <si>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</si>
  <si>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</si>
  <si>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</si>
  <si>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</si>
  <si>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</si>
  <si>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</si>
  <si>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</si>
  <si>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</si>
  <si>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</si>
  <si>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</si>
  <si>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</si>
  <si>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</si>
  <si>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</si>
  <si>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</si>
  <si>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</si>
  <si>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</si>
  <si>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</si>
  <si>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</si>
  <si>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</si>
  <si>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</si>
  <si>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</si>
  <si>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</si>
  <si>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</si>
  <si>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</si>
  <si>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</si>
  <si>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</si>
  <si>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</si>
  <si>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</si>
  <si>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</si>
  <si>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</si>
  <si>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</si>
  <si>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</si>
  <si>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</si>
  <si>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</si>
  <si>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</si>
  <si>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</si>
  <si>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</si>
  <si>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</si>
  <si>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</si>
  <si>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</si>
  <si>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</si>
  <si>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</si>
  <si>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</si>
  <si>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</si>
  <si>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</si>
  <si>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</si>
  <si>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</si>
  <si>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</si>
  <si>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</si>
  <si>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</si>
  <si>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</si>
  <si>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</si>
  <si>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</si>
  <si>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</si>
  <si>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</si>
  <si>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</si>
  <si>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</si>
  <si>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</si>
  <si>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</si>
  <si>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</si>
  <si>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</si>
  <si>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</si>
  <si>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</si>
  <si>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</si>
  <si>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</si>
  <si>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</si>
  <si>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</si>
  <si>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</si>
  <si>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</si>
  <si>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</si>
  <si>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</si>
  <si>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</si>
  <si>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</si>
  <si>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</si>
  <si>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</si>
  <si>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</si>
  <si>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</si>
  <si>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</si>
  <si>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</si>
  <si>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</si>
  <si>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</si>
  <si>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</si>
  <si>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</si>
  <si>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</si>
  <si>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</si>
  <si>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</si>
  <si>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</si>
  <si>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</si>
  <si>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</si>
  <si>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</si>
  <si>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</si>
  <si>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</si>
  <si>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</si>
  <si>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</si>
  <si>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</si>
  <si>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</si>
  <si>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</si>
  <si>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</si>
  <si>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</si>
  <si>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</si>
  <si>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</si>
  <si>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</si>
  <si>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</si>
  <si>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</si>
  <si>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</si>
  <si>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</si>
  <si>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</si>
  <si>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</si>
  <si>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</si>
  <si>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</si>
  <si>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</si>
  <si>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</si>
  <si>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</si>
  <si>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</si>
  <si>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</si>
  <si>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</si>
  <si>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</si>
  <si>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</si>
  <si>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</si>
  <si>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</si>
  <si>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</si>
  <si>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</si>
  <si>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</si>
  <si>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</si>
  <si>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</si>
  <si>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</si>
  <si>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</si>
  <si>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</si>
  <si>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</si>
  <si>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</si>
  <si>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</si>
  <si>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</si>
  <si>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</si>
  <si>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</si>
  <si>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</si>
  <si>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</si>
  <si>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</si>
  <si>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</si>
  <si>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</si>
  <si>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</si>
  <si>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</si>
  <si>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</si>
  <si>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</si>
  <si>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</si>
  <si>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</si>
  <si>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</si>
  <si>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</si>
  <si>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</si>
  <si>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</si>
  <si>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</si>
  <si>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</si>
  <si>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</si>
  <si>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</si>
  <si>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</si>
  <si>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</si>
  <si>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</si>
  <si>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</si>
  <si>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</si>
  <si>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</si>
  <si>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</si>
  <si>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</si>
  <si>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</si>
  <si>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</si>
  <si>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</si>
  <si>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</si>
  <si>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</si>
  <si>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</si>
  <si>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</si>
  <si>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</si>
  <si>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</si>
  <si>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</si>
  <si>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</si>
  <si>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</si>
  <si>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</si>
  <si>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</si>
  <si>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</si>
  <si>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</si>
  <si>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</si>
  <si>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</si>
  <si>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</si>
  <si>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</si>
  <si>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</si>
  <si>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</si>
  <si>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</si>
  <si>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</si>
  <si>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</si>
  <si>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</si>
  <si>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</si>
  <si>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</si>
  <si>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</si>
  <si>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</si>
  <si>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</si>
  <si>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</si>
  <si>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</si>
  <si>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</si>
  <si>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</si>
  <si>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</si>
  <si>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</si>
  <si>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</si>
  <si>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</si>
  <si>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</si>
  <si>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</si>
  <si>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</si>
  <si>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</si>
  <si>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</si>
  <si>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</si>
  <si>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</si>
  <si>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</si>
  <si>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</si>
  <si>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</si>
  <si>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</si>
  <si>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</si>
  <si>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</si>
  <si>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</si>
  <si>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</si>
  <si>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</si>
  <si>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</si>
  <si>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</si>
  <si>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</si>
  <si>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</si>
  <si>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</si>
  <si>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</si>
  <si>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</si>
  <si>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</si>
  <si>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</si>
  <si>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</si>
  <si>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</si>
  <si>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</si>
  <si>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</si>
  <si>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</si>
  <si>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</si>
  <si>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</si>
  <si>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</si>
  <si>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</si>
  <si>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</si>
  <si>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</si>
  <si>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</si>
  <si>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</si>
  <si>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</si>
  <si>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</si>
  <si>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</si>
  <si>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</si>
  <si>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</si>
  <si>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</si>
  <si>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</si>
  <si>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</si>
  <si>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</si>
  <si>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</si>
  <si>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</si>
  <si>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</si>
  <si>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</si>
  <si>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</si>
  <si>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</si>
  <si>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</si>
  <si>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</si>
  <si>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</si>
  <si>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</si>
  <si>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</si>
  <si>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</si>
  <si>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</si>
  <si>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</si>
  <si>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</si>
  <si>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</si>
  <si>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</si>
  <si>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</si>
  <si>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</si>
  <si>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</si>
  <si>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</si>
  <si>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</si>
  <si>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</si>
  <si>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</si>
  <si>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</si>
  <si>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</si>
  <si>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</si>
  <si>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</si>
  <si>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</si>
  <si>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</si>
  <si>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</si>
  <si>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</si>
  <si>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</si>
  <si>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</si>
  <si>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</si>
  <si>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</si>
  <si>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</si>
  <si>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</si>
  <si>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</si>
  <si>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</si>
  <si>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</si>
  <si>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</si>
  <si>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</si>
  <si>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</si>
  <si>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</si>
  <si>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</si>
  <si>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</si>
  <si>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</si>
  <si>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</si>
  <si>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</si>
  <si>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</si>
  <si>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</si>
  <si>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</si>
  <si>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</si>
  <si>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</si>
  <si>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</si>
  <si>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</si>
  <si>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</si>
  <si>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</si>
  <si>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</si>
  <si>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</si>
  <si>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</si>
  <si>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</si>
  <si>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</si>
  <si>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</si>
  <si>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</si>
  <si>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</si>
  <si>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</si>
  <si>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</si>
  <si>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</si>
  <si>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</si>
  <si>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</si>
  <si>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</si>
  <si>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</si>
  <si>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</si>
  <si>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</si>
  <si>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</si>
  <si>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</si>
  <si>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</si>
  <si>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</si>
  <si>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</si>
  <si>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</si>
  <si>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</si>
  <si>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</si>
  <si>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</si>
  <si>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</si>
  <si>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</si>
  <si>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</si>
  <si>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</si>
  <si>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</si>
  <si>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</si>
  <si>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</si>
  <si>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</si>
  <si>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</si>
  <si>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</si>
  <si>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</si>
  <si>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</si>
  <si>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</si>
  <si>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</si>
  <si>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</si>
  <si>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</si>
  <si>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</si>
  <si>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</si>
  <si>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</si>
  <si>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</si>
  <si>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</si>
  <si>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</si>
  <si>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</si>
  <si>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</si>
  <si>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</si>
  <si>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</si>
  <si>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</si>
  <si>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</si>
  <si>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</si>
  <si>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</si>
  <si>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</si>
  <si>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</si>
  <si>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</si>
  <si>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</si>
  <si>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</si>
  <si>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</si>
  <si>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</si>
  <si>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</si>
  <si>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</si>
  <si>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</si>
  <si>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</si>
  <si>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</si>
  <si>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</si>
  <si>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</si>
  <si>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</si>
  <si>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</si>
  <si>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</si>
  <si>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</si>
  <si>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</si>
  <si>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</si>
  <si>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</si>
  <si>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</si>
  <si>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</si>
  <si>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</si>
  <si>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</si>
  <si>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</si>
  <si>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</si>
  <si>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</si>
  <si>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</si>
  <si>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</si>
  <si>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</si>
  <si>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</si>
  <si>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</si>
  <si>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</si>
  <si>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</si>
  <si>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</si>
  <si>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</si>
  <si>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</si>
  <si>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</si>
  <si>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</si>
  <si>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</si>
  <si>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</si>
  <si>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</si>
  <si>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</si>
  <si>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</si>
  <si>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</si>
  <si>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</si>
  <si>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</si>
  <si>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</si>
  <si>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</si>
  <si>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</si>
  <si>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</si>
  <si>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</si>
  <si>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</si>
  <si>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</si>
  <si>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</si>
  <si>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</si>
  <si>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</si>
  <si>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</si>
  <si>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</si>
  <si>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</si>
  <si>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</si>
  <si>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</si>
  <si>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</si>
  <si>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</si>
  <si>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</si>
  <si>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</si>
  <si>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</si>
  <si>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</si>
  <si>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</si>
  <si>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</si>
  <si>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</si>
  <si>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</si>
  <si>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</si>
  <si>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</si>
  <si>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</si>
  <si>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</si>
  <si>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</si>
  <si>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</si>
  <si>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</si>
  <si>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</si>
  <si>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</si>
  <si>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</si>
  <si>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</si>
  <si>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</si>
  <si>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</si>
  <si>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</si>
  <si>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</si>
  <si>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</si>
  <si>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</si>
  <si>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</si>
  <si>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</si>
  <si>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</si>
  <si>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</si>
  <si>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</si>
  <si>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</si>
  <si>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</si>
  <si>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</si>
  <si>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</si>
  <si>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</si>
  <si>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</si>
  <si>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</si>
  <si>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</si>
  <si>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</si>
  <si>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</si>
  <si>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</si>
  <si>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</si>
  <si>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</si>
  <si>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</si>
  <si>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</si>
  <si>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</si>
  <si>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</si>
  <si>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</si>
  <si>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</si>
  <si>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</si>
  <si>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</si>
  <si>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</si>
  <si>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</si>
  <si>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</si>
  <si>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</si>
  <si>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</si>
  <si>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</si>
  <si>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</si>
  <si>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</si>
  <si>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</si>
  <si>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</si>
  <si>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</si>
  <si>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</si>
  <si>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</si>
  <si>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</si>
  <si>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</si>
  <si>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</si>
  <si>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</si>
  <si>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</si>
  <si>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</si>
  <si>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</si>
  <si>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</si>
  <si>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</si>
  <si>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</si>
  <si>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</si>
  <si>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</si>
  <si>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</si>
  <si>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</si>
  <si>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</si>
  <si>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</si>
  <si>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</si>
  <si>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</si>
  <si>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</si>
  <si>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</si>
  <si>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</si>
  <si>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</si>
  <si>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</si>
  <si>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</si>
  <si>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</si>
  <si>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</si>
  <si>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</si>
  <si>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</si>
  <si>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</si>
  <si>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</si>
  <si>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</si>
  <si>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</si>
  <si>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</si>
  <si>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</si>
  <si>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</si>
  <si>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</si>
  <si>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</si>
  <si>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</si>
  <si>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</si>
  <si>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</si>
  <si>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</si>
  <si>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</si>
  <si>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</si>
  <si>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</si>
  <si>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</si>
  <si>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</si>
  <si>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</si>
  <si>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</si>
  <si>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</si>
  <si>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</si>
  <si>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</si>
  <si>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</si>
  <si>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</si>
  <si>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</si>
  <si>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</si>
  <si>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</si>
  <si>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</si>
  <si>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</si>
  <si>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</si>
  <si>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</si>
  <si>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</si>
  <si>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</si>
  <si>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</si>
  <si>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</si>
  <si>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</si>
  <si>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</si>
  <si>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</si>
  <si>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</si>
  <si>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</si>
  <si>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</si>
  <si>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</si>
  <si>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</si>
  <si>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</si>
  <si>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</si>
  <si>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</si>
  <si>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</si>
  <si>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</si>
  <si>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</si>
  <si>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</si>
  <si>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</si>
  <si>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</si>
  <si>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</si>
  <si>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</si>
  <si>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</si>
  <si>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</si>
  <si>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</si>
  <si>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</si>
  <si>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</si>
  <si>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</si>
  <si>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</si>
  <si>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</si>
  <si>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</si>
  <si>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</si>
  <si>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</si>
  <si>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</si>
  <si>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</si>
  <si>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</si>
  <si>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</si>
  <si>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</si>
  <si>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</si>
  <si>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</si>
  <si>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</si>
  <si>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</si>
  <si>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</si>
  <si>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</si>
  <si>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</si>
  <si>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</si>
  <si>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</si>
  <si>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</si>
  <si>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</si>
  <si>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</si>
  <si>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</si>
  <si>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</si>
  <si>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</si>
  <si>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</si>
  <si>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</si>
  <si>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</si>
  <si>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</si>
  <si>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</si>
  <si>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</si>
  <si>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</si>
  <si>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</si>
  <si>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</si>
  <si>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</si>
  <si>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</si>
  <si>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</si>
  <si>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</si>
  <si>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</si>
  <si>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</si>
  <si>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</si>
  <si>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</si>
  <si>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</si>
  <si>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</si>
  <si>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</si>
  <si>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</si>
  <si>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</si>
  <si>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</si>
  <si>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</si>
  <si>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</si>
  <si>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</si>
  <si>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</si>
  <si>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</si>
  <si>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</si>
  <si>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</si>
  <si>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</si>
  <si>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</si>
  <si>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</si>
  <si>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</si>
  <si>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</si>
  <si>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</si>
  <si>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</si>
  <si>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</si>
  <si>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</si>
  <si>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</si>
  <si>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</si>
  <si>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</si>
  <si>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</si>
  <si>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</si>
  <si>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</si>
  <si>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</si>
  <si>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</si>
  <si>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</si>
  <si>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</si>
  <si>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</si>
  <si>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</si>
  <si>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</si>
  <si>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</si>
  <si>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</si>
  <si>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</si>
  <si>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</si>
  <si>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</si>
  <si>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</si>
  <si>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</si>
  <si>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</si>
  <si>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</si>
  <si>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</si>
  <si>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</si>
  <si>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</si>
  <si>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</si>
  <si>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</si>
  <si>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</si>
  <si>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</si>
  <si>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</si>
  <si>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</si>
  <si>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</si>
  <si>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</si>
  <si>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</si>
  <si>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</si>
  <si>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</si>
  <si>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</si>
  <si>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</si>
  <si>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</si>
  <si>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</si>
  <si>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</si>
  <si>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</si>
  <si>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</si>
  <si>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</si>
  <si>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</si>
  <si>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</si>
  <si>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</si>
  <si>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</si>
  <si>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</si>
  <si>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</si>
  <si>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</si>
  <si>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</si>
  <si>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</si>
  <si>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</si>
  <si>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</si>
  <si>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</si>
  <si>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</si>
  <si>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</si>
  <si>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</si>
  <si>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</si>
  <si>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</si>
  <si>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</si>
  <si>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</si>
  <si>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</si>
  <si>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</si>
  <si>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</si>
  <si>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</si>
  <si>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</si>
  <si>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</si>
  <si>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</si>
  <si>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</si>
  <si>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</si>
  <si>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</si>
  <si>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</si>
  <si>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</si>
  <si>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</si>
  <si>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</si>
  <si>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</si>
  <si>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</si>
  <si>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</si>
  <si>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</si>
  <si>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</si>
  <si>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</si>
  <si>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</si>
  <si>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</si>
  <si>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</si>
  <si>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</si>
  <si>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</si>
  <si>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</si>
  <si>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</si>
  <si>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</si>
  <si>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</si>
  <si>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</si>
  <si>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</si>
  <si>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</si>
  <si>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</si>
  <si>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</si>
  <si>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</si>
  <si>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</si>
  <si>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</si>
  <si>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</si>
  <si>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</si>
  <si>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</si>
  <si>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</si>
  <si>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</si>
  <si>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</si>
  <si>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</si>
  <si>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</si>
  <si>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</si>
  <si>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</si>
  <si>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</si>
  <si>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</si>
  <si>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</si>
  <si>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</si>
  <si>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</si>
  <si>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</si>
  <si>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</si>
  <si>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</si>
  <si>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</si>
  <si>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</si>
  <si>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</si>
  <si>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</si>
  <si>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</si>
  <si>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</si>
  <si>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</si>
  <si>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</si>
  <si>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</si>
  <si>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</si>
  <si>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</si>
  <si>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</si>
  <si>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</si>
  <si>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</si>
  <si>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</si>
  <si>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</si>
  <si>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</si>
  <si>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</si>
  <si>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</si>
  <si>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</si>
  <si>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</si>
  <si>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</si>
  <si>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</si>
  <si>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</si>
  <si>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</si>
  <si>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</si>
  <si>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</si>
  <si>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</si>
  <si>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</si>
  <si>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</si>
  <si>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</si>
  <si>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</si>
  <si>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</si>
  <si>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</si>
  <si>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</si>
  <si>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</si>
  <si>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</si>
  <si>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</si>
  <si>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</si>
  <si>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</si>
  <si>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</si>
  <si>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</si>
  <si>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</si>
  <si>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</si>
  <si>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</si>
  <si>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</si>
  <si>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</si>
  <si>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</si>
  <si>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</si>
  <si>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</si>
  <si>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</si>
  <si>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</si>
  <si>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</si>
  <si>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</si>
  <si>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</si>
  <si>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</si>
  <si>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</si>
  <si>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</si>
  <si>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</si>
  <si>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</si>
  <si>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</si>
  <si>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</si>
  <si>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</si>
  <si>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</si>
  <si>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</si>
  <si>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</si>
  <si>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</si>
  <si>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</si>
  <si>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</si>
  <si>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</si>
  <si>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</si>
  <si>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</si>
  <si>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</si>
  <si>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</si>
  <si>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</si>
  <si>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</si>
  <si>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</si>
  <si>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</si>
  <si>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</si>
  <si>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</si>
  <si>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</si>
  <si>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</si>
  <si>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</si>
  <si>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</si>
  <si>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</si>
  <si>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</si>
  <si>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</si>
  <si>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</si>
  <si>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</si>
  <si>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</si>
  <si>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</si>
  <si>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</si>
  <si>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</si>
  <si>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</si>
  <si>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</si>
  <si>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</si>
  <si>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</si>
  <si>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</si>
  <si>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</si>
  <si>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</si>
  <si>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</si>
  <si>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</si>
  <si>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</si>
  <si>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</si>
  <si>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</si>
  <si>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</si>
  <si>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</si>
  <si>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</si>
  <si>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</si>
  <si>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</si>
  <si>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</si>
  <si>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</si>
  <si>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</si>
  <si>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</si>
  <si>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</si>
  <si>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</si>
  <si>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</si>
  <si>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</si>
  <si>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</si>
  <si>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</si>
  <si>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</si>
  <si>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</si>
  <si>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</si>
  <si>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</si>
  <si>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</si>
  <si>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</si>
  <si>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</si>
  <si>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</si>
  <si>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</si>
  <si>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</si>
  <si>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</si>
  <si>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</si>
  <si>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</si>
  <si>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</si>
  <si>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</si>
  <si>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</si>
  <si>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</si>
  <si>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</si>
  <si>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</si>
  <si>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</si>
  <si>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</si>
  <si>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</si>
  <si>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</si>
  <si>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</si>
  <si>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</si>
  <si>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</si>
  <si>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</si>
  <si>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</si>
  <si>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</si>
  <si>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</si>
  <si>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</si>
  <si>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</si>
  <si>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</si>
  <si>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</si>
  <si>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</si>
  <si>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</si>
  <si>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</si>
  <si>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</si>
  <si>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</si>
  <si>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</si>
  <si>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</si>
  <si>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</si>
  <si>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</si>
  <si>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</si>
  <si>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</si>
  <si>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</si>
  <si>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</si>
  <si>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</si>
  <si>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</si>
  <si>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</si>
  <si>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</si>
  <si>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</si>
  <si>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</si>
  <si>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</si>
  <si>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</si>
  <si>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</si>
  <si>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</si>
  <si>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</si>
  <si>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</si>
  <si>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</si>
  <si>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</si>
  <si>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</si>
  <si>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</si>
  <si>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</si>
  <si>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</si>
  <si>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</si>
  <si>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</si>
  <si>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</si>
  <si>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</si>
  <si>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</si>
  <si>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</si>
  <si>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</si>
  <si>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</si>
  <si>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</si>
  <si>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</si>
  <si>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</si>
  <si>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</si>
  <si>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</si>
  <si>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</si>
  <si>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</si>
  <si>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</si>
  <si>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</si>
  <si>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</si>
  <si>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</si>
  <si>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</si>
  <si>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</si>
  <si>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</si>
  <si>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</si>
  <si>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</si>
  <si>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</si>
  <si>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</si>
  <si>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</si>
  <si>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</si>
  <si>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</si>
  <si>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</si>
  <si>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</si>
  <si>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</si>
  <si>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</si>
  <si>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</si>
  <si>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</si>
  <si>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</si>
  <si>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</si>
  <si>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</si>
  <si>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</si>
  <si>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</si>
  <si>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</si>
  <si>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</si>
  <si>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</si>
  <si>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</si>
  <si>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</si>
  <si>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</si>
  <si>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</si>
  <si>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</si>
  <si>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</si>
  <si>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</si>
  <si>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</si>
  <si>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</si>
  <si>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</si>
  <si>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</si>
  <si>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</si>
  <si>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</si>
  <si>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</si>
  <si>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</si>
  <si>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</si>
  <si>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</si>
  <si>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</si>
  <si>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</si>
  <si>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</si>
  <si>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</si>
  <si>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</si>
  <si>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</si>
  <si>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</si>
  <si>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</si>
  <si>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</si>
  <si>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</si>
  <si>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</si>
  <si>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</si>
  <si>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</si>
  <si>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</si>
  <si>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</si>
  <si>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</si>
  <si>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</si>
  <si>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</si>
  <si>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</si>
  <si>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</si>
  <si>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</si>
  <si>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</si>
  <si>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</si>
  <si>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</si>
  <si>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</si>
  <si>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</si>
  <si>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</si>
  <si>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</si>
  <si>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</si>
  <si>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</si>
  <si>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</si>
  <si>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</si>
  <si>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</si>
  <si>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</si>
  <si>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</si>
  <si>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</si>
  <si>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</si>
  <si>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</si>
  <si>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</si>
  <si>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</si>
  <si>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</si>
  <si>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</si>
  <si>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</si>
  <si>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</si>
  <si>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</si>
  <si>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</si>
  <si>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</si>
  <si>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</si>
  <si>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</si>
  <si>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</si>
  <si>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</si>
  <si>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</si>
  <si>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</si>
  <si>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</si>
  <si>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</si>
  <si>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</si>
  <si>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</si>
  <si>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</si>
  <si>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</si>
  <si>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</si>
  <si>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</si>
  <si>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</si>
  <si>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</si>
  <si>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</si>
  <si>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</si>
  <si>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</si>
  <si>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</si>
  <si>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</si>
  <si>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</si>
  <si>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</si>
  <si>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</si>
  <si>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</si>
  <si>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</si>
  <si>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</si>
  <si>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</si>
  <si>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</si>
  <si>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</si>
  <si>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</si>
  <si>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</si>
  <si>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</si>
  <si>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</si>
  <si>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</si>
  <si>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</si>
  <si>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</si>
  <si>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</si>
  <si>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</si>
  <si>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</si>
  <si>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</si>
  <si>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</si>
  <si>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</si>
  <si>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</si>
  <si>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</si>
  <si>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</si>
  <si>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</si>
  <si>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</si>
  <si>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</si>
  <si>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</si>
  <si>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</si>
  <si>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</si>
  <si>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</si>
  <si>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</si>
  <si>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</si>
  <si>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</si>
  <si>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</si>
  <si>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</si>
  <si>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</si>
  <si>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</si>
  <si>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</si>
  <si>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</si>
  <si>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</si>
  <si>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</si>
  <si>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</si>
  <si>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</si>
  <si>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</si>
  <si>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</si>
  <si>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</si>
  <si>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</si>
  <si>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</si>
  <si>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</si>
  <si>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</si>
  <si>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</si>
  <si>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</si>
  <si>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</si>
  <si>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</si>
  <si>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</si>
  <si>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</si>
  <si>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</si>
  <si>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</si>
  <si>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</si>
  <si>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</si>
  <si>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</si>
  <si>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</si>
  <si>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</si>
  <si>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</si>
  <si>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</si>
  <si>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</si>
  <si>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</si>
  <si>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</si>
  <si>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</si>
  <si>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</si>
  <si>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</si>
  <si>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</si>
  <si>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</si>
  <si>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</si>
  <si>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</si>
  <si>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</si>
  <si>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</si>
  <si>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</si>
  <si>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</si>
  <si>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</si>
  <si>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</si>
  <si>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</si>
  <si>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</si>
  <si>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</si>
  <si>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</si>
  <si>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</si>
  <si>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</si>
  <si>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</si>
  <si>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</si>
  <si>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</si>
  <si>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</si>
  <si>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</si>
  <si>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</si>
  <si>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</si>
  <si>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</si>
  <si>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</si>
  <si>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</si>
  <si>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</si>
  <si>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</si>
  <si>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</si>
  <si>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</si>
  <si>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</si>
  <si>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</si>
  <si>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</si>
  <si>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</si>
  <si>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</si>
  <si>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</si>
  <si>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</si>
  <si>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</si>
  <si>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</si>
  <si>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</si>
  <si>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</si>
  <si>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</si>
  <si>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</si>
  <si>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</si>
  <si>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</si>
  <si>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</si>
  <si>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</si>
  <si>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</si>
  <si>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</si>
  <si>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</si>
  <si>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</si>
  <si>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</si>
  <si>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</si>
  <si>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</si>
  <si>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</si>
  <si>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</si>
  <si>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</si>
  <si>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</si>
  <si>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</si>
  <si>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</si>
  <si>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</si>
  <si>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</si>
  <si>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</si>
  <si>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</si>
  <si>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</si>
  <si>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</si>
  <si>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</si>
  <si>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</si>
  <si>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</si>
  <si>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</si>
  <si>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</si>
  <si>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</si>
  <si>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</si>
  <si>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</si>
  <si>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</si>
  <si>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</si>
  <si>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</si>
  <si>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</si>
  <si>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</si>
  <si>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</si>
  <si>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</si>
  <si>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</si>
  <si>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</si>
  <si>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</si>
  <si>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</si>
  <si>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</si>
  <si>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</si>
  <si>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</si>
  <si>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</si>
  <si>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</si>
  <si>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</si>
  <si>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</si>
  <si>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</si>
  <si>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</si>
  <si>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</si>
  <si>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</si>
  <si>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</si>
  <si>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</si>
  <si>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</si>
  <si>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</si>
  <si>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</si>
  <si>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</si>
  <si>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</si>
  <si>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</si>
  <si>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</si>
  <si>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</si>
  <si>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</si>
  <si>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</si>
  <si>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</si>
  <si>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</si>
  <si>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</si>
  <si>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</si>
  <si>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</si>
  <si>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</si>
  <si>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</si>
  <si>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</si>
  <si>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</si>
  <si>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</si>
  <si>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</si>
  <si>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</si>
  <si>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</si>
  <si>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</si>
  <si>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</si>
  <si>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</si>
  <si>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</si>
  <si>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</si>
  <si>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</si>
  <si>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</si>
  <si>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</si>
  <si>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</si>
  <si>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</si>
  <si>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</si>
  <si>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</si>
  <si>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</si>
  <si>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</si>
  <si>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</si>
  <si>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</si>
  <si>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</si>
  <si>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</si>
  <si>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</si>
  <si>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</si>
  <si>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</si>
  <si>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</si>
  <si>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</si>
  <si>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</si>
  <si>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</si>
  <si>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</si>
  <si>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</si>
  <si>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</si>
  <si>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</si>
  <si>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</si>
  <si>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</si>
  <si>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</si>
  <si>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</si>
  <si>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</si>
  <si>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</si>
  <si>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</si>
  <si>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</si>
  <si>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</si>
  <si>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</si>
  <si>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</si>
  <si>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</si>
  <si>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</si>
  <si>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</si>
  <si>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</si>
  <si>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</si>
  <si>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</si>
  <si>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</si>
  <si>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</si>
  <si>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</si>
  <si>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</si>
  <si>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</si>
  <si>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</si>
  <si>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</si>
  <si>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</si>
  <si>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</si>
  <si>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</si>
  <si>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</si>
  <si>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</si>
  <si>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</si>
  <si>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</si>
  <si>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</si>
  <si>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</si>
  <si>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</si>
  <si>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</si>
  <si>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</si>
  <si>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</si>
  <si>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</si>
  <si>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</si>
  <si>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</si>
  <si>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</si>
  <si>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</si>
  <si>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</si>
  <si>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</si>
  <si>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</si>
  <si>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</si>
  <si>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</si>
  <si>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</si>
  <si>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</si>
  <si>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</si>
  <si>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</si>
  <si>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</si>
  <si>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</si>
  <si>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</si>
  <si>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</si>
  <si>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</si>
  <si>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</si>
  <si>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</si>
  <si>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</si>
  <si>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</si>
  <si>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</si>
  <si>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</si>
  <si>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</si>
  <si>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</si>
  <si>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</si>
  <si>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</si>
  <si>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</si>
  <si>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</si>
  <si>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</si>
  <si>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</si>
  <si>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</si>
  <si>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</si>
  <si>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</si>
  <si>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</si>
  <si>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</si>
  <si>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</si>
  <si>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</si>
  <si>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</si>
  <si>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</si>
  <si>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</si>
  <si>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</si>
  <si>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</si>
  <si>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</si>
  <si>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</si>
  <si>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</si>
  <si>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</si>
  <si>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</si>
  <si>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</si>
  <si>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</si>
  <si>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</si>
  <si>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</si>
  <si>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</si>
  <si>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</si>
  <si>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</si>
  <si>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</si>
  <si>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</si>
  <si>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</si>
  <si>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</si>
  <si>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</si>
  <si>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</si>
  <si>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</si>
  <si>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</si>
  <si>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</si>
  <si>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</si>
  <si>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</si>
  <si>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</si>
  <si>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</si>
  <si>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</si>
  <si>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</si>
  <si>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</si>
  <si>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</si>
  <si>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</si>
  <si>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</si>
  <si>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</si>
  <si>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</si>
  <si>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</si>
  <si>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</si>
  <si>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</si>
  <si>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</si>
  <si>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</si>
  <si>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</si>
  <si>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</si>
  <si>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</si>
  <si>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</si>
  <si>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</si>
  <si>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</si>
  <si>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</si>
  <si>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</si>
  <si>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</si>
  <si>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</si>
  <si>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</si>
  <si>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</si>
  <si>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</si>
  <si>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</si>
  <si>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</si>
  <si>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</si>
  <si>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</si>
  <si>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</si>
  <si>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</si>
  <si>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</si>
  <si>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</si>
  <si>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</si>
  <si>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</si>
  <si>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</si>
  <si>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</si>
  <si>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</si>
  <si>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</si>
  <si>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</si>
  <si>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</si>
  <si>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</si>
  <si>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</si>
  <si>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</si>
  <si>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</si>
  <si>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</si>
  <si>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</si>
  <si>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</si>
  <si>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</si>
  <si>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</si>
  <si>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</si>
  <si>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</si>
  <si>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</si>
  <si>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</si>
  <si>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</si>
  <si>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</si>
  <si>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</si>
  <si>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</si>
  <si>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</si>
  <si>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</si>
  <si>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</si>
  <si>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</si>
  <si>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</si>
  <si>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</si>
  <si>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</si>
  <si>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</si>
  <si>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</si>
  <si>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</si>
  <si>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</si>
  <si>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</si>
  <si>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</si>
  <si>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</si>
  <si>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</si>
  <si>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</si>
  <si>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</si>
  <si>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</si>
  <si>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</si>
  <si>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</si>
  <si>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</si>
  <si>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</si>
  <si>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</si>
  <si>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</si>
  <si>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</si>
  <si>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</si>
  <si>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</si>
  <si>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</si>
  <si>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</si>
  <si>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</si>
  <si>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</si>
  <si>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</si>
  <si>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</si>
  <si>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</si>
  <si>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</si>
  <si>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</si>
  <si>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</si>
  <si>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</si>
  <si>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</si>
  <si>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</si>
  <si>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</si>
  <si>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</si>
  <si>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</si>
  <si>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</si>
  <si>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</si>
  <si>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</si>
  <si>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</si>
  <si>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</si>
  <si>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</si>
  <si>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</si>
  <si>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</si>
  <si>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</si>
  <si>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</si>
  <si>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</si>
  <si>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</si>
  <si>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</si>
  <si>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</si>
  <si>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</si>
  <si>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</si>
  <si>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</si>
  <si>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</si>
  <si>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</si>
  <si>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</si>
  <si>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</si>
  <si>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</si>
  <si>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</si>
  <si>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</si>
  <si>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</si>
  <si>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</si>
  <si>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</si>
  <si>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</si>
  <si>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</si>
  <si>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</si>
  <si>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</si>
  <si>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</si>
  <si>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</si>
  <si>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</si>
  <si>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</si>
  <si>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</si>
  <si>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</si>
  <si>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</si>
  <si>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</si>
  <si>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</si>
  <si>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</si>
  <si>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</si>
  <si>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</si>
  <si>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</si>
  <si>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</si>
  <si>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</si>
  <si>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</si>
  <si>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</si>
  <si>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</si>
  <si>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</si>
  <si>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</si>
  <si>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</si>
  <si>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</si>
  <si>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</si>
  <si>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</si>
  <si>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</si>
  <si>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</si>
  <si>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</si>
  <si>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</si>
  <si>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</si>
  <si>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</si>
  <si>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</si>
  <si>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</si>
  <si>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</si>
  <si>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</si>
  <si>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</si>
  <si>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</si>
  <si>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</si>
  <si>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</si>
  <si>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</si>
  <si>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</si>
  <si>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</si>
  <si>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</si>
  <si>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</si>
  <si>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</si>
  <si>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</si>
  <si>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</si>
  <si>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</si>
  <si>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</si>
  <si>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</si>
  <si>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</si>
  <si>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</si>
  <si>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</si>
  <si>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</si>
  <si>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</si>
  <si>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</si>
  <si>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</si>
  <si>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</si>
  <si>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</si>
  <si>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</si>
  <si>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</si>
  <si>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</si>
  <si>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</si>
  <si>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</si>
  <si>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</si>
  <si>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</si>
  <si>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</si>
  <si>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</si>
  <si>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</si>
  <si>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</si>
  <si>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</si>
  <si>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</si>
  <si>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</si>
  <si>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</si>
  <si>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</si>
  <si>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</si>
  <si>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</si>
  <si>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</si>
  <si>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</si>
  <si>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</si>
  <si>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</si>
  <si>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</si>
  <si>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</si>
  <si>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</si>
  <si>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</si>
  <si>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</si>
  <si>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</si>
  <si>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</si>
  <si>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</si>
  <si>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</si>
  <si>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</si>
  <si>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</si>
  <si>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</si>
  <si>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</si>
  <si>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</si>
  <si>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</si>
  <si>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</si>
  <si>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</si>
  <si>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</si>
  <si>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</si>
  <si>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</si>
  <si>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</si>
  <si>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</si>
  <si>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</si>
  <si>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</si>
  <si>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</si>
  <si>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</si>
  <si>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</si>
  <si>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</si>
  <si>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</si>
  <si>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</si>
  <si>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</si>
  <si>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</si>
  <si>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</si>
  <si>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</si>
  <si>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</si>
  <si>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</si>
  <si>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</si>
  <si>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</si>
  <si>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</si>
  <si>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</si>
  <si>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</si>
  <si>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</si>
  <si>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</si>
  <si>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</si>
  <si>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</si>
  <si>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</si>
  <si>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</si>
  <si>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</si>
  <si>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</si>
  <si>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</si>
  <si>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</si>
  <si>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</si>
  <si>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</si>
  <si>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</si>
  <si>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</si>
  <si>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</si>
  <si>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</si>
  <si>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</si>
  <si>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</si>
  <si>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</si>
  <si>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</si>
  <si>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</si>
  <si>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</si>
  <si>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</si>
  <si>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</si>
  <si>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</si>
  <si>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</si>
  <si>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</si>
  <si>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</si>
  <si>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</si>
  <si>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</si>
  <si>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</si>
  <si>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</si>
  <si>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</si>
  <si>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</si>
  <si>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</si>
  <si>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</si>
  <si>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</si>
  <si>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</si>
  <si>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</si>
  <si>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</si>
  <si>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</si>
  <si>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</si>
  <si>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</si>
  <si>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</si>
  <si>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</si>
  <si>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</si>
  <si>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</si>
  <si>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</si>
  <si>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</si>
  <si>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</si>
  <si>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</si>
  <si>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</si>
  <si>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</si>
  <si>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</si>
  <si>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</si>
  <si>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</si>
  <si>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</si>
  <si>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</si>
  <si>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</si>
  <si>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</si>
  <si>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</si>
  <si>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</si>
  <si>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</si>
  <si>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</si>
  <si>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</si>
  <si>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</si>
  <si>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</si>
  <si>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</si>
  <si>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</si>
  <si>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</si>
  <si>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</si>
  <si>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</si>
  <si>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</si>
  <si>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</si>
  <si>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</si>
  <si>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</si>
  <si>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</si>
  <si>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</si>
  <si>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</si>
  <si>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</si>
  <si>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</si>
  <si>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</si>
  <si>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</si>
  <si>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</si>
  <si>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</si>
  <si>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</si>
  <si>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</si>
  <si>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</si>
  <si>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</si>
  <si>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</si>
  <si>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</si>
  <si>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</si>
  <si>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</si>
  <si>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</si>
  <si>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</si>
  <si>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</si>
  <si>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</si>
  <si>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</si>
  <si>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</si>
  <si>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</si>
  <si>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</si>
  <si>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</si>
  <si>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</si>
  <si>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</si>
  <si>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</si>
  <si>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</si>
  <si>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</si>
  <si>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</si>
  <si>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</si>
  <si>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</si>
  <si>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</si>
  <si>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</si>
  <si>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</si>
  <si>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</si>
  <si>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</si>
  <si>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</si>
  <si>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</si>
  <si>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</si>
  <si>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</si>
  <si>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</si>
  <si>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</si>
  <si>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</si>
  <si>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</si>
  <si>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</si>
  <si>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</si>
  <si>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</si>
  <si>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</si>
  <si>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</si>
  <si>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</si>
  <si>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</si>
  <si>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</si>
  <si>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</si>
  <si>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</si>
  <si>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</si>
  <si>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</si>
  <si>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</si>
  <si>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</si>
  <si>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</si>
  <si>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</si>
  <si>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</si>
  <si>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</si>
  <si>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</si>
  <si>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</si>
  <si>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</si>
  <si>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</si>
  <si>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</si>
  <si>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</si>
  <si>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</si>
  <si>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</si>
  <si>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</si>
  <si>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</si>
  <si>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</si>
  <si>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</si>
  <si>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</si>
  <si>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</si>
  <si>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</si>
  <si>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</si>
  <si>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</si>
  <si>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</si>
  <si>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</si>
  <si>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</si>
  <si>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</si>
  <si>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</si>
  <si>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</si>
  <si>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</si>
  <si>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</si>
  <si>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</si>
  <si>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</si>
  <si>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</si>
  <si>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</si>
  <si>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</si>
  <si>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</si>
  <si>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</si>
  <si>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</si>
  <si>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</si>
  <si>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</si>
  <si>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</si>
  <si>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</si>
  <si>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</si>
  <si>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</si>
  <si>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</si>
  <si>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</si>
  <si>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</si>
  <si>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</si>
  <si>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</si>
  <si>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</si>
  <si>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</si>
  <si>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</si>
  <si>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</si>
  <si>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</si>
  <si>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</si>
  <si>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</si>
  <si>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</si>
  <si>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</si>
  <si>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</si>
  <si>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</si>
  <si>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</si>
  <si>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</si>
  <si>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</si>
  <si>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</si>
  <si>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</si>
  <si>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</si>
  <si>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</si>
  <si>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</si>
  <si>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</si>
  <si>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</si>
  <si>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</si>
  <si>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</si>
  <si>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</si>
  <si>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</si>
  <si>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</si>
  <si>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</si>
  <si>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</si>
  <si>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</si>
  <si>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</si>
  <si>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</si>
  <si>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</si>
  <si>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</si>
  <si>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</si>
  <si>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</si>
  <si>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</si>
  <si>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</si>
  <si>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</si>
  <si>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</si>
  <si>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</si>
  <si>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</si>
  <si>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</si>
  <si>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</si>
  <si>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</si>
  <si>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</si>
  <si>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</si>
  <si>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</si>
  <si>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</si>
  <si>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</si>
  <si>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</si>
  <si>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</si>
  <si>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</si>
  <si>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</si>
  <si>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</si>
  <si>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</si>
  <si>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</si>
  <si>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</si>
  <si>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</si>
  <si>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</si>
  <si>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</si>
  <si>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</si>
  <si>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</si>
  <si>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</si>
  <si>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</si>
  <si>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</si>
  <si>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</si>
  <si>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</si>
  <si>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</si>
  <si>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</si>
  <si>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</si>
  <si>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</si>
  <si>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</si>
  <si>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</si>
  <si>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</si>
  <si>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</si>
  <si>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</si>
  <si>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</si>
  <si>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</si>
  <si>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</si>
  <si>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</si>
  <si>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</si>
  <si>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</si>
  <si>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</si>
  <si>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</si>
  <si>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</si>
  <si>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</si>
  <si>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</si>
  <si>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</si>
  <si>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</si>
  <si>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</si>
  <si>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</si>
  <si>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</si>
  <si>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</si>
  <si>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</si>
  <si>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</si>
  <si>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</si>
  <si>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</si>
  <si>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</si>
  <si>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</si>
  <si>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</si>
  <si>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</si>
  <si>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</si>
  <si>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</si>
  <si>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</si>
  <si>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</si>
  <si>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</si>
  <si>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</si>
  <si>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</si>
  <si>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</si>
  <si>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</si>
  <si>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</si>
  <si>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</si>
  <si>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</si>
  <si>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</si>
  <si>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</si>
  <si>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</si>
  <si>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</si>
  <si>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</si>
  <si>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</si>
  <si>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</si>
  <si>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</si>
  <si>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</si>
  <si>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</si>
  <si>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</si>
  <si>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</si>
  <si>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</si>
  <si>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</si>
  <si>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</si>
  <si>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</si>
  <si>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</si>
  <si>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</si>
  <si>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</si>
  <si>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</si>
  <si>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</si>
  <si>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</si>
  <si>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</si>
  <si>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</si>
  <si>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</si>
  <si>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</si>
  <si>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</si>
  <si>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</si>
  <si>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</si>
  <si>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</si>
  <si>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</si>
  <si>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</si>
  <si>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</si>
  <si>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</si>
  <si>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</si>
  <si>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</si>
  <si>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</si>
  <si>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</si>
  <si>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</si>
  <si>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</si>
  <si>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</si>
  <si>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</si>
  <si>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</si>
  <si>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</si>
  <si>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</si>
  <si>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</si>
  <si>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</si>
  <si>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</si>
  <si>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</si>
  <si>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</si>
  <si>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</si>
  <si>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</si>
  <si>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</si>
  <si>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</si>
  <si>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</si>
  <si>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</si>
  <si>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</si>
  <si>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</si>
  <si>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</si>
  <si>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</si>
  <si>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</si>
  <si>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</si>
  <si>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</si>
  <si>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</si>
  <si>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</si>
  <si>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</si>
  <si>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</si>
  <si>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</si>
  <si>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</si>
  <si>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</si>
  <si>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</si>
  <si>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</si>
  <si>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</si>
  <si>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</si>
  <si>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</si>
  <si>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</si>
  <si>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</si>
  <si>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</si>
  <si>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</si>
  <si>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</si>
  <si>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</si>
  <si>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</si>
  <si>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</si>
  <si>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</si>
  <si>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</si>
  <si>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</si>
  <si>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</si>
  <si>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</si>
  <si>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</si>
  <si>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</si>
  <si>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</si>
  <si>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</si>
  <si>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</si>
  <si>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</si>
  <si>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</si>
  <si>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</si>
  <si>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</si>
  <si>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</si>
  <si>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</si>
  <si>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</si>
  <si>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</si>
  <si>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</si>
  <si>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</si>
  <si>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</si>
  <si>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</si>
  <si>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</si>
  <si>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</si>
  <si>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</si>
  <si>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</si>
  <si>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</si>
  <si>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</si>
  <si>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</si>
  <si>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</si>
  <si>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</si>
  <si>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</si>
  <si>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</si>
  <si>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</si>
  <si>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</si>
  <si>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</si>
  <si>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</si>
  <si>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</si>
  <si>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</si>
  <si>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</si>
  <si>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</si>
  <si>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</si>
  <si>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</si>
  <si>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</si>
  <si>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</si>
  <si>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</si>
  <si>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</si>
  <si>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</si>
  <si>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</si>
  <si>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</si>
  <si>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</si>
  <si>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</si>
  <si>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</si>
  <si>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</si>
  <si>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</si>
  <si>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</si>
  <si>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</si>
  <si>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</si>
  <si>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</si>
  <si>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</si>
  <si>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</si>
  <si>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</si>
  <si>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</si>
  <si>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</si>
  <si>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</si>
  <si>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</si>
  <si>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</si>
  <si>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</si>
  <si>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</si>
  <si>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</si>
  <si>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</si>
  <si>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</si>
  <si>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</si>
  <si>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</si>
  <si>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</si>
  <si>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</si>
  <si>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</si>
  <si>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</si>
  <si>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</si>
  <si>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</si>
  <si>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</si>
  <si>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</si>
  <si>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</si>
  <si>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</si>
  <si>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</si>
  <si>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</si>
  <si>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</si>
  <si>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</si>
  <si>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</si>
  <si>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</si>
  <si>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</si>
  <si>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</si>
  <si>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</si>
  <si>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</si>
  <si>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</si>
  <si>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</si>
  <si>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</si>
  <si>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</si>
  <si>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</si>
  <si>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</si>
  <si>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</si>
  <si>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</si>
  <si>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</si>
  <si>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</si>
  <si>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</si>
  <si>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</si>
  <si>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</si>
  <si>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</si>
  <si>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</si>
  <si>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</si>
  <si>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</si>
  <si>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</si>
  <si>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</si>
  <si>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</si>
  <si>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</si>
  <si>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</si>
  <si>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</si>
  <si>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</si>
  <si>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</si>
  <si>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</si>
  <si>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</si>
  <si>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</si>
  <si>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</si>
  <si>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</si>
  <si>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</si>
  <si>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</si>
  <si>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</si>
  <si>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</si>
  <si>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</si>
  <si>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</si>
  <si>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</si>
  <si>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</si>
  <si>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</si>
  <si>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</si>
  <si>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</si>
  <si>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</si>
  <si>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</si>
  <si>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</si>
  <si>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</si>
  <si>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</si>
  <si>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</si>
  <si>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</si>
  <si>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</si>
  <si>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</si>
  <si>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</si>
  <si>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</si>
  <si>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</si>
  <si>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</si>
  <si>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</si>
  <si>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</si>
  <si>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</si>
  <si>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</si>
  <si>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</si>
  <si>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</si>
  <si>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</si>
  <si>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</si>
  <si>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</si>
  <si>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</si>
  <si>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</si>
  <si>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</si>
  <si>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</si>
  <si>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</si>
  <si>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</si>
  <si>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</si>
  <si>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</si>
  <si>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</si>
  <si>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</si>
  <si>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</si>
  <si>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</si>
  <si>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</si>
  <si>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</si>
  <si>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</si>
  <si>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</si>
  <si>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</si>
  <si>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</si>
  <si>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</si>
  <si>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</si>
  <si>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</si>
  <si>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</si>
  <si>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</si>
  <si>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</si>
  <si>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</si>
  <si>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</si>
  <si>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</si>
  <si>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</si>
  <si>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</si>
  <si>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</si>
  <si>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</si>
  <si>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</si>
  <si>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</si>
  <si>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</si>
  <si>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</si>
  <si>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</si>
  <si>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</si>
  <si>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</si>
  <si>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</si>
  <si>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</si>
  <si>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</si>
  <si>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</si>
  <si>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</si>
  <si>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</si>
  <si>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</si>
  <si>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</si>
  <si>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</si>
  <si>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</si>
  <si>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</si>
  <si>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</si>
  <si>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</si>
  <si>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</si>
  <si>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</si>
  <si>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</si>
  <si>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</si>
  <si>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</si>
  <si>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</si>
  <si>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</si>
  <si>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</si>
  <si>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</si>
  <si>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</si>
  <si>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</si>
  <si>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</si>
  <si>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</si>
  <si>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</si>
  <si>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</si>
  <si>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</si>
  <si>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</si>
  <si>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</si>
  <si>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</si>
  <si>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</si>
  <si>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</si>
  <si>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</si>
  <si>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</si>
  <si>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</si>
  <si>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</si>
  <si>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</si>
  <si>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</si>
  <si>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</si>
  <si>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</si>
  <si>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</si>
  <si>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</si>
  <si>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</si>
  <si>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</si>
  <si>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</si>
  <si>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</si>
  <si>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</si>
  <si>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</si>
  <si>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</si>
  <si>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</si>
  <si>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</si>
  <si>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</si>
  <si>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</si>
  <si>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</si>
  <si>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</si>
  <si>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</si>
  <si>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</si>
  <si>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</si>
  <si>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</si>
  <si>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</si>
  <si>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</si>
  <si>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</si>
  <si>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</si>
  <si>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</si>
  <si>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</si>
  <si>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</si>
  <si>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</si>
  <si>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</si>
  <si>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</si>
  <si>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</si>
  <si>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</si>
  <si>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</si>
  <si>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</si>
  <si>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</si>
  <si>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</si>
  <si>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</si>
  <si>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</si>
  <si>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</si>
  <si>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</si>
  <si>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</si>
  <si>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</si>
  <si>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</si>
  <si>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</si>
  <si>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</si>
  <si>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</si>
  <si>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</si>
  <si>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</si>
  <si>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</si>
  <si>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</si>
  <si>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</si>
  <si>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</si>
  <si>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</si>
  <si>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</si>
  <si>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</si>
  <si>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</si>
  <si>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</si>
  <si>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</si>
  <si>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</si>
  <si>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</si>
  <si>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</si>
  <si>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</si>
  <si>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</si>
  <si>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</si>
  <si>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</si>
  <si>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</si>
  <si>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</si>
  <si>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</si>
  <si>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</si>
  <si>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</si>
  <si>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</si>
  <si>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</si>
  <si>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</si>
  <si>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</si>
  <si>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</si>
  <si>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</si>
  <si>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</si>
  <si>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</si>
  <si>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</si>
  <si>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</si>
  <si>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</si>
  <si>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</si>
  <si>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</si>
  <si>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</si>
  <si>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</si>
  <si>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</si>
  <si>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</si>
  <si>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</si>
  <si>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</si>
  <si>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</si>
  <si>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</si>
  <si>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</si>
  <si>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</si>
  <si>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</si>
  <si>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</si>
  <si>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</si>
  <si>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</si>
  <si>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</si>
  <si>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</si>
  <si>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</si>
  <si>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</si>
  <si>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</si>
  <si>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</si>
  <si>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</si>
  <si>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</si>
  <si>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</si>
  <si>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</si>
  <si>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</si>
  <si>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</si>
  <si>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</si>
  <si>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</si>
  <si>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</si>
  <si>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</si>
  <si>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</si>
  <si>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</si>
  <si>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</si>
  <si>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</si>
  <si>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</si>
  <si>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</si>
  <si>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</si>
  <si>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</si>
  <si>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</si>
  <si>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</si>
  <si>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</si>
  <si>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</si>
  <si>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</si>
  <si>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</si>
  <si>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</si>
  <si>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</si>
  <si>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</si>
  <si>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</si>
  <si>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</si>
  <si>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</si>
  <si>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</si>
  <si>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</si>
  <si>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</si>
  <si>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</si>
  <si>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</si>
  <si>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</si>
  <si>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</si>
  <si>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</si>
  <si>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</si>
  <si>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</si>
  <si>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</si>
  <si>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</si>
  <si>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</si>
  <si>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</si>
  <si>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</si>
  <si>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</si>
  <si>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</si>
  <si>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</si>
  <si>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</si>
  <si>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</si>
  <si>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</si>
  <si>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</si>
  <si>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</si>
  <si>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</si>
  <si>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</si>
  <si>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</si>
  <si>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</si>
  <si>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</si>
  <si>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</si>
  <si>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</si>
  <si>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</si>
  <si>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</si>
  <si>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</si>
  <si>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</si>
  <si>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</si>
  <si>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</si>
  <si>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</si>
  <si>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</si>
  <si>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</si>
  <si>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</si>
  <si>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</si>
  <si>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</si>
  <si>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</si>
  <si>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</si>
  <si>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</si>
  <si>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</si>
  <si>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</si>
  <si>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</si>
  <si>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</si>
  <si>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</si>
  <si>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</si>
  <si>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</si>
  <si>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</si>
  <si>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</si>
  <si>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</si>
  <si>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</si>
  <si>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</si>
  <si>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</si>
  <si>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</si>
  <si>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</si>
  <si>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</si>
  <si>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</si>
  <si>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</si>
  <si>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</si>
  <si>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</si>
  <si>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</si>
  <si>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</si>
  <si>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</si>
  <si>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</si>
  <si>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</si>
  <si>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</si>
  <si>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</si>
  <si>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</si>
  <si>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</si>
  <si>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</si>
  <si>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</si>
  <si>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</si>
  <si>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</si>
  <si>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</si>
  <si>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</si>
  <si>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</si>
  <si>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</si>
  <si>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</si>
  <si>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</si>
  <si>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</si>
  <si>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</si>
  <si>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</si>
  <si>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</si>
  <si>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</si>
  <si>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</si>
  <si>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</si>
  <si>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</si>
  <si>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</si>
  <si>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</si>
  <si>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</si>
  <si>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</si>
  <si>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</si>
  <si>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</si>
  <si>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</si>
  <si>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</si>
  <si>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</si>
  <si>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</si>
  <si>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</si>
  <si>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</si>
  <si>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</si>
  <si>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</si>
  <si>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</si>
  <si>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</si>
  <si>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</si>
  <si>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</si>
  <si>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</si>
  <si>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</si>
  <si>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</si>
  <si>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</si>
  <si>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</si>
  <si>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</si>
  <si>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</si>
  <si>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</si>
  <si>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</si>
  <si>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</si>
  <si>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</si>
  <si>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</si>
  <si>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</si>
  <si>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</si>
  <si>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</si>
  <si>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</si>
  <si>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</si>
  <si>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</si>
  <si>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</si>
  <si>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</si>
  <si>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</si>
  <si>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</si>
  <si>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</si>
  <si>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</si>
  <si>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</si>
  <si>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</si>
  <si>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</si>
  <si>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</si>
  <si>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</si>
  <si>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</si>
  <si>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</si>
  <si>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</si>
  <si>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</si>
  <si>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</si>
  <si>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</si>
  <si>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</si>
  <si>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</si>
  <si>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</si>
  <si>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</si>
  <si>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</si>
  <si>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</si>
  <si>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</si>
  <si>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</si>
  <si>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</si>
  <si>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</si>
  <si>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</si>
  <si>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</si>
  <si>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</si>
  <si>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</si>
  <si>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</si>
  <si>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</si>
  <si>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</si>
  <si>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</si>
  <si>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</si>
  <si>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</si>
  <si>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</si>
  <si>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</si>
  <si>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</si>
  <si>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</si>
  <si>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</si>
  <si>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</si>
  <si>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</si>
  <si>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</si>
  <si>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</si>
  <si>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</si>
  <si>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</si>
  <si>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</si>
  <si>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</si>
  <si>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</si>
  <si>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</si>
  <si>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</si>
  <si>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</si>
  <si>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</si>
  <si>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</si>
  <si>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</si>
  <si>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</si>
  <si>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</si>
  <si>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</si>
  <si>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</si>
  <si>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</si>
  <si>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</si>
  <si>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</si>
  <si>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</si>
  <si>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</si>
  <si>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</si>
  <si>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</si>
  <si>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</si>
  <si>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</si>
  <si>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</si>
  <si>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</si>
  <si>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</si>
  <si>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</si>
  <si>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</si>
  <si>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</si>
  <si>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</si>
  <si>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</si>
  <si>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</si>
  <si>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</si>
  <si>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</si>
  <si>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</si>
  <si>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</si>
  <si>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</si>
  <si>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</si>
  <si>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</si>
  <si>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</si>
  <si>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</si>
  <si>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</si>
  <si>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</si>
  <si>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</si>
  <si>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</si>
  <si>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</si>
  <si>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</si>
  <si>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</si>
  <si>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</si>
  <si>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</si>
  <si>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</si>
  <si>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</si>
  <si>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</si>
  <si>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</si>
  <si>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</si>
  <si>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</si>
  <si>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</si>
  <si>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</si>
  <si>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</si>
  <si>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</si>
  <si>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</si>
  <si>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</si>
  <si>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</si>
  <si>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</si>
  <si>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</si>
  <si>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</si>
  <si>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</si>
  <si>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</si>
  <si>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</si>
  <si>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</si>
  <si>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</si>
  <si>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</si>
  <si>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</si>
  <si>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</si>
  <si>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</si>
  <si>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</si>
  <si>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</si>
  <si>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</si>
  <si>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</si>
  <si>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</si>
  <si>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</si>
  <si>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</si>
  <si>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</si>
  <si>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</si>
  <si>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</si>
  <si>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</si>
  <si>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</si>
  <si>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</si>
  <si>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</si>
  <si>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</si>
  <si>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</si>
  <si>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</si>
  <si>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</si>
  <si>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</si>
  <si>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</si>
  <si>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</si>
  <si>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</si>
  <si>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</si>
  <si>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</si>
  <si>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</si>
  <si>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</si>
  <si>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</si>
  <si>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</si>
  <si>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</si>
  <si>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</si>
  <si>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</si>
  <si>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</si>
  <si>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</si>
  <si>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</si>
  <si>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</si>
  <si>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</si>
  <si>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</si>
  <si>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</si>
  <si>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</si>
  <si>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</si>
  <si>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</si>
  <si>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</si>
  <si>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</si>
  <si>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</si>
  <si>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</si>
  <si>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</si>
  <si>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</si>
  <si>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</si>
  <si>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</si>
  <si>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</si>
  <si>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</si>
  <si>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</si>
  <si>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</si>
  <si>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</si>
  <si>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</si>
  <si>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</si>
  <si>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</si>
  <si>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</si>
  <si>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</si>
  <si>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</si>
  <si>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</si>
  <si>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</si>
  <si>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</si>
  <si>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</si>
  <si>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</si>
  <si>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</si>
  <si>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</si>
  <si>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</si>
  <si>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</si>
  <si>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</si>
  <si>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</si>
  <si>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</si>
  <si>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</si>
  <si>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</si>
  <si>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</si>
  <si>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</si>
  <si>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</si>
  <si>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</si>
  <si>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</si>
  <si>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</si>
  <si>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</si>
  <si>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</si>
  <si>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</si>
  <si>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</si>
  <si>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</si>
  <si>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</si>
  <si>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</si>
  <si>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</si>
  <si>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</si>
  <si>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</si>
  <si>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</si>
  <si>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</si>
  <si>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</si>
  <si>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</si>
  <si>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</si>
  <si>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</si>
  <si>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</si>
  <si>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</si>
  <si>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</si>
  <si>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</si>
  <si>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</si>
  <si>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</si>
  <si>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</si>
  <si>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</si>
  <si>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</si>
  <si>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</si>
  <si>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</si>
  <si>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</si>
  <si>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</si>
  <si>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</si>
  <si>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</si>
  <si>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</si>
  <si>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</si>
  <si>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</si>
  <si>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</si>
  <si>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</si>
  <si>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</si>
  <si>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</si>
  <si>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</si>
  <si>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</si>
  <si>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</si>
  <si>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</si>
  <si>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</si>
  <si>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</si>
  <si>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</si>
  <si>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</si>
  <si>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</si>
  <si>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</si>
  <si>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</si>
  <si>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</si>
  <si>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</si>
  <si>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</si>
  <si>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</si>
  <si>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</si>
  <si>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</si>
  <si>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</si>
  <si>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</si>
  <si>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</si>
  <si>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</si>
  <si>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</si>
  <si>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</si>
  <si>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</si>
  <si>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</si>
  <si>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</si>
  <si>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</si>
  <si>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</si>
  <si>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</si>
  <si>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</si>
  <si>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</si>
  <si>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</si>
  <si>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</si>
  <si>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</si>
  <si>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</si>
  <si>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</si>
  <si>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</si>
  <si>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</si>
  <si>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</si>
  <si>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</si>
  <si>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</si>
  <si>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</si>
  <si>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</si>
  <si>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</si>
  <si>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</si>
  <si>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</si>
  <si>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</si>
  <si>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</si>
  <si>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</si>
  <si>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</si>
  <si>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</si>
  <si>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</si>
  <si>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</si>
  <si>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</si>
  <si>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</si>
  <si>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</si>
  <si>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</si>
  <si>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</si>
  <si>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</si>
  <si>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</si>
  <si>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</si>
  <si>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</si>
  <si>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</si>
  <si>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</si>
  <si>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</si>
  <si>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</si>
  <si>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</si>
  <si>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</si>
  <si>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</si>
  <si>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</si>
  <si>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</si>
  <si>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</si>
  <si>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</si>
  <si>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</si>
  <si>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</si>
  <si>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</si>
  <si>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</si>
  <si>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</si>
  <si>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</si>
  <si>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</si>
  <si>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</si>
  <si>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</si>
  <si>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</si>
  <si>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</si>
  <si>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</si>
  <si>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</si>
  <si>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</si>
  <si>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</si>
  <si>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</si>
  <si>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</si>
  <si>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</si>
  <si>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</si>
  <si>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</si>
  <si>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</si>
  <si>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</si>
  <si>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</si>
  <si>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</si>
  <si>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</si>
  <si>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</si>
  <si>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</si>
  <si>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</si>
  <si>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</si>
  <si>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</si>
  <si>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</si>
  <si>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</si>
  <si>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</si>
  <si>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</si>
  <si>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</si>
  <si>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</si>
  <si>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</si>
  <si>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</si>
  <si>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住宅</t>
    <phoneticPr fontId="26" type="noConversion"/>
  </si>
  <si>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</si>
  <si>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</si>
  <si>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</si>
  <si>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</si>
  <si>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</si>
  <si>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</si>
  <si>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</si>
  <si>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</si>
  <si>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</si>
  <si>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</si>
  <si>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</si>
  <si>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</si>
  <si>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</si>
  <si>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</si>
  <si>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</si>
  <si>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</si>
  <si>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射阳县</t>
    <phoneticPr fontId="3" type="noConversion"/>
  </si>
  <si>
    <t>商业</t>
  </si>
  <si>
    <t>公寓</t>
  </si>
  <si>
    <t>地价</t>
    <phoneticPr fontId="233" type="noConversion"/>
  </si>
  <si>
    <t>板块</t>
  </si>
  <si>
    <t>地块编号</t>
  </si>
  <si>
    <t>详细规划</t>
  </si>
  <si>
    <t>公告编号</t>
  </si>
  <si>
    <t>成交每亩价(万元/亩)</t>
  </si>
  <si>
    <r>
      <rPr>
        <sz val="10"/>
        <rFont val="宋体"/>
        <family val="3"/>
        <charset val="134"/>
      </rPr>
      <t>射阳县千鹤湖公园南侧</t>
    </r>
    <r>
      <rPr>
        <sz val="11"/>
        <color theme="1"/>
        <rFont val="宋体"/>
        <family val="3"/>
        <charset val="134"/>
        <scheme val="minor"/>
      </rPr>
      <t>1</t>
    </r>
    <r>
      <rPr>
        <sz val="10"/>
        <rFont val="宋体"/>
        <family val="3"/>
        <charset val="134"/>
      </rPr>
      <t>号地块</t>
    </r>
    <phoneticPr fontId="3" type="noConversion"/>
  </si>
  <si>
    <t>商业/办公用地</t>
  </si>
  <si>
    <t>射阳县千鹤湖公园南侧1号地块</t>
  </si>
  <si>
    <t>其他商服用地</t>
  </si>
  <si>
    <t>大于1并且小于或等于2.7</t>
  </si>
  <si>
    <t>2018-03-01</t>
  </si>
  <si>
    <t>射阳县挂[2018]6号</t>
  </si>
  <si>
    <t>射阳国投凤凰汇置业有限公司</t>
  </si>
  <si>
    <t>金色阳光北侧2号地块</t>
  </si>
  <si>
    <t>大于1并且小于或等于2.5</t>
  </si>
  <si>
    <t>2017-10-18</t>
  </si>
  <si>
    <t>射阳县挂[2017]15号</t>
  </si>
  <si>
    <t>江苏鑫禾置业有限公司</t>
  </si>
  <si>
    <t>金色阳光北侧1号地块</t>
  </si>
  <si>
    <r>
      <rPr>
        <sz val="10"/>
        <rFont val="宋体"/>
        <family val="3"/>
        <charset val="134"/>
      </rPr>
      <t>射阳县行政中心南侧</t>
    </r>
    <r>
      <rPr>
        <sz val="11"/>
        <color theme="1"/>
        <rFont val="宋体"/>
        <family val="3"/>
        <charset val="134"/>
        <scheme val="minor"/>
      </rPr>
      <t>1</t>
    </r>
    <r>
      <rPr>
        <sz val="10"/>
        <rFont val="宋体"/>
        <family val="3"/>
        <charset val="134"/>
      </rPr>
      <t>号地块</t>
    </r>
    <phoneticPr fontId="3" type="noConversion"/>
  </si>
  <si>
    <t>射阳县行政中心南侧1号地块</t>
  </si>
  <si>
    <t>大于1并且小于或等于2.8</t>
  </si>
  <si>
    <t>2018-10-22</t>
  </si>
  <si>
    <t>射阳县挂[2018]15号</t>
  </si>
  <si>
    <t>江苏华耀置业有限公司</t>
  </si>
  <si>
    <t>台阳软件园南侧地块</t>
  </si>
  <si>
    <t>大于1并且小于或等于2</t>
  </si>
  <si>
    <t>2017-04-12</t>
  </si>
  <si>
    <t>射阳县挂[2017]5号</t>
  </si>
  <si>
    <t>盐城国投欧亚实业有限公司</t>
  </si>
  <si>
    <t>幸福大道南侧海润路东侧地块</t>
  </si>
  <si>
    <t>射阳县行政中心南侧2号地块</t>
  </si>
  <si>
    <t>特庸镇码中街北侧民建路西侧地块</t>
  </si>
  <si>
    <t>大于1并且小于或等于1.5</t>
  </si>
  <si>
    <t>2016-03-09</t>
  </si>
  <si>
    <t>射阳县挂[2016]4号</t>
  </si>
  <si>
    <t>李正军</t>
  </si>
  <si>
    <t>射阳县幸福大道南侧海都路西侧地块</t>
  </si>
  <si>
    <t>住宿餐饮用地</t>
  </si>
  <si>
    <t>2017-08-18</t>
  </si>
  <si>
    <t>射阳县挂[2017]13号</t>
  </si>
  <si>
    <t>射阳县城建置业有限公司</t>
  </si>
  <si>
    <t>射阳县城建集团东侧幸福大道北侧地块</t>
  </si>
  <si>
    <t>2018-01-05</t>
  </si>
  <si>
    <t>射阳县挂[2017]23号</t>
  </si>
  <si>
    <t>射阳县城市建设发展集团有限公司</t>
  </si>
  <si>
    <t>射阳县理想家园南侧菜场地块</t>
  </si>
  <si>
    <t>批发零售用地</t>
  </si>
  <si>
    <t>2017-11-22</t>
  </si>
  <si>
    <t>射阳县挂[2017]16号</t>
  </si>
  <si>
    <t>射阳农水集团置业有限公司</t>
  </si>
  <si>
    <t>射阳经济开发区凤兴菜场地块</t>
  </si>
  <si>
    <t>2017-12-21</t>
  </si>
  <si>
    <t>射阳县挂[2017]22号</t>
  </si>
  <si>
    <t>江苏裕华投资开发集团有限公司</t>
  </si>
  <si>
    <t>射阳县条心菜场地块</t>
  </si>
  <si>
    <t>射阳县解放西路农贸综合市场地块</t>
  </si>
  <si>
    <t>射阳县罾塘菜场地块</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</si>
  <si>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</si>
  <si>
    <t>射阳初级中学北侧1号地块</t>
  </si>
  <si>
    <t>2018-10-18</t>
  </si>
  <si>
    <t>射阳县挂[2018]14号</t>
  </si>
  <si>
    <t>新城控股集团房地产开发有限公司</t>
  </si>
  <si>
    <t>射阳港经济区射阳河南海堤堆东侧一号地块</t>
  </si>
  <si>
    <t>大于或等于1并且小于或等于3.5</t>
  </si>
  <si>
    <t>射阳县挂[2016]3号</t>
  </si>
  <si>
    <t>江苏裕华投资开发有限公司</t>
  </si>
  <si>
    <t>射阳港经济区射阳河南海堤堆东侧三号地块</t>
  </si>
  <si>
    <t>射阳港经济区射阳河南海堤堆东侧二号地块</t>
  </si>
  <si>
    <t>射阳港经济区射阳河南海堤堆东侧五号地块</t>
  </si>
  <si>
    <t>射阳港经济区射阳河南海堤堆东侧四号地块</t>
  </si>
  <si>
    <t>合德镇机场路西侧地块</t>
  </si>
  <si>
    <t>大于或等于1并且小于或等于2.5</t>
  </si>
  <si>
    <t>2016-04-01</t>
  </si>
  <si>
    <t>射阳县挂[2016]5号</t>
  </si>
  <si>
    <t>射阳县现代农业产业园发展有限公司</t>
  </si>
  <si>
    <t>射阳港经济区射阳河南海堤堆东侧二期地块三</t>
  </si>
  <si>
    <t>大于1并且小于或等于3.5</t>
  </si>
  <si>
    <t>2016-12-30</t>
  </si>
  <si>
    <t>射阳县挂[2016]21号</t>
  </si>
  <si>
    <t>射阳县丹鹤旅游发展有限公司</t>
  </si>
  <si>
    <t>射阳港经济区射阳河南海堤堆东侧二期地块四</t>
  </si>
  <si>
    <t>射阳港经济区射阳河南海堤堆东侧二期地块一</t>
  </si>
  <si>
    <t>射阳港经济区射阳河南海堤堆东侧二期地块二</t>
  </si>
  <si>
    <t>射阳港经济区射阳河南海堤堆东侧二期地块五</t>
  </si>
  <si>
    <t>射阳港经济区射阳河入海口南海堤堆东侧地块七</t>
  </si>
  <si>
    <t>2017-02-23</t>
  </si>
  <si>
    <t>射阳县挂[2017]4号</t>
  </si>
  <si>
    <t>射阳县国有资产投资有限责任公司</t>
  </si>
  <si>
    <t>射阳港经济区射阳河入海口南海堤堆东侧地块十二</t>
  </si>
  <si>
    <t>射阳港经济区射阳河入海口南海堤堆东侧地块十三</t>
  </si>
  <si>
    <t>射阳港经济区射阳河入海口南海堤堆东侧地块九</t>
  </si>
  <si>
    <t>射阳港经济区射阳河入海口南海堤堆东侧地块十四</t>
  </si>
  <si>
    <t>射阳港经济区射阳河入海口南海堤堆东侧地块八</t>
  </si>
  <si>
    <t>射阳港经济区射阳河入海口南海堤堆东侧地块十五</t>
  </si>
  <si>
    <t>射阳港经济区射阳河入海口南海堤堆东侧地块十一</t>
  </si>
  <si>
    <t>射阳港经济区射阳河入海口南海堤堆东侧地块十</t>
  </si>
  <si>
    <t>射阳港经济区射阳河入海口南海堤堆东侧地块六</t>
  </si>
  <si>
    <t>射阳县临海镇沿河路南侧226省道西侧地块</t>
  </si>
  <si>
    <t>商务金融用地</t>
  </si>
  <si>
    <t>2018-05-24</t>
  </si>
  <si>
    <t>射阳县挂[2018]10号</t>
  </si>
  <si>
    <t>江苏射阳农村商业银行股份有限公司</t>
  </si>
  <si>
    <t>射阳县临海镇靶场路北侧园区路东侧地块</t>
  </si>
  <si>
    <t>2018-03-05</t>
  </si>
  <si>
    <t>射阳县挂[2018]5号</t>
  </si>
  <si>
    <t>射阳县鼎成建设有限公司</t>
  </si>
  <si>
    <t>射阳港经济区向阳公司西侧中心路北侧154号地块</t>
  </si>
  <si>
    <t>2017-04-24</t>
  </si>
  <si>
    <t>射阳县挂[2017]7号</t>
  </si>
  <si>
    <t>射阳县沿海投资有限公司</t>
  </si>
  <si>
    <t>射阳港经济区向阳公司西侧中心路北侧153号地块</t>
  </si>
  <si>
    <t>射阳港经济区向阳公司西侧中心路北侧156号地块</t>
  </si>
  <si>
    <t>射阳港经济区向阳公司西侧中心路北侧152号地块</t>
  </si>
  <si>
    <t>射阳港经济区向阳公司西侧中心路北侧155号地块</t>
  </si>
  <si>
    <t>射阳港经济区向阳公司西侧中心路北侧157号地块</t>
  </si>
  <si>
    <t>海河镇老政府地块</t>
  </si>
  <si>
    <t>2016-04-15</t>
  </si>
  <si>
    <t>射阳县挂[2016]7号</t>
  </si>
  <si>
    <t>江苏嘉熙商贸有限公司</t>
  </si>
  <si>
    <t>千秋粮食管理所地块</t>
  </si>
  <si>
    <t>大于或等于1并且小于或等于4</t>
  </si>
  <si>
    <t>2016-08-31</t>
  </si>
  <si>
    <t>射阳县挂[2016]14号</t>
  </si>
  <si>
    <t>射阳县兴桥镇兴盛路北侧地块</t>
  </si>
  <si>
    <t>大于或等于1</t>
  </si>
  <si>
    <t>盐城市瑞草农业科技有限公司</t>
  </si>
  <si>
    <t>海河镇五界河东侧陈海线北侧地块</t>
  </si>
  <si>
    <t>2016-11-11</t>
  </si>
  <si>
    <t>射阳县挂[2016]17号</t>
  </si>
  <si>
    <t>射阳金国海城乡建设发展有限公司</t>
  </si>
  <si>
    <t>临海镇东兴居委会S226省道东侧地块</t>
  </si>
  <si>
    <t>2016-04-29</t>
  </si>
  <si>
    <t>射阳县挂[2016]9号</t>
  </si>
  <si>
    <t>盐城市纺织染整产业园实业开发有限公司</t>
  </si>
  <si>
    <t>洋马镇贺东村临海高等级公路西侧地块</t>
  </si>
  <si>
    <t>大于或等于1并且小于或等于1.2</t>
  </si>
  <si>
    <t>2016-02-15</t>
  </si>
  <si>
    <t>射阳县挂[2016]1号</t>
  </si>
  <si>
    <t>射阳县鹤乡菊海现代农业产业园发展有限公司</t>
  </si>
  <si>
    <t>商业</t>
    <phoneticPr fontId="7" type="noConversion"/>
  </si>
  <si>
    <t>不动产收益法</t>
  </si>
  <si>
    <t>土地（套用方法）</t>
  </si>
  <si>
    <t>按租金收入计税</t>
  </si>
  <si>
    <t>钢混</t>
  </si>
  <si>
    <t>楼面地价</t>
  </si>
  <si>
    <t>项目全部</t>
  </si>
  <si>
    <t>土地</t>
  </si>
  <si>
    <t>六通</t>
  </si>
  <si>
    <t>多面临街</t>
  </si>
  <si>
    <t>支路</t>
    <phoneticPr fontId="26" type="noConversion"/>
  </si>
  <si>
    <t>较规则</t>
    <phoneticPr fontId="3" type="noConversion"/>
  </si>
  <si>
    <t>比例较适宜</t>
    <phoneticPr fontId="3" type="noConversion"/>
  </si>
  <si>
    <t>三通</t>
    <phoneticPr fontId="3" type="noConversion"/>
  </si>
  <si>
    <r>
      <rPr>
        <sz val="11"/>
        <rFont val="宋体"/>
        <family val="3"/>
        <charset val="134"/>
      </rPr>
      <t>较好</t>
    </r>
    <r>
      <rPr>
        <sz val="11"/>
        <rFont val="Arial"/>
        <family val="2"/>
      </rPr>
      <t xml:space="preserve"> </t>
    </r>
    <phoneticPr fontId="3" type="noConversion"/>
  </si>
  <si>
    <t>较好</t>
  </si>
  <si>
    <t>射阳经济开发区凤兴菜场地块</t>
    <phoneticPr fontId="233" type="noConversion"/>
  </si>
  <si>
    <t>射阳初级中学北侧1号地块</t>
    <phoneticPr fontId="26" type="noConversion"/>
  </si>
  <si>
    <t>射阳县洋马镇贺东村十七林带东侧地块</t>
    <phoneticPr fontId="26" type="noConversion"/>
  </si>
  <si>
    <t>射阳县黄沙港镇临海高等级公路东侧人民路北侧地块</t>
    <phoneticPr fontId="26" type="noConversion"/>
  </si>
  <si>
    <t>商业</t>
    <phoneticPr fontId="26" type="noConversion"/>
  </si>
  <si>
    <t>http://www.jsgs.gov.cn/art/2019/3/26/art_5924_206243.html</t>
    <phoneticPr fontId="233" type="noConversion"/>
  </si>
  <si>
    <t>出让方式</t>
  </si>
  <si>
    <t>截止日期</t>
  </si>
  <si>
    <t>起始价(万元)</t>
  </si>
  <si>
    <t>土地星级</t>
  </si>
  <si>
    <t>射阳县海通镇幸福大道南侧2号地块</t>
  </si>
  <si>
    <t>挂牌</t>
  </si>
  <si>
    <t>2019-01-28</t>
  </si>
  <si>
    <t>射阳县旅游投资发展有限公司</t>
  </si>
  <si>
    <t>0星</t>
  </si>
  <si>
    <t>江苏鹤乡菊海现代农业产业园发展有限公司</t>
  </si>
  <si>
    <t>射阳县海通镇幸福大道南侧1号地块</t>
  </si>
  <si>
    <t>射阳县海通镇幸福大道南侧3号地块</t>
  </si>
  <si>
    <t>大于1并且小于或等于1.6</t>
  </si>
  <si>
    <t>射阳县农业水利投资开发集团有限公司</t>
  </si>
  <si>
    <t>射阳县幸福大道南侧海都路东侧3号地块</t>
  </si>
  <si>
    <t>2018-01-29</t>
  </si>
  <si>
    <t>射阳县洋马镇贺东村十七林带东侧地块</t>
    <phoneticPr fontId="3" type="noConversion"/>
  </si>
  <si>
    <t>射阳县黄沙港镇临海高等级公路东侧人民路北侧地块</t>
    <phoneticPr fontId="3" type="noConversion"/>
  </si>
  <si>
    <r>
      <rPr>
        <sz val="10"/>
        <rFont val="宋体"/>
        <family val="3"/>
        <charset val="134"/>
      </rPr>
      <t>射阳县行政中心南侧</t>
    </r>
    <r>
      <rPr>
        <sz val="11"/>
        <color theme="1"/>
        <rFont val="宋体"/>
        <family val="3"/>
        <charset val="134"/>
        <scheme val="minor"/>
      </rPr>
      <t>2</t>
    </r>
    <r>
      <rPr>
        <sz val="10"/>
        <rFont val="宋体"/>
        <family val="3"/>
        <charset val="134"/>
      </rPr>
      <t>号地块</t>
    </r>
    <phoneticPr fontId="3" type="noConversion"/>
  </si>
  <si>
    <t>射阳经济开发区凤兴菜场地块</t>
    <phoneticPr fontId="3" type="noConversion"/>
  </si>
  <si>
    <t>射阳县罾塘菜场地块</t>
    <phoneticPr fontId="3" type="noConversion"/>
  </si>
  <si>
    <t>射阳港经济区向阳公司西侧中心路北侧152号地块</t>
    <phoneticPr fontId="233" type="noConversion"/>
  </si>
  <si>
    <t>非个人房产</t>
  </si>
  <si>
    <t>押一</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</si>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</sst>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8" fillId="0" borderId="0" applyNumberForma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0" borderId="0" xfId="0" applyFont="1" applyAlignment="1"/>
    <xf numFmtId="14" fontId="71" fillId="5" borderId="42" xfId="0" applyNumberFormat="1" applyFont="1" applyFill="1" applyBorder="1" applyAlignment="1" applyProtection="1">
      <alignment horizontal="center" vertical="center" wrapText="1"/>
      <protection locked="0"/>
    </xf>
    <xf numFmtId="14" fontId="71" fillId="5" borderId="0" xfId="0" applyNumberFormat="1" applyFont="1" applyFill="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262" fillId="5" borderId="10" xfId="14" applyFont="1" applyFill="1" applyBorder="1" applyAlignment="1" applyProtection="1">
      <alignment horizontal="center" vertical="center" wrapText="1"/>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10" fontId="71" fillId="17" borderId="52" xfId="0" applyNumberFormat="1" applyFont="1" applyFill="1" applyBorder="1" applyAlignment="1" applyProtection="1">
      <alignment horizontal="center" vertical="center"/>
      <protection locked="0"/>
    </xf>
    <xf numFmtId="0" fontId="278" fillId="0" borderId="0" xfId="15" applyAlignment="1"/>
    <xf numFmtId="0" fontId="127" fillId="9" borderId="0" xfId="0" applyFont="1" applyFill="1" applyAlignment="1"/>
    <xf numFmtId="0" fontId="0" fillId="9" borderId="0" xfId="0" applyFill="1" applyAlignment="1"/>
    <xf numFmtId="14" fontId="0" fillId="9" borderId="0" xfId="0" applyNumberFormat="1" applyFill="1" applyAlignment="1"/>
    <xf numFmtId="0" fontId="86" fillId="6" borderId="0" xfId="0" applyFont="1" applyFill="1" applyAlignment="1"/>
    <xf numFmtId="14" fontId="0" fillId="6" borderId="0" xfId="0" applyNumberFormat="1" applyFill="1" applyAlignment="1"/>
    <xf numFmtId="0" fontId="127" fillId="6" borderId="0" xfId="0" applyFont="1" applyFill="1" applyAlignment="1"/>
    <xf numFmtId="0" fontId="71" fillId="17" borderId="2"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84" fillId="17" borderId="44" xfId="0" applyNumberFormat="1" applyFont="1" applyFill="1" applyBorder="1" applyAlignment="1" applyProtection="1">
      <alignment horizontal="center" vertical="center" wrapText="1"/>
      <protection locked="0"/>
    </xf>
    <xf numFmtId="0" fontId="145" fillId="0" borderId="0" xfId="0" applyFont="1" applyAlignment="1"/>
    <xf numFmtId="0" fontId="164" fillId="0" borderId="2" xfId="0" applyFont="1" applyBorder="1" applyAlignment="1" applyProtection="1">
      <alignment horizontal="left"/>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8</xdr:col>
      <xdr:colOff>672703</xdr:colOff>
      <xdr:row>121</xdr:row>
      <xdr:rowOff>118263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338176"/>
          <a:ext cx="10657144" cy="4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12</xdr:col>
      <xdr:colOff>65276</xdr:colOff>
      <xdr:row>93</xdr:row>
      <xdr:rowOff>18170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34450"/>
          <a:ext cx="11200001" cy="70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4402;&#26723;/2019-1-0322&#23556;&#38451;&#39033;&#30446;/P02/&#26368;&#32456;/&#23556;&#38451;&#22303;&#22320;-&#23481;&#31215;&#2957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667558.5</v>
          </cell>
          <cell r="S22">
            <v>19358</v>
          </cell>
        </row>
        <row r="28">
          <cell r="T28">
            <v>133511.70000000001</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gs.gov.cn/art/2019/3/26/art_5924_206243.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2657</v>
      </c>
      <c r="B1" s="2889" t="s">
        <v>2754</v>
      </c>
    </row>
    <row r="2" spans="1:55" s="2893" customFormat="1" ht="16.2" thickTop="1">
      <c r="A2" s="2891" t="s">
        <v>2661</v>
      </c>
      <c r="B2" s="2892" t="str">
        <f>'预评函-封皮'!B37</f>
        <v>江苏省盐城市射阳县出让国有建设用地使用权抵押价格预评估</v>
      </c>
      <c r="AX2" s="2894"/>
      <c r="AZ2" s="2894"/>
      <c r="BA2" s="2895"/>
      <c r="BC2" s="2895"/>
    </row>
    <row r="3" spans="1:55" s="2896" customFormat="1">
      <c r="A3" s="2875" t="s">
        <v>2662</v>
      </c>
      <c r="B3" s="2878">
        <f>'预评函-封皮'!B40</f>
        <v>0</v>
      </c>
    </row>
    <row r="4" spans="1:55" s="2877" customFormat="1">
      <c r="A4" s="2875" t="s">
        <v>2663</v>
      </c>
      <c r="B4" s="2876" t="str">
        <f>'预评函-封皮'!B46</f>
        <v>土地估价师、土地估价师</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6.2" thickBot="1">
      <c r="A5" s="2897" t="s">
        <v>2664</v>
      </c>
      <c r="B5" s="2898" t="str">
        <f>'预评函-封皮'!B49</f>
        <v>康正预评字号</v>
      </c>
    </row>
    <row r="6" spans="1:55" s="2899" customFormat="1" ht="16.2" thickTop="1">
      <c r="A6" s="2891" t="s">
        <v>2706</v>
      </c>
      <c r="B6" s="2892" t="str">
        <f>'预评函-1'!A4</f>
        <v>受贵公司委托，我公司对江苏省盐城市射阳县出让国有建设用地使用权抵押价格进行了预评估。</v>
      </c>
      <c r="AM6" s="2900"/>
    </row>
    <row r="7" spans="1:55" s="2874" customFormat="1">
      <c r="A7" s="2875" t="s">
        <v>2658</v>
      </c>
      <c r="B7" s="2876" t="str">
        <f>'预评函-1'!A6</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4" customFormat="1">
      <c r="A10" s="2875" t="s">
        <v>2660</v>
      </c>
      <c r="B10" s="2876" t="str">
        <f>'预评函-1'!A11</f>
        <v>2019年5月20日</v>
      </c>
    </row>
    <row r="11" spans="1:55" s="2874" customFormat="1">
      <c r="A11" s="2875" t="s">
        <v>2666</v>
      </c>
      <c r="B11" s="2876" t="str">
        <f>'预评函-1'!A14</f>
        <v>根据《国有土地使用证》[]，本次评估估价对象证载（地类）用途为。</v>
      </c>
    </row>
    <row r="12" spans="1:55" s="2874" customFormat="1">
      <c r="A12" s="2875" t="s">
        <v>2667</v>
      </c>
      <c r="B12" s="2876" t="str">
        <f>'预评函-1'!A15</f>
        <v>本次评估设定用途即为证载用途。</v>
      </c>
    </row>
    <row r="13" spans="1:55" s="2874" customFormat="1">
      <c r="A13" s="2875" t="s">
        <v>2668</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2669</v>
      </c>
      <c r="B14" s="2876" t="str">
        <f>'预评函-1'!A18</f>
        <v>。本次评估设定土地开发程度为红线外市政基础设施达“七通”、宗地红线内场地平整。</v>
      </c>
    </row>
    <row r="15" spans="1:55" s="2874" customFormat="1">
      <c r="A15" s="2875" t="s">
        <v>2665</v>
      </c>
      <c r="B15" s="2876" t="str">
        <f>'预评函-1'!A20</f>
        <v>根据《国有土地使用证》[]，估价对象（分摊）出让国有建设用地使用权面积为210040平方米。根据《建设工程规划许可证》[]、《出让合同》[]，估价对象规划建筑面积为840160平方米。</v>
      </c>
    </row>
    <row r="16" spans="1:55" s="2874" customFormat="1">
      <c r="A16" s="2875" t="s">
        <v>2670</v>
      </c>
      <c r="B16" s="2876" t="str">
        <f>'预评函-1'!A22</f>
        <v>本次估价对象为出让国有建设用地使用权，《国有土地使用证》[]证载土地终止日期为商业2052年2月9日。截至估价期日，出让国有建设用地使用权剩余土地使用年限为。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6.2" thickBot="1">
      <c r="A21" s="2897" t="s">
        <v>2675</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估价期日：2019年5月20日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f>'预评函-2'!E5</f>
        <v>0</v>
      </c>
      <c r="AV32" s="2880"/>
    </row>
    <row r="33" spans="1:2">
      <c r="A33" s="2875" t="s">
        <v>2714</v>
      </c>
      <c r="B33" s="2876">
        <f>'预评函-2'!F5</f>
        <v>258</v>
      </c>
    </row>
    <row r="34" spans="1:2">
      <c r="A34" s="2875" t="s">
        <v>2715</v>
      </c>
      <c r="B34" s="2876">
        <f>'预评函-2'!G5</f>
        <v>0</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v>
      </c>
    </row>
    <row r="39" spans="1:2">
      <c r="A39" s="2875" t="s">
        <v>2720</v>
      </c>
      <c r="B39" s="2876" t="str">
        <f>'预评函-2'!L5</f>
        <v>红线外七通、宗地红线内场地</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210040</v>
      </c>
    </row>
    <row r="44" spans="1:2">
      <c r="A44" s="2875" t="s">
        <v>2741</v>
      </c>
      <c r="B44" s="2876" t="str">
        <f>'预评函-2'!O3</f>
        <v>规划建筑面积/㎡</v>
      </c>
    </row>
    <row r="45" spans="1:2">
      <c r="A45" s="2875" t="s">
        <v>2723</v>
      </c>
      <c r="B45" s="2876">
        <f>'预评函-2'!O5</f>
        <v>840160</v>
      </c>
    </row>
    <row r="46" spans="1:2">
      <c r="A46" s="2875" t="s">
        <v>2724</v>
      </c>
      <c r="B46" s="2876">
        <f ca="1">'预评函-2'!P5</f>
        <v>2073</v>
      </c>
    </row>
    <row r="47" spans="1:2">
      <c r="A47" s="2875" t="s">
        <v>2725</v>
      </c>
      <c r="B47" s="2876">
        <f ca="1">'预评函-2'!Q5</f>
        <v>518</v>
      </c>
    </row>
    <row r="48" spans="1:2">
      <c r="A48" s="2875" t="s">
        <v>2726</v>
      </c>
      <c r="B48" s="2876">
        <f ca="1">'预评函-2'!R5</f>
        <v>43539</v>
      </c>
    </row>
    <row r="49" spans="1:2">
      <c r="A49" s="2875" t="s">
        <v>2742</v>
      </c>
      <c r="B49" s="2876" t="str">
        <f>'预评函-2'!A6</f>
        <v>抵押价格</v>
      </c>
    </row>
    <row r="50" spans="1:2">
      <c r="A50" s="2875" t="s">
        <v>2727</v>
      </c>
      <c r="B50" s="2876">
        <f ca="1">'预评函-2'!R6</f>
        <v>43539</v>
      </c>
    </row>
    <row r="51" spans="1:2">
      <c r="A51" s="2875" t="s">
        <v>2743</v>
      </c>
      <c r="B51" s="2876" t="str">
        <f>'预评函-2'!A7</f>
        <v>——</v>
      </c>
    </row>
    <row r="52" spans="1:2">
      <c r="A52" s="2875" t="s">
        <v>2728</v>
      </c>
      <c r="B52" s="2876" t="str">
        <f>'预评函-2'!R7</f>
        <v>——</v>
      </c>
    </row>
    <row r="53" spans="1:2">
      <c r="A53" s="2875" t="s">
        <v>2744</v>
      </c>
      <c r="B53" s="2876" t="str">
        <f>'预评函-2'!A8</f>
        <v>抵押净值</v>
      </c>
    </row>
    <row r="54" spans="1:2" s="2890" customFormat="1" ht="16.2" thickBot="1">
      <c r="A54" s="2897" t="s">
        <v>2729</v>
      </c>
      <c r="B54" s="2898">
        <f ca="1">'预评函-2'!R8</f>
        <v>41236</v>
      </c>
    </row>
    <row r="55" spans="1:2" ht="16.2" thickTop="1">
      <c r="A55" s="2886" t="s">
        <v>2679</v>
      </c>
      <c r="B55" s="2887" t="str">
        <f>'预评函-3'!A2</f>
        <v>1.权利限制：根据估价对象《不动产权证书》原件、《国有土地使用权》复印件，截至估价期日，估价对象抵押权未见登记。未设定租赁等其他他项权利。</v>
      </c>
    </row>
    <row r="56" spans="1:2">
      <c r="A56" s="2875" t="s">
        <v>2680</v>
      </c>
      <c r="B56" s="2876" t="str">
        <f>'预评函-3'!A3</f>
        <v>2.基础设施条件：估价对象实际开发程度为红线外七通、宗地红线内；本次评估设定开发程度为红线外七通、宗地红线内场地。</v>
      </c>
    </row>
    <row r="57" spans="1:2">
      <c r="A57" s="2875" t="s">
        <v>2681</v>
      </c>
      <c r="B57" s="2876" t="str">
        <f>'预评函-3'!A4</f>
        <v>3.估价规划限制条件：详见《建设工程规划许可证》[]、《出让合同》[]。</v>
      </c>
    </row>
    <row r="58" spans="1:2" s="2890" customFormat="1" ht="16.2" thickBot="1">
      <c r="A58" s="2897" t="s">
        <v>2730</v>
      </c>
      <c r="B58" s="2898" t="str">
        <f>'预评函-3'!A5</f>
        <v>4.影响价格的其他限定条件：无。</v>
      </c>
    </row>
    <row r="59" spans="1:2" ht="16.2"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综上，本次评估不存在估价师知悉的法定优先受偿款</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2693</v>
      </c>
      <c r="B68" s="2901">
        <f>'预评函-3'!D30</f>
        <v>42558</v>
      </c>
    </row>
    <row r="69" spans="1:2" ht="16.2" thickTop="1">
      <c r="A69" s="2886" t="s">
        <v>2691</v>
      </c>
      <c r="B69" s="2887" t="str">
        <f>'预评函-3'!A20</f>
        <v>土地估价师</v>
      </c>
    </row>
    <row r="70" spans="1:2">
      <c r="A70" s="2875" t="s">
        <v>2691</v>
      </c>
      <c r="B70" s="2882">
        <f>'预评函-3'!B20</f>
        <v>0</v>
      </c>
    </row>
    <row r="71" spans="1:2">
      <c r="A71" s="2875" t="s">
        <v>2692</v>
      </c>
      <c r="B71" s="2876" t="str">
        <f>'预评函-3'!A21</f>
        <v>土地估价师</v>
      </c>
    </row>
    <row r="72" spans="1:2" s="2890" customFormat="1" ht="16.2" thickBot="1">
      <c r="A72" s="2897" t="s">
        <v>2692</v>
      </c>
      <c r="B72" s="2903">
        <f>'预评函-3'!B21</f>
        <v>0</v>
      </c>
    </row>
    <row r="73" spans="1:2" ht="16.2"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70" zoomScaleNormal="100" zoomScaleSheetLayoutView="70" workbookViewId="0">
      <selection activeCell="I26" sqref="I26"/>
    </sheetView>
  </sheetViews>
  <sheetFormatPr defaultColWidth="10" defaultRowHeight="15.6"/>
  <cols>
    <col min="1" max="1" width="15.33203125" style="1687" customWidth="1"/>
    <col min="2" max="2" width="11.33203125" style="1687" customWidth="1"/>
    <col min="3" max="3" width="12.6640625" style="1687" customWidth="1"/>
    <col min="4" max="4" width="13.44140625"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1939</v>
      </c>
      <c r="B1" s="3250" t="str">
        <f>IF(B10="北京市","北京市",C10)&amp;F10&amp;B16&amp;"国有建设用地使用权"&amp;B9&amp;"预评估"</f>
        <v>江苏省盐城市射阳县出让国有建设用地使用权抵押价格预评估</v>
      </c>
      <c r="C1" s="3251"/>
      <c r="D1" s="3251"/>
      <c r="E1" s="3251"/>
      <c r="F1" s="3251"/>
      <c r="G1" s="3251"/>
      <c r="H1" s="3251"/>
      <c r="I1" s="3252"/>
      <c r="J1" s="1690"/>
      <c r="K1" s="2452" t="str">
        <f>IF(B10="北京市","北京市",C10)&amp;F10&amp;B16&amp;"国有建设用地使用权"&amp;B9</f>
        <v>江苏省盐城市射阳县出让国有建设用地使用权抵押价格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52" t="str">
        <f>IF(B10="北京市","北京市",C10)&amp;F10&amp;B16&amp;"国有建设用地使用权"</f>
        <v>江苏省盐城市射阳县出让国有建设用地使用权</v>
      </c>
      <c r="L2" s="1719"/>
      <c r="M2" s="1719"/>
      <c r="N2" s="1690"/>
      <c r="O2" s="1691"/>
      <c r="P2" s="1690"/>
      <c r="Q2" s="1690"/>
      <c r="R2" s="1690"/>
      <c r="S2" s="1690"/>
      <c r="T2" s="1690"/>
      <c r="U2" s="1690"/>
    </row>
    <row r="3" spans="1:21">
      <c r="A3" s="1657" t="s">
        <v>1941</v>
      </c>
      <c r="B3" s="1658"/>
      <c r="C3" s="1659" t="s">
        <v>1997</v>
      </c>
      <c r="D3" s="3191">
        <v>43605</v>
      </c>
      <c r="E3" s="1690"/>
      <c r="F3" s="1690"/>
      <c r="G3" s="1690"/>
      <c r="H3" s="1656"/>
      <c r="I3" s="1691"/>
      <c r="J3" s="1690"/>
      <c r="K3" s="1770"/>
      <c r="L3" s="1719"/>
      <c r="M3" s="1719"/>
      <c r="N3" s="1690"/>
      <c r="O3" s="1691"/>
      <c r="P3" s="1690"/>
      <c r="Q3" s="1690"/>
      <c r="R3" s="1690"/>
      <c r="S3" s="1690"/>
      <c r="T3" s="1690"/>
      <c r="U3" s="1690"/>
    </row>
    <row r="4" spans="1:21" ht="31.8" thickBot="1">
      <c r="A4" s="1660" t="s">
        <v>1942</v>
      </c>
      <c r="B4" s="1839" t="s">
        <v>2889</v>
      </c>
      <c r="C4" s="1842">
        <f>SUMIF(土地估价师,B4,估价师及机构信息!E3:E24)</f>
        <v>0</v>
      </c>
      <c r="D4" s="1839" t="s">
        <v>2889</v>
      </c>
      <c r="E4" s="1842">
        <f>SUMIF(土地估价师,D4,估价师及机构信息!E3:E24)</f>
        <v>0</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土地估价师、土地估价师</v>
      </c>
      <c r="L4" s="1719"/>
      <c r="M4" s="1719"/>
      <c r="N4" s="1690"/>
      <c r="O4" s="1691"/>
      <c r="P4" s="1690"/>
      <c r="Q4" s="1690"/>
      <c r="R4" s="1690"/>
      <c r="S4" s="1690"/>
      <c r="T4" s="1690"/>
      <c r="U4" s="1690"/>
    </row>
    <row r="5" spans="1:21" ht="16.2" thickTop="1">
      <c r="A5" s="1661" t="s">
        <v>1943</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2707</v>
      </c>
      <c r="B6" s="1785"/>
      <c r="C6" s="1757"/>
      <c r="D6" s="1664"/>
      <c r="E6" s="1690"/>
      <c r="F6" s="1690"/>
      <c r="G6" s="1690"/>
      <c r="H6" s="1656"/>
      <c r="I6" s="1691"/>
      <c r="J6" s="1690"/>
      <c r="K6" s="3052"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2975</v>
      </c>
      <c r="C8" s="1667"/>
      <c r="D8" s="3256" t="s">
        <v>1946</v>
      </c>
      <c r="E8" s="1840" t="s">
        <v>2976</v>
      </c>
      <c r="F8" s="1668"/>
      <c r="G8" s="1656"/>
      <c r="H8" s="1656"/>
      <c r="I8" s="1703"/>
      <c r="J8" s="1690"/>
      <c r="K8" s="1770"/>
      <c r="L8" s="1719"/>
      <c r="M8" s="1719"/>
      <c r="N8" s="1690"/>
      <c r="O8" s="1691"/>
      <c r="P8" s="1690"/>
      <c r="Q8" s="1690"/>
      <c r="R8" s="1690"/>
      <c r="S8" s="1690"/>
      <c r="T8" s="1690"/>
      <c r="U8" s="1690"/>
    </row>
    <row r="9" spans="1:21" ht="16.2" thickBot="1">
      <c r="A9" s="1669" t="s">
        <v>1945</v>
      </c>
      <c r="B9" s="1670" t="s">
        <v>2976</v>
      </c>
      <c r="C9" s="1671"/>
      <c r="D9" s="3257"/>
      <c r="E9" s="1670" t="s">
        <v>2855</v>
      </c>
      <c r="F9" s="1743"/>
      <c r="G9" s="1738"/>
      <c r="H9" s="1738"/>
      <c r="I9" s="1739"/>
      <c r="J9" s="1690"/>
      <c r="K9" s="1770"/>
      <c r="L9" s="1719"/>
      <c r="M9" s="1719"/>
      <c r="N9" s="1690"/>
      <c r="O9" s="1691"/>
      <c r="P9" s="1690"/>
      <c r="Q9" s="1690"/>
      <c r="R9" s="1690"/>
      <c r="S9" s="1690"/>
      <c r="T9" s="1690"/>
      <c r="U9" s="1690"/>
    </row>
    <row r="10" spans="1:21" ht="31.8" thickTop="1">
      <c r="A10" s="1740" t="s">
        <v>2001</v>
      </c>
      <c r="B10" s="1715" t="s">
        <v>2977</v>
      </c>
      <c r="C10" s="1672" t="s">
        <v>3013</v>
      </c>
      <c r="D10" s="1663"/>
      <c r="E10" s="1673" t="s">
        <v>1948</v>
      </c>
      <c r="F10" s="1674" t="s">
        <v>3014</v>
      </c>
      <c r="G10" s="1741"/>
      <c r="H10" s="1742"/>
      <c r="I10" s="1663"/>
      <c r="J10" s="1690"/>
      <c r="K10" s="1770"/>
      <c r="L10" s="1719"/>
      <c r="M10" s="1719"/>
      <c r="N10" s="1690"/>
      <c r="O10" s="1691"/>
      <c r="P10" s="1690"/>
      <c r="Q10" s="1690"/>
      <c r="R10" s="1690"/>
      <c r="S10" s="1690"/>
      <c r="T10" s="1690"/>
      <c r="U10" s="1690"/>
    </row>
    <row r="11" spans="1:21">
      <c r="A11" s="1693" t="s">
        <v>2002</v>
      </c>
      <c r="B11" s="1694" t="s">
        <v>2978</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53"/>
      <c r="C12" s="3254"/>
      <c r="D12" s="3255"/>
      <c r="E12" s="1695" t="s">
        <v>2063</v>
      </c>
      <c r="F12" s="3271" t="s">
        <v>2890</v>
      </c>
      <c r="G12" s="3272"/>
      <c r="H12" s="3272"/>
      <c r="I12" s="3273"/>
      <c r="J12" s="1690"/>
      <c r="K12" s="1770"/>
      <c r="L12" s="1719"/>
      <c r="M12" s="1719"/>
      <c r="N12" s="1690"/>
      <c r="O12" s="1691"/>
      <c r="P12" s="1690"/>
      <c r="Q12" s="1690"/>
      <c r="R12" s="1690"/>
      <c r="S12" s="1690"/>
      <c r="T12" s="1690"/>
      <c r="U12" s="1690"/>
    </row>
    <row r="13" spans="1:21">
      <c r="A13" s="1683" t="s">
        <v>2061</v>
      </c>
      <c r="B13" s="3253"/>
      <c r="C13" s="3254"/>
      <c r="D13" s="3255"/>
      <c r="E13" s="1695" t="s">
        <v>2063</v>
      </c>
      <c r="F13" s="3271" t="s">
        <v>2891</v>
      </c>
      <c r="G13" s="3272"/>
      <c r="H13" s="3272"/>
      <c r="I13" s="3273"/>
      <c r="J13" s="1690"/>
      <c r="K13" s="1770"/>
      <c r="L13" s="1719"/>
      <c r="M13" s="1719"/>
      <c r="N13" s="1690"/>
      <c r="O13" s="1691"/>
      <c r="P13" s="1690"/>
      <c r="Q13" s="1690"/>
      <c r="R13" s="1690"/>
      <c r="S13" s="1690"/>
      <c r="T13" s="1690"/>
      <c r="U13" s="1690"/>
    </row>
    <row r="14" spans="1:21">
      <c r="A14" s="1657" t="s">
        <v>2064</v>
      </c>
      <c r="B14" s="1695"/>
      <c r="C14" s="1841" t="s">
        <v>2979</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31.2">
      <c r="A16" s="1676" t="s">
        <v>1949</v>
      </c>
      <c r="B16" s="1677" t="s">
        <v>2980</v>
      </c>
      <c r="C16" s="1695" t="s">
        <v>1950</v>
      </c>
      <c r="D16" s="2643" t="s">
        <v>1951</v>
      </c>
      <c r="E16" s="1718" t="s">
        <v>3015</v>
      </c>
      <c r="F16" s="1718"/>
      <c r="G16" s="1718"/>
      <c r="H16" s="1718"/>
      <c r="I16" s="1682" t="s">
        <v>1956</v>
      </c>
      <c r="J16" s="1690"/>
      <c r="K16" s="2453" t="str">
        <f>IF(D17="","",D16&amp;TEXT(D17,"yyyy年m月d日;;"))</f>
        <v/>
      </c>
      <c r="L16" s="1695" t="str">
        <f>IF(OR(K16="",M16=""),"","、")</f>
        <v/>
      </c>
      <c r="M16" s="2453" t="str">
        <f>IF(E17="","",E16&amp;TEXT(E17,"yyyy年m月d日;;"))</f>
        <v>商业2052年2月9日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c r="E17" s="1696">
        <v>55558</v>
      </c>
      <c r="F17" s="1696"/>
      <c r="G17" s="1696"/>
      <c r="H17" s="1696"/>
      <c r="I17" s="1696"/>
      <c r="J17" s="1690"/>
      <c r="K17" s="2452" t="str">
        <f>CONCATENATE(K16,L16,M16,N16,O16,P16,Q16,R16,S16,T16,,U16)</f>
        <v>商业2052年2月9日</v>
      </c>
      <c r="L17" s="1719"/>
      <c r="M17" s="1719"/>
      <c r="N17" s="1690"/>
      <c r="O17" s="1691"/>
      <c r="P17" s="1690"/>
      <c r="Q17" s="1690"/>
      <c r="R17" s="1690"/>
      <c r="S17" s="1690"/>
      <c r="T17" s="1690"/>
      <c r="U17" s="1690"/>
    </row>
    <row r="18" spans="1:21">
      <c r="A18" s="1759"/>
      <c r="B18" s="1678"/>
      <c r="C18" s="1679" t="s">
        <v>1958</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1959</v>
      </c>
      <c r="D19" s="1754" t="str">
        <f>IF(B16="出让",IF(D17="","",ROUNDDOWN(MIN((D17-$D$3)/365,D18),2)),D18)</f>
        <v/>
      </c>
      <c r="E19" s="1681">
        <f>IF(B16="出让",IF(E17="","",ROUNDDOWN(MIN((E17-$D$3)/365,E18),2)),E18)</f>
        <v>32.74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68"/>
      <c r="E20" s="3269"/>
      <c r="F20" s="3269"/>
      <c r="G20" s="3269"/>
      <c r="H20" s="3269"/>
      <c r="I20" s="3270"/>
      <c r="J20" s="1690"/>
      <c r="K20" s="1770"/>
      <c r="L20" s="1719"/>
      <c r="M20" s="1719"/>
      <c r="N20" s="1690"/>
      <c r="O20" s="1691"/>
      <c r="P20" s="1690"/>
      <c r="Q20" s="1690"/>
      <c r="R20" s="1690"/>
      <c r="S20" s="1690"/>
      <c r="T20" s="1690"/>
      <c r="U20" s="1690"/>
    </row>
    <row r="21" spans="1:21">
      <c r="A21" s="1759" t="s">
        <v>1960</v>
      </c>
      <c r="B21" s="1760" t="s">
        <v>1961</v>
      </c>
      <c r="C21" s="1755">
        <f>'数据-汇总表'!E3</f>
        <v>840160</v>
      </c>
      <c r="D21" s="1756" t="s">
        <v>1962</v>
      </c>
      <c r="E21" s="3258" t="s">
        <v>2000</v>
      </c>
      <c r="F21" s="3259"/>
      <c r="G21" s="3259"/>
      <c r="H21" s="3259"/>
      <c r="I21" s="3260"/>
      <c r="J21" s="1690"/>
      <c r="K21" s="1770"/>
      <c r="L21" s="1719"/>
      <c r="M21" s="1719"/>
      <c r="N21" s="1690"/>
      <c r="O21" s="1691"/>
      <c r="P21" s="1690"/>
      <c r="Q21" s="1690"/>
      <c r="R21" s="1690"/>
      <c r="S21" s="1690"/>
      <c r="T21" s="1690"/>
      <c r="U21" s="1690"/>
    </row>
    <row r="22" spans="1:21">
      <c r="A22" s="3145" t="s">
        <v>951</v>
      </c>
      <c r="B22" s="1657" t="s">
        <v>1963</v>
      </c>
      <c r="C22" s="1682">
        <f>'数据-汇总表'!D3</f>
        <v>210040</v>
      </c>
      <c r="D22" s="1683" t="s">
        <v>1962</v>
      </c>
      <c r="E22" s="3258" t="s">
        <v>2892</v>
      </c>
      <c r="F22" s="3259"/>
      <c r="G22" s="3259"/>
      <c r="H22" s="3259"/>
      <c r="I22" s="3260"/>
      <c r="J22" s="1690"/>
      <c r="K22" s="1770"/>
      <c r="L22" s="1719"/>
      <c r="M22" s="1719"/>
      <c r="N22" s="1690"/>
      <c r="O22" s="1691"/>
      <c r="P22" s="1690"/>
      <c r="Q22" s="1690"/>
      <c r="R22" s="1690"/>
      <c r="S22" s="1690"/>
      <c r="T22" s="1690"/>
      <c r="U22" s="1690"/>
    </row>
    <row r="23" spans="1:21" ht="47.4" thickBot="1">
      <c r="A23" s="1761" t="s">
        <v>1964</v>
      </c>
      <c r="B23" s="1697" t="s">
        <v>1965</v>
      </c>
      <c r="C23" s="1698"/>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61" t="s">
        <v>1968</v>
      </c>
      <c r="C24" s="3262"/>
      <c r="D24" s="3263" t="s">
        <v>1969</v>
      </c>
      <c r="E24" s="3264"/>
      <c r="F24" s="1704" t="s">
        <v>1970</v>
      </c>
      <c r="G24" s="1690"/>
      <c r="H24" s="1690"/>
      <c r="I24" s="1703"/>
      <c r="J24" s="1690"/>
      <c r="K24" s="3249" t="s">
        <v>1971</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2327</v>
      </c>
      <c r="C25" s="1705" t="s">
        <v>1972</v>
      </c>
      <c r="D25" s="1706"/>
      <c r="E25" s="1707" t="s">
        <v>951</v>
      </c>
      <c r="F25" s="1708"/>
      <c r="G25" s="1690"/>
      <c r="H25" s="1690"/>
      <c r="I25" s="1703"/>
      <c r="J25" s="1690"/>
      <c r="K25" s="324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1973</v>
      </c>
      <c r="C26" s="1705" t="s">
        <v>2328</v>
      </c>
      <c r="D26" s="1656"/>
      <c r="E26" s="1656"/>
      <c r="F26" s="1684"/>
      <c r="G26" s="1690"/>
      <c r="H26" s="1690"/>
      <c r="I26" s="1703"/>
      <c r="J26" s="1690"/>
      <c r="K26" s="324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6.2" thickTop="1">
      <c r="A31" s="3235" t="s">
        <v>2003</v>
      </c>
      <c r="B31" s="1760" t="s">
        <v>2004</v>
      </c>
      <c r="C31" s="3274"/>
      <c r="D31" s="3275"/>
      <c r="E31" s="1690"/>
      <c r="F31" s="1690"/>
      <c r="G31" s="1690"/>
      <c r="H31" s="1690"/>
      <c r="I31" s="1703"/>
      <c r="J31" s="1690"/>
      <c r="K31" s="2455"/>
      <c r="L31" s="1690"/>
      <c r="M31" s="1690"/>
      <c r="N31" s="1690"/>
      <c r="O31" s="1690"/>
      <c r="P31" s="1690"/>
      <c r="Q31" s="1690"/>
      <c r="R31" s="1690"/>
      <c r="S31" s="1690"/>
      <c r="T31" s="1690"/>
      <c r="U31" s="1690"/>
    </row>
    <row r="32" spans="1:21">
      <c r="A32" s="3235"/>
      <c r="B32" s="1657" t="s">
        <v>2005</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35"/>
      <c r="B33" s="1657" t="s">
        <v>2006</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36"/>
      <c r="B34" s="1657" t="s">
        <v>2007</v>
      </c>
      <c r="C34" s="3237"/>
      <c r="D34" s="3238"/>
      <c r="E34" s="1690"/>
      <c r="F34" s="1690"/>
      <c r="G34" s="1690"/>
      <c r="H34" s="1690"/>
      <c r="I34" s="1703"/>
      <c r="J34" s="1690"/>
      <c r="K34" s="2455"/>
      <c r="L34" s="1690"/>
      <c r="M34" s="1690"/>
      <c r="N34" s="1690"/>
      <c r="O34" s="1690"/>
      <c r="P34" s="1690"/>
      <c r="Q34" s="1690"/>
      <c r="R34" s="1690"/>
      <c r="S34" s="1690"/>
      <c r="T34" s="1690"/>
      <c r="U34" s="1690"/>
    </row>
    <row r="35" spans="1:21">
      <c r="A35" s="3239" t="s">
        <v>846</v>
      </c>
      <c r="B35" s="1718"/>
      <c r="C35" s="1772" t="str">
        <f>IF(B35="场地平整","——","具体情况：")</f>
        <v>具体情况：</v>
      </c>
      <c r="D35" s="3241"/>
      <c r="E35" s="3242"/>
      <c r="F35" s="3242"/>
      <c r="G35" s="3242"/>
      <c r="H35" s="3242"/>
      <c r="I35" s="3243"/>
      <c r="J35" s="1690"/>
      <c r="K35" s="1771"/>
      <c r="L35" s="1719"/>
      <c r="M35" s="1719"/>
      <c r="N35" s="1690"/>
      <c r="O35" s="1691"/>
      <c r="P35" s="1690"/>
      <c r="Q35" s="1690"/>
      <c r="R35" s="1690"/>
      <c r="S35" s="1690"/>
      <c r="T35" s="1690"/>
      <c r="U35" s="1690"/>
    </row>
    <row r="36" spans="1:21">
      <c r="A36" s="3235"/>
      <c r="B36" s="3244" t="s">
        <v>2056</v>
      </c>
      <c r="C36" s="3245"/>
      <c r="D36" s="1788"/>
      <c r="E36" s="3246"/>
      <c r="F36" s="3246"/>
      <c r="G36" s="1683" t="str">
        <f>IF(B35="场地未平整","估价结果处理","")</f>
        <v/>
      </c>
      <c r="H36" s="3247"/>
      <c r="I36" s="3247"/>
      <c r="J36" s="1690"/>
      <c r="K36" s="1771"/>
      <c r="L36" s="1719"/>
      <c r="M36" s="1719"/>
      <c r="N36" s="1690"/>
      <c r="O36" s="1691"/>
      <c r="P36" s="1690"/>
      <c r="Q36" s="1690"/>
      <c r="R36" s="1690"/>
      <c r="S36" s="1690"/>
      <c r="T36" s="1690"/>
      <c r="U36" s="1690"/>
    </row>
    <row r="37" spans="1:21" ht="31.2">
      <c r="A37" s="3235"/>
      <c r="B37" s="3265"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35"/>
      <c r="B38" s="3266"/>
      <c r="C38" s="1665" t="s">
        <v>849</v>
      </c>
      <c r="D38" s="1787">
        <f>ROUNDDOWN(MIN(('数据-取费表'!$B$2-D37)/365,D34),1)</f>
        <v>119.4</v>
      </c>
      <c r="E38" s="1723" t="s">
        <v>850</v>
      </c>
      <c r="F38" s="1690"/>
      <c r="G38" s="1690"/>
      <c r="H38" s="1690"/>
      <c r="I38" s="1703"/>
      <c r="J38" s="1690"/>
      <c r="K38" s="1771"/>
      <c r="L38" s="1690"/>
      <c r="M38" s="1690"/>
      <c r="N38" s="1690"/>
      <c r="O38" s="1690"/>
      <c r="P38" s="1690"/>
      <c r="Q38" s="1690"/>
      <c r="R38" s="1690"/>
      <c r="S38" s="1690"/>
      <c r="T38" s="1690"/>
      <c r="U38" s="1690"/>
    </row>
    <row r="39" spans="1:21">
      <c r="A39" s="3236"/>
      <c r="B39" s="326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48" t="s">
        <v>1987</v>
      </c>
      <c r="T40" s="1727" t="str">
        <f>NUMBERSTRING(7-K40,1)&amp;"通"</f>
        <v>七通</v>
      </c>
      <c r="U40" s="1690"/>
    </row>
    <row r="41" spans="1:21" ht="31.2">
      <c r="A41" s="1659"/>
      <c r="B41" s="3240" t="s">
        <v>1721</v>
      </c>
      <c r="C41" s="3240"/>
      <c r="D41" s="3240"/>
      <c r="E41" s="3240"/>
      <c r="F41" s="1728" t="str">
        <f>C10</f>
        <v>江苏省盐城市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8"/>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2893</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2335</v>
      </c>
      <c r="BA2" s="2358"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210040</v>
      </c>
      <c r="B3" s="22">
        <f>IF(C3="否",G5-AT5,G5)</f>
        <v>840160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840160</v>
      </c>
      <c r="H5" s="27">
        <f t="shared" ref="H5:AT5" si="0">SUM(H13:H641)</f>
        <v>840160</v>
      </c>
      <c r="I5" s="27">
        <f t="shared" si="0"/>
        <v>840160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840160</v>
      </c>
      <c r="BA5" s="29">
        <f t="shared" si="1"/>
        <v>840160</v>
      </c>
      <c r="BB5" s="29">
        <f t="shared" si="1"/>
        <v>840160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210040</v>
      </c>
      <c r="F6" s="27" t="s">
        <v>1</v>
      </c>
      <c r="G6" s="27" t="s">
        <v>2</v>
      </c>
      <c r="H6" s="33">
        <f>SUMIF(I$12:AB$12,"总值",I6:AB6)</f>
        <v>210040</v>
      </c>
      <c r="I6" s="27">
        <f t="shared" ref="I6:AB6" si="2">ROUND($A$3*I5/$B$3,2)</f>
        <v>210040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210040</v>
      </c>
      <c r="AZ6" s="27" t="s">
        <v>3</v>
      </c>
      <c r="BA6" s="27">
        <f>ROUND($AY$6*BA5/$AZ$5,2)</f>
        <v>210040</v>
      </c>
      <c r="BB6" s="27">
        <f>ROUND($AY$6*BB5/$AZ$5,2)</f>
        <v>210040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3015" t="s">
        <v>2981</v>
      </c>
      <c r="J9" s="51"/>
      <c r="K9" s="3015"/>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015" t="s">
        <v>3015</v>
      </c>
      <c r="J10" s="51"/>
      <c r="K10" s="3017"/>
      <c r="L10" s="51"/>
      <c r="M10" s="3017"/>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2333</v>
      </c>
      <c r="AK10" s="2330"/>
      <c r="AL10" s="2311" t="s">
        <v>2321</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3016" t="s">
        <v>3016</v>
      </c>
      <c r="J11" s="71"/>
      <c r="K11" s="3016"/>
      <c r="L11" s="71"/>
      <c r="M11" s="70"/>
      <c r="N11" s="71"/>
      <c r="O11" s="70"/>
      <c r="P11" s="71"/>
      <c r="Q11" s="70"/>
      <c r="R11" s="71"/>
      <c r="S11" s="70"/>
      <c r="T11" s="71"/>
      <c r="U11" s="70"/>
      <c r="V11" s="71"/>
      <c r="W11" s="70"/>
      <c r="X11" s="71"/>
      <c r="Y11" s="70"/>
      <c r="Z11" s="71"/>
      <c r="AA11" s="70"/>
      <c r="AB11" s="71"/>
      <c r="AC11" s="55"/>
      <c r="AD11" s="2331" t="s">
        <v>2332</v>
      </c>
      <c r="AE11" s="998"/>
      <c r="AF11" s="2331" t="s">
        <v>2332</v>
      </c>
      <c r="AG11" s="998"/>
      <c r="AH11" s="2331" t="s">
        <v>2331</v>
      </c>
      <c r="AI11" s="2332"/>
      <c r="AJ11" s="2331" t="s">
        <v>2331</v>
      </c>
      <c r="AK11" s="2330"/>
      <c r="AL11" s="996"/>
      <c r="AM11" s="998"/>
      <c r="AN11" s="996"/>
      <c r="AO11" s="998"/>
      <c r="AP11" s="1184"/>
      <c r="AQ11" s="1186"/>
      <c r="AR11" s="1184"/>
      <c r="AS11" s="1186"/>
      <c r="AT11" s="999"/>
      <c r="AU11" s="45"/>
      <c r="AV11" s="55"/>
      <c r="AW11" s="999"/>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3010"/>
      <c r="B13" s="3010"/>
      <c r="C13" s="3010"/>
      <c r="D13" s="3011" t="s">
        <v>1678</v>
      </c>
      <c r="E13" s="27">
        <f t="shared" ref="E13:E20" si="6">IF($C$3="是",ROUND($A$3*G13/$B$3,2),ROUND($A$3*(G13-AT13)/$B$3,2))</f>
        <v>210040</v>
      </c>
      <c r="F13" s="81"/>
      <c r="G13" s="82">
        <f t="shared" ref="G13:G20" si="7">H13+AC13+AT13</f>
        <v>840160</v>
      </c>
      <c r="H13" s="33">
        <f t="shared" ref="H13:H20" si="8">SUMIF(I$12:AB$12,"总值",I13:AB13)</f>
        <v>840160</v>
      </c>
      <c r="I13" s="3014">
        <f>A3*4</f>
        <v>840160</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2">
        <f t="shared" ref="AY13:AY20" si="11">ROUND($AY$6*AZ13/$AZ$5,2)</f>
        <v>210040</v>
      </c>
      <c r="AZ13" s="27">
        <f t="shared" ref="AZ13:AZ20" si="12">BA13+BL13</f>
        <v>840160</v>
      </c>
      <c r="BA13" s="27">
        <f t="shared" ref="BA13:BA20" si="13">SUM(BB13:BK13)</f>
        <v>840160</v>
      </c>
      <c r="BB13" s="27">
        <f t="shared" ref="BB13:BB20" si="14">IF($D13="是",I13-J13,0)</f>
        <v>840160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0"/>
      <c r="B14" s="3010"/>
      <c r="C14" s="3012"/>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P31" sqref="P31"/>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87" t="s">
        <v>203</v>
      </c>
      <c r="B2" s="3287"/>
      <c r="C2" s="3287"/>
      <c r="D2" s="1972" t="s">
        <v>204</v>
      </c>
      <c r="E2" s="106" t="s">
        <v>205</v>
      </c>
      <c r="F2" s="1981"/>
      <c r="G2" s="1194"/>
      <c r="H2" s="1195"/>
      <c r="I2" s="1196" t="s">
        <v>856</v>
      </c>
      <c r="J2" s="1981"/>
      <c r="K2" s="1981"/>
      <c r="L2" s="1981"/>
    </row>
    <row r="3" spans="1:16" ht="15" thickBot="1">
      <c r="A3" s="3288" t="s">
        <v>206</v>
      </c>
      <c r="B3" s="3288"/>
      <c r="C3" s="3288"/>
      <c r="D3" s="107">
        <f>'数据-基础表'!AY6</f>
        <v>210040</v>
      </c>
      <c r="E3" s="107">
        <f>'数据-基础表'!AZ5</f>
        <v>840160</v>
      </c>
      <c r="F3" s="1981"/>
      <c r="G3" s="278" t="s">
        <v>857</v>
      </c>
      <c r="H3" s="273" t="s">
        <v>858</v>
      </c>
      <c r="I3" s="1973">
        <f>ROUND('数据-基础表'!B3/'数据-基础表'!A3,2)</f>
        <v>4</v>
      </c>
      <c r="J3" s="1981"/>
      <c r="K3" s="1981"/>
      <c r="L3" s="1981"/>
    </row>
    <row r="4" spans="1:16" ht="14.4">
      <c r="A4" s="3289"/>
      <c r="B4" s="3290"/>
      <c r="C4" s="3291"/>
      <c r="D4" s="108" t="s">
        <v>204</v>
      </c>
      <c r="E4" s="109" t="s">
        <v>205</v>
      </c>
      <c r="F4" s="1981"/>
      <c r="G4" s="1197"/>
      <c r="H4" s="273" t="s">
        <v>859</v>
      </c>
      <c r="I4" s="1973">
        <f>ROUND(SUMIF('数据-基础表'!I9:AS9,"地上",'数据-基础表'!I5:AS5)/'数据-基础表'!A3,2)</f>
        <v>4</v>
      </c>
      <c r="J4" s="1981"/>
      <c r="K4" s="1981"/>
      <c r="L4" s="1981"/>
    </row>
    <row r="5" spans="1:16" ht="14.4">
      <c r="A5" s="110" t="s">
        <v>207</v>
      </c>
      <c r="B5" s="3292" t="s">
        <v>230</v>
      </c>
      <c r="C5" s="3292"/>
      <c r="D5" s="111">
        <f>ROUND($D$3*E5/$E$3,2)</f>
        <v>0</v>
      </c>
      <c r="E5" s="112">
        <f>SUMIF('数据-基础表'!$11:$11,"住宅",'数据-基础表'!$5:$5)</f>
        <v>0</v>
      </c>
      <c r="F5" s="1981"/>
      <c r="G5" s="278" t="s">
        <v>860</v>
      </c>
      <c r="H5" s="273" t="s">
        <v>858</v>
      </c>
      <c r="I5" s="1973">
        <f>ROUND(E31/D31,2)</f>
        <v>4</v>
      </c>
      <c r="J5" s="1981"/>
      <c r="K5" s="1981"/>
      <c r="L5" s="1981"/>
    </row>
    <row r="6" spans="1:16" ht="15" thickBot="1">
      <c r="A6" s="113"/>
      <c r="B6" s="3292" t="s">
        <v>208</v>
      </c>
      <c r="C6" s="3292"/>
      <c r="D6" s="111">
        <f>ROUND($D$3*E6/$E$3,2)</f>
        <v>210040</v>
      </c>
      <c r="E6" s="112">
        <f>E3-E5</f>
        <v>840160</v>
      </c>
      <c r="F6" s="1981"/>
      <c r="G6" s="1197"/>
      <c r="H6" s="273" t="s">
        <v>859</v>
      </c>
      <c r="I6" s="1973">
        <f>ROUND(F31/D31,2)</f>
        <v>4</v>
      </c>
      <c r="J6" s="1981"/>
      <c r="K6" s="1981"/>
      <c r="L6" s="1981"/>
    </row>
    <row r="7" spans="1:16" ht="14.4">
      <c r="A7" s="3284"/>
      <c r="B7" s="3285"/>
      <c r="C7" s="3286"/>
      <c r="D7" s="108" t="s">
        <v>204</v>
      </c>
      <c r="E7" s="114" t="s">
        <v>231</v>
      </c>
      <c r="F7" s="1981"/>
      <c r="G7" s="1152" t="s">
        <v>1645</v>
      </c>
      <c r="H7" s="1153"/>
      <c r="I7" s="1843"/>
      <c r="J7" s="1981"/>
      <c r="K7" s="1981"/>
      <c r="L7" s="1981"/>
    </row>
    <row r="8" spans="1:16" ht="14.4">
      <c r="A8" s="110" t="s">
        <v>209</v>
      </c>
      <c r="B8" s="115" t="s">
        <v>210</v>
      </c>
      <c r="C8" s="111" t="s">
        <v>211</v>
      </c>
      <c r="D8" s="111">
        <f t="shared" ref="D8:D15" si="0">ROUND($D$3*E8/$E$3,2)</f>
        <v>210040</v>
      </c>
      <c r="E8" s="116">
        <f>SUMIF('数据-基础表'!BB10:BK10,"地上",'数据-基础表'!BB5:BK5)</f>
        <v>840160</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2329</v>
      </c>
      <c r="D11" s="111">
        <f t="shared" si="0"/>
        <v>0</v>
      </c>
      <c r="E11" s="116">
        <f>SUMPRODUCT(('数据-基础表'!BB10:BK10="地下")*('数据-基础表'!BB11:BK11="办公")*('数据-基础表'!BB5:BK5))+'数据-基础表'!AJ5</f>
        <v>0</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2336</v>
      </c>
      <c r="D13" s="111">
        <f t="shared" si="0"/>
        <v>0</v>
      </c>
      <c r="E13" s="116">
        <f>SUMPRODUCT(('数据-基础表'!BB10:BK10="地下")*('数据-基础表'!BB11:BK11="车库")*('数据-基础表'!BB5:BK5))</f>
        <v>0</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210040</v>
      </c>
      <c r="E16" s="120">
        <f>SUM(E8:E15)</f>
        <v>840160</v>
      </c>
      <c r="F16" s="1981"/>
      <c r="G16" s="1983"/>
      <c r="H16" s="964" t="s">
        <v>219</v>
      </c>
      <c r="I16" s="965"/>
      <c r="J16" s="1981"/>
      <c r="K16" s="3278" t="s">
        <v>2567</v>
      </c>
      <c r="L16" s="3279"/>
      <c r="M16" s="3279"/>
      <c r="N16" s="3279"/>
      <c r="O16" s="3279"/>
      <c r="P16" s="3280"/>
    </row>
    <row r="17" spans="1:19" ht="14.4">
      <c r="A17" s="121" t="s">
        <v>216</v>
      </c>
      <c r="B17" s="122" t="s">
        <v>217</v>
      </c>
      <c r="C17" s="2295" t="s">
        <v>2315</v>
      </c>
      <c r="D17" s="108" t="s">
        <v>204</v>
      </c>
      <c r="E17" s="124" t="s">
        <v>205</v>
      </c>
      <c r="F17" s="125"/>
      <c r="G17" s="1362"/>
      <c r="H17" s="966" t="s">
        <v>218</v>
      </c>
      <c r="I17" s="967" t="s">
        <v>2314</v>
      </c>
      <c r="J17" s="1981"/>
      <c r="K17" s="3281" t="s">
        <v>2568</v>
      </c>
      <c r="L17" s="3282"/>
      <c r="M17" s="3283"/>
      <c r="N17" s="3281" t="s">
        <v>2569</v>
      </c>
      <c r="O17" s="3282"/>
      <c r="P17" s="3283"/>
      <c r="R17" s="2296" t="s">
        <v>2313</v>
      </c>
      <c r="S17" s="144"/>
    </row>
    <row r="18" spans="1:19" ht="14.4">
      <c r="A18" s="117"/>
      <c r="B18" s="128"/>
      <c r="C18" s="129"/>
      <c r="D18" s="2639"/>
      <c r="E18" s="130" t="s">
        <v>220</v>
      </c>
      <c r="F18" s="131" t="s">
        <v>221</v>
      </c>
      <c r="G18" s="1363" t="s">
        <v>222</v>
      </c>
      <c r="H18" s="968" t="s">
        <v>223</v>
      </c>
      <c r="I18" s="969" t="s">
        <v>224</v>
      </c>
      <c r="J18" s="1981"/>
      <c r="K18" s="2602" t="s">
        <v>2570</v>
      </c>
      <c r="L18" s="2603" t="s">
        <v>2571</v>
      </c>
      <c r="M18" s="2604" t="s">
        <v>2572</v>
      </c>
      <c r="N18" s="2602" t="s">
        <v>2570</v>
      </c>
      <c r="O18" s="2603" t="s">
        <v>2571</v>
      </c>
      <c r="P18" s="2604" t="s">
        <v>2572</v>
      </c>
      <c r="R18" s="2297" t="s">
        <v>2311</v>
      </c>
      <c r="S18" s="2297" t="s">
        <v>2312</v>
      </c>
    </row>
    <row r="19" spans="1:19" ht="14.4">
      <c r="A19" s="133"/>
      <c r="B19" s="115" t="s">
        <v>225</v>
      </c>
      <c r="C19" s="3021" t="s">
        <v>3158</v>
      </c>
      <c r="D19" s="111">
        <f t="shared" ref="D19:D26" si="1">ROUND($D$3*E19/$E$3,2)</f>
        <v>210040</v>
      </c>
      <c r="E19" s="134">
        <f t="shared" ref="E19:E26" si="2">SUM(F19:G19)</f>
        <v>840160</v>
      </c>
      <c r="F19" s="135">
        <f>'数据-基础表'!I13</f>
        <v>840160</v>
      </c>
      <c r="G19" s="1364"/>
      <c r="H19" s="970">
        <f>ROUND($D$3*I19/$E$3,2)</f>
        <v>0</v>
      </c>
      <c r="I19" s="116">
        <f>IF($I$17="自定义",P19,M19)</f>
        <v>0</v>
      </c>
      <c r="J19" s="1981"/>
      <c r="K19" s="2605">
        <f t="shared" ref="K19:K26" si="3">ROUND(E$28*E19/E$27,2)</f>
        <v>0</v>
      </c>
      <c r="L19" s="273">
        <f t="shared" ref="L19:L26" si="4">ROUND(IF(COUNTIF(C19,"*住宅*")&gt;0,E$29*E19/E$32,0),2)</f>
        <v>0</v>
      </c>
      <c r="M19" s="2606">
        <f>K19+L19</f>
        <v>0</v>
      </c>
      <c r="N19" s="2607"/>
      <c r="O19" s="2608"/>
      <c r="P19" s="2609">
        <f>N19+O19</f>
        <v>0</v>
      </c>
      <c r="R19" s="273">
        <f t="shared" ref="R19:S26" si="5">D19+H19</f>
        <v>210040</v>
      </c>
      <c r="S19" s="2298">
        <f t="shared" si="5"/>
        <v>840160</v>
      </c>
    </row>
    <row r="20" spans="1:19" ht="14.4">
      <c r="A20" s="138"/>
      <c r="B20" s="115" t="s">
        <v>226</v>
      </c>
      <c r="C20" s="3021"/>
      <c r="D20" s="111">
        <f t="shared" si="1"/>
        <v>0</v>
      </c>
      <c r="E20" s="134">
        <f t="shared" si="2"/>
        <v>0</v>
      </c>
      <c r="F20" s="135"/>
      <c r="G20" s="1364"/>
      <c r="H20" s="970">
        <f t="shared" ref="H20:H26" si="6">ROUND($D$3*I20/$E$3,2)</f>
        <v>0</v>
      </c>
      <c r="I20" s="116">
        <f t="shared" ref="I20:I26" si="7">IF($I$17="自定义",P20,M20)</f>
        <v>0</v>
      </c>
      <c r="J20" s="1981"/>
      <c r="K20" s="2605">
        <f t="shared" si="3"/>
        <v>0</v>
      </c>
      <c r="L20" s="273">
        <f t="shared" si="4"/>
        <v>0</v>
      </c>
      <c r="M20" s="2606">
        <f t="shared" ref="M20:M26" si="8">K20+L20</f>
        <v>0</v>
      </c>
      <c r="N20" s="2607"/>
      <c r="O20" s="2608"/>
      <c r="P20" s="2609">
        <f t="shared" ref="P20:P26" si="9">N20+O20</f>
        <v>0</v>
      </c>
      <c r="R20" s="273">
        <f t="shared" si="5"/>
        <v>0</v>
      </c>
      <c r="S20" s="2298">
        <f t="shared" si="5"/>
        <v>0</v>
      </c>
    </row>
    <row r="21" spans="1:19" ht="14.4">
      <c r="A21" s="138"/>
      <c r="B21" s="115" t="s">
        <v>226</v>
      </c>
      <c r="C21" s="3021"/>
      <c r="D21" s="111">
        <f t="shared" si="1"/>
        <v>0</v>
      </c>
      <c r="E21" s="134">
        <f t="shared" si="2"/>
        <v>0</v>
      </c>
      <c r="F21" s="135"/>
      <c r="G21" s="1364"/>
      <c r="H21" s="970">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ht="14.4">
      <c r="A22" s="138"/>
      <c r="B22" s="115" t="s">
        <v>226</v>
      </c>
      <c r="C22" s="1361"/>
      <c r="D22" s="111">
        <f t="shared" si="1"/>
        <v>0</v>
      </c>
      <c r="E22" s="134">
        <f t="shared" si="2"/>
        <v>0</v>
      </c>
      <c r="F22" s="140"/>
      <c r="G22" s="1365"/>
      <c r="H22" s="970">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ht="14.4">
      <c r="A23" s="138"/>
      <c r="B23" s="115" t="s">
        <v>226</v>
      </c>
      <c r="C23" s="139"/>
      <c r="D23" s="111">
        <f>ROUND($D$3*E23/$E$3,2)</f>
        <v>0</v>
      </c>
      <c r="E23" s="134">
        <f>SUM(F23:G23)</f>
        <v>0</v>
      </c>
      <c r="F23" s="140"/>
      <c r="G23" s="1365"/>
      <c r="H23" s="970">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ht="14.4">
      <c r="A24" s="138"/>
      <c r="B24" s="115" t="s">
        <v>226</v>
      </c>
      <c r="C24" s="139"/>
      <c r="D24" s="111">
        <f>ROUND($D$3*E24/$E$3,2)</f>
        <v>0</v>
      </c>
      <c r="E24" s="134">
        <f>SUM(F24:G24)</f>
        <v>0</v>
      </c>
      <c r="F24" s="140"/>
      <c r="G24" s="1365"/>
      <c r="H24" s="970">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t="14.4">
      <c r="A25" s="138"/>
      <c r="B25" s="115" t="s">
        <v>226</v>
      </c>
      <c r="C25" s="139"/>
      <c r="D25" s="111">
        <f t="shared" si="1"/>
        <v>0</v>
      </c>
      <c r="E25" s="134">
        <f t="shared" si="2"/>
        <v>0</v>
      </c>
      <c r="F25" s="140"/>
      <c r="G25" s="1365"/>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t="14.4">
      <c r="A26" s="138"/>
      <c r="B26" s="115" t="s">
        <v>226</v>
      </c>
      <c r="C26" s="142"/>
      <c r="D26" s="111">
        <f t="shared" si="1"/>
        <v>0</v>
      </c>
      <c r="E26" s="134">
        <f t="shared" si="2"/>
        <v>0</v>
      </c>
      <c r="F26" s="140"/>
      <c r="G26" s="1365"/>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15" thickBot="1">
      <c r="A27" s="138"/>
      <c r="B27" s="111"/>
      <c r="C27" s="127" t="s">
        <v>215</v>
      </c>
      <c r="D27" s="134">
        <f>SUM(D19:D26)</f>
        <v>210040</v>
      </c>
      <c r="E27" s="143">
        <f>IF(SUM(E19:E26)='数据-基础表'!BA5,SUM(E19:E26),IF(F27="地上面积有误","面积有误","地下面积有误"))</f>
        <v>840160</v>
      </c>
      <c r="F27" s="134">
        <f>IF(SUM(F19:F26)=E8,SUM(F19:F26),"地上面积有误")</f>
        <v>840160</v>
      </c>
      <c r="G27" s="112">
        <f>SUM(G19:G26)</f>
        <v>0</v>
      </c>
      <c r="H27" s="971">
        <f>SUM(H19:H26)</f>
        <v>0</v>
      </c>
      <c r="I27" s="972">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210040</v>
      </c>
      <c r="S27" s="273">
        <f>IF(SUM(S19:S26)=$E$3,SUM(S19:S26),SUM(S19:S26)&amp;"误差"&amp;ROUND(SUM(S19:S26)-E3,2))</f>
        <v>840160</v>
      </c>
    </row>
    <row r="28" spans="1:19" ht="14.4">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ht="14.4">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ht="14.4">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6"/>
      <c r="B31" s="1367" t="s">
        <v>229</v>
      </c>
      <c r="C31" s="2327" t="s">
        <v>2324</v>
      </c>
      <c r="D31" s="1368">
        <f>D27+D30</f>
        <v>210040</v>
      </c>
      <c r="E31" s="1368">
        <f>E27+E30</f>
        <v>840160</v>
      </c>
      <c r="F31" s="1369">
        <f>F27+F30</f>
        <v>840160</v>
      </c>
      <c r="G31" s="1370">
        <f>G27+G30</f>
        <v>0</v>
      </c>
      <c r="H31" s="1981"/>
      <c r="I31" s="1981"/>
      <c r="J31" s="1981"/>
      <c r="K31" s="1981"/>
      <c r="L31" s="1981"/>
    </row>
    <row r="32" spans="1:19" ht="14.4">
      <c r="A32" s="1981"/>
      <c r="B32" s="2360" t="s">
        <v>2323</v>
      </c>
      <c r="C32" s="2644"/>
      <c r="D32" s="1197"/>
      <c r="E32" s="1197">
        <f>SUMIF(C19:C26,"*住宅*",E19:E26)</f>
        <v>0</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G24" sqref="AG2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5"/>
    <col min="42" max="42" width="0" style="1995" hidden="1" customWidth="1"/>
    <col min="43" max="83" width="13.77734375" style="1995"/>
    <col min="84" max="16384" width="13.77734375" style="1199"/>
  </cols>
  <sheetData>
    <row r="1" spans="1:83" ht="18"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 thickBot="1">
      <c r="A2" s="149" t="s">
        <v>235</v>
      </c>
      <c r="B2" s="2335">
        <f>项目基本情况!D3</f>
        <v>43605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4.4"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57.6">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2829</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4">
      <c r="A6" s="2299" t="str">
        <f>'数据-汇总表'!C19</f>
        <v>商业</v>
      </c>
      <c r="B6" s="2334" t="str">
        <f>IF(A6=0,"","经营性")</f>
        <v>经营性</v>
      </c>
      <c r="C6" s="173" t="s">
        <v>3015</v>
      </c>
      <c r="D6" s="2305">
        <f>SUMIF(项目基本情况!D$15:I$15,C6,项目基本情况!D$18:I$18)</f>
        <v>40</v>
      </c>
      <c r="E6" s="2306">
        <f>IF(B6="","",SUMIF(项目基本情况!D$15:I$15,C6,项目基本情况!D$17:I$17))</f>
        <v>55558</v>
      </c>
      <c r="F6" s="174">
        <f>SUMIF(项目基本情况!D$15:I$15,C6,项目基本情况!D$19:I$19)</f>
        <v>32.74</v>
      </c>
      <c r="G6" s="175">
        <f>IF(ISERROR(ROUND(POWER(1+H6,D6-F6)*(POWER(1+H6,F6)-1)/(POWER(1+H6,D6)-1),3)),0,ROUND(POWER(1+H6,D6-F6)*(POWER(1+H6,F6)-1)/(POWER(1+H6,D6)-1),3))</f>
        <v>0.93</v>
      </c>
      <c r="H6" s="3022">
        <v>0.05</v>
      </c>
      <c r="I6" s="3022">
        <v>5.5E-2</v>
      </c>
      <c r="J6" s="176">
        <v>8.5000000000000006E-2</v>
      </c>
      <c r="K6" s="179">
        <f>SUMIF('数据-汇总表'!C$19:C$33,'数据-取费表'!A6,'数据-汇总表'!E$19:E$33)</f>
        <v>840160</v>
      </c>
      <c r="L6" s="3023">
        <v>2200</v>
      </c>
      <c r="M6" s="177">
        <f t="shared" ref="M6:M14" si="0">ROUND(K6*L6/10000,0)</f>
        <v>184835</v>
      </c>
      <c r="N6" s="3024">
        <v>0</v>
      </c>
      <c r="O6" s="177">
        <f>IF($N$5="成新度","——",ROUND(M6*N6,0))</f>
        <v>0</v>
      </c>
      <c r="P6" s="178">
        <f>IF($N$5="成新度","——",M6-O6)</f>
        <v>184835</v>
      </c>
      <c r="Q6" s="3025">
        <v>0.15</v>
      </c>
      <c r="R6" s="179">
        <f>SUMIF('数据-汇总表'!C$19:C$33,A6,'数据-汇总表'!R$19:R$33)</f>
        <v>210040</v>
      </c>
      <c r="S6" s="132">
        <f>IF('数据-汇总表'!$I$17="按面积比例",SUMIF('数据-汇总表'!C$19:C$33,A6,'数据-汇总表'!K$19:K$33),SUMIF('数据-汇总表'!C$19:C$33,A6,'数据-汇总表'!N$19:N$33))</f>
        <v>0</v>
      </c>
      <c r="T6" s="2231" t="str">
        <f>IF($T$4="按面积比例",IF(ISERROR(ROUND($M$14*S6/S$16,0)),"0",ROUND($M$14*S6/S$16,0)),"需自行计算录入")</f>
        <v>0</v>
      </c>
      <c r="U6" s="180">
        <v>1</v>
      </c>
      <c r="V6" s="181">
        <v>2.5000000000000001E-2</v>
      </c>
      <c r="W6" s="181">
        <v>0.1</v>
      </c>
      <c r="X6" s="2318"/>
      <c r="Y6" s="182">
        <v>1</v>
      </c>
      <c r="Z6" s="183"/>
      <c r="AA6" s="176"/>
      <c r="AB6" s="176"/>
      <c r="AC6" s="2321"/>
      <c r="AD6" s="184"/>
      <c r="AE6" s="968">
        <f ca="1">IF(AN6="",0,SUMIF(INDIRECT("'"&amp;AN6&amp;"'"&amp;"!E:E"),$AE$5,INDIRECT("'"&amp;AN6&amp;"'"&amp;"!F:F")))</f>
        <v>29.740000000000002</v>
      </c>
      <c r="AF6" s="141"/>
      <c r="AG6" s="1209">
        <f>IF(AF6="",0,AE6-AF6)</f>
        <v>0</v>
      </c>
      <c r="AH6" s="141"/>
      <c r="AI6" s="187">
        <v>365</v>
      </c>
      <c r="AJ6" s="188"/>
      <c r="AK6" s="189">
        <v>1.0999999999999999E-2</v>
      </c>
      <c r="AL6" s="190">
        <v>1.5E-3</v>
      </c>
      <c r="AM6" s="3036">
        <v>0.01</v>
      </c>
      <c r="AN6" s="2389" t="s">
        <v>3159</v>
      </c>
      <c r="AO6" s="1997"/>
      <c r="AP6" s="1200">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4"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023"/>
      <c r="M7" s="177">
        <f t="shared" si="0"/>
        <v>0</v>
      </c>
      <c r="N7" s="3024"/>
      <c r="O7" s="177">
        <f t="shared" ref="O7:O14" si="3">IF($N$5="成新度","——",ROUND(M7*N7,0))</f>
        <v>0</v>
      </c>
      <c r="P7" s="178">
        <f t="shared" ref="P7:P14" si="4">IF($N$5="成新度","——",M7-O7)</f>
        <v>0</v>
      </c>
      <c r="Q7" s="3025"/>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68">
        <f t="shared" ref="AE7:AE13" ca="1" si="6">IF(AN7="",0,SUMIF(INDIRECT("'"&amp;AN7&amp;"'"&amp;"!E:E"),$AE$5,INDIRECT("'"&amp;AN7&amp;"'"&amp;"!F:F")))</f>
        <v>0</v>
      </c>
      <c r="AF7" s="141"/>
      <c r="AG7" s="1209">
        <f t="shared" ref="AG7:AG13" si="7">IF(AF7="",0,AE7-AF7)</f>
        <v>0</v>
      </c>
      <c r="AH7" s="141"/>
      <c r="AI7" s="187"/>
      <c r="AJ7" s="188"/>
      <c r="AK7" s="189"/>
      <c r="AL7" s="190"/>
      <c r="AM7" s="2387"/>
      <c r="AN7" s="2389"/>
      <c r="AO7" s="1997"/>
      <c r="AP7" s="1200">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4"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68">
        <f t="shared" ca="1" si="6"/>
        <v>0</v>
      </c>
      <c r="AF8" s="141"/>
      <c r="AG8" s="1209">
        <f t="shared" si="7"/>
        <v>0</v>
      </c>
      <c r="AH8" s="141"/>
      <c r="AI8" s="187"/>
      <c r="AJ8" s="188"/>
      <c r="AK8" s="189"/>
      <c r="AL8" s="190"/>
      <c r="AM8" s="2387"/>
      <c r="AN8" s="2389"/>
      <c r="AO8" s="1997"/>
      <c r="AP8" s="1200">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4"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387"/>
      <c r="AN9" s="2389"/>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4"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387"/>
      <c r="AN10" s="2389"/>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4"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389"/>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4"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389"/>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4"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387"/>
      <c r="AN13" s="2389"/>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3.8">
      <c r="A14" s="2300" t="s">
        <v>2316</v>
      </c>
      <c r="B14" s="2303" t="s">
        <v>1679</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8.8">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840160</v>
      </c>
      <c r="L16" s="206">
        <f>ROUND(M16*10000/SUM(K6:K14),0)</f>
        <v>2200</v>
      </c>
      <c r="M16" s="206">
        <f>SUM(M6:M14)</f>
        <v>184835</v>
      </c>
      <c r="N16" s="207">
        <f>ROUND(SUMPRODUCT(M6:M14,N6:N14)/M16,3)</f>
        <v>0</v>
      </c>
      <c r="O16" s="206">
        <f>SUM(O6:O14)</f>
        <v>0</v>
      </c>
      <c r="P16" s="206">
        <f>SUM(P6:P14)</f>
        <v>184835</v>
      </c>
      <c r="Q16" s="208">
        <f>ROUND(SUMPRODUCT(Q6:Q13,K6:K13)/SUMPRODUCT((Q6:Q13&gt;0)*(K6:K13)),2)</f>
        <v>0.15</v>
      </c>
      <c r="R16" s="2308">
        <f>SUM(R6:R13)</f>
        <v>210040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7" t="s">
        <v>264</v>
      </c>
      <c r="B19" s="218">
        <v>0</v>
      </c>
      <c r="C19" s="2361" t="s">
        <v>2338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9" t="s">
        <v>265</v>
      </c>
      <c r="B20" s="220">
        <v>3</v>
      </c>
      <c r="C20" s="2361" t="s">
        <v>2337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8.8">
      <c r="A27" s="226" t="s">
        <v>2340</v>
      </c>
      <c r="B27" s="3192">
        <v>75</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8.8">
      <c r="A28" s="227" t="s">
        <v>2341</v>
      </c>
      <c r="B28" s="3193">
        <v>75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9.4" thickBot="1">
      <c r="A29" s="230" t="s">
        <v>2339</v>
      </c>
      <c r="B29" s="231">
        <v>0</v>
      </c>
      <c r="C29" s="1549"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8.8">
      <c r="A30" s="234"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8.8">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9.4" thickBot="1">
      <c r="A32" s="236" t="s">
        <v>275</v>
      </c>
      <c r="B32" s="1374">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4">
      <c r="A33" s="226" t="s">
        <v>278</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86"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5" t="s">
        <v>283</v>
      </c>
      <c r="B42" s="239">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5"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3194">
        <v>0.04</v>
      </c>
      <c r="C48" s="3072"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5" t="s">
        <v>293</v>
      </c>
      <c r="B52" s="248">
        <f>SUMIF(A54:A63,B53,B54:B63)</f>
        <v>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49" t="s">
        <v>924</v>
      </c>
      <c r="C53" s="3073" t="s">
        <v>2905</v>
      </c>
      <c r="D53" s="3074" t="s">
        <v>3003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76" t="s">
        <v>2906</v>
      </c>
      <c r="B54" s="186"/>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76" t="s">
        <v>2907</v>
      </c>
      <c r="B55" s="186"/>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76" t="s">
        <v>2908</v>
      </c>
      <c r="B56" s="186"/>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76" t="s">
        <v>2909</v>
      </c>
      <c r="B57" s="186">
        <v>2</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76" t="s">
        <v>2910</v>
      </c>
      <c r="B58" s="186"/>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76" t="s">
        <v>2911</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76"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76"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76"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2915</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293" t="s">
        <v>1663</v>
      </c>
      <c r="B1" s="3294"/>
      <c r="C1" s="3294"/>
      <c r="D1" s="3294"/>
      <c r="E1" s="3294"/>
      <c r="F1" s="3294"/>
      <c r="G1" s="3294"/>
      <c r="H1" s="1999"/>
      <c r="I1" s="2000"/>
      <c r="J1" s="2001"/>
      <c r="K1" s="1999"/>
      <c r="L1" s="2000"/>
      <c r="M1" s="2001"/>
      <c r="N1" s="1999"/>
      <c r="O1" s="2000"/>
      <c r="P1" s="2001"/>
      <c r="Q1" s="2002"/>
      <c r="R1" s="2003"/>
    </row>
    <row r="2" spans="1:18" ht="15" thickBot="1">
      <c r="A2" s="1217"/>
      <c r="B2" s="1218"/>
      <c r="C2" s="1219" t="s">
        <v>1664</v>
      </c>
      <c r="D2" s="1220"/>
      <c r="E2" s="1221"/>
      <c r="F2" s="1222"/>
      <c r="G2" s="1219" t="s">
        <v>1665</v>
      </c>
      <c r="H2" s="2005"/>
      <c r="I2" s="2005"/>
      <c r="J2" s="2005"/>
      <c r="K2" s="2005"/>
      <c r="L2" s="2005"/>
      <c r="M2" s="2005"/>
      <c r="N2" s="2005"/>
      <c r="O2" s="2005"/>
      <c r="P2" s="2005"/>
      <c r="Q2" s="2005"/>
      <c r="R2" s="2005"/>
    </row>
    <row r="3" spans="1:18" ht="28.8">
      <c r="A3" s="1223" t="s">
        <v>1666</v>
      </c>
      <c r="B3" s="1224" t="s">
        <v>1653</v>
      </c>
      <c r="C3" s="3078"/>
      <c r="D3" s="2006"/>
      <c r="E3" s="1225" t="s">
        <v>1666</v>
      </c>
      <c r="F3" s="1226" t="s">
        <v>1654</v>
      </c>
      <c r="G3" s="3082"/>
      <c r="H3" s="2005"/>
      <c r="I3" s="2005"/>
      <c r="J3" s="2005"/>
      <c r="K3" s="2005"/>
      <c r="L3" s="2005"/>
      <c r="M3" s="2005"/>
      <c r="N3" s="2005"/>
      <c r="O3" s="2005"/>
      <c r="P3" s="2005"/>
      <c r="Q3" s="2005"/>
      <c r="R3" s="2005"/>
    </row>
    <row r="4" spans="1:18">
      <c r="A4" s="1225"/>
      <c r="B4" s="1227" t="s">
        <v>1667</v>
      </c>
      <c r="C4" s="3079"/>
      <c r="D4" s="2006"/>
      <c r="E4" s="1228"/>
      <c r="F4" s="1229" t="s">
        <v>1668</v>
      </c>
      <c r="G4" s="3080"/>
      <c r="H4" s="2005"/>
      <c r="I4" s="2005"/>
      <c r="J4" s="2005"/>
      <c r="K4" s="2005"/>
      <c r="L4" s="2005"/>
      <c r="M4" s="2005"/>
      <c r="N4" s="2005"/>
      <c r="O4" s="2005"/>
      <c r="P4" s="2005"/>
      <c r="Q4" s="2005"/>
      <c r="R4" s="2005"/>
    </row>
    <row r="5" spans="1:18">
      <c r="A5" s="1225"/>
      <c r="B5" s="1227" t="s">
        <v>1669</v>
      </c>
      <c r="C5" s="3079"/>
      <c r="D5" s="2006"/>
      <c r="E5" s="1228"/>
      <c r="F5" s="1227" t="s">
        <v>2547</v>
      </c>
      <c r="G5" s="3080"/>
      <c r="H5" s="2005"/>
      <c r="I5" s="2005"/>
      <c r="J5" s="2005"/>
      <c r="K5" s="2005"/>
      <c r="L5" s="2005"/>
      <c r="M5" s="2005"/>
      <c r="N5" s="2005"/>
      <c r="O5" s="2005"/>
      <c r="P5" s="2005"/>
      <c r="Q5" s="2005"/>
      <c r="R5" s="2005"/>
    </row>
    <row r="6" spans="1:18">
      <c r="A6" s="1225"/>
      <c r="B6" s="1227" t="s">
        <v>1655</v>
      </c>
      <c r="C6" s="3080"/>
      <c r="D6" s="2006"/>
      <c r="E6" s="1228"/>
      <c r="F6" s="1227" t="s">
        <v>2548</v>
      </c>
      <c r="G6" s="3080"/>
      <c r="H6" s="2005"/>
      <c r="I6" s="2005"/>
      <c r="J6" s="2005"/>
      <c r="K6" s="2005"/>
      <c r="L6" s="2005"/>
      <c r="M6" s="2005"/>
      <c r="N6" s="2005"/>
      <c r="O6" s="2005"/>
      <c r="P6" s="2005"/>
      <c r="Q6" s="2005"/>
      <c r="R6" s="2005"/>
    </row>
    <row r="7" spans="1:18" ht="15" thickBot="1">
      <c r="A7" s="1225"/>
      <c r="B7" s="1227" t="s">
        <v>2547</v>
      </c>
      <c r="C7" s="3080"/>
      <c r="D7" s="2007"/>
      <c r="E7" s="1230"/>
      <c r="F7" s="1231" t="s">
        <v>1670</v>
      </c>
      <c r="G7" s="3083"/>
      <c r="H7" s="2005"/>
      <c r="I7" s="2005"/>
      <c r="J7" s="2005"/>
      <c r="K7" s="2005"/>
      <c r="L7" s="2005"/>
      <c r="M7" s="2005"/>
      <c r="N7" s="2005"/>
      <c r="O7" s="2005"/>
      <c r="P7" s="2005"/>
      <c r="Q7" s="2005"/>
      <c r="R7" s="2005"/>
    </row>
    <row r="8" spans="1:18">
      <c r="A8" s="1225"/>
      <c r="B8" s="1227" t="s">
        <v>2548</v>
      </c>
      <c r="C8" s="3080"/>
      <c r="D8" s="2007"/>
      <c r="E8" s="2007"/>
      <c r="F8" s="1550"/>
      <c r="G8" s="1550"/>
      <c r="H8" s="2005"/>
      <c r="I8" s="2005"/>
      <c r="J8" s="2005"/>
      <c r="K8" s="2005"/>
      <c r="L8" s="2005"/>
      <c r="M8" s="2005"/>
      <c r="N8" s="2005"/>
      <c r="O8" s="2005"/>
      <c r="P8" s="2005"/>
      <c r="Q8" s="2005"/>
      <c r="R8" s="2005"/>
    </row>
    <row r="9" spans="1:18">
      <c r="A9" s="1225"/>
      <c r="B9" s="1227" t="s">
        <v>1656</v>
      </c>
      <c r="C9" s="3079"/>
      <c r="D9" s="2006"/>
      <c r="E9" s="2007"/>
      <c r="F9" s="1550"/>
      <c r="G9" s="1550"/>
      <c r="H9" s="2005"/>
      <c r="I9" s="2005"/>
      <c r="J9" s="2005"/>
      <c r="K9" s="2005"/>
      <c r="L9" s="2005"/>
      <c r="M9" s="2005"/>
      <c r="N9" s="2005"/>
      <c r="O9" s="2005"/>
      <c r="P9" s="2005"/>
      <c r="Q9" s="2005"/>
      <c r="R9" s="2005"/>
    </row>
    <row r="10" spans="1:18" s="2013" customFormat="1" ht="15" thickBot="1">
      <c r="A10" s="1232"/>
      <c r="B10" s="1233" t="s">
        <v>1671</v>
      </c>
      <c r="C10" s="3081"/>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75"/>
      <c r="E12" s="2006"/>
      <c r="F12" s="2007"/>
      <c r="G12" s="2009"/>
      <c r="H12" s="2014"/>
      <c r="I12" s="2015"/>
      <c r="J12" s="2014"/>
      <c r="K12" s="2014"/>
      <c r="L12" s="2016"/>
      <c r="M12" s="2014"/>
      <c r="N12" s="2017"/>
      <c r="O12" s="2018"/>
      <c r="P12" s="2019"/>
      <c r="Q12" s="2017"/>
      <c r="R12" s="2003"/>
    </row>
    <row r="13" spans="1:18" ht="18" thickBot="1">
      <c r="A13" s="2574" t="s">
        <v>1672</v>
      </c>
      <c r="B13" s="2575"/>
      <c r="C13" s="2575"/>
      <c r="D13" s="1220"/>
      <c r="E13" s="2575"/>
      <c r="F13" s="2575"/>
      <c r="G13" s="2575"/>
    </row>
    <row r="14" spans="1:18" ht="15" thickBot="1">
      <c r="A14" s="1234"/>
      <c r="B14" s="1235"/>
      <c r="C14" s="1236" t="s">
        <v>1664</v>
      </c>
      <c r="D14" s="2006"/>
      <c r="E14" s="1237"/>
      <c r="F14" s="1237"/>
      <c r="G14" s="1219" t="s">
        <v>1665</v>
      </c>
    </row>
    <row r="15" spans="1:18" ht="28.8">
      <c r="A15" s="2585" t="s">
        <v>1657</v>
      </c>
      <c r="B15" s="1238" t="s">
        <v>1653</v>
      </c>
      <c r="C15" s="1239">
        <f>C3</f>
        <v>0</v>
      </c>
      <c r="D15" s="2006"/>
      <c r="E15" s="2582" t="s">
        <v>1658</v>
      </c>
      <c r="F15" s="1238" t="s">
        <v>1673</v>
      </c>
      <c r="G15" s="1240">
        <f>G3</f>
        <v>0</v>
      </c>
    </row>
    <row r="16" spans="1:18">
      <c r="A16" s="2586"/>
      <c r="B16" s="1241" t="s">
        <v>1667</v>
      </c>
      <c r="C16" s="1242">
        <f>C4</f>
        <v>0</v>
      </c>
      <c r="D16" s="2006"/>
      <c r="E16" s="2583"/>
      <c r="F16" s="1243" t="s">
        <v>1668</v>
      </c>
      <c r="G16" s="1001">
        <f>G4</f>
        <v>0</v>
      </c>
    </row>
    <row r="17" spans="1:7">
      <c r="A17" s="2586"/>
      <c r="B17" s="1241" t="s">
        <v>1669</v>
      </c>
      <c r="C17" s="1242">
        <f>C5</f>
        <v>0</v>
      </c>
      <c r="D17" s="2007"/>
      <c r="E17" s="2583"/>
      <c r="F17" s="1243" t="s">
        <v>1674</v>
      </c>
      <c r="G17" s="2791"/>
    </row>
    <row r="18" spans="1:7">
      <c r="A18" s="2586"/>
      <c r="B18" s="1243" t="s">
        <v>1655</v>
      </c>
      <c r="C18" s="1001">
        <f>C6</f>
        <v>0</v>
      </c>
      <c r="D18" s="2007"/>
      <c r="E18" s="2583"/>
      <c r="F18" s="1243" t="s">
        <v>1670</v>
      </c>
      <c r="G18" s="1001">
        <f>G7</f>
        <v>0</v>
      </c>
    </row>
    <row r="19" spans="1:7">
      <c r="A19" s="2586"/>
      <c r="B19" s="1243" t="s">
        <v>1659</v>
      </c>
      <c r="C19" s="2791"/>
      <c r="D19" s="2006"/>
      <c r="E19" s="2583"/>
      <c r="F19" s="1227" t="s">
        <v>2547</v>
      </c>
      <c r="G19" s="1001">
        <f>G5</f>
        <v>0</v>
      </c>
    </row>
    <row r="20" spans="1:7">
      <c r="A20" s="2586"/>
      <c r="B20" s="1243" t="s">
        <v>1660</v>
      </c>
      <c r="C20" s="1242">
        <f>C9</f>
        <v>0</v>
      </c>
      <c r="D20" s="2007"/>
      <c r="E20" s="2583"/>
      <c r="F20" s="1227" t="s">
        <v>2548</v>
      </c>
      <c r="G20" s="1001">
        <f>G6</f>
        <v>0</v>
      </c>
    </row>
    <row r="21" spans="1:7">
      <c r="A21" s="2586"/>
      <c r="B21" s="1227" t="s">
        <v>2547</v>
      </c>
      <c r="C21" s="1001">
        <f>C7</f>
        <v>0</v>
      </c>
      <c r="D21" s="2006"/>
      <c r="E21" s="2583"/>
      <c r="F21" s="1243" t="s">
        <v>1661</v>
      </c>
      <c r="G21" s="3084"/>
    </row>
    <row r="22" spans="1:7">
      <c r="A22" s="2586"/>
      <c r="B22" s="1227" t="s">
        <v>2548</v>
      </c>
      <c r="C22" s="1001">
        <f>C8</f>
        <v>0</v>
      </c>
      <c r="D22" s="2006"/>
      <c r="E22" s="2583"/>
      <c r="F22" s="1243" t="s">
        <v>1671</v>
      </c>
      <c r="G22" s="2791"/>
    </row>
    <row r="23" spans="1:7" ht="15" thickBot="1">
      <c r="A23" s="2586"/>
      <c r="B23" s="1243" t="s">
        <v>1661</v>
      </c>
      <c r="C23" s="3084"/>
      <c r="E23" s="2584"/>
      <c r="F23" s="1244" t="s">
        <v>1675</v>
      </c>
      <c r="G23" s="3085"/>
    </row>
    <row r="24" spans="1:7" ht="15" thickBot="1">
      <c r="A24" s="2587"/>
      <c r="B24" s="1244" t="s">
        <v>1662</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5" sqref="I15"/>
    </sheetView>
  </sheetViews>
  <sheetFormatPr defaultColWidth="14.6640625" defaultRowHeight="14.4"/>
  <cols>
    <col min="1" max="1" width="24.33203125" customWidth="1"/>
  </cols>
  <sheetData>
    <row r="1" spans="1:9" ht="15.6">
      <c r="A1" s="3042" t="s">
        <v>2845</v>
      </c>
      <c r="B1" s="3042">
        <f>SUM(B14:B23)</f>
        <v>1507718.5</v>
      </c>
      <c r="C1" s="3043"/>
      <c r="D1" s="3043"/>
      <c r="E1" s="3043"/>
      <c r="F1" s="3043"/>
    </row>
    <row r="2" spans="1:9" ht="15.6">
      <c r="A2" s="3042" t="s">
        <v>2846</v>
      </c>
      <c r="B2" s="3042">
        <f>SUM(C14:C23)</f>
        <v>343551.7</v>
      </c>
      <c r="C2" s="3043"/>
      <c r="D2" s="3043"/>
      <c r="E2" s="3043"/>
      <c r="F2" s="3043"/>
    </row>
    <row r="3" spans="1:9" ht="15.6">
      <c r="A3" s="3042" t="s">
        <v>2847</v>
      </c>
      <c r="B3" s="3044">
        <f>项目基本情况!D3</f>
        <v>43605</v>
      </c>
      <c r="C3" s="3043"/>
      <c r="D3" s="3043"/>
      <c r="E3" s="3043"/>
      <c r="F3" s="3043"/>
    </row>
    <row r="4" spans="1:9" ht="31.2">
      <c r="A4" s="3042" t="s">
        <v>2848</v>
      </c>
      <c r="B4" s="3042" t="s">
        <v>2849</v>
      </c>
      <c r="C4" s="3042" t="s">
        <v>2850</v>
      </c>
      <c r="D4" s="3042" t="s">
        <v>2851</v>
      </c>
      <c r="E4" s="3043"/>
      <c r="F4" s="3043"/>
    </row>
    <row r="5" spans="1:9" ht="15.6">
      <c r="A5" s="3042" t="s">
        <v>2852</v>
      </c>
      <c r="B5" s="3042">
        <f ca="1">SUM(D14:D23)</f>
        <v>62897</v>
      </c>
      <c r="C5" s="3042">
        <f ca="1">ROUND(B5*10000/$B$1,0)</f>
        <v>417</v>
      </c>
      <c r="D5" s="3042">
        <f ca="1">ROUND(B5*10000/$B$2,0)</f>
        <v>1831</v>
      </c>
      <c r="E5" s="3043"/>
      <c r="F5" s="3043"/>
    </row>
    <row r="6" spans="1:9" ht="15.6">
      <c r="A6" s="3042" t="s">
        <v>2853</v>
      </c>
      <c r="B6" s="3042">
        <f ca="1">SUM(G14:G23)</f>
        <v>62897</v>
      </c>
      <c r="C6" s="3042">
        <f t="shared" ref="C6:C8" ca="1" si="0">ROUND(B6*10000/$B$1,0)</f>
        <v>417</v>
      </c>
      <c r="D6" s="3042">
        <f t="shared" ref="D6:D8" ca="1" si="1">ROUND(B6*10000/$B$2,0)</f>
        <v>1831</v>
      </c>
      <c r="E6" s="3043"/>
      <c r="F6" s="3043"/>
    </row>
    <row r="7" spans="1:9" ht="15.6">
      <c r="A7" s="3042" t="s">
        <v>2854</v>
      </c>
      <c r="B7" s="3042">
        <f>SUM(H14:H23)</f>
        <v>0</v>
      </c>
      <c r="C7" s="3042">
        <f t="shared" si="0"/>
        <v>0</v>
      </c>
      <c r="D7" s="3042">
        <f t="shared" si="1"/>
        <v>0</v>
      </c>
      <c r="E7" s="3043"/>
      <c r="F7" s="3043"/>
    </row>
    <row r="8" spans="1:9" ht="15.6">
      <c r="A8" s="3042" t="s">
        <v>2855</v>
      </c>
      <c r="B8" s="3042">
        <f ca="1">SUM(I14:I23)</f>
        <v>59292</v>
      </c>
      <c r="C8" s="3042">
        <f t="shared" ca="1" si="0"/>
        <v>393</v>
      </c>
      <c r="D8" s="3042">
        <f t="shared" ca="1" si="1"/>
        <v>1726</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840160</v>
      </c>
      <c r="C14" s="3046">
        <f>结果表!K38</f>
        <v>210040</v>
      </c>
      <c r="D14" s="3046">
        <f ca="1">结果表!C42</f>
        <v>43539</v>
      </c>
      <c r="E14" s="3046">
        <f ca="1">ROUND(D14*10000/B14,0)</f>
        <v>518</v>
      </c>
      <c r="F14" s="3046">
        <f ca="1">ROUND(D14*10000/C14,0)</f>
        <v>2073</v>
      </c>
      <c r="G14" s="3046">
        <f ca="1">结果表!C44</f>
        <v>43539</v>
      </c>
      <c r="H14" s="3046" t="str">
        <f>结果表!C45</f>
        <v>——</v>
      </c>
      <c r="I14" s="3046">
        <f ca="1">结果表!C46</f>
        <v>41236</v>
      </c>
    </row>
    <row r="15" spans="1:9" ht="15.6">
      <c r="A15" s="3049" t="s">
        <v>2862</v>
      </c>
      <c r="B15" s="3190">
        <f>[1]典型户型修正!$B$22</f>
        <v>667558.5</v>
      </c>
      <c r="C15" s="3190">
        <f>[1]典型户型修正!$T$28</f>
        <v>133511.70000000001</v>
      </c>
      <c r="D15" s="3190">
        <f>[1]典型户型修正!$S$22</f>
        <v>19358</v>
      </c>
      <c r="E15" s="3046">
        <f t="shared" ref="E15:E23" si="2">ROUND(D15*10000/B15,0)</f>
        <v>290</v>
      </c>
      <c r="F15" s="3046">
        <f t="shared" ref="F15:F23" si="3">ROUND(D15*10000/C15,0)</f>
        <v>1450</v>
      </c>
      <c r="G15" s="3190">
        <f>D15</f>
        <v>19358</v>
      </c>
      <c r="H15" s="3047"/>
      <c r="I15" s="3050">
        <f>4508+4508+4508+4532</f>
        <v>18056</v>
      </c>
    </row>
    <row r="16" spans="1:9" ht="15.6">
      <c r="A16" s="3049" t="s">
        <v>2863</v>
      </c>
      <c r="B16" s="3190"/>
      <c r="C16" s="3190"/>
      <c r="D16" s="3190"/>
      <c r="E16" s="3046" t="e">
        <f t="shared" si="2"/>
        <v>#DIV/0!</v>
      </c>
      <c r="F16" s="3046" t="e">
        <f t="shared" si="3"/>
        <v>#DIV/0!</v>
      </c>
      <c r="G16" s="3190">
        <f>D16</f>
        <v>0</v>
      </c>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8" sqref="F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6"/>
  </cols>
  <sheetData>
    <row r="1" spans="1:22" ht="21.75" customHeight="1" thickBot="1">
      <c r="A1" s="1773" t="s">
        <v>2057</v>
      </c>
      <c r="B1" s="1774"/>
      <c r="C1" s="1802" t="s">
        <v>2058</v>
      </c>
      <c r="D1" s="1803" t="s">
        <v>3164</v>
      </c>
      <c r="E1" s="1802" t="s">
        <v>2059</v>
      </c>
      <c r="F1" s="1804" t="s">
        <v>3165</v>
      </c>
      <c r="G1" s="309"/>
      <c r="H1" s="309"/>
      <c r="I1" s="309"/>
      <c r="J1" s="2026"/>
      <c r="K1" s="2026"/>
      <c r="L1" s="2026"/>
      <c r="M1" s="2026"/>
      <c r="N1" s="2026"/>
      <c r="O1" s="2026"/>
      <c r="P1" s="2026"/>
      <c r="Q1" s="2026"/>
      <c r="R1" s="2026"/>
      <c r="S1" s="2026"/>
      <c r="T1" s="2026"/>
      <c r="U1" s="2026"/>
      <c r="V1" s="2026"/>
    </row>
    <row r="2" spans="1:22" ht="21.75" customHeight="1" thickBot="1">
      <c r="A2" s="3331" t="str">
        <f>项目基本情况!K2</f>
        <v>江苏省盐城市射阳县出让国有建设用地使用权</v>
      </c>
      <c r="B2" s="3332"/>
      <c r="C2" s="3333"/>
      <c r="D2" s="3333"/>
      <c r="E2" s="3333"/>
      <c r="F2" s="3333"/>
      <c r="G2" s="3332"/>
      <c r="H2" s="3332"/>
      <c r="I2" s="3334"/>
      <c r="J2" s="2027"/>
      <c r="K2" s="2026"/>
      <c r="L2" s="2026"/>
      <c r="M2" s="2026"/>
      <c r="N2" s="2026"/>
      <c r="O2" s="2026"/>
      <c r="P2" s="2026"/>
      <c r="Q2" s="2026"/>
      <c r="R2" s="2026"/>
      <c r="S2" s="2026"/>
      <c r="T2" s="2026"/>
      <c r="U2" s="2026"/>
      <c r="V2" s="2026"/>
    </row>
    <row r="3" spans="1:22" ht="13.8">
      <c r="A3" s="3324" t="s">
        <v>298</v>
      </c>
      <c r="B3" s="3325"/>
      <c r="C3" s="3325"/>
      <c r="D3" s="3325"/>
      <c r="E3" s="3325"/>
      <c r="F3" s="3325"/>
      <c r="G3" s="3325"/>
      <c r="H3" s="3325"/>
      <c r="I3" s="3325"/>
      <c r="J3" s="2027"/>
      <c r="K3" s="2026"/>
      <c r="L3" s="2026"/>
      <c r="M3" s="2026"/>
      <c r="N3" s="2026"/>
      <c r="O3" s="2026"/>
      <c r="P3" s="2026"/>
      <c r="Q3" s="2026"/>
      <c r="R3" s="2026"/>
      <c r="S3" s="2026"/>
      <c r="T3" s="2026"/>
      <c r="U3" s="2026"/>
      <c r="V3" s="2026"/>
    </row>
    <row r="4" spans="1:22" ht="14.4">
      <c r="A4" s="256" t="s">
        <v>299</v>
      </c>
      <c r="B4" s="257" t="s">
        <v>300</v>
      </c>
      <c r="C4" s="258" t="s">
        <v>3000</v>
      </c>
      <c r="D4" s="258" t="s">
        <v>3001</v>
      </c>
      <c r="E4" s="3296" t="s">
        <v>301</v>
      </c>
      <c r="F4" s="3297"/>
      <c r="G4" s="3297"/>
      <c r="H4" s="3297"/>
      <c r="I4" s="3326"/>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295" t="s">
        <v>302</v>
      </c>
      <c r="B5" s="3321">
        <v>25</v>
      </c>
      <c r="C5" s="3319"/>
      <c r="D5" s="3323"/>
      <c r="E5" s="259" t="s">
        <v>303</v>
      </c>
      <c r="F5" s="260"/>
      <c r="G5" s="260"/>
      <c r="H5" s="260"/>
      <c r="I5" s="261"/>
      <c r="J5" s="2027"/>
      <c r="K5" s="2026"/>
      <c r="L5" s="2026"/>
      <c r="M5" s="2026"/>
      <c r="N5" s="2026"/>
      <c r="O5" s="2026"/>
      <c r="P5" s="2026"/>
      <c r="Q5" s="2026"/>
      <c r="R5" s="2026"/>
      <c r="S5" s="2026"/>
      <c r="T5" s="2026"/>
      <c r="U5" s="2026"/>
      <c r="V5" s="2026"/>
    </row>
    <row r="6" spans="1:22" ht="13.8">
      <c r="A6" s="3295"/>
      <c r="B6" s="3321"/>
      <c r="C6" s="3322"/>
      <c r="D6" s="3323"/>
      <c r="E6" s="259" t="s">
        <v>304</v>
      </c>
      <c r="F6" s="260"/>
      <c r="G6" s="260"/>
      <c r="H6" s="260"/>
      <c r="I6" s="261"/>
      <c r="J6" s="2027"/>
      <c r="K6" s="2026"/>
      <c r="L6" s="2026"/>
      <c r="M6" s="2026"/>
      <c r="N6" s="2026"/>
      <c r="O6" s="2026"/>
      <c r="P6" s="2026"/>
      <c r="Q6" s="2026"/>
      <c r="R6" s="2026"/>
      <c r="S6" s="2026"/>
      <c r="T6" s="2026"/>
      <c r="U6" s="2026"/>
      <c r="V6" s="2026"/>
    </row>
    <row r="7" spans="1:22" ht="13.8">
      <c r="A7" s="3295"/>
      <c r="B7" s="3321"/>
      <c r="C7" s="3320"/>
      <c r="D7" s="3323"/>
      <c r="E7" s="259" t="s">
        <v>305</v>
      </c>
      <c r="F7" s="260"/>
      <c r="G7" s="260"/>
      <c r="H7" s="260"/>
      <c r="I7" s="261"/>
      <c r="J7" s="2027"/>
      <c r="K7" s="2026"/>
      <c r="L7" s="2026"/>
      <c r="M7" s="2026"/>
      <c r="N7" s="2026"/>
      <c r="O7" s="2026"/>
      <c r="P7" s="2026"/>
      <c r="Q7" s="2026"/>
      <c r="R7" s="2026"/>
      <c r="S7" s="2026"/>
      <c r="T7" s="2026"/>
      <c r="U7" s="2026"/>
      <c r="V7" s="2026"/>
    </row>
    <row r="8" spans="1:22" ht="13.8">
      <c r="A8" s="3295" t="s">
        <v>306</v>
      </c>
      <c r="B8" s="3321">
        <v>15</v>
      </c>
      <c r="C8" s="3319"/>
      <c r="D8" s="3323"/>
      <c r="E8" s="259" t="s">
        <v>307</v>
      </c>
      <c r="F8" s="260"/>
      <c r="G8" s="260"/>
      <c r="H8" s="260"/>
      <c r="I8" s="261"/>
      <c r="J8" s="2027"/>
      <c r="K8" s="2026"/>
      <c r="L8" s="2026"/>
      <c r="M8" s="2026"/>
      <c r="N8" s="2026"/>
      <c r="O8" s="2026"/>
      <c r="P8" s="2026"/>
      <c r="Q8" s="2026"/>
      <c r="R8" s="2026"/>
      <c r="S8" s="2026"/>
      <c r="T8" s="2026"/>
      <c r="U8" s="2026"/>
      <c r="V8" s="2026"/>
    </row>
    <row r="9" spans="1:22" ht="13.8">
      <c r="A9" s="3295"/>
      <c r="B9" s="3321"/>
      <c r="C9" s="3320"/>
      <c r="D9" s="3323"/>
      <c r="E9" s="259" t="s">
        <v>308</v>
      </c>
      <c r="F9" s="260"/>
      <c r="G9" s="260"/>
      <c r="H9" s="260"/>
      <c r="I9" s="261"/>
      <c r="J9" s="2027"/>
      <c r="K9" s="2026"/>
      <c r="L9" s="2026"/>
      <c r="M9" s="2026"/>
      <c r="N9" s="2026"/>
      <c r="O9" s="2026"/>
      <c r="P9" s="2026"/>
      <c r="Q9" s="2026"/>
      <c r="R9" s="2026"/>
      <c r="S9" s="2026"/>
      <c r="T9" s="2026"/>
      <c r="U9" s="2026"/>
      <c r="V9" s="2026"/>
    </row>
    <row r="10" spans="1:22" ht="13.8">
      <c r="A10" s="3295" t="s">
        <v>309</v>
      </c>
      <c r="B10" s="3321">
        <v>15</v>
      </c>
      <c r="C10" s="3319"/>
      <c r="D10" s="3323"/>
      <c r="E10" s="259" t="s">
        <v>310</v>
      </c>
      <c r="F10" s="260"/>
      <c r="G10" s="260"/>
      <c r="H10" s="260"/>
      <c r="I10" s="261"/>
      <c r="J10" s="2027"/>
      <c r="K10" s="2026"/>
      <c r="L10" s="2026"/>
      <c r="M10" s="2026"/>
      <c r="N10" s="2026"/>
      <c r="O10" s="2026"/>
      <c r="P10" s="2026"/>
      <c r="Q10" s="2026"/>
      <c r="R10" s="2026"/>
      <c r="S10" s="2026"/>
      <c r="T10" s="2026"/>
      <c r="U10" s="2026"/>
      <c r="V10" s="2026"/>
    </row>
    <row r="11" spans="1:22" ht="13.8">
      <c r="A11" s="3295"/>
      <c r="B11" s="3321"/>
      <c r="C11" s="3320"/>
      <c r="D11" s="3323"/>
      <c r="E11" s="259" t="s">
        <v>311</v>
      </c>
      <c r="F11" s="260"/>
      <c r="G11" s="260"/>
      <c r="H11" s="260"/>
      <c r="I11" s="261"/>
      <c r="J11" s="2027"/>
      <c r="K11" s="2026"/>
      <c r="L11" s="2026"/>
      <c r="M11" s="2026"/>
      <c r="N11" s="2026"/>
      <c r="O11" s="2026"/>
      <c r="P11" s="2026"/>
      <c r="Q11" s="2026"/>
      <c r="R11" s="2026"/>
      <c r="S11" s="2026"/>
      <c r="T11" s="2026"/>
      <c r="U11" s="2026"/>
      <c r="V11" s="2026"/>
    </row>
    <row r="12" spans="1:22" ht="13.8">
      <c r="A12" s="3295" t="s">
        <v>312</v>
      </c>
      <c r="B12" s="3321">
        <v>15</v>
      </c>
      <c r="C12" s="3319"/>
      <c r="D12" s="3323"/>
      <c r="E12" s="259" t="s">
        <v>313</v>
      </c>
      <c r="F12" s="260"/>
      <c r="G12" s="260"/>
      <c r="H12" s="260"/>
      <c r="I12" s="261"/>
      <c r="J12" s="2027"/>
      <c r="K12" s="2026"/>
      <c r="L12" s="2026"/>
      <c r="M12" s="2026"/>
      <c r="N12" s="2026"/>
      <c r="O12" s="2026"/>
      <c r="P12" s="2026"/>
      <c r="Q12" s="2026"/>
      <c r="R12" s="2026"/>
      <c r="S12" s="2026"/>
      <c r="T12" s="2026"/>
      <c r="U12" s="2026"/>
      <c r="V12" s="2026"/>
    </row>
    <row r="13" spans="1:22" ht="13.8">
      <c r="A13" s="3295"/>
      <c r="B13" s="3321"/>
      <c r="C13" s="3320"/>
      <c r="D13" s="3323"/>
      <c r="E13" s="259" t="s">
        <v>314</v>
      </c>
      <c r="F13" s="260"/>
      <c r="G13" s="260"/>
      <c r="H13" s="260"/>
      <c r="I13" s="261"/>
      <c r="J13" s="2027"/>
      <c r="K13" s="2026"/>
      <c r="L13" s="2026"/>
      <c r="M13" s="2026"/>
      <c r="N13" s="2026"/>
      <c r="O13" s="2026"/>
      <c r="P13" s="2026"/>
      <c r="Q13" s="2026"/>
      <c r="R13" s="2026"/>
      <c r="S13" s="2026"/>
      <c r="T13" s="2026"/>
      <c r="U13" s="2026"/>
      <c r="V13" s="2026"/>
    </row>
    <row r="14" spans="1:22" ht="13.8">
      <c r="A14" s="3295" t="s">
        <v>315</v>
      </c>
      <c r="B14" s="3321">
        <v>30</v>
      </c>
      <c r="C14" s="3319">
        <v>5</v>
      </c>
      <c r="D14" s="3323">
        <v>5</v>
      </c>
      <c r="E14" s="259" t="s">
        <v>316</v>
      </c>
      <c r="F14" s="260"/>
      <c r="G14" s="260"/>
      <c r="H14" s="260"/>
      <c r="I14" s="261"/>
      <c r="J14" s="2027"/>
      <c r="K14" s="2026"/>
      <c r="L14" s="2026"/>
      <c r="M14" s="2026"/>
      <c r="N14" s="2026"/>
      <c r="O14" s="2026"/>
      <c r="P14" s="2026"/>
      <c r="Q14" s="2026"/>
      <c r="R14" s="2026"/>
      <c r="S14" s="2026"/>
      <c r="T14" s="2026"/>
      <c r="U14" s="2026"/>
      <c r="V14" s="2026"/>
    </row>
    <row r="15" spans="1:22" ht="13.8">
      <c r="A15" s="3295"/>
      <c r="B15" s="3321"/>
      <c r="C15" s="3322"/>
      <c r="D15" s="3323"/>
      <c r="E15" s="259" t="s">
        <v>317</v>
      </c>
      <c r="F15" s="260"/>
      <c r="G15" s="260"/>
      <c r="H15" s="260"/>
      <c r="I15" s="261"/>
      <c r="J15" s="2027"/>
      <c r="K15" s="2026"/>
      <c r="L15" s="2026"/>
      <c r="M15" s="2026"/>
      <c r="N15" s="2026"/>
      <c r="O15" s="2026"/>
      <c r="P15" s="2026"/>
      <c r="Q15" s="2026"/>
      <c r="R15" s="2026"/>
      <c r="S15" s="2026"/>
      <c r="T15" s="2026"/>
      <c r="U15" s="2026"/>
      <c r="V15" s="2026"/>
    </row>
    <row r="16" spans="1:22" ht="13.8">
      <c r="A16" s="3295"/>
      <c r="B16" s="3321"/>
      <c r="C16" s="3320"/>
      <c r="D16" s="3323"/>
      <c r="E16" s="259" t="s">
        <v>318</v>
      </c>
      <c r="F16" s="260"/>
      <c r="G16" s="260"/>
      <c r="H16" s="260"/>
      <c r="I16" s="261"/>
      <c r="J16" s="2027"/>
      <c r="K16" s="2026"/>
      <c r="L16" s="2026"/>
      <c r="M16" s="2026"/>
      <c r="N16" s="2026"/>
      <c r="O16" s="2026"/>
      <c r="P16" s="2026"/>
      <c r="Q16" s="2026"/>
      <c r="R16" s="2026"/>
      <c r="S16" s="2026"/>
      <c r="T16" s="2026"/>
      <c r="U16" s="2026"/>
      <c r="V16" s="2026"/>
    </row>
    <row r="17" spans="1:26" ht="14.4">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4.4">
      <c r="A19" s="266" t="s">
        <v>321</v>
      </c>
      <c r="B19" s="267" t="s">
        <v>322</v>
      </c>
      <c r="C19" s="268">
        <f ca="1">SUMIF(INDIRECT("'"&amp;C4&amp;"'"&amp;"!A:A"),结果表!B19,INDIRECT("'"&amp;C4&amp;"'"&amp;"!B:B"))</f>
        <v>44949</v>
      </c>
      <c r="D19" s="269">
        <f ca="1">SUMIF(INDIRECT("'"&amp;D4&amp;"'"&amp;"!A:A"),结果表!B19,INDIRECT("'"&amp;D4&amp;"'"&amp;"!B:B"))</f>
        <v>42128</v>
      </c>
      <c r="E19" s="266" t="s">
        <v>323</v>
      </c>
      <c r="F19" s="267" t="s">
        <v>322</v>
      </c>
      <c r="G19" s="270">
        <f ca="1">ROUND(C19*$C$18+D19*$D$18,0)</f>
        <v>43539</v>
      </c>
      <c r="H19" s="271" t="s">
        <v>324</v>
      </c>
      <c r="I19" s="309"/>
      <c r="J19" s="2026"/>
      <c r="K19" s="2026"/>
      <c r="L19" s="2026"/>
      <c r="M19" s="2026"/>
      <c r="N19" s="2026"/>
      <c r="O19" s="2026"/>
      <c r="P19" s="2026"/>
      <c r="Q19" s="2026"/>
      <c r="R19" s="2026"/>
      <c r="S19" s="2026"/>
      <c r="T19" s="2026"/>
      <c r="U19" s="2026"/>
      <c r="V19" s="2026"/>
    </row>
    <row r="20" spans="1:26" ht="14.4">
      <c r="A20" s="272"/>
      <c r="B20" s="273" t="s">
        <v>325</v>
      </c>
      <c r="C20" s="274">
        <f ca="1">SUMIF(INDIRECT("'"&amp;C4&amp;"'"&amp;"!A:A"),结果表!B20,INDIRECT("'"&amp;C4&amp;"'"&amp;"!B:B"))</f>
        <v>535</v>
      </c>
      <c r="D20" s="275">
        <f ca="1">SUMIF(INDIRECT("'"&amp;D4&amp;"'"&amp;"!A:A"),结果表!B20,INDIRECT("'"&amp;D4&amp;"'"&amp;"!B:B"))</f>
        <v>501</v>
      </c>
      <c r="E20" s="272"/>
      <c r="F20" s="273" t="s">
        <v>325</v>
      </c>
      <c r="G20" s="276">
        <f ca="1">ROUND(C20*$C$18+D20*$D$18,0)</f>
        <v>518</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2140</v>
      </c>
      <c r="D21" s="151">
        <f ca="1">SUMIF(INDIRECT("'"&amp;D4&amp;"'"&amp;"!A:A"),结果表!B21,INDIRECT("'"&amp;D4&amp;"'"&amp;"!B:B"))</f>
        <v>2006</v>
      </c>
      <c r="E21" s="272"/>
      <c r="F21" s="278" t="s">
        <v>327</v>
      </c>
      <c r="G21" s="280">
        <f ca="1">ROUND(C21*$C$18+D21*$D$18,0)</f>
        <v>2073</v>
      </c>
      <c r="H21" s="1247" t="s">
        <v>326</v>
      </c>
      <c r="I21" s="309"/>
      <c r="J21" s="2026"/>
      <c r="K21" s="2026"/>
      <c r="L21" s="2026"/>
      <c r="M21" s="2026"/>
      <c r="N21" s="2026"/>
      <c r="O21" s="2026"/>
      <c r="P21" s="2026"/>
      <c r="Q21" s="2026"/>
      <c r="R21" s="2026"/>
      <c r="S21" s="2026"/>
      <c r="T21" s="2026"/>
      <c r="U21" s="2026"/>
      <c r="V21" s="2026"/>
    </row>
    <row r="22" spans="1:26" ht="15" thickBot="1">
      <c r="A22" s="126" t="s">
        <v>328</v>
      </c>
      <c r="B22" s="1248"/>
      <c r="C22" s="1249"/>
      <c r="D22" s="281">
        <f ca="1">IF(C19&lt;D19,D19/C19-1,C19/D19-1)</f>
        <v>6.6962590201291361E-2</v>
      </c>
      <c r="E22" s="282"/>
      <c r="F22" s="283"/>
      <c r="G22" s="284">
        <f ca="1">ROUND(G19/('数据-汇总表'!D3/666.67),0)</f>
        <v>138</v>
      </c>
      <c r="H22" s="285" t="s">
        <v>329</v>
      </c>
      <c r="I22" s="309"/>
      <c r="J22" s="2026"/>
      <c r="K22" s="2026"/>
      <c r="L22" s="2026"/>
      <c r="M22" s="2026"/>
      <c r="N22" s="2026"/>
      <c r="O22" s="2026"/>
      <c r="P22" s="2026"/>
      <c r="Q22" s="2026"/>
      <c r="R22" s="2026"/>
      <c r="S22" s="2026"/>
      <c r="T22" s="2026"/>
      <c r="U22" s="2026"/>
      <c r="V22" s="2026"/>
    </row>
    <row r="23" spans="1:26" ht="13.8"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01"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7.399999999999999">
      <c r="A25" s="3302"/>
      <c r="B25" s="1317" t="s">
        <v>331</v>
      </c>
      <c r="C25" s="288">
        <f>IF(B30=0,0,C30)</f>
        <v>0</v>
      </c>
      <c r="D25" s="289"/>
      <c r="E25" s="309"/>
      <c r="F25" s="309"/>
      <c r="G25" s="309"/>
      <c r="H25" s="309"/>
      <c r="I25" s="309"/>
      <c r="J25" s="2026"/>
      <c r="K25" s="1251" t="str">
        <f ca="1">项目基本情况!B16&amp;"国有建设用地使用权价格："&amp;O38&amp;"万元"</f>
        <v>出让国有建设用地使用权价格：43539万元</v>
      </c>
      <c r="L25" s="1252"/>
      <c r="M25" s="1252"/>
      <c r="N25" s="1252"/>
      <c r="O25" s="1253"/>
      <c r="P25" s="2026"/>
      <c r="Q25" s="2026"/>
      <c r="R25" s="2026"/>
      <c r="S25" s="2026"/>
      <c r="T25" s="2026"/>
      <c r="U25" s="2026"/>
      <c r="V25" s="2026"/>
    </row>
    <row r="26" spans="1:26" s="1250" customFormat="1" ht="17.399999999999999">
      <c r="A26" s="291" t="s">
        <v>332</v>
      </c>
      <c r="B26" s="292" t="s">
        <v>333</v>
      </c>
      <c r="C26" s="292" t="s">
        <v>334</v>
      </c>
      <c r="D26" s="293" t="s">
        <v>335</v>
      </c>
      <c r="E26" s="309"/>
      <c r="F26" s="309"/>
      <c r="G26" s="309"/>
      <c r="H26" s="309"/>
      <c r="I26" s="309"/>
      <c r="J26" s="2026"/>
      <c r="K26" s="1254" t="str">
        <f ca="1">"大写金额：人民币"&amp;NUMBERSTRING(INT(O38*10000),2)&amp;"元整"</f>
        <v>大写金额：人民币肆亿叁仟伍佰叁拾玖万元整</v>
      </c>
      <c r="L26" s="1248"/>
      <c r="M26" s="1248"/>
      <c r="N26" s="1248"/>
      <c r="O26" s="1247"/>
      <c r="P26" s="2026"/>
      <c r="Q26" s="2026"/>
      <c r="R26" s="2026"/>
      <c r="S26" s="2026"/>
      <c r="T26" s="2026"/>
      <c r="U26" s="2026"/>
      <c r="V26" s="2026"/>
      <c r="W26" s="290"/>
      <c r="X26" s="290"/>
      <c r="Y26" s="290"/>
      <c r="Z26" s="290"/>
    </row>
    <row r="27" spans="1:26" ht="17.399999999999999">
      <c r="A27" s="291"/>
      <c r="B27" s="292"/>
      <c r="C27" s="292"/>
      <c r="D27" s="293"/>
      <c r="E27" s="309"/>
      <c r="F27" s="309"/>
      <c r="G27" s="309"/>
      <c r="H27" s="309"/>
      <c r="I27" s="309"/>
      <c r="J27" s="2026"/>
      <c r="K27" s="1254" t="str">
        <f ca="1">"单位面积地价："&amp;M38&amp;"元/平方米"</f>
        <v>单位面积地价：2073元/平方米</v>
      </c>
      <c r="L27" s="1248"/>
      <c r="M27" s="1248"/>
      <c r="N27" s="1248"/>
      <c r="O27" s="1247"/>
      <c r="P27" s="2026"/>
      <c r="Q27" s="2026"/>
      <c r="R27" s="2026"/>
      <c r="S27" s="2026"/>
      <c r="T27" s="2026"/>
      <c r="U27" s="2026"/>
      <c r="V27" s="2026"/>
    </row>
    <row r="28" spans="1:26" ht="18.75" customHeight="1">
      <c r="A28" s="291"/>
      <c r="B28" s="292"/>
      <c r="C28" s="292"/>
      <c r="D28" s="293"/>
      <c r="E28" s="309"/>
      <c r="F28" s="309"/>
      <c r="G28" s="309"/>
      <c r="H28" s="309"/>
      <c r="I28" s="309"/>
      <c r="J28" s="2026"/>
      <c r="K28" s="1254" t="str">
        <f ca="1">"楼面地价："&amp;N38&amp;"元/平方米"</f>
        <v>楼面地价：518元/平方米</v>
      </c>
      <c r="L28" s="1248"/>
      <c r="M28" s="1248"/>
      <c r="N28" s="1248"/>
      <c r="O28" s="1247"/>
      <c r="P28" s="2026"/>
      <c r="V28" s="2026"/>
    </row>
    <row r="29" spans="1:26" ht="17.399999999999999">
      <c r="A29" s="291"/>
      <c r="B29" s="292"/>
      <c r="C29" s="292"/>
      <c r="D29" s="293"/>
      <c r="E29" s="309"/>
      <c r="F29" s="309"/>
      <c r="G29" s="309"/>
      <c r="H29" s="309"/>
      <c r="I29" s="309"/>
      <c r="J29" s="2026"/>
      <c r="K29" s="1254" t="str">
        <f ca="1">IF(OR(项目基本情况!E8="抵押价格",项目基本情况!E8="已注销及未注销"),"抵押价格："&amp;O39&amp;"万元","——")</f>
        <v>抵押价格：43539万元</v>
      </c>
      <c r="L29" s="1248"/>
      <c r="M29" s="1248"/>
      <c r="N29" s="1248"/>
      <c r="O29" s="1247"/>
      <c r="P29" s="2026"/>
      <c r="V29" s="2026"/>
    </row>
    <row r="30" spans="1:26" ht="18" thickBot="1">
      <c r="A30" s="3127" t="s">
        <v>336</v>
      </c>
      <c r="B30" s="307"/>
      <c r="C30" s="307"/>
      <c r="D30" s="308"/>
      <c r="E30" s="3128" t="s">
        <v>2961</v>
      </c>
      <c r="F30" s="309"/>
      <c r="G30" s="309"/>
      <c r="H30" s="309"/>
      <c r="I30" s="309"/>
      <c r="J30" s="2026"/>
      <c r="K30" s="1254" t="str">
        <f ca="1">IF(K29="——","——","大写金额：人民币"&amp;NUMBERSTRING(INT(O39*10000),2)&amp;"元整")</f>
        <v>大写金额：人民币肆亿叁仟伍佰叁拾玖万元整</v>
      </c>
      <c r="L30" s="1248"/>
      <c r="M30" s="1248"/>
      <c r="N30" s="1248"/>
      <c r="O30" s="1247"/>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 thickBot="1">
      <c r="A32" s="266" t="s">
        <v>337</v>
      </c>
      <c r="B32" s="1378" t="s">
        <v>1688</v>
      </c>
      <c r="C32" s="1379">
        <f ca="1">G19-C24</f>
        <v>43539</v>
      </c>
      <c r="D32" s="1380" t="s">
        <v>1689</v>
      </c>
      <c r="E32" s="309"/>
      <c r="F32" s="309"/>
      <c r="G32" s="309"/>
      <c r="H32" s="309"/>
      <c r="I32" s="309"/>
      <c r="J32" s="2026"/>
      <c r="K32" s="2461" t="str">
        <f>IF(K31="——","——","大写金额：人民币"&amp;NUMBERSTRING(INT(O40*10000),2)&amp;"元整")</f>
        <v>——</v>
      </c>
      <c r="L32" s="2464"/>
      <c r="M32" s="2464"/>
      <c r="N32" s="2464"/>
      <c r="O32" s="2465"/>
      <c r="P32" s="2026"/>
      <c r="V32" s="2026"/>
    </row>
    <row r="33" spans="1:26" ht="18" thickBot="1">
      <c r="A33" s="296" t="s">
        <v>340</v>
      </c>
      <c r="B33" s="1381" t="s">
        <v>1690</v>
      </c>
      <c r="C33" s="262">
        <f ca="1">ROUND(C32*10000/'数据-汇总表'!E3,0)</f>
        <v>518</v>
      </c>
      <c r="D33" s="1382" t="s">
        <v>1691</v>
      </c>
      <c r="E33" s="3301" t="s">
        <v>338</v>
      </c>
      <c r="F33" s="294" t="s">
        <v>339</v>
      </c>
      <c r="G33" s="295"/>
      <c r="H33" s="976"/>
      <c r="I33" s="1255"/>
      <c r="J33" s="2026"/>
      <c r="K33" s="1254" t="str">
        <f ca="1">IF(项目基本情况!E9="——","——","抵押净值："&amp;C46&amp;"万元")</f>
        <v>抵押净值：41236万元</v>
      </c>
      <c r="L33" s="1248"/>
      <c r="M33" s="1248"/>
      <c r="N33" s="1248"/>
      <c r="O33" s="1247"/>
      <c r="P33" s="2026"/>
      <c r="V33" s="2026"/>
    </row>
    <row r="34" spans="1:26" s="1250" customFormat="1" ht="18" thickBot="1">
      <c r="A34" s="298"/>
      <c r="B34" s="1383" t="s">
        <v>1692</v>
      </c>
      <c r="C34" s="262">
        <f ca="1">ROUND(C32*10000/'数据-汇总表'!D3,0)</f>
        <v>2073</v>
      </c>
      <c r="D34" s="1384" t="s">
        <v>1691</v>
      </c>
      <c r="E34" s="3342"/>
      <c r="F34" s="127" t="s">
        <v>341</v>
      </c>
      <c r="G34" s="297"/>
      <c r="H34" s="105"/>
      <c r="I34" s="309"/>
      <c r="J34" s="2026"/>
      <c r="K34" s="1257" t="str">
        <f ca="1">IF(K33="——","——","大写金额：人民币"&amp;NUMBERSTRING(INT(O41*10000),2)&amp;"元整")</f>
        <v>大写金额：人民币肆亿壹仟贰佰叁拾陆万元整</v>
      </c>
      <c r="L34" s="1258"/>
      <c r="M34" s="1258"/>
      <c r="N34" s="1258"/>
      <c r="O34" s="1259"/>
      <c r="P34" s="2026"/>
      <c r="Q34" s="290"/>
      <c r="R34" s="290"/>
      <c r="S34" s="290"/>
      <c r="T34" s="290"/>
      <c r="U34" s="290"/>
      <c r="V34" s="2026"/>
      <c r="W34" s="290"/>
      <c r="X34" s="290"/>
      <c r="Y34" s="290"/>
      <c r="Z34" s="290"/>
    </row>
    <row r="35" spans="1:26" ht="15" thickBot="1">
      <c r="A35" s="282"/>
      <c r="B35" s="1385"/>
      <c r="C35" s="1386">
        <f ca="1">ROUND(C32/('数据-汇总表'!D3/666.67),0)</f>
        <v>138</v>
      </c>
      <c r="D35" s="1387" t="s">
        <v>1693</v>
      </c>
      <c r="E35" s="3343"/>
      <c r="F35" s="299" t="s">
        <v>342</v>
      </c>
      <c r="G35" s="978"/>
      <c r="H35" s="977" t="s">
        <v>343</v>
      </c>
      <c r="I35" s="309"/>
      <c r="J35" s="2026"/>
      <c r="K35" s="3316" t="s">
        <v>350</v>
      </c>
      <c r="L35" s="3316" t="s">
        <v>351</v>
      </c>
      <c r="M35" s="1260" t="s">
        <v>352</v>
      </c>
      <c r="N35" s="3316" t="s">
        <v>353</v>
      </c>
      <c r="O35" s="3316" t="s">
        <v>354</v>
      </c>
      <c r="P35" s="2026"/>
      <c r="V35" s="2026"/>
    </row>
    <row r="36" spans="1:26" ht="16.5" customHeight="1">
      <c r="A36" s="301" t="s">
        <v>344</v>
      </c>
      <c r="B36" s="302" t="s">
        <v>333</v>
      </c>
      <c r="C36" s="303" t="s">
        <v>345</v>
      </c>
      <c r="D36" s="303" t="s">
        <v>346</v>
      </c>
      <c r="E36" s="304" t="s">
        <v>347</v>
      </c>
      <c r="F36" s="309"/>
      <c r="G36" s="309"/>
      <c r="H36" s="309"/>
      <c r="I36" s="309"/>
      <c r="J36" s="2028"/>
      <c r="K36" s="3317"/>
      <c r="L36" s="3317"/>
      <c r="M36" s="1262" t="s">
        <v>355</v>
      </c>
      <c r="N36" s="3317"/>
      <c r="O36" s="3317"/>
      <c r="P36" s="2026"/>
      <c r="V36" s="2026"/>
    </row>
    <row r="37" spans="1:26" ht="16.5" customHeight="1" thickBot="1">
      <c r="A37" s="1256" t="s">
        <v>348</v>
      </c>
      <c r="B37" s="305"/>
      <c r="C37" s="292"/>
      <c r="D37" s="292"/>
      <c r="E37" s="293"/>
      <c r="F37" s="309"/>
      <c r="G37" s="309"/>
      <c r="H37" s="309"/>
      <c r="I37" s="309"/>
      <c r="J37" s="2028"/>
      <c r="K37" s="3318"/>
      <c r="L37" s="3318"/>
      <c r="M37" s="1263"/>
      <c r="N37" s="3318"/>
      <c r="O37" s="3318"/>
      <c r="P37" s="2026"/>
      <c r="V37" s="2026"/>
    </row>
    <row r="38" spans="1:26" ht="16.5" customHeight="1" thickBot="1">
      <c r="A38" s="1256" t="s">
        <v>349</v>
      </c>
      <c r="B38" s="305"/>
      <c r="C38" s="292"/>
      <c r="D38" s="292"/>
      <c r="E38" s="293"/>
      <c r="F38" s="309"/>
      <c r="G38" s="309"/>
      <c r="H38" s="309"/>
      <c r="I38" s="309"/>
      <c r="J38" s="2028"/>
      <c r="K38" s="1264">
        <f>'数据-汇总表'!D3</f>
        <v>210040</v>
      </c>
      <c r="L38" s="1265">
        <f>'数据-汇总表'!E3</f>
        <v>840160</v>
      </c>
      <c r="M38" s="1265">
        <f ca="1">C34</f>
        <v>2073</v>
      </c>
      <c r="N38" s="1265">
        <f ca="1">C33</f>
        <v>518</v>
      </c>
      <c r="O38" s="1266">
        <f ca="1">C32</f>
        <v>43539</v>
      </c>
      <c r="P38" s="2026"/>
      <c r="V38" s="2026"/>
    </row>
    <row r="39" spans="1:26" ht="16.5" customHeight="1" thickBot="1">
      <c r="A39" s="1261"/>
      <c r="B39" s="306"/>
      <c r="C39" s="307"/>
      <c r="D39" s="307"/>
      <c r="E39" s="308"/>
      <c r="F39" s="309"/>
      <c r="G39" s="309"/>
      <c r="H39" s="309"/>
      <c r="I39" s="309"/>
      <c r="J39" s="2028"/>
      <c r="K39" s="3361" t="str">
        <f>MID(A44,3,LEN(A44)-2)</f>
        <v>抵押价格</v>
      </c>
      <c r="L39" s="3362"/>
      <c r="M39" s="3362"/>
      <c r="N39" s="3363"/>
      <c r="O39" s="1389">
        <f ca="1">C44</f>
        <v>43539</v>
      </c>
      <c r="P39" s="2026"/>
      <c r="V39" s="2026"/>
    </row>
    <row r="40" spans="1:26" ht="18" thickBot="1">
      <c r="A40" s="104" t="s">
        <v>872</v>
      </c>
      <c r="B40" s="309"/>
      <c r="C40" s="309"/>
      <c r="D40" s="309"/>
      <c r="E40" s="309"/>
      <c r="F40" s="309"/>
      <c r="G40" s="309"/>
      <c r="H40" s="309"/>
      <c r="I40" s="309"/>
      <c r="J40" s="2028"/>
      <c r="K40" s="3361" t="str">
        <f t="shared" ref="K40:K41" si="0">MID(A45,3,LEN(A45)-2)</f>
        <v/>
      </c>
      <c r="L40" s="3362"/>
      <c r="M40" s="3362"/>
      <c r="N40" s="3363"/>
      <c r="O40" s="1389" t="str">
        <f>C45</f>
        <v>——</v>
      </c>
      <c r="P40" s="2026"/>
      <c r="V40" s="2026"/>
    </row>
    <row r="41" spans="1:26" ht="16.2" thickBot="1">
      <c r="A41" s="310" t="s">
        <v>356</v>
      </c>
      <c r="B41" s="311"/>
      <c r="C41" s="312" t="s">
        <v>357</v>
      </c>
      <c r="D41" s="313" t="s">
        <v>358</v>
      </c>
      <c r="E41" s="313" t="s">
        <v>359</v>
      </c>
      <c r="F41" s="314" t="s">
        <v>360</v>
      </c>
      <c r="G41" s="309"/>
      <c r="H41" s="309"/>
      <c r="I41" s="309"/>
      <c r="J41" s="2028"/>
      <c r="K41" s="3361" t="str">
        <f t="shared" si="0"/>
        <v>抵押净值</v>
      </c>
      <c r="L41" s="3362"/>
      <c r="M41" s="3362"/>
      <c r="N41" s="3363"/>
      <c r="O41" s="1389">
        <f ca="1">C46</f>
        <v>41236</v>
      </c>
      <c r="P41" s="2026"/>
      <c r="V41" s="2026"/>
    </row>
    <row r="42" spans="1:26" ht="31.2">
      <c r="A42" s="3303" t="s">
        <v>2069</v>
      </c>
      <c r="B42" s="3304"/>
      <c r="C42" s="262">
        <f ca="1">C32</f>
        <v>43539</v>
      </c>
      <c r="D42" s="315">
        <f ca="1">C33</f>
        <v>518</v>
      </c>
      <c r="E42" s="315">
        <f ca="1">C34</f>
        <v>2073</v>
      </c>
      <c r="F42" s="316">
        <f ca="1">C35</f>
        <v>138</v>
      </c>
      <c r="G42" s="309"/>
      <c r="H42" s="309"/>
      <c r="I42" s="317"/>
      <c r="J42" s="2028"/>
      <c r="K42" s="1267" t="s">
        <v>361</v>
      </c>
      <c r="L42" s="2045" t="s">
        <v>362</v>
      </c>
      <c r="M42" s="1268" t="s">
        <v>363</v>
      </c>
      <c r="N42" s="2046" t="s">
        <v>364</v>
      </c>
      <c r="O42" s="2047" t="s">
        <v>365</v>
      </c>
      <c r="P42" s="2026"/>
      <c r="V42" s="2026"/>
    </row>
    <row r="43" spans="1:26" ht="30">
      <c r="A43" s="3314" t="s">
        <v>2731</v>
      </c>
      <c r="B43" s="3315"/>
      <c r="C43" s="262">
        <f>IF(H33="正常操作",G33+G34+G35,G34+G35)</f>
        <v>0</v>
      </c>
      <c r="D43" s="315" t="s">
        <v>43</v>
      </c>
      <c r="E43" s="315" t="s">
        <v>44</v>
      </c>
      <c r="F43" s="316" t="s">
        <v>44</v>
      </c>
      <c r="G43" s="2864" t="s">
        <v>951</v>
      </c>
      <c r="H43" s="309"/>
      <c r="I43" s="317"/>
      <c r="J43" s="2028"/>
      <c r="K43" s="1269" t="str">
        <f>C4</f>
        <v>比较法-住宅、综合</v>
      </c>
      <c r="L43" s="1270">
        <f ca="1">IF(L42="估价结果/万元",C19,C20)</f>
        <v>44949</v>
      </c>
      <c r="M43" s="1271">
        <f>C18</f>
        <v>0.5</v>
      </c>
      <c r="N43" s="1272">
        <f ca="1">IF(N42="测算结果/万元",G19,G20)</f>
        <v>43539</v>
      </c>
      <c r="O43" s="1273">
        <f ca="1">IF(O42="最终结果/万元",C32,C33)</f>
        <v>43539</v>
      </c>
      <c r="P43" s="2026"/>
      <c r="V43" s="2026"/>
    </row>
    <row r="44" spans="1:26" ht="30.6" thickBot="1">
      <c r="A44" s="3303" t="str">
        <f>IF(OR(项目基本情况!E8="抵押价格",项目基本情况!E8="已注销及未注销"),"3.抵押价格","——")</f>
        <v>3.抵押价格</v>
      </c>
      <c r="B44" s="3304"/>
      <c r="C44" s="262">
        <f ca="1">IF(A44="——","——",C42-C43)</f>
        <v>43539</v>
      </c>
      <c r="D44" s="315">
        <f ca="1">ROUND(C44*10000/'数据-汇总表'!E3,0)</f>
        <v>518</v>
      </c>
      <c r="E44" s="315">
        <f ca="1">ROUND(C44*10000/'数据-汇总表'!D3,0)</f>
        <v>2073</v>
      </c>
      <c r="F44" s="316">
        <f ca="1">ROUND(C44/('数据-汇总表'!D3/666.67),0)</f>
        <v>138</v>
      </c>
      <c r="G44" s="309"/>
      <c r="H44" s="309"/>
      <c r="I44" s="317"/>
      <c r="J44" s="2028"/>
      <c r="K44" s="1274" t="str">
        <f>D4</f>
        <v>剩余法-待开发</v>
      </c>
      <c r="L44" s="1275">
        <f ca="1">IF(L42="估价结果/万元",D19,D20)</f>
        <v>42128</v>
      </c>
      <c r="M44" s="1276">
        <f>D18</f>
        <v>0.5</v>
      </c>
      <c r="N44" s="1277"/>
      <c r="O44" s="1278"/>
      <c r="P44" s="2026"/>
      <c r="V44" s="2026"/>
    </row>
    <row r="45" spans="1:26" ht="13.8">
      <c r="A45" s="3309" t="str">
        <f>IF(项目基本情况!E8="已注销及未注销","4.抵押担保权已注销时的抵押价格",IF(项目基本情况!E8="已注销","3.抵押担保权已注销时的抵押价格","——"))</f>
        <v>——</v>
      </c>
      <c r="B45" s="3310"/>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4.4" thickBot="1">
      <c r="A46" s="3305" t="str">
        <f>IF(项目基本情况!E9="抵押净值",IF(A45="——","4.抵押净值","5.抵押净值"),"——")</f>
        <v>4.抵押净值</v>
      </c>
      <c r="B46" s="3306"/>
      <c r="C46" s="318">
        <f ca="1">IF(A46="——","——",O79)</f>
        <v>41236</v>
      </c>
      <c r="D46" s="315">
        <f ca="1">ROUND(C46*10000/'数据-汇总表'!E3,0)</f>
        <v>491</v>
      </c>
      <c r="E46" s="315">
        <f ca="1">ROUND(C46*10000/'数据-汇总表'!D3,0)</f>
        <v>1963</v>
      </c>
      <c r="F46" s="316">
        <f ca="1">ROUND(C46/('数据-汇总表'!D3/666.67),0)</f>
        <v>131</v>
      </c>
      <c r="G46" s="309"/>
      <c r="H46" s="309"/>
      <c r="I46" s="317"/>
      <c r="J46" s="2028"/>
      <c r="K46" s="2026"/>
      <c r="L46" s="2026"/>
      <c r="M46" s="2026"/>
      <c r="N46" s="2026"/>
      <c r="O46" s="2026"/>
      <c r="P46" s="2026"/>
      <c r="Q46" s="2026"/>
      <c r="R46" s="2026"/>
      <c r="S46" s="2026"/>
      <c r="T46" s="2026"/>
      <c r="U46" s="2026"/>
      <c r="V46" s="2026"/>
    </row>
    <row r="47" spans="1:26" ht="15.6">
      <c r="A47" s="319" t="s">
        <v>366</v>
      </c>
      <c r="B47" s="1279"/>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3.2">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3.2">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3.2">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3.2">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3.2">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3.2">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3.2">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3.2">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3.2">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3.2">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3.2">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3.2">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3.2">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3.2">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7.399999999999999">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50" t="s">
        <v>374</v>
      </c>
      <c r="B63" s="3351"/>
      <c r="C63" s="3352"/>
      <c r="D63" s="339">
        <f ca="1">ROUND(C42*F63,0)</f>
        <v>43539</v>
      </c>
      <c r="E63" s="300" t="s">
        <v>375</v>
      </c>
      <c r="F63" s="340">
        <v>1</v>
      </c>
      <c r="G63" s="341" t="s">
        <v>376</v>
      </c>
      <c r="H63" s="309"/>
      <c r="I63" s="309"/>
      <c r="J63" s="2026"/>
      <c r="K63" s="2026"/>
      <c r="L63" s="2026"/>
      <c r="M63" s="2026"/>
      <c r="N63" s="2026"/>
      <c r="O63" s="2026"/>
      <c r="P63" s="309"/>
      <c r="Q63" s="2026"/>
      <c r="R63" s="2026"/>
      <c r="S63" s="2026"/>
      <c r="T63" s="2026"/>
      <c r="U63" s="2026"/>
      <c r="V63" s="2026"/>
    </row>
    <row r="64" spans="1:22" ht="14.25" customHeight="1">
      <c r="A64" s="3311" t="s">
        <v>378</v>
      </c>
      <c r="B64" s="3312"/>
      <c r="C64" s="3312"/>
      <c r="D64" s="3312"/>
      <c r="E64" s="3312"/>
      <c r="F64" s="3312"/>
      <c r="G64" s="3313"/>
      <c r="H64" s="1284"/>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4"/>
      <c r="I65" s="946"/>
      <c r="J65" s="1988"/>
      <c r="K65" s="1285"/>
      <c r="L65" s="1286"/>
      <c r="M65" s="1286"/>
      <c r="N65" s="1318" t="s">
        <v>379</v>
      </c>
      <c r="O65" s="1319"/>
      <c r="P65" s="1320"/>
      <c r="Q65" s="2026"/>
      <c r="R65" s="2026"/>
      <c r="S65" s="2026"/>
      <c r="T65" s="2026"/>
      <c r="U65" s="2026"/>
      <c r="V65" s="2026"/>
    </row>
    <row r="66" spans="1:22" ht="26.4">
      <c r="A66" s="3307" t="s">
        <v>386</v>
      </c>
      <c r="B66" s="3308"/>
      <c r="C66" s="3308"/>
      <c r="D66" s="259">
        <f ca="1">IF(H66="情况1",0,IF(H66="情况2",D70,IF(H66="情况3",D71,IF(H66="情况4",D72))))</f>
        <v>2281</v>
      </c>
      <c r="E66" s="989" t="str">
        <f>IF(H66="情况4","(销售额-原购置价)×税（费）率","销售额×税（费）率")</f>
        <v>销售额×税（费）率</v>
      </c>
      <c r="F66" s="348">
        <f>IF(H66="情况1","免征",'数据-取费表'!B41)</f>
        <v>5.5000000000000007E-2</v>
      </c>
      <c r="G66" s="349" t="s">
        <v>387</v>
      </c>
      <c r="H66" s="191" t="s">
        <v>388</v>
      </c>
      <c r="I66" s="1284"/>
      <c r="J66" s="2032"/>
      <c r="K66" s="1287">
        <v>1</v>
      </c>
      <c r="L66" s="3365" t="s">
        <v>385</v>
      </c>
      <c r="M66" s="3366"/>
      <c r="N66" s="2456"/>
      <c r="O66" s="2457"/>
      <c r="P66" s="2458"/>
      <c r="Q66" s="2026"/>
      <c r="R66" s="2026"/>
      <c r="S66" s="2026"/>
      <c r="T66" s="2026"/>
      <c r="U66" s="2026"/>
      <c r="V66" s="2026"/>
    </row>
    <row r="67" spans="1:22" ht="25.5" customHeight="1">
      <c r="A67" s="350" t="s">
        <v>390</v>
      </c>
      <c r="B67" s="3298" t="s">
        <v>391</v>
      </c>
      <c r="C67" s="3298"/>
      <c r="D67" s="351">
        <v>0</v>
      </c>
      <c r="E67" s="41" t="s">
        <v>392</v>
      </c>
      <c r="F67" s="62" t="s">
        <v>21</v>
      </c>
      <c r="G67" s="3353"/>
      <c r="H67" s="309"/>
      <c r="I67" s="1288"/>
      <c r="J67" s="2033"/>
      <c r="K67" s="1974">
        <v>2</v>
      </c>
      <c r="L67" s="3364" t="s">
        <v>389</v>
      </c>
      <c r="M67" s="3364"/>
      <c r="N67" s="1321">
        <f>'数据-取费表'!B2</f>
        <v>43605</v>
      </c>
      <c r="O67" s="1321"/>
      <c r="P67" s="1321"/>
      <c r="Q67" s="2026"/>
      <c r="R67" s="2026"/>
      <c r="S67" s="2026"/>
      <c r="T67" s="2026"/>
      <c r="U67" s="2026"/>
      <c r="V67" s="2026"/>
    </row>
    <row r="68" spans="1:22" ht="25.5" customHeight="1">
      <c r="A68" s="352"/>
      <c r="B68" s="3298" t="s">
        <v>394</v>
      </c>
      <c r="C68" s="3298"/>
      <c r="D68" s="353"/>
      <c r="E68" s="77"/>
      <c r="F68" s="354"/>
      <c r="G68" s="3354"/>
      <c r="H68" s="309"/>
      <c r="I68" s="1288"/>
      <c r="J68" s="2033"/>
      <c r="K68" s="1974">
        <v>3</v>
      </c>
      <c r="L68" s="3364" t="s">
        <v>393</v>
      </c>
      <c r="M68" s="3364"/>
      <c r="N68" s="1289">
        <f ca="1">C42</f>
        <v>43539</v>
      </c>
      <c r="O68" s="1289"/>
      <c r="P68" s="1289"/>
      <c r="Q68" s="2026"/>
      <c r="R68" s="2026"/>
      <c r="S68" s="2026"/>
      <c r="T68" s="2026"/>
      <c r="U68" s="2026"/>
      <c r="V68" s="2026"/>
    </row>
    <row r="69" spans="1:22" ht="12" customHeight="1">
      <c r="A69" s="355"/>
      <c r="B69" s="3298" t="s">
        <v>395</v>
      </c>
      <c r="C69" s="3298"/>
      <c r="D69" s="356"/>
      <c r="E69" s="73"/>
      <c r="F69" s="354"/>
      <c r="G69" s="3355"/>
      <c r="H69" s="309"/>
      <c r="I69" s="1288"/>
      <c r="J69" s="2033"/>
      <c r="K69" s="1290">
        <v>4</v>
      </c>
      <c r="L69" s="3369" t="s">
        <v>2884</v>
      </c>
      <c r="M69" s="3370"/>
      <c r="N69" s="1291">
        <f ca="1">C44</f>
        <v>43539</v>
      </c>
      <c r="O69" s="1291"/>
      <c r="P69" s="1291"/>
      <c r="Q69" s="2026"/>
      <c r="R69" s="2026"/>
      <c r="S69" s="2026"/>
      <c r="T69" s="2026"/>
      <c r="U69" s="2026"/>
      <c r="V69" s="2026"/>
    </row>
    <row r="70" spans="1:22" ht="24" customHeight="1">
      <c r="A70" s="357" t="s">
        <v>396</v>
      </c>
      <c r="B70" s="3298" t="s">
        <v>397</v>
      </c>
      <c r="C70" s="3298"/>
      <c r="D70" s="356">
        <f ca="1">ROUND(D63*'数据-取费表'!B41/(1+'数据-取费表'!C42),0)</f>
        <v>2281</v>
      </c>
      <c r="E70" s="17" t="s">
        <v>398</v>
      </c>
      <c r="F70" s="358">
        <f>'数据-取费表'!B41</f>
        <v>5.5000000000000007E-2</v>
      </c>
      <c r="G70" s="359"/>
      <c r="H70" s="309"/>
      <c r="I70" s="1288"/>
      <c r="J70" s="2033"/>
      <c r="K70" s="3059"/>
      <c r="L70" s="3060"/>
      <c r="M70" s="3060"/>
      <c r="N70" s="3061" t="s">
        <v>2888</v>
      </c>
      <c r="O70" s="3060"/>
      <c r="P70" s="3062"/>
      <c r="Q70" s="2026"/>
      <c r="R70" s="2026"/>
      <c r="S70" s="2026"/>
      <c r="T70" s="2026"/>
      <c r="U70" s="2026"/>
      <c r="V70" s="2026"/>
    </row>
    <row r="71" spans="1:22" ht="12" customHeight="1">
      <c r="A71" s="357" t="s">
        <v>404</v>
      </c>
      <c r="B71" s="3299" t="s">
        <v>405</v>
      </c>
      <c r="C71" s="3300"/>
      <c r="D71" s="356">
        <f ca="1">ROUND(D63*'数据-取费表'!B41/(1+'数据-取费表'!C42),0)</f>
        <v>2281</v>
      </c>
      <c r="E71" s="17" t="s">
        <v>398</v>
      </c>
      <c r="F71" s="358">
        <f>'数据-取费表'!B41</f>
        <v>5.5000000000000007E-2</v>
      </c>
      <c r="G71" s="359"/>
      <c r="H71" s="309"/>
      <c r="I71" s="1288"/>
      <c r="J71" s="2033"/>
      <c r="K71" s="3058" t="s">
        <v>399</v>
      </c>
      <c r="L71" s="3371" t="s">
        <v>400</v>
      </c>
      <c r="M71" s="3371"/>
      <c r="N71" s="3058" t="s">
        <v>401</v>
      </c>
      <c r="O71" s="3058" t="s">
        <v>402</v>
      </c>
      <c r="P71" s="3058" t="s">
        <v>403</v>
      </c>
      <c r="Q71" s="2026"/>
      <c r="R71" s="2026"/>
      <c r="S71" s="2026"/>
      <c r="T71" s="2026"/>
      <c r="U71" s="2026"/>
      <c r="V71" s="2026"/>
    </row>
    <row r="72" spans="1:22" ht="12" customHeight="1">
      <c r="A72" s="357" t="s">
        <v>407</v>
      </c>
      <c r="B72" s="3299" t="s">
        <v>408</v>
      </c>
      <c r="C72" s="3300"/>
      <c r="D72" s="356">
        <f ca="1">C86</f>
        <v>2171</v>
      </c>
      <c r="E72" s="73" t="s">
        <v>409</v>
      </c>
      <c r="F72" s="358">
        <f>'数据-取费表'!B41</f>
        <v>5.5000000000000007E-2</v>
      </c>
      <c r="G72" s="359"/>
      <c r="H72" s="1294"/>
      <c r="I72" s="1288"/>
      <c r="J72" s="2033"/>
      <c r="K72" s="1974">
        <v>1</v>
      </c>
      <c r="L72" s="3346" t="s">
        <v>406</v>
      </c>
      <c r="M72" s="3346"/>
      <c r="N72" s="1292">
        <f ca="1">D66</f>
        <v>2281</v>
      </c>
      <c r="O72" s="1857" t="str">
        <f>E66</f>
        <v>销售额×税（费）率</v>
      </c>
      <c r="P72" s="1293">
        <f>F66</f>
        <v>5.5000000000000007E-2</v>
      </c>
      <c r="Q72" s="2026"/>
      <c r="R72" s="2026"/>
      <c r="S72" s="2026"/>
      <c r="T72" s="2026"/>
      <c r="U72" s="2026"/>
      <c r="V72" s="2026"/>
    </row>
    <row r="73" spans="1:22" ht="24" customHeight="1">
      <c r="A73" s="3340" t="s">
        <v>411</v>
      </c>
      <c r="B73" s="3308"/>
      <c r="C73" s="3308"/>
      <c r="D73" s="360">
        <f ca="1">IF(H73="个人住宅",0,ROUND(D63*I73,0))</f>
        <v>22</v>
      </c>
      <c r="E73" s="17" t="s">
        <v>412</v>
      </c>
      <c r="F73" s="358">
        <f>IF(H73="正常",I73,"免征")</f>
        <v>5.0000000000000001E-4</v>
      </c>
      <c r="G73" s="359"/>
      <c r="H73" s="191" t="s">
        <v>2998</v>
      </c>
      <c r="I73" s="358">
        <f>'数据-取费表'!B49</f>
        <v>5.0000000000000001E-4</v>
      </c>
      <c r="J73" s="2033"/>
      <c r="K73" s="1974">
        <v>2</v>
      </c>
      <c r="L73" s="3346" t="s">
        <v>410</v>
      </c>
      <c r="M73" s="3346"/>
      <c r="N73" s="1292">
        <f t="shared" ref="N73:P74" ca="1" si="1">D73</f>
        <v>22</v>
      </c>
      <c r="O73" s="1857" t="str">
        <f t="shared" si="1"/>
        <v>销售额×税（费）率</v>
      </c>
      <c r="P73" s="1293">
        <f t="shared" si="1"/>
        <v>5.0000000000000001E-4</v>
      </c>
      <c r="Q73" s="2026"/>
      <c r="R73" s="2026"/>
      <c r="S73" s="2026"/>
      <c r="T73" s="2026"/>
      <c r="U73" s="2026"/>
      <c r="V73" s="2026"/>
    </row>
    <row r="74" spans="1:22" ht="25.2">
      <c r="A74" s="3340" t="s">
        <v>415</v>
      </c>
      <c r="B74" s="3308"/>
      <c r="C74" s="3308"/>
      <c r="D74" s="360">
        <f ca="1">IF(H74="个人住宅",D75,D76)</f>
        <v>0</v>
      </c>
      <c r="E74" s="17" t="s">
        <v>416</v>
      </c>
      <c r="F74" s="358" t="str">
        <f>IF(H74="正常",F76,"免征")</f>
        <v>——</v>
      </c>
      <c r="G74" s="979" t="s">
        <v>417</v>
      </c>
      <c r="H74" s="361" t="s">
        <v>413</v>
      </c>
      <c r="I74" s="42"/>
      <c r="J74" s="2033"/>
      <c r="K74" s="1974">
        <v>3</v>
      </c>
      <c r="L74" s="3346" t="s">
        <v>414</v>
      </c>
      <c r="M74" s="3346"/>
      <c r="N74" s="1292">
        <f t="shared" ca="1" si="1"/>
        <v>0</v>
      </c>
      <c r="O74" s="1857" t="str">
        <f t="shared" si="1"/>
        <v>增值额×税（费）率</v>
      </c>
      <c r="P74" s="1295" t="str">
        <f t="shared" si="1"/>
        <v>——</v>
      </c>
      <c r="Q74" s="2026"/>
      <c r="R74" s="2026"/>
      <c r="S74" s="2026"/>
      <c r="T74" s="2026"/>
      <c r="U74" s="2026"/>
      <c r="V74" s="2026"/>
    </row>
    <row r="75" spans="1:22" ht="13.2">
      <c r="A75" s="357" t="s">
        <v>418</v>
      </c>
      <c r="B75" s="3296" t="s">
        <v>419</v>
      </c>
      <c r="C75" s="3326"/>
      <c r="D75" s="362">
        <v>0</v>
      </c>
      <c r="E75" s="41" t="s">
        <v>420</v>
      </c>
      <c r="F75" s="363"/>
      <c r="G75" s="359"/>
      <c r="H75" s="42"/>
      <c r="I75" s="42"/>
      <c r="J75" s="2033"/>
      <c r="K75" s="3051" t="str">
        <f>IF(H77="非个人房产","",4)</f>
        <v/>
      </c>
      <c r="L75" s="3346" t="str">
        <f>IF(H77="非个人房产","——","个人所得税")</f>
        <v>——</v>
      </c>
      <c r="M75" s="3346"/>
      <c r="N75" s="1296" t="str">
        <f>D77</f>
        <v>——</v>
      </c>
      <c r="O75" s="1870" t="str">
        <f>E77</f>
        <v>——</v>
      </c>
      <c r="P75" s="1297" t="str">
        <f>F77</f>
        <v>——</v>
      </c>
      <c r="Q75" s="2026"/>
      <c r="R75" s="2026"/>
      <c r="S75" s="2026"/>
      <c r="T75" s="2026"/>
      <c r="U75" s="2026"/>
      <c r="V75" s="2026"/>
    </row>
    <row r="76" spans="1:22" ht="25.2">
      <c r="A76" s="357" t="s">
        <v>396</v>
      </c>
      <c r="B76" s="3296" t="s">
        <v>422</v>
      </c>
      <c r="C76" s="3297"/>
      <c r="D76" s="360">
        <f ca="1">IF(H76="转让取得",C99,C115)</f>
        <v>0</v>
      </c>
      <c r="E76" s="17" t="s">
        <v>423</v>
      </c>
      <c r="F76" s="53" t="s">
        <v>21</v>
      </c>
      <c r="G76" s="359"/>
      <c r="H76" s="361" t="s">
        <v>424</v>
      </c>
      <c r="I76" s="42"/>
      <c r="J76" s="2033"/>
      <c r="K76" s="3051"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26"/>
      <c r="R76" s="2026"/>
      <c r="S76" s="2026"/>
      <c r="T76" s="2026"/>
      <c r="U76" s="2026"/>
      <c r="V76" s="2026"/>
    </row>
    <row r="77" spans="1:22" ht="24.6" thickBot="1">
      <c r="A77" s="3348" t="s">
        <v>426</v>
      </c>
      <c r="B77" s="3349"/>
      <c r="C77" s="3349"/>
      <c r="D77" s="364" t="str">
        <f>IF(H77="非个人房产","——",IF(H77="个人住宅",0,ROUND(D63*I77,0)))</f>
        <v>——</v>
      </c>
      <c r="E77" s="365" t="str">
        <f>IF(H77="非个人房产","——","销售额×税（费）率")</f>
        <v>——</v>
      </c>
      <c r="F77" s="366" t="str">
        <f>IF(H77="非个人房产","——",IF(H77="个人住宅","免征",I77))</f>
        <v>——</v>
      </c>
      <c r="G77" s="980" t="s">
        <v>417</v>
      </c>
      <c r="H77" s="361" t="s">
        <v>3202</v>
      </c>
      <c r="I77" s="367">
        <v>0.01</v>
      </c>
      <c r="J77" s="2033"/>
      <c r="K77" s="3347">
        <f>IF(AND(K75="",K76=""),4,IF(项目基本情况!K6="上海银行",K76+1,K75+1))</f>
        <v>4</v>
      </c>
      <c r="L77" s="3346" t="s">
        <v>2885</v>
      </c>
      <c r="M77" s="3057" t="s">
        <v>421</v>
      </c>
      <c r="N77" s="1298"/>
      <c r="O77" s="1299">
        <f ca="1">SUMIF(N72:N76,"&lt;9e307")</f>
        <v>2303</v>
      </c>
      <c r="P77" s="1300"/>
      <c r="Q77" s="3055">
        <f ca="1">O77/N69</f>
        <v>5.2895105537564026E-2</v>
      </c>
      <c r="R77" s="2026"/>
      <c r="S77" s="2026"/>
      <c r="T77" s="2026"/>
      <c r="U77" s="2026"/>
      <c r="V77" s="2026"/>
    </row>
    <row r="78" spans="1:22" ht="12" customHeight="1">
      <c r="A78" s="1301"/>
      <c r="B78" s="309"/>
      <c r="C78" s="309"/>
      <c r="D78" s="309"/>
      <c r="E78" s="42"/>
      <c r="F78" s="42"/>
      <c r="G78" s="42"/>
      <c r="H78" s="999"/>
      <c r="I78" s="309"/>
      <c r="J78" s="2033"/>
      <c r="K78" s="3347"/>
      <c r="L78" s="3346"/>
      <c r="M78" s="3057" t="s">
        <v>425</v>
      </c>
      <c r="N78" s="1298"/>
      <c r="O78" s="1299" t="str">
        <f ca="1">NUMBERSTRING(INT(O77*10000),2)&amp;"元整"</f>
        <v>贰仟叁佰零叁万元整</v>
      </c>
      <c r="P78" s="1300"/>
      <c r="Q78" s="2026"/>
      <c r="R78" s="2026"/>
      <c r="S78" s="2026"/>
      <c r="T78" s="2026"/>
      <c r="U78" s="2026"/>
      <c r="V78" s="2026"/>
    </row>
    <row r="79" spans="1:22" ht="13.8" thickBot="1">
      <c r="A79" s="3341" t="s">
        <v>427</v>
      </c>
      <c r="B79" s="3341"/>
      <c r="C79" s="3341"/>
      <c r="D79" s="3341"/>
      <c r="E79" s="3341"/>
      <c r="F79" s="42"/>
      <c r="G79" s="42"/>
      <c r="H79" s="999"/>
      <c r="I79" s="309"/>
      <c r="J79" s="2033"/>
      <c r="K79" s="3367">
        <f>K77+1</f>
        <v>5</v>
      </c>
      <c r="L79" s="3346" t="s">
        <v>2886</v>
      </c>
      <c r="M79" s="3057" t="s">
        <v>421</v>
      </c>
      <c r="N79" s="1298"/>
      <c r="O79" s="1299">
        <f ca="1">N69-O77</f>
        <v>41236</v>
      </c>
      <c r="P79" s="1300"/>
      <c r="Q79" s="2026"/>
      <c r="R79" s="2026"/>
      <c r="S79" s="2026"/>
      <c r="T79" s="2026"/>
      <c r="U79" s="2026"/>
      <c r="V79" s="2026"/>
    </row>
    <row r="80" spans="1:22" ht="26.4">
      <c r="A80" s="3336" t="s">
        <v>428</v>
      </c>
      <c r="B80" s="3337"/>
      <c r="C80" s="990"/>
      <c r="D80" s="990" t="s">
        <v>429</v>
      </c>
      <c r="E80" s="368" t="s">
        <v>430</v>
      </c>
      <c r="F80" s="42"/>
      <c r="G80" s="42"/>
      <c r="H80" s="999"/>
      <c r="I80" s="309"/>
      <c r="J80" s="2026"/>
      <c r="K80" s="3368"/>
      <c r="L80" s="3346"/>
      <c r="M80" s="3057" t="s">
        <v>425</v>
      </c>
      <c r="N80" s="1298"/>
      <c r="O80" s="1299" t="str">
        <f ca="1">NUMBERSTRING(INT(O79*10000),2)&amp;"元整"</f>
        <v>肆亿壹仟贰佰叁拾陆万元整</v>
      </c>
      <c r="P80" s="1300"/>
      <c r="Q80" s="2026"/>
      <c r="R80" s="2026"/>
      <c r="S80" s="2026"/>
      <c r="T80" s="2026"/>
      <c r="U80" s="2026"/>
      <c r="V80" s="2026"/>
    </row>
    <row r="81" spans="1:26" ht="13.8" thickBot="1">
      <c r="A81" s="379" t="s">
        <v>1823</v>
      </c>
      <c r="B81" s="369" t="s">
        <v>431</v>
      </c>
      <c r="C81" s="370">
        <f ca="1">ROUND((C82+C83)/(1+'数据-取费表'!C42),0)</f>
        <v>41466</v>
      </c>
      <c r="D81" s="371"/>
      <c r="E81" s="372"/>
      <c r="F81" s="42"/>
      <c r="G81" s="42"/>
      <c r="H81" s="999"/>
      <c r="I81" s="309"/>
      <c r="J81" s="2026"/>
      <c r="K81" s="3051">
        <f>K79+1</f>
        <v>6</v>
      </c>
      <c r="L81" s="3344" t="s">
        <v>2887</v>
      </c>
      <c r="M81" s="3345"/>
      <c r="N81" s="1302"/>
      <c r="O81" s="1303">
        <f ca="1">ROUND(O79*10000/'数据-汇总表'!E3,0)</f>
        <v>491</v>
      </c>
      <c r="P81" s="1304"/>
      <c r="Q81" s="2026"/>
      <c r="R81" s="2026"/>
      <c r="S81" s="2026"/>
      <c r="T81" s="2026"/>
      <c r="U81" s="2026"/>
      <c r="V81" s="2026"/>
    </row>
    <row r="82" spans="1:26" ht="13.8" thickTop="1">
      <c r="A82" s="373" t="s">
        <v>1824</v>
      </c>
      <c r="B82" s="374" t="s">
        <v>432</v>
      </c>
      <c r="C82" s="375">
        <f ca="1">D63</f>
        <v>43539</v>
      </c>
      <c r="D82" s="376" t="s">
        <v>19</v>
      </c>
      <c r="E82" s="377"/>
      <c r="F82" s="42"/>
      <c r="G82" s="42"/>
      <c r="H82" s="999"/>
      <c r="I82" s="309"/>
      <c r="J82" s="2026"/>
      <c r="K82" s="2026"/>
      <c r="L82" s="2026"/>
      <c r="M82" s="2026"/>
      <c r="N82" s="2026"/>
      <c r="O82" s="2026"/>
      <c r="P82" s="2026"/>
      <c r="Q82" s="2026"/>
      <c r="R82" s="2026"/>
      <c r="S82" s="2026"/>
      <c r="T82" s="2026"/>
      <c r="U82" s="2026"/>
      <c r="V82" s="2026"/>
    </row>
    <row r="83" spans="1:26" ht="13.2">
      <c r="A83" s="373" t="s">
        <v>1825</v>
      </c>
      <c r="B83" s="374" t="s">
        <v>433</v>
      </c>
      <c r="C83" s="378">
        <v>0</v>
      </c>
      <c r="D83" s="376"/>
      <c r="E83" s="377"/>
      <c r="F83" s="42"/>
      <c r="G83" s="42"/>
      <c r="H83" s="999"/>
      <c r="I83" s="309"/>
      <c r="J83" s="2026"/>
      <c r="K83" s="3356" t="s">
        <v>2875</v>
      </c>
      <c r="L83" s="3063" t="s">
        <v>2876</v>
      </c>
      <c r="M83" s="3053">
        <f ca="1">IF(N69&gt;10000,N69*0.5%,IF(AND(N69&gt;1000,N69&lt;=10000),N69*1%,IF(AND(N69&gt;100,N69&lt;=1000),N69*3%,IF(AND(N69&gt;10,N69&lt;=100),N69*5%,N69*8%))))</f>
        <v>217.69499999999999</v>
      </c>
      <c r="N83" s="53">
        <f ca="1">ROUND(M83,1)</f>
        <v>217.7</v>
      </c>
      <c r="O83" s="3056"/>
      <c r="P83" s="2026"/>
      <c r="Q83" s="2026"/>
      <c r="R83" s="2026"/>
      <c r="S83" s="2026"/>
      <c r="T83" s="2026"/>
      <c r="U83" s="2026"/>
      <c r="V83" s="2026"/>
    </row>
    <row r="84" spans="1:26" ht="25.2">
      <c r="A84" s="379" t="s">
        <v>1826</v>
      </c>
      <c r="B84" s="380" t="s">
        <v>434</v>
      </c>
      <c r="C84" s="381">
        <v>2000</v>
      </c>
      <c r="D84" s="382" t="s">
        <v>19</v>
      </c>
      <c r="E84" s="3098" t="s">
        <v>2933</v>
      </c>
      <c r="F84" s="42"/>
      <c r="G84" s="42"/>
      <c r="H84" s="999"/>
      <c r="I84" s="309"/>
      <c r="J84" s="2026"/>
      <c r="K84" s="3356"/>
      <c r="L84" s="3063" t="s">
        <v>2877</v>
      </c>
      <c r="M84" s="3053">
        <f ca="1">IF(N69&gt;2000,N69*0.5%,IF(AND(N69&gt;1000,N69&lt;=2000),N69*0.6%,IF(AND(N69&gt;500,N69&lt;=1000),N69*0.7%,IF(AND(N69&gt;200,N69&lt;=500),N69*0.8%,IF(AND(N69&gt;100,N69&lt;=200),N69*0.9%,IF(AND(N69&gt;50,N69&lt;=100),N69*1%,IF(AND(N69&gt;20,N69&lt;=50),N69*1.5%,IF(AND(N69&gt;10,N69&lt;=20),N69*2%,IF(AND(N69&gt;1,N69&lt;=10),N69*2.5%)))))))))</f>
        <v>217.69499999999999</v>
      </c>
      <c r="N84" s="53">
        <f t="shared" ref="N84:N85" ca="1" si="2">ROUND(M84,1)</f>
        <v>217.7</v>
      </c>
      <c r="O84" s="2026" t="s">
        <v>2878</v>
      </c>
      <c r="P84" s="2026"/>
      <c r="Q84" s="2026"/>
      <c r="R84" s="2026"/>
      <c r="S84" s="2026"/>
      <c r="T84" s="2026"/>
      <c r="U84" s="2026"/>
      <c r="V84" s="2026"/>
    </row>
    <row r="85" spans="1:26" ht="13.2">
      <c r="A85" s="379" t="s">
        <v>1827</v>
      </c>
      <c r="B85" s="380" t="s">
        <v>435</v>
      </c>
      <c r="C85" s="383">
        <f ca="1">C81-C84</f>
        <v>39466</v>
      </c>
      <c r="D85" s="376" t="s">
        <v>19</v>
      </c>
      <c r="E85" s="377"/>
      <c r="F85" s="42"/>
      <c r="G85" s="42"/>
      <c r="H85" s="999"/>
      <c r="I85" s="309"/>
      <c r="J85" s="2026"/>
      <c r="K85" s="3356"/>
      <c r="L85" s="3063" t="s">
        <v>2879</v>
      </c>
      <c r="M85" s="3053">
        <f ca="1">IF(N69&gt;1000,N69*0.1%,IF(AND(N69&gt;500,N69&lt;=1000),N69*0.5%,IF(AND(N69&gt;50,N69&lt;=500),N69*1%,IF(AND(N69&gt;1,N69&lt;=50),N69*1.5%))))</f>
        <v>43.539000000000001</v>
      </c>
      <c r="N85" s="53">
        <f t="shared" ca="1" si="2"/>
        <v>43.5</v>
      </c>
      <c r="O85" s="2026" t="s">
        <v>2878</v>
      </c>
      <c r="P85" s="2026"/>
      <c r="Q85" s="2026"/>
      <c r="R85" s="2026"/>
      <c r="S85" s="2026"/>
      <c r="T85" s="2026"/>
      <c r="U85" s="2026"/>
      <c r="V85" s="2026"/>
    </row>
    <row r="86" spans="1:26" ht="13.8" thickBot="1">
      <c r="A86" s="384" t="s">
        <v>1828</v>
      </c>
      <c r="B86" s="385" t="s">
        <v>436</v>
      </c>
      <c r="C86" s="386">
        <f ca="1">IF(C85&lt;=0,0,ROUND(C85*D86,0))</f>
        <v>2171</v>
      </c>
      <c r="D86" s="387">
        <f>'数据-取费表'!B41</f>
        <v>5.5000000000000007E-2</v>
      </c>
      <c r="E86" s="388"/>
      <c r="F86" s="42"/>
      <c r="G86" s="42"/>
      <c r="H86" s="999"/>
      <c r="I86" s="309"/>
      <c r="J86" s="2026"/>
      <c r="K86" s="3356"/>
      <c r="L86" s="3063" t="s">
        <v>2880</v>
      </c>
      <c r="M86" s="3053">
        <f ca="1">N69*0.5%</f>
        <v>217.69499999999999</v>
      </c>
      <c r="N86" s="53">
        <f ca="1">IF(M86&gt;0.5,0.5,ROUND(M86,0))</f>
        <v>0.5</v>
      </c>
      <c r="O86" s="2026" t="s">
        <v>2881</v>
      </c>
      <c r="P86" s="2026"/>
      <c r="Q86" s="2026"/>
      <c r="R86" s="2026"/>
      <c r="S86" s="2026"/>
      <c r="T86" s="2026"/>
      <c r="U86" s="2026"/>
      <c r="V86" s="2026"/>
    </row>
    <row r="87" spans="1:26" s="1250" customFormat="1" ht="14.25" customHeight="1">
      <c r="A87" s="1305"/>
      <c r="B87" s="1306"/>
      <c r="C87" s="1307"/>
      <c r="D87" s="1308"/>
      <c r="E87" s="1309"/>
      <c r="F87" s="42"/>
      <c r="G87" s="42"/>
      <c r="H87" s="999"/>
      <c r="I87" s="309"/>
      <c r="J87" s="2026"/>
      <c r="K87" s="3356"/>
      <c r="L87" s="3063" t="s">
        <v>2882</v>
      </c>
      <c r="M87" s="3053">
        <f ca="1">IF(N69&gt;=10000,(8.25+(N69-10000)*0.01%),IF(AND(N69&gt;=8000,N69&lt;10000),(7.85+(N69-8000)*0.02%),IF(AND(N69&gt;=5000,N69&lt;8000),(6.65+(N69-5000)*0.04%),IF(AND(N69&gt;=2000,N69&lt;5000),(4.25+(PN69-2000)*0.08%),IF(AND(N69&gt;=1000,N69&lt;2000),(2.75+(N69-1000)*0.15%),IF(AND(N69&gt;=100,N69&lt;1000),(0.5+(N69-100)*0.25%),IF(AND(N69&gt;0,N69&lt;100),N69*0.5%)))))))</f>
        <v>11.603899999999999</v>
      </c>
      <c r="N87" s="53">
        <f ca="1">ROUND(M87*0.9,1)</f>
        <v>10.4</v>
      </c>
      <c r="O87" s="3056"/>
      <c r="P87" s="309"/>
      <c r="Q87" s="2026"/>
      <c r="R87" s="2026"/>
      <c r="S87" s="2026"/>
      <c r="T87" s="2026"/>
      <c r="U87" s="2026"/>
      <c r="V87" s="2026"/>
      <c r="W87" s="290"/>
      <c r="X87" s="290"/>
      <c r="Y87" s="290"/>
      <c r="Z87" s="290"/>
    </row>
    <row r="88" spans="1:26" s="1310" customFormat="1" ht="14.4" thickBot="1">
      <c r="A88" s="3338" t="s">
        <v>437</v>
      </c>
      <c r="B88" s="3339"/>
      <c r="C88" s="3339"/>
      <c r="D88" s="3339"/>
      <c r="E88" s="3339"/>
      <c r="F88" s="3339"/>
      <c r="G88" s="3339"/>
      <c r="H88" s="3339"/>
      <c r="I88" s="1311"/>
      <c r="J88" s="2034"/>
      <c r="K88" s="3356"/>
      <c r="L88" s="3063" t="s">
        <v>2883</v>
      </c>
      <c r="M88" s="3053">
        <f ca="1">IF(N69&gt;10000,N69*0.5%,IF(AND(N69&gt;5000,N69&lt;=10000),N69*1%,IF(AND(N69&gt;1000,N69&lt;=5000),N69*2%,IF(AND(N69&gt;200,N69&lt;=1000),N69*3%,N69*5%))))</f>
        <v>217.69499999999999</v>
      </c>
      <c r="N88" s="53">
        <f ca="1">ROUND(M88,1)</f>
        <v>217.7</v>
      </c>
      <c r="O88" s="3056"/>
      <c r="P88" s="11"/>
      <c r="Q88" s="2031"/>
      <c r="R88" s="2031"/>
      <c r="S88" s="2031"/>
      <c r="T88" s="2031"/>
      <c r="U88" s="2031"/>
      <c r="V88" s="2031"/>
      <c r="W88" s="2035"/>
      <c r="X88" s="2035"/>
      <c r="Y88" s="2035"/>
      <c r="Z88" s="2035"/>
    </row>
    <row r="89" spans="1:26" s="1310" customFormat="1" ht="13.8">
      <c r="A89" s="3336" t="s">
        <v>428</v>
      </c>
      <c r="B89" s="3337"/>
      <c r="C89" s="990"/>
      <c r="D89" s="990" t="s">
        <v>429</v>
      </c>
      <c r="E89" s="389" t="s">
        <v>438</v>
      </c>
      <c r="F89" s="390"/>
      <c r="G89" s="390"/>
      <c r="H89" s="391"/>
      <c r="I89" s="1312"/>
      <c r="J89" s="2036"/>
      <c r="K89" s="3356"/>
      <c r="L89" s="3063" t="s">
        <v>27</v>
      </c>
      <c r="M89" s="3054"/>
      <c r="N89" s="53">
        <f ca="1">ROUND(SUM(N83:N88),0)</f>
        <v>708</v>
      </c>
      <c r="O89" s="3064">
        <f ca="1">N89/N69</f>
        <v>1.6261282987666232E-2</v>
      </c>
      <c r="P89" s="2031"/>
      <c r="Q89" s="2031"/>
      <c r="R89" s="2031"/>
      <c r="S89" s="2031"/>
      <c r="T89" s="2031"/>
      <c r="U89" s="2031"/>
      <c r="V89" s="2031"/>
      <c r="W89" s="2035"/>
      <c r="X89" s="2035"/>
      <c r="Y89" s="2035"/>
      <c r="Z89" s="2035"/>
    </row>
    <row r="90" spans="1:26" s="1310" customFormat="1" ht="13.8">
      <c r="A90" s="379" t="s">
        <v>1823</v>
      </c>
      <c r="B90" s="380" t="s">
        <v>439</v>
      </c>
      <c r="C90" s="383">
        <f ca="1">ROUND(D63/(1+'数据-取费表'!C42),0)</f>
        <v>41466</v>
      </c>
      <c r="D90" s="376" t="s">
        <v>19</v>
      </c>
      <c r="E90" s="987"/>
      <c r="F90" s="986"/>
      <c r="G90" s="986"/>
      <c r="H90" s="392"/>
      <c r="I90" s="1312"/>
      <c r="J90" s="2036"/>
      <c r="K90" s="2031"/>
      <c r="L90" s="2031"/>
      <c r="M90" s="2031"/>
      <c r="N90" s="2031"/>
      <c r="O90" s="2031"/>
      <c r="P90" s="2031"/>
      <c r="Q90" s="2031"/>
      <c r="R90" s="2031"/>
      <c r="S90" s="2031"/>
      <c r="T90" s="2031"/>
      <c r="U90" s="2031"/>
      <c r="V90" s="2031"/>
      <c r="W90" s="2035"/>
      <c r="X90" s="2035"/>
      <c r="Y90" s="2035"/>
      <c r="Z90" s="2035"/>
    </row>
    <row r="91" spans="1:26" s="1310" customFormat="1" ht="13.8">
      <c r="A91" s="379" t="s">
        <v>1829</v>
      </c>
      <c r="B91" s="346" t="s">
        <v>440</v>
      </c>
      <c r="C91" s="383">
        <f ca="1">C92+C96</f>
        <v>2788</v>
      </c>
      <c r="D91" s="376" t="s">
        <v>19</v>
      </c>
      <c r="E91" s="987"/>
      <c r="F91" s="986"/>
      <c r="G91" s="986"/>
      <c r="H91" s="392"/>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3" t="s">
        <v>1830</v>
      </c>
      <c r="B92" s="374" t="s">
        <v>441</v>
      </c>
      <c r="C92" s="376">
        <f>ROUND(IF(G95="2016年5月1日后购买",C93/(1+'数据-取费表'!C30)+C94+C95,C93+C94+C95),0)</f>
        <v>2581</v>
      </c>
      <c r="D92" s="376" t="s">
        <v>19</v>
      </c>
      <c r="E92" s="987"/>
      <c r="F92" s="986"/>
      <c r="G92" s="986"/>
      <c r="H92" s="392"/>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4">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3" t="s">
        <v>1832</v>
      </c>
      <c r="B94" s="398" t="s">
        <v>446</v>
      </c>
      <c r="C94" s="376">
        <f>IF(F93="购房发票",ROUND(C93*H93*5%,0),0)</f>
        <v>500</v>
      </c>
      <c r="D94" s="399">
        <v>0.05</v>
      </c>
      <c r="E94" s="3299" t="s">
        <v>447</v>
      </c>
      <c r="F94" s="3298"/>
      <c r="G94" s="3298"/>
      <c r="H94" s="3335"/>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2431</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3" t="s">
        <v>1834</v>
      </c>
      <c r="B96" s="374" t="s">
        <v>450</v>
      </c>
      <c r="C96" s="403">
        <f ca="1">ROUND(D63*D96/(1+'数据-取费表'!C42),0)</f>
        <v>207</v>
      </c>
      <c r="D96" s="404">
        <f>'数据-取费表'!B43</f>
        <v>5.000000000000001E-3</v>
      </c>
      <c r="E96" s="3327" t="s">
        <v>2430</v>
      </c>
      <c r="F96" s="3328"/>
      <c r="G96" s="3328"/>
      <c r="H96" s="3329"/>
      <c r="I96" s="1313"/>
      <c r="J96" s="2037"/>
      <c r="K96" s="2031"/>
      <c r="L96" s="2031"/>
      <c r="M96" s="2031"/>
      <c r="N96" s="2031"/>
      <c r="O96" s="2031"/>
      <c r="P96" s="2031"/>
      <c r="Q96" s="2031"/>
      <c r="R96" s="2031"/>
      <c r="S96" s="2031"/>
      <c r="T96" s="2031"/>
      <c r="U96" s="2031"/>
      <c r="V96" s="2031"/>
      <c r="W96" s="2035"/>
      <c r="X96" s="2035"/>
      <c r="Y96" s="2035"/>
      <c r="Z96" s="2035"/>
    </row>
    <row r="97" spans="1:26" s="1310" customFormat="1" ht="13.8">
      <c r="A97" s="1614" t="s">
        <v>1835</v>
      </c>
      <c r="B97" s="380" t="s">
        <v>451</v>
      </c>
      <c r="C97" s="383">
        <f ca="1">C90-C91</f>
        <v>38678</v>
      </c>
      <c r="D97" s="376" t="s">
        <v>19</v>
      </c>
      <c r="E97" s="987"/>
      <c r="F97" s="986"/>
      <c r="G97" s="986"/>
      <c r="H97" s="392"/>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1836</v>
      </c>
      <c r="B98" s="380" t="s">
        <v>452</v>
      </c>
      <c r="C98" s="405">
        <f ca="1">IF(C97&lt;=0,0,C97/C91)</f>
        <v>13.873027259684362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6" thickBot="1">
      <c r="A99" s="1615" t="s">
        <v>1837</v>
      </c>
      <c r="B99" s="385" t="s">
        <v>453</v>
      </c>
      <c r="C99" s="406">
        <f ca="1">ROUND(IF(C97&lt;=0,0,IF(C98&gt;=200%,C97*60%-C91*35%,IF(C98&gt;=100%,C97*50%-C91*15%,IF(C98&gt;=50%,C97*40%-C91*5%,IF(C98&lt;50%,C97*30%,0))))),0)</f>
        <v>22231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4.4" thickBot="1">
      <c r="A101" s="3338" t="s">
        <v>454</v>
      </c>
      <c r="B101" s="3339"/>
      <c r="C101" s="3339"/>
      <c r="D101" s="3339"/>
      <c r="E101" s="3339"/>
      <c r="F101" s="3339"/>
      <c r="G101" s="3339"/>
      <c r="H101" s="3339"/>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3.8">
      <c r="A102" s="3336" t="s">
        <v>428</v>
      </c>
      <c r="B102" s="3337"/>
      <c r="C102" s="990"/>
      <c r="D102" s="990"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3.8">
      <c r="A103" s="379" t="s">
        <v>1823</v>
      </c>
      <c r="B103" s="380" t="s">
        <v>439</v>
      </c>
      <c r="C103" s="383">
        <f ca="1">ROUND(D63/(1+'数据-取费表'!C42),0)</f>
        <v>41466</v>
      </c>
      <c r="D103" s="376" t="s">
        <v>19</v>
      </c>
      <c r="E103" s="987"/>
      <c r="F103" s="986"/>
      <c r="G103" s="986"/>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3.8">
      <c r="A104" s="379" t="s">
        <v>1829</v>
      </c>
      <c r="B104" s="346" t="s">
        <v>440</v>
      </c>
      <c r="C104" s="383">
        <f ca="1">IF(H106="仅含出让金",C105+C108+C109+C110+C111+C112,C105+C109+C110+C111+C112)</f>
        <v>43383.184000000001</v>
      </c>
      <c r="D104" s="413"/>
      <c r="E104" s="987"/>
      <c r="F104" s="986"/>
      <c r="G104" s="986"/>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3.8">
      <c r="A105" s="393" t="s">
        <v>1830</v>
      </c>
      <c r="B105" s="374" t="s">
        <v>455</v>
      </c>
      <c r="C105" s="403">
        <f>C106+C107</f>
        <v>39251.184000000001</v>
      </c>
      <c r="D105" s="404"/>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26.4">
      <c r="A106" s="393" t="s">
        <v>1831</v>
      </c>
      <c r="B106" s="374" t="s">
        <v>456</v>
      </c>
      <c r="C106" s="414">
        <f>449*L38/10000</f>
        <v>37723.184000000001</v>
      </c>
      <c r="D106" s="404"/>
      <c r="E106" s="415" t="s">
        <v>457</v>
      </c>
      <c r="F106" s="982"/>
      <c r="G106" s="416" t="s">
        <v>458</v>
      </c>
      <c r="H106" s="417"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3.8">
      <c r="A107" s="393" t="s">
        <v>1832</v>
      </c>
      <c r="B107" s="374" t="s">
        <v>448</v>
      </c>
      <c r="C107" s="403">
        <f>ROUND(C106*D107,0)</f>
        <v>1528</v>
      </c>
      <c r="D107" s="404">
        <f>'数据-取费表'!B48+'数据-取费表'!B49</f>
        <v>4.0500000000000001E-2</v>
      </c>
      <c r="E107" s="415"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3.8">
      <c r="A108" s="393" t="s">
        <v>1834</v>
      </c>
      <c r="B108" s="374" t="s">
        <v>460</v>
      </c>
      <c r="C108" s="414"/>
      <c r="D108" s="404"/>
      <c r="E108" s="415"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1838</v>
      </c>
      <c r="B109" s="374" t="s">
        <v>461</v>
      </c>
      <c r="C109" s="403">
        <f>IF(H109="——",IF(F1="现房",'剩余法-现房'!C18,'剩余法-待开发'!C18),I109)</f>
        <v>0</v>
      </c>
      <c r="D109" s="404"/>
      <c r="E109" s="3330" t="s">
        <v>462</v>
      </c>
      <c r="F109" s="3328"/>
      <c r="G109" s="3328"/>
      <c r="H109" s="1939" t="s">
        <v>2281</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1839</v>
      </c>
      <c r="B110" s="374" t="s">
        <v>463</v>
      </c>
      <c r="C110" s="403">
        <f>ROUND((C105+C108+C109)*D110,0)</f>
        <v>3925</v>
      </c>
      <c r="D110" s="404">
        <v>0.1</v>
      </c>
      <c r="E110" s="3330" t="s">
        <v>464</v>
      </c>
      <c r="F110" s="3328"/>
      <c r="G110" s="3328"/>
      <c r="H110" s="3329"/>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1840</v>
      </c>
      <c r="B111" s="374" t="s">
        <v>450</v>
      </c>
      <c r="C111" s="403">
        <f ca="1">ROUND(D63*D111/(1+'数据-取费表'!C42),0)</f>
        <v>207</v>
      </c>
      <c r="D111" s="404">
        <f>'数据-取费表'!B43</f>
        <v>5.000000000000001E-3</v>
      </c>
      <c r="E111" s="3327" t="s">
        <v>2430</v>
      </c>
      <c r="F111" s="3328"/>
      <c r="G111" s="3328"/>
      <c r="H111" s="3329"/>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1841</v>
      </c>
      <c r="B112" s="374" t="s">
        <v>465</v>
      </c>
      <c r="C112" s="403">
        <f>ROUND(C108*D112,0)</f>
        <v>0</v>
      </c>
      <c r="D112" s="404">
        <v>0.2</v>
      </c>
      <c r="E112" s="3330" t="s">
        <v>2455</v>
      </c>
      <c r="F112" s="3328"/>
      <c r="G112" s="3328"/>
      <c r="H112" s="3329"/>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3.8">
      <c r="A113" s="1614" t="s">
        <v>1835</v>
      </c>
      <c r="B113" s="380" t="s">
        <v>451</v>
      </c>
      <c r="C113" s="383">
        <f ca="1">ROUND(C103-C104,0)</f>
        <v>-1917</v>
      </c>
      <c r="D113" s="376" t="s">
        <v>19</v>
      </c>
      <c r="E113" s="987"/>
      <c r="F113" s="986"/>
      <c r="G113" s="986"/>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1836</v>
      </c>
      <c r="B114" s="380" t="s">
        <v>452</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6" thickBot="1">
      <c r="A115" s="1615" t="s">
        <v>1837</v>
      </c>
      <c r="B115" s="385" t="s">
        <v>453</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19" t="s">
        <v>466</v>
      </c>
      <c r="B1" s="2807"/>
      <c r="C1" s="2102"/>
      <c r="D1" s="2102"/>
      <c r="E1" s="2102"/>
      <c r="F1" s="2102"/>
      <c r="G1" s="2102"/>
      <c r="H1" s="2102"/>
      <c r="I1" s="2102"/>
      <c r="J1" s="2102"/>
      <c r="K1" s="420">
        <f>MATCH(B1,'数据-取费表'!A6:A16,0)+5</f>
        <v>7</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4.4">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184835</v>
      </c>
      <c r="D13" s="449"/>
      <c r="E13" s="363"/>
      <c r="F13" s="450"/>
      <c r="G13" s="442"/>
      <c r="H13" s="445"/>
      <c r="I13" s="445"/>
      <c r="J13" s="445"/>
      <c r="K13" s="446"/>
    </row>
    <row r="14" spans="1:41" s="2114" customFormat="1" ht="13.5" customHeight="1">
      <c r="A14" s="1630" t="s">
        <v>1849</v>
      </c>
      <c r="B14" s="447" t="s">
        <v>480</v>
      </c>
      <c r="C14" s="53">
        <f ca="1">ROUND(C13*F14,0)</f>
        <v>5545</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5" customFormat="1" ht="13.5" customHeight="1">
      <c r="A16" s="1630" t="s">
        <v>1851</v>
      </c>
      <c r="B16" s="447" t="s">
        <v>484</v>
      </c>
      <c r="C16" s="53">
        <f ca="1">ROUND(D16*E16/10000,0)</f>
        <v>16803</v>
      </c>
      <c r="D16" s="449">
        <f ca="1">IF(B1="",'数据-汇总表'!E3,INDIRECT("'数据-取费表'!K"&amp;$K$1)+INDIRECT("'数据-取费表'!S"&amp;$K$1))</f>
        <v>840160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2773</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209956</v>
      </c>
      <c r="D18" s="459"/>
      <c r="E18" s="460"/>
      <c r="F18" s="460"/>
      <c r="G18" s="1323" t="s">
        <v>2434</v>
      </c>
      <c r="H18" s="445"/>
      <c r="I18" s="445"/>
      <c r="J18" s="445"/>
      <c r="K18" s="446"/>
    </row>
    <row r="19" spans="1:14" s="2117" customFormat="1" ht="13.5" customHeight="1">
      <c r="A19" s="1631" t="s">
        <v>1854</v>
      </c>
      <c r="B19" s="457" t="s">
        <v>493</v>
      </c>
      <c r="C19" s="458">
        <f ca="1">ROUND(C18*F19,0)</f>
        <v>4199</v>
      </c>
      <c r="D19" s="460"/>
      <c r="E19" s="460"/>
      <c r="F19" s="464">
        <f>'数据-取费表'!B37</f>
        <v>0.02</v>
      </c>
      <c r="G19" s="442" t="s">
        <v>503</v>
      </c>
      <c r="H19" s="445"/>
      <c r="I19" s="445"/>
      <c r="J19" s="445"/>
      <c r="K19" s="446"/>
      <c r="L19" s="2119"/>
      <c r="M19" s="2119"/>
      <c r="N19" s="2119"/>
    </row>
    <row r="20" spans="1:14" s="2117" customFormat="1" ht="13.5" customHeight="1">
      <c r="A20" s="1631" t="s">
        <v>1855</v>
      </c>
      <c r="B20" s="457" t="s">
        <v>504</v>
      </c>
      <c r="C20" s="3027">
        <f>F20</f>
        <v>0.02</v>
      </c>
      <c r="D20" s="467" t="s">
        <v>505</v>
      </c>
      <c r="E20" s="467"/>
      <c r="F20" s="484">
        <f>'数据-取费表'!B38</f>
        <v>0.02</v>
      </c>
      <c r="G20" s="1323" t="s">
        <v>506</v>
      </c>
      <c r="H20" s="445"/>
      <c r="I20" s="445"/>
      <c r="J20" s="445"/>
      <c r="K20" s="446"/>
      <c r="L20" s="2119"/>
      <c r="M20" s="2119"/>
      <c r="N20" s="2119"/>
    </row>
    <row r="21" spans="1:14" s="2119" customFormat="1" ht="13.5" customHeight="1">
      <c r="A21" s="1631" t="s">
        <v>1858</v>
      </c>
      <c r="B21" s="459" t="s">
        <v>494</v>
      </c>
      <c r="C21" s="468">
        <f ca="1">C22</f>
        <v>15438</v>
      </c>
      <c r="D21" s="465">
        <f ca="1">C23</f>
        <v>1.4E-3</v>
      </c>
      <c r="E21" s="467" t="s">
        <v>507</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6" t="s">
        <v>2456</v>
      </c>
    </row>
    <row r="22" spans="1:14" s="2118" customFormat="1" ht="13.5" customHeight="1">
      <c r="A22" s="1630" t="s">
        <v>1848</v>
      </c>
      <c r="B22" s="1324" t="s">
        <v>2437</v>
      </c>
      <c r="C22" s="485">
        <f ca="1">ROUND(IF('数据-取费表'!B22&lt;=1,(C18+C19)*F21*'数据-取费表'!B20/2,(C18+C19)*(POWER((1+F21),'数据-取费表'!B20/2)-1)),0)</f>
        <v>15438</v>
      </c>
      <c r="D22" s="470"/>
      <c r="E22" s="471"/>
      <c r="F22" s="472"/>
      <c r="G22" s="2565" t="str">
        <f>IF('数据-取费表'!B22&lt;=1,"((1)+(2))×年利率×建设期÷2","((1)+(2))×((1+年利率)^(建设期÷2)-1)")</f>
        <v>((1)+(2))×((1+年利率)^(建设期÷2)-1)</v>
      </c>
      <c r="H22" s="455"/>
      <c r="I22" s="455"/>
      <c r="J22" s="455"/>
      <c r="K22" s="456"/>
    </row>
    <row r="23" spans="1:14" s="2118" customFormat="1" ht="13.5" customHeight="1">
      <c r="A23" s="1630" t="s">
        <v>1849</v>
      </c>
      <c r="B23" s="1324"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29" t="s">
        <v>2833</v>
      </c>
      <c r="C24" s="476">
        <f ca="1">C25</f>
        <v>32123</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0" t="s">
        <v>1848</v>
      </c>
      <c r="B25" s="1324" t="s">
        <v>2438</v>
      </c>
      <c r="C25" s="488">
        <f ca="1">ROUND((C18+C19)*F24,0)</f>
        <v>32123</v>
      </c>
      <c r="D25" s="470"/>
      <c r="E25" s="471"/>
      <c r="F25" s="478"/>
      <c r="G25" s="1322" t="s">
        <v>2435</v>
      </c>
      <c r="H25" s="455"/>
      <c r="I25" s="455"/>
      <c r="J25" s="455"/>
      <c r="K25" s="456"/>
    </row>
    <row r="26" spans="1:14" s="2118" customFormat="1" ht="13.5" customHeight="1">
      <c r="A26" s="1630" t="s">
        <v>1849</v>
      </c>
      <c r="B26" s="1324" t="s">
        <v>509</v>
      </c>
      <c r="C26" s="489">
        <f ca="1">ROUND(F20*F24,4)</f>
        <v>3.0000000000000001E-3</v>
      </c>
      <c r="D26" s="470"/>
      <c r="E26" s="479"/>
      <c r="F26" s="478"/>
      <c r="G26" s="1322" t="s">
        <v>510</v>
      </c>
      <c r="H26" s="455"/>
      <c r="I26" s="455"/>
      <c r="J26" s="455"/>
      <c r="K26" s="456"/>
    </row>
    <row r="27" spans="1:14" s="2118" customFormat="1" ht="13.5" customHeight="1">
      <c r="A27" s="1634" t="s">
        <v>1867</v>
      </c>
      <c r="B27" s="457" t="s">
        <v>511</v>
      </c>
      <c r="C27" s="3028">
        <f>ROUND(F27/(1+'数据-取费表'!C42),4)</f>
        <v>5.2400000000000002E-2</v>
      </c>
      <c r="D27" s="460" t="s">
        <v>2831</v>
      </c>
      <c r="E27" s="460"/>
      <c r="F27" s="464">
        <f>'数据-取费表'!B41</f>
        <v>5.5000000000000007E-2</v>
      </c>
      <c r="G27" s="1958" t="s">
        <v>2293</v>
      </c>
      <c r="H27" s="445"/>
      <c r="I27" s="445"/>
      <c r="J27" s="445"/>
      <c r="K27" s="446"/>
    </row>
    <row r="28" spans="1:14" s="2119" customFormat="1" ht="13.5" customHeight="1">
      <c r="A28" s="1634" t="s">
        <v>1868</v>
      </c>
      <c r="B28" s="474" t="s">
        <v>512</v>
      </c>
      <c r="C28" s="468">
        <f ca="1">ROUND((C18+C19+C21+C24)/(1-C20-D21-D24-C27),0)</f>
        <v>283488</v>
      </c>
      <c r="D28" s="475"/>
      <c r="E28" s="467"/>
      <c r="F28" s="469"/>
      <c r="G28" s="1323" t="s">
        <v>2436</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5" t="s">
        <v>515</v>
      </c>
      <c r="H30" s="494"/>
      <c r="I30" s="494"/>
      <c r="J30" s="445"/>
      <c r="K30" s="446"/>
    </row>
    <row r="31" spans="1:14" s="2124" customFormat="1" ht="13.5" customHeight="1">
      <c r="A31" s="2480" t="s">
        <v>1865</v>
      </c>
      <c r="B31" s="1326"/>
      <c r="C31" s="498">
        <f>ROUND(C6*F31/(1+'数据-取费表'!C42),0)</f>
        <v>0</v>
      </c>
      <c r="D31" s="1327"/>
      <c r="E31" s="1327"/>
      <c r="F31" s="499">
        <f>'数据-取费表'!B41</f>
        <v>5.5000000000000007E-2</v>
      </c>
      <c r="G31" s="1328"/>
      <c r="H31" s="1328"/>
      <c r="I31" s="1328"/>
      <c r="J31" s="1329"/>
      <c r="K31" s="1330"/>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8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55" zoomScaleNormal="95" zoomScaleSheetLayoutView="55" workbookViewId="0">
      <selection activeCell="B61" sqref="B61"/>
    </sheetView>
  </sheetViews>
  <sheetFormatPr defaultColWidth="9" defaultRowHeight="13.8"/>
  <cols>
    <col min="1" max="1" width="15.6640625" style="1333" customWidth="1"/>
    <col min="2" max="2" width="15.77734375" style="1333" customWidth="1"/>
    <col min="3" max="3" width="17.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8.33203125" style="1333" customWidth="1"/>
    <col min="10" max="10" width="12.4414062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467</v>
      </c>
      <c r="B2" s="506">
        <f>F68</f>
        <v>44949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1684</v>
      </c>
      <c r="B3" s="508">
        <f>ROUND(B2*10000/'数据-汇总表'!E3,0)</f>
        <v>535</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2" customFormat="1" ht="28.5" customHeight="1">
      <c r="A4" s="509" t="s">
        <v>520</v>
      </c>
      <c r="B4" s="425">
        <f>IF(B48="单位面积地价",C50,ROUND(B2*10000/'数据-汇总表'!D3,0))</f>
        <v>2140</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2" customFormat="1" ht="28.5" customHeight="1" thickBot="1">
      <c r="A5" s="427"/>
      <c r="B5" s="428">
        <f>ROUND(B2/('数据-汇总表'!D3/666.67),0)</f>
        <v>143</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1">
      <c r="A6" s="510" t="s">
        <v>521</v>
      </c>
      <c r="B6" s="511"/>
      <c r="C6" s="3381" t="s">
        <v>522</v>
      </c>
      <c r="D6" s="3382"/>
      <c r="E6" s="3381" t="s">
        <v>523</v>
      </c>
      <c r="F6" s="3382"/>
      <c r="G6" s="3381" t="s">
        <v>524</v>
      </c>
      <c r="H6" s="3382"/>
      <c r="I6" s="3381" t="s">
        <v>525</v>
      </c>
      <c r="J6" s="3382"/>
      <c r="K6" s="512" t="s">
        <v>526</v>
      </c>
      <c r="L6" s="2131"/>
      <c r="M6" s="2130"/>
      <c r="N6" s="2130"/>
      <c r="O6" s="2132"/>
      <c r="P6" s="3383" t="s">
        <v>527</v>
      </c>
      <c r="Q6" s="3384"/>
      <c r="R6" s="3389" t="s">
        <v>523</v>
      </c>
      <c r="S6" s="3390"/>
      <c r="T6" s="3389" t="s">
        <v>524</v>
      </c>
      <c r="U6" s="3390"/>
      <c r="V6" s="3376" t="s">
        <v>525</v>
      </c>
      <c r="W6" s="3376"/>
      <c r="X6" s="1564"/>
      <c r="Y6" s="3389" t="s">
        <v>527</v>
      </c>
      <c r="Z6" s="3390"/>
      <c r="AA6" s="3378" t="s">
        <v>523</v>
      </c>
      <c r="AB6" s="3379" t="s">
        <v>524</v>
      </c>
      <c r="AC6" s="3378" t="s">
        <v>525</v>
      </c>
    </row>
    <row r="7" spans="1:30" ht="37.5" customHeight="1" thickBot="1">
      <c r="A7" s="513"/>
      <c r="B7" s="514"/>
      <c r="C7" s="3399" t="s">
        <v>2920</v>
      </c>
      <c r="D7" s="3398"/>
      <c r="E7" s="3397" t="s">
        <v>3176</v>
      </c>
      <c r="F7" s="3398"/>
      <c r="G7" s="3397" t="s">
        <v>3177</v>
      </c>
      <c r="H7" s="3398"/>
      <c r="I7" s="3397" t="s">
        <v>3175</v>
      </c>
      <c r="J7" s="3398"/>
      <c r="K7" s="512"/>
      <c r="L7" s="2131"/>
      <c r="M7" s="2130"/>
      <c r="N7" s="2130"/>
      <c r="O7" s="2132"/>
      <c r="P7" s="3385"/>
      <c r="Q7" s="3386"/>
      <c r="R7" s="3391"/>
      <c r="S7" s="3392"/>
      <c r="T7" s="3391"/>
      <c r="U7" s="3392"/>
      <c r="V7" s="3376"/>
      <c r="W7" s="3376"/>
      <c r="X7" s="1564"/>
      <c r="Y7" s="3391"/>
      <c r="Z7" s="3392"/>
      <c r="AA7" s="3379"/>
      <c r="AB7" s="3379"/>
      <c r="AC7" s="3379"/>
    </row>
    <row r="8" spans="1:30" ht="21.6" hidden="1" thickBot="1">
      <c r="A8" s="513"/>
      <c r="B8" s="514"/>
      <c r="C8" s="3400" t="s">
        <v>2924</v>
      </c>
      <c r="D8" s="3401"/>
      <c r="E8" s="3400" t="s">
        <v>2924</v>
      </c>
      <c r="F8" s="3401"/>
      <c r="G8" s="3395" t="s">
        <v>2924</v>
      </c>
      <c r="H8" s="3396"/>
      <c r="I8" s="3395" t="s">
        <v>2924</v>
      </c>
      <c r="J8" s="3396"/>
      <c r="K8" s="512" t="s">
        <v>528</v>
      </c>
      <c r="L8" s="2131"/>
      <c r="M8" s="2130"/>
      <c r="N8" s="2130"/>
      <c r="O8" s="2132"/>
      <c r="P8" s="3387"/>
      <c r="Q8" s="3388"/>
      <c r="R8" s="3391"/>
      <c r="S8" s="3392"/>
      <c r="T8" s="3393"/>
      <c r="U8" s="3394"/>
      <c r="V8" s="3376"/>
      <c r="W8" s="3376"/>
      <c r="X8" s="1564"/>
      <c r="Y8" s="3393"/>
      <c r="Z8" s="3394"/>
      <c r="AA8" s="3380"/>
      <c r="AB8" s="3380"/>
      <c r="AC8" s="3380"/>
    </row>
    <row r="9" spans="1:30" s="1216" customFormat="1" ht="21.6" thickBot="1">
      <c r="A9" s="2909"/>
      <c r="B9" s="2916" t="s">
        <v>529</v>
      </c>
      <c r="C9" s="2908">
        <f>'数据-取费表'!B2</f>
        <v>43605</v>
      </c>
      <c r="D9" s="518">
        <v>100</v>
      </c>
      <c r="E9" s="519">
        <v>43493</v>
      </c>
      <c r="F9" s="520">
        <f>SUMIF(72:72,YEAR(E9)&amp;"-"&amp;INT((MONTH(E9)+2)/3),73:73)</f>
        <v>99.5</v>
      </c>
      <c r="G9" s="519">
        <v>43493</v>
      </c>
      <c r="H9" s="518">
        <f>SUMIF(72:72,YEAR(G9)&amp;"-"&amp;INT((MONTH(G9)+2)/3),73:73)</f>
        <v>99.5</v>
      </c>
      <c r="I9" s="519">
        <v>43391</v>
      </c>
      <c r="J9" s="518">
        <f>SUMIF(72:72,YEAR(I9)&amp;"-"&amp;INT((MONTH(I9)+2)/3),73:73)</f>
        <v>99</v>
      </c>
      <c r="K9" s="522"/>
      <c r="L9" s="2133"/>
      <c r="M9" s="2130"/>
      <c r="N9" s="2130"/>
      <c r="O9" s="2134"/>
      <c r="P9" s="3407" t="s">
        <v>530</v>
      </c>
      <c r="Q9" s="3409"/>
      <c r="R9" s="1565" t="s">
        <v>8</v>
      </c>
      <c r="S9" s="1566">
        <f t="shared" ref="S9:S17" si="0">F9</f>
        <v>99.5</v>
      </c>
      <c r="T9" s="1565" t="s">
        <v>8</v>
      </c>
      <c r="U9" s="1566">
        <f t="shared" ref="U9:U17" si="1">H9</f>
        <v>99.5</v>
      </c>
      <c r="V9" s="1565" t="s">
        <v>8</v>
      </c>
      <c r="W9" s="1566">
        <f t="shared" ref="W9:W17" si="2">J9</f>
        <v>99</v>
      </c>
      <c r="X9" s="1567"/>
      <c r="Y9" s="3407" t="s">
        <v>530</v>
      </c>
      <c r="Z9" s="3408"/>
      <c r="AA9" s="1568">
        <f>D9/F9</f>
        <v>1.0050251256281406</v>
      </c>
      <c r="AB9" s="1568">
        <f>D9/H9</f>
        <v>1.0050251256281406</v>
      </c>
      <c r="AC9" s="1568">
        <f>D9/J9</f>
        <v>1.0101010101010102</v>
      </c>
    </row>
    <row r="10" spans="1:30" s="1216" customFormat="1" ht="21.6" thickBot="1">
      <c r="A10" s="2910"/>
      <c r="B10" s="2917" t="s">
        <v>531</v>
      </c>
      <c r="C10" s="854" t="s">
        <v>532</v>
      </c>
      <c r="D10" s="518">
        <v>100</v>
      </c>
      <c r="E10" s="523" t="s">
        <v>2998</v>
      </c>
      <c r="F10" s="520">
        <f>SUMIF(75:75,E10,76:76)-SUMIF(75:75,C10,76:76)+100</f>
        <v>100</v>
      </c>
      <c r="G10" s="523" t="s">
        <v>2998</v>
      </c>
      <c r="H10" s="518">
        <f>SUMIF(75:75,G10,76:76)-SUMIF(75:75,C10,76:76)+100</f>
        <v>100</v>
      </c>
      <c r="I10" s="523" t="s">
        <v>2998</v>
      </c>
      <c r="J10" s="518">
        <f>SUMIF(75:75,I10,76:76)-SUMIF(75:75,C10,76:76)+100</f>
        <v>100</v>
      </c>
      <c r="K10" s="522"/>
      <c r="L10" s="2133"/>
      <c r="M10" s="2130"/>
      <c r="N10" s="2130"/>
      <c r="O10" s="2134"/>
      <c r="P10" s="3407" t="s">
        <v>533</v>
      </c>
      <c r="Q10" s="3408"/>
      <c r="R10" s="1565" t="s">
        <v>8</v>
      </c>
      <c r="S10" s="1566">
        <f t="shared" si="0"/>
        <v>100</v>
      </c>
      <c r="T10" s="1565" t="s">
        <v>8</v>
      </c>
      <c r="U10" s="1566">
        <f t="shared" si="1"/>
        <v>100</v>
      </c>
      <c r="V10" s="1565" t="s">
        <v>8</v>
      </c>
      <c r="W10" s="1566">
        <f t="shared" si="2"/>
        <v>100</v>
      </c>
      <c r="X10" s="1567"/>
      <c r="Y10" s="3407" t="s">
        <v>533</v>
      </c>
      <c r="Z10" s="3408"/>
      <c r="AA10" s="1568">
        <f t="shared" ref="AA10:AA47" si="3">D10/F10</f>
        <v>1</v>
      </c>
      <c r="AB10" s="1568">
        <f t="shared" ref="AB10:AB47" si="4">D10/H10</f>
        <v>1</v>
      </c>
      <c r="AC10" s="1568">
        <f t="shared" ref="AC10:AC47" si="5">D10/J10</f>
        <v>1</v>
      </c>
    </row>
    <row r="11" spans="1:30" s="1216" customFormat="1" ht="21">
      <c r="A11" s="2911"/>
      <c r="B11" s="2918" t="s">
        <v>2757</v>
      </c>
      <c r="C11" s="3176" t="s">
        <v>3178</v>
      </c>
      <c r="D11" s="252">
        <v>100</v>
      </c>
      <c r="E11" s="3176" t="s">
        <v>3178</v>
      </c>
      <c r="F11" s="252">
        <f>SUMIF(77:77,E11,78:78)-SUMIF(77:77,C11,78:78)+100</f>
        <v>100</v>
      </c>
      <c r="G11" s="3176" t="s">
        <v>3178</v>
      </c>
      <c r="H11" s="252">
        <f>SUMIF(77:77,G11,78:78)-SUMIF(77:77,C11,78:78)+100</f>
        <v>100</v>
      </c>
      <c r="I11" s="3176" t="s">
        <v>3178</v>
      </c>
      <c r="J11" s="252">
        <f>SUMIF(77:77,I11,78:78)-SUMIF(77:77,C11,78:78)+100</f>
        <v>100</v>
      </c>
      <c r="K11" s="522"/>
      <c r="L11" s="2133"/>
      <c r="M11" s="2130"/>
      <c r="N11" s="2130"/>
      <c r="O11" s="2135"/>
      <c r="P11" s="3375" t="s">
        <v>535</v>
      </c>
      <c r="Q11" s="1147" t="str">
        <f t="shared" ref="Q11:Q17" si="6">B11</f>
        <v>用途</v>
      </c>
      <c r="R11" s="1565" t="s">
        <v>8</v>
      </c>
      <c r="S11" s="1566">
        <f t="shared" si="0"/>
        <v>100</v>
      </c>
      <c r="T11" s="1565" t="s">
        <v>8</v>
      </c>
      <c r="U11" s="1566">
        <f t="shared" si="1"/>
        <v>100</v>
      </c>
      <c r="V11" s="1565" t="s">
        <v>8</v>
      </c>
      <c r="W11" s="1566">
        <f t="shared" si="2"/>
        <v>100</v>
      </c>
      <c r="X11" s="1567"/>
      <c r="Y11" s="3321" t="s">
        <v>536</v>
      </c>
      <c r="Z11" s="1146" t="str">
        <f t="shared" ref="Z11:Z17" si="7">Q11</f>
        <v>用途</v>
      </c>
      <c r="AA11" s="1568">
        <f t="shared" si="3"/>
        <v>1</v>
      </c>
      <c r="AB11" s="1568">
        <f t="shared" si="4"/>
        <v>1</v>
      </c>
      <c r="AC11" s="1568">
        <f t="shared" si="5"/>
        <v>1</v>
      </c>
    </row>
    <row r="12" spans="1:30" s="1334" customFormat="1" ht="28.8">
      <c r="A12" s="2912"/>
      <c r="B12" s="2917" t="s">
        <v>2758</v>
      </c>
      <c r="C12" s="908"/>
      <c r="D12" s="253">
        <v>100</v>
      </c>
      <c r="E12" s="527"/>
      <c r="F12" s="253">
        <f>ROUND(100/'数据-取费表'!G16,0)</f>
        <v>108</v>
      </c>
      <c r="G12" s="528"/>
      <c r="H12" s="253">
        <f>ROUND(100/'数据-取费表'!G16,0)</f>
        <v>108</v>
      </c>
      <c r="I12" s="528"/>
      <c r="J12" s="253">
        <f>ROUND(100/'数据-取费表'!G16,0)</f>
        <v>108</v>
      </c>
      <c r="K12" s="529"/>
      <c r="L12" s="2136"/>
      <c r="M12" s="2130"/>
      <c r="N12" s="2130"/>
      <c r="O12" s="2137"/>
      <c r="P12" s="3375"/>
      <c r="Q12" s="1147" t="str">
        <f t="shared" si="6"/>
        <v>土地使用年限（年）</v>
      </c>
      <c r="R12" s="1565" t="s">
        <v>8</v>
      </c>
      <c r="S12" s="1566">
        <f t="shared" si="0"/>
        <v>108</v>
      </c>
      <c r="T12" s="1565" t="s">
        <v>8</v>
      </c>
      <c r="U12" s="1566">
        <f t="shared" si="1"/>
        <v>108</v>
      </c>
      <c r="V12" s="1565" t="s">
        <v>8</v>
      </c>
      <c r="W12" s="1566">
        <f t="shared" si="2"/>
        <v>108</v>
      </c>
      <c r="X12" s="1567"/>
      <c r="Y12" s="3321"/>
      <c r="Z12" s="1146" t="str">
        <f t="shared" si="7"/>
        <v>土地使用年限（年）</v>
      </c>
      <c r="AA12" s="1568">
        <f t="shared" si="3"/>
        <v>0.92592592592592593</v>
      </c>
      <c r="AB12" s="1568">
        <f t="shared" si="4"/>
        <v>0.92592592592592593</v>
      </c>
      <c r="AC12" s="1568">
        <f t="shared" si="5"/>
        <v>0.92592592592592593</v>
      </c>
    </row>
    <row r="13" spans="1:30" ht="21">
      <c r="A13" s="2913"/>
      <c r="B13" s="2917" t="s">
        <v>2759</v>
      </c>
      <c r="C13" s="532">
        <f>'数据-汇总表'!I6</f>
        <v>4</v>
      </c>
      <c r="D13" s="253">
        <v>100</v>
      </c>
      <c r="E13" s="531">
        <v>2</v>
      </c>
      <c r="F13" s="253">
        <f>LOOKUP(E13,82:82,83:83)-LOOKUP(C13,82:82,83:83)+100</f>
        <v>104</v>
      </c>
      <c r="G13" s="532">
        <v>1.6</v>
      </c>
      <c r="H13" s="253">
        <f>LOOKUP(G13,82:82,83:83)-LOOKUP(C13,82:82,83:83)+100</f>
        <v>105</v>
      </c>
      <c r="I13" s="531">
        <v>2.7</v>
      </c>
      <c r="J13" s="253">
        <f>LOOKUP(I13,82:82,83:83)-LOOKUP(C13,82:82,83:83)+100</f>
        <v>103</v>
      </c>
      <c r="K13" s="533">
        <v>1</v>
      </c>
      <c r="L13" s="2138"/>
      <c r="M13" s="2130"/>
      <c r="N13" s="2130"/>
      <c r="O13" s="2139"/>
      <c r="P13" s="3375"/>
      <c r="Q13" s="1147" t="str">
        <f t="shared" si="6"/>
        <v>容积率</v>
      </c>
      <c r="R13" s="1565" t="s">
        <v>8</v>
      </c>
      <c r="S13" s="1566">
        <f t="shared" si="0"/>
        <v>104</v>
      </c>
      <c r="T13" s="1565" t="s">
        <v>8</v>
      </c>
      <c r="U13" s="1566">
        <f t="shared" si="1"/>
        <v>105</v>
      </c>
      <c r="V13" s="1565" t="s">
        <v>8</v>
      </c>
      <c r="W13" s="1566">
        <f t="shared" si="2"/>
        <v>103</v>
      </c>
      <c r="X13" s="1567"/>
      <c r="Y13" s="3321"/>
      <c r="Z13" s="1146" t="str">
        <f t="shared" si="7"/>
        <v>容积率</v>
      </c>
      <c r="AA13" s="1568">
        <f t="shared" si="3"/>
        <v>0.96153846153846156</v>
      </c>
      <c r="AB13" s="1568">
        <f t="shared" si="4"/>
        <v>0.95238095238095233</v>
      </c>
      <c r="AC13" s="1568">
        <f t="shared" si="5"/>
        <v>0.970873786407767</v>
      </c>
    </row>
    <row r="14" spans="1:30" s="1216" customFormat="1" ht="21"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375"/>
      <c r="Q14" s="1147" t="str">
        <f t="shared" si="6"/>
        <v>配建</v>
      </c>
      <c r="R14" s="1565" t="s">
        <v>8</v>
      </c>
      <c r="S14" s="1566">
        <f t="shared" si="0"/>
        <v>100</v>
      </c>
      <c r="T14" s="1565" t="s">
        <v>8</v>
      </c>
      <c r="U14" s="1566">
        <f t="shared" si="1"/>
        <v>100</v>
      </c>
      <c r="V14" s="1565" t="s">
        <v>8</v>
      </c>
      <c r="W14" s="1566">
        <f t="shared" si="2"/>
        <v>100</v>
      </c>
      <c r="X14" s="1567"/>
      <c r="Y14" s="3321"/>
      <c r="Z14" s="1146" t="str">
        <f t="shared" si="7"/>
        <v>配建</v>
      </c>
      <c r="AA14" s="1568">
        <f>D14/F14</f>
        <v>1</v>
      </c>
      <c r="AB14" s="1568">
        <f>D14/H14</f>
        <v>1</v>
      </c>
      <c r="AC14" s="1568">
        <f>D14/J14</f>
        <v>1</v>
      </c>
    </row>
    <row r="15" spans="1:30" ht="21"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75"/>
      <c r="Q15" s="1147">
        <f t="shared" si="6"/>
        <v>111</v>
      </c>
      <c r="R15" s="1565" t="s">
        <v>8</v>
      </c>
      <c r="S15" s="1566">
        <f t="shared" si="0"/>
        <v>100</v>
      </c>
      <c r="T15" s="1565" t="s">
        <v>8</v>
      </c>
      <c r="U15" s="1566">
        <f t="shared" si="1"/>
        <v>100</v>
      </c>
      <c r="V15" s="1565" t="s">
        <v>8</v>
      </c>
      <c r="W15" s="1566">
        <f t="shared" si="2"/>
        <v>100</v>
      </c>
      <c r="X15" s="1567"/>
      <c r="Y15" s="3321"/>
      <c r="Z15" s="1146">
        <f t="shared" si="7"/>
        <v>111</v>
      </c>
      <c r="AA15" s="1568">
        <f>D15/F15</f>
        <v>1</v>
      </c>
      <c r="AB15" s="1568">
        <f>D15/H15</f>
        <v>1</v>
      </c>
      <c r="AC15" s="1568">
        <f>D15/J15</f>
        <v>1</v>
      </c>
    </row>
    <row r="16" spans="1:30" ht="21.6"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75"/>
      <c r="Q16" s="1147">
        <f t="shared" si="6"/>
        <v>111</v>
      </c>
      <c r="R16" s="1565" t="s">
        <v>8</v>
      </c>
      <c r="S16" s="1566">
        <f t="shared" si="0"/>
        <v>100</v>
      </c>
      <c r="T16" s="1565" t="s">
        <v>8</v>
      </c>
      <c r="U16" s="1566">
        <f t="shared" si="1"/>
        <v>100</v>
      </c>
      <c r="V16" s="1565" t="s">
        <v>8</v>
      </c>
      <c r="W16" s="1566">
        <f t="shared" si="2"/>
        <v>100</v>
      </c>
      <c r="X16" s="1567"/>
      <c r="Y16" s="3321"/>
      <c r="Z16" s="1146">
        <f t="shared" si="7"/>
        <v>111</v>
      </c>
      <c r="AA16" s="1568">
        <f>D16/F16</f>
        <v>1</v>
      </c>
      <c r="AB16" s="1568">
        <f>D16/H16</f>
        <v>1</v>
      </c>
      <c r="AC16" s="1568">
        <f>D16/J16</f>
        <v>1</v>
      </c>
    </row>
    <row r="17" spans="1:29" ht="21" hidden="1">
      <c r="A17" s="2907" t="s">
        <v>2755</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0</v>
      </c>
      <c r="L17" s="2140"/>
      <c r="M17" s="2130"/>
      <c r="N17" s="2130"/>
      <c r="O17" s="2139"/>
      <c r="P17" s="3410" t="s">
        <v>540</v>
      </c>
      <c r="Q17" s="1569" t="str">
        <f t="shared" si="6"/>
        <v>居住社区成熟度</v>
      </c>
      <c r="R17" s="1570" t="s">
        <v>8</v>
      </c>
      <c r="S17" s="1571">
        <f t="shared" si="0"/>
        <v>100</v>
      </c>
      <c r="T17" s="1570" t="s">
        <v>8</v>
      </c>
      <c r="U17" s="1571">
        <f t="shared" si="1"/>
        <v>100</v>
      </c>
      <c r="V17" s="1570" t="s">
        <v>8</v>
      </c>
      <c r="W17" s="1571">
        <f t="shared" si="2"/>
        <v>100</v>
      </c>
      <c r="X17" s="1564"/>
      <c r="Y17" s="3410" t="s">
        <v>540</v>
      </c>
      <c r="Z17" s="1572" t="str">
        <f t="shared" si="7"/>
        <v>居住社区成熟度</v>
      </c>
      <c r="AA17" s="1573">
        <f t="shared" si="3"/>
        <v>1</v>
      </c>
      <c r="AB17" s="1573">
        <f t="shared" si="4"/>
        <v>1</v>
      </c>
      <c r="AC17" s="1573">
        <f t="shared" si="5"/>
        <v>1</v>
      </c>
    </row>
    <row r="18" spans="1:29" ht="21" hidden="1">
      <c r="A18" s="530"/>
      <c r="B18" s="551"/>
      <c r="C18" s="552" t="s">
        <v>3002</v>
      </c>
      <c r="D18" s="555"/>
      <c r="E18" s="556" t="s">
        <v>3002</v>
      </c>
      <c r="F18" s="553"/>
      <c r="G18" s="554" t="s">
        <v>3002</v>
      </c>
      <c r="H18" s="557"/>
      <c r="I18" s="556" t="s">
        <v>3002</v>
      </c>
      <c r="J18" s="553"/>
      <c r="K18" s="529"/>
      <c r="L18" s="2140"/>
      <c r="M18" s="2130"/>
      <c r="N18" s="2130"/>
      <c r="O18" s="2139"/>
      <c r="P18" s="3411"/>
      <c r="Q18" s="1569"/>
      <c r="R18" s="1570"/>
      <c r="S18" s="1571"/>
      <c r="T18" s="1570"/>
      <c r="U18" s="1571"/>
      <c r="V18" s="1570"/>
      <c r="W18" s="1571"/>
      <c r="X18" s="1564"/>
      <c r="Y18" s="3411"/>
      <c r="Z18" s="1572"/>
      <c r="AA18" s="1573">
        <v>1</v>
      </c>
      <c r="AB18" s="1573">
        <v>1</v>
      </c>
      <c r="AC18" s="1573">
        <v>1</v>
      </c>
    </row>
    <row r="19" spans="1:29" ht="2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102</v>
      </c>
      <c r="K19" s="533">
        <v>2</v>
      </c>
      <c r="L19" s="2140"/>
      <c r="M19" s="2130"/>
      <c r="N19" s="2130"/>
      <c r="O19" s="2139"/>
      <c r="P19" s="3411"/>
      <c r="Q19" s="1569" t="str">
        <f>B19</f>
        <v>商业繁华度</v>
      </c>
      <c r="R19" s="1570" t="s">
        <v>8</v>
      </c>
      <c r="S19" s="1571">
        <f>F19</f>
        <v>100</v>
      </c>
      <c r="T19" s="1570" t="s">
        <v>8</v>
      </c>
      <c r="U19" s="1571">
        <f>H19</f>
        <v>100</v>
      </c>
      <c r="V19" s="1570" t="s">
        <v>8</v>
      </c>
      <c r="W19" s="1571">
        <f>J19</f>
        <v>102</v>
      </c>
      <c r="X19" s="1564"/>
      <c r="Y19" s="3411"/>
      <c r="Z19" s="1572" t="str">
        <f>Q19</f>
        <v>商业繁华度</v>
      </c>
      <c r="AA19" s="1573">
        <f t="shared" si="3"/>
        <v>1</v>
      </c>
      <c r="AB19" s="1573">
        <f t="shared" si="4"/>
        <v>1</v>
      </c>
      <c r="AC19" s="1573">
        <f t="shared" si="5"/>
        <v>0.98039215686274506</v>
      </c>
    </row>
    <row r="20" spans="1:29" ht="21">
      <c r="A20" s="530"/>
      <c r="B20" s="564"/>
      <c r="C20" s="567" t="s">
        <v>2999</v>
      </c>
      <c r="D20" s="561"/>
      <c r="E20" s="567" t="s">
        <v>2999</v>
      </c>
      <c r="F20" s="557"/>
      <c r="G20" s="567" t="s">
        <v>2999</v>
      </c>
      <c r="H20" s="553"/>
      <c r="I20" s="567" t="s">
        <v>3173</v>
      </c>
      <c r="J20" s="553"/>
      <c r="K20" s="529"/>
      <c r="L20" s="2140"/>
      <c r="M20" s="2130"/>
      <c r="N20" s="2130"/>
      <c r="O20" s="2139"/>
      <c r="P20" s="3411"/>
      <c r="Q20" s="1569"/>
      <c r="R20" s="1570"/>
      <c r="S20" s="1571"/>
      <c r="T20" s="1570"/>
      <c r="U20" s="1571"/>
      <c r="V20" s="1570"/>
      <c r="W20" s="1571"/>
      <c r="X20" s="1564"/>
      <c r="Y20" s="3411"/>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70"/>
      <c r="H21" s="557">
        <f>SUMIF(94:94,G22,95:95)-SUMIF(94:94,C22,95:95)+100</f>
        <v>100</v>
      </c>
      <c r="I21" s="570"/>
      <c r="J21" s="557">
        <f>SUMIF(94:94,I22,95:95)-SUMIF(94:94,C22,95:95)+100</f>
        <v>100</v>
      </c>
      <c r="K21" s="533">
        <v>3</v>
      </c>
      <c r="L21" s="2140"/>
      <c r="M21" s="2130"/>
      <c r="N21" s="2130"/>
      <c r="O21" s="2139"/>
      <c r="P21" s="3411"/>
      <c r="Q21" s="1569" t="str">
        <f>B21</f>
        <v>办公集聚程度</v>
      </c>
      <c r="R21" s="1570" t="s">
        <v>8</v>
      </c>
      <c r="S21" s="1571">
        <f>F21</f>
        <v>100</v>
      </c>
      <c r="T21" s="1570" t="s">
        <v>8</v>
      </c>
      <c r="U21" s="1571">
        <f>H21</f>
        <v>100</v>
      </c>
      <c r="V21" s="1570" t="s">
        <v>8</v>
      </c>
      <c r="W21" s="1571">
        <f>J21</f>
        <v>100</v>
      </c>
      <c r="X21" s="1564"/>
      <c r="Y21" s="3411"/>
      <c r="Z21" s="1572" t="str">
        <f>Q21</f>
        <v>办公集聚程度</v>
      </c>
      <c r="AA21" s="1573">
        <f t="shared" si="3"/>
        <v>1</v>
      </c>
      <c r="AB21" s="1573">
        <f t="shared" si="4"/>
        <v>1</v>
      </c>
      <c r="AC21" s="1573">
        <f t="shared" si="5"/>
        <v>1</v>
      </c>
    </row>
    <row r="22" spans="1:29" ht="21" hidden="1">
      <c r="A22" s="530"/>
      <c r="B22" s="564"/>
      <c r="C22" s="567" t="s">
        <v>2999</v>
      </c>
      <c r="D22" s="555"/>
      <c r="E22" s="567" t="s">
        <v>2999</v>
      </c>
      <c r="F22" s="553"/>
      <c r="G22" s="556" t="s">
        <v>2999</v>
      </c>
      <c r="H22" s="553"/>
      <c r="I22" s="556" t="s">
        <v>2999</v>
      </c>
      <c r="J22" s="553"/>
      <c r="K22" s="529"/>
      <c r="L22" s="2140"/>
      <c r="M22" s="2130"/>
      <c r="N22" s="2130"/>
      <c r="O22" s="2139"/>
      <c r="P22" s="3411"/>
      <c r="Q22" s="1569"/>
      <c r="R22" s="1570"/>
      <c r="S22" s="1571"/>
      <c r="T22" s="1570"/>
      <c r="U22" s="1571"/>
      <c r="V22" s="1570"/>
      <c r="W22" s="1571"/>
      <c r="X22" s="1564"/>
      <c r="Y22" s="3411"/>
      <c r="Z22" s="1572"/>
      <c r="AA22" s="1573">
        <v>1</v>
      </c>
      <c r="AB22" s="1573">
        <v>1</v>
      </c>
      <c r="AC22" s="1573">
        <v>1</v>
      </c>
    </row>
    <row r="23" spans="1:29" ht="21">
      <c r="A23" s="530"/>
      <c r="B23" s="558" t="s">
        <v>543</v>
      </c>
      <c r="C23" s="571">
        <f>估价对象房地状况!C18</f>
        <v>0</v>
      </c>
      <c r="D23" s="561">
        <v>100</v>
      </c>
      <c r="E23" s="562"/>
      <c r="F23" s="563">
        <f>SUMIF(96:96,E24,97:97)-SUMIF(96:96,C24,97:97)+100</f>
        <v>100</v>
      </c>
      <c r="G23" s="562"/>
      <c r="H23" s="557">
        <f>SUMIF(96:96,G24,97:97)-SUMIF(96:96,C24,97:97)+100</f>
        <v>100</v>
      </c>
      <c r="I23" s="562"/>
      <c r="J23" s="557">
        <f>SUMIF(96:96,I24,97:97)-SUMIF(96:96,C24,97:97)+100</f>
        <v>102</v>
      </c>
      <c r="K23" s="533">
        <v>2</v>
      </c>
      <c r="L23" s="2140"/>
      <c r="M23" s="2130"/>
      <c r="N23" s="2130"/>
      <c r="O23" s="2139"/>
      <c r="P23" s="3411"/>
      <c r="Q23" s="1569" t="str">
        <f>B23</f>
        <v>交通便捷度</v>
      </c>
      <c r="R23" s="1570" t="s">
        <v>8</v>
      </c>
      <c r="S23" s="1571">
        <f>F23</f>
        <v>100</v>
      </c>
      <c r="T23" s="1570" t="s">
        <v>8</v>
      </c>
      <c r="U23" s="1571">
        <f>H23</f>
        <v>100</v>
      </c>
      <c r="V23" s="1570" t="s">
        <v>8</v>
      </c>
      <c r="W23" s="1571">
        <f>J23</f>
        <v>102</v>
      </c>
      <c r="X23" s="1564"/>
      <c r="Y23" s="3411"/>
      <c r="Z23" s="1572" t="str">
        <f>Q23</f>
        <v>交通便捷度</v>
      </c>
      <c r="AA23" s="1573">
        <f t="shared" si="3"/>
        <v>1</v>
      </c>
      <c r="AB23" s="1573">
        <f t="shared" si="4"/>
        <v>1</v>
      </c>
      <c r="AC23" s="1573">
        <f t="shared" si="5"/>
        <v>0.98039215686274506</v>
      </c>
    </row>
    <row r="24" spans="1:29" ht="21">
      <c r="A24" s="530"/>
      <c r="B24" s="576"/>
      <c r="C24" s="567" t="s">
        <v>2999</v>
      </c>
      <c r="D24" s="555"/>
      <c r="E24" s="567" t="s">
        <v>2999</v>
      </c>
      <c r="F24" s="553"/>
      <c r="G24" s="567" t="s">
        <v>2999</v>
      </c>
      <c r="H24" s="553"/>
      <c r="I24" s="556" t="s">
        <v>3173</v>
      </c>
      <c r="J24" s="553"/>
      <c r="K24" s="529"/>
      <c r="L24" s="2140"/>
      <c r="M24" s="2130"/>
      <c r="N24" s="2130"/>
      <c r="O24" s="2139"/>
      <c r="P24" s="3411"/>
      <c r="Q24" s="1569"/>
      <c r="R24" s="1570"/>
      <c r="S24" s="1571"/>
      <c r="T24" s="1570"/>
      <c r="U24" s="1571"/>
      <c r="V24" s="1570"/>
      <c r="W24" s="1571"/>
      <c r="X24" s="1564"/>
      <c r="Y24" s="3411"/>
      <c r="Z24" s="1572"/>
      <c r="AA24" s="1573">
        <v>1</v>
      </c>
      <c r="AB24" s="1573">
        <v>1</v>
      </c>
      <c r="AC24" s="1573">
        <v>1</v>
      </c>
    </row>
    <row r="25" spans="1:29" ht="28.8">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101</v>
      </c>
      <c r="K25" s="533">
        <v>1</v>
      </c>
      <c r="L25" s="2140"/>
      <c r="M25" s="2130"/>
      <c r="N25" s="2130"/>
      <c r="O25" s="2139"/>
      <c r="P25" s="3411"/>
      <c r="Q25" s="1569" t="str">
        <f t="shared" ref="Q25:Q39" si="8">B25</f>
        <v>区域土地利用方向</v>
      </c>
      <c r="R25" s="1570" t="s">
        <v>8</v>
      </c>
      <c r="S25" s="1571">
        <f>F25</f>
        <v>100</v>
      </c>
      <c r="T25" s="1570" t="s">
        <v>8</v>
      </c>
      <c r="U25" s="1571">
        <f>H25</f>
        <v>100</v>
      </c>
      <c r="V25" s="1570" t="s">
        <v>8</v>
      </c>
      <c r="W25" s="1571">
        <f>J25</f>
        <v>101</v>
      </c>
      <c r="X25" s="1564"/>
      <c r="Y25" s="3411"/>
      <c r="Z25" s="1572" t="str">
        <f>Q25</f>
        <v>区域土地利用方向</v>
      </c>
      <c r="AA25" s="1573">
        <f t="shared" si="3"/>
        <v>1</v>
      </c>
      <c r="AB25" s="1573">
        <f t="shared" si="4"/>
        <v>1</v>
      </c>
      <c r="AC25" s="1573">
        <f t="shared" si="5"/>
        <v>0.99009900990099009</v>
      </c>
    </row>
    <row r="26" spans="1:29" ht="21">
      <c r="A26" s="513"/>
      <c r="B26" s="1003"/>
      <c r="C26" s="567" t="s">
        <v>2999</v>
      </c>
      <c r="D26" s="555"/>
      <c r="E26" s="567" t="s">
        <v>2999</v>
      </c>
      <c r="F26" s="553"/>
      <c r="G26" s="567" t="s">
        <v>2999</v>
      </c>
      <c r="H26" s="553"/>
      <c r="I26" s="556" t="s">
        <v>3173</v>
      </c>
      <c r="J26" s="553"/>
      <c r="K26" s="529"/>
      <c r="L26" s="2140"/>
      <c r="M26" s="2130"/>
      <c r="N26" s="2130"/>
      <c r="O26" s="2139"/>
      <c r="P26" s="3411"/>
      <c r="Q26" s="1569"/>
      <c r="R26" s="1570"/>
      <c r="S26" s="1571"/>
      <c r="T26" s="1570"/>
      <c r="U26" s="1571"/>
      <c r="V26" s="1570"/>
      <c r="W26" s="1571"/>
      <c r="X26" s="1564"/>
      <c r="Y26" s="3411"/>
      <c r="Z26" s="1572"/>
      <c r="AA26" s="1573"/>
      <c r="AB26" s="1573"/>
      <c r="AC26" s="1573"/>
    </row>
    <row r="27" spans="1:29" ht="28.8">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2</v>
      </c>
      <c r="L27" s="2140"/>
      <c r="M27" s="2130"/>
      <c r="N27" s="2130"/>
      <c r="O27" s="2139"/>
      <c r="P27" s="3411"/>
      <c r="Q27" s="1569" t="str">
        <f t="shared" si="8"/>
        <v>自然及人文环境状况</v>
      </c>
      <c r="R27" s="1570" t="s">
        <v>8</v>
      </c>
      <c r="S27" s="1571">
        <f>F27</f>
        <v>100</v>
      </c>
      <c r="T27" s="1570" t="s">
        <v>8</v>
      </c>
      <c r="U27" s="1571">
        <f>H27</f>
        <v>100</v>
      </c>
      <c r="V27" s="1570" t="s">
        <v>8</v>
      </c>
      <c r="W27" s="1571">
        <f>J27</f>
        <v>100</v>
      </c>
      <c r="X27" s="1564"/>
      <c r="Y27" s="3411"/>
      <c r="Z27" s="1572" t="str">
        <f>Q27</f>
        <v>自然及人文环境状况</v>
      </c>
      <c r="AA27" s="1573">
        <f t="shared" si="3"/>
        <v>1</v>
      </c>
      <c r="AB27" s="1573">
        <f t="shared" si="4"/>
        <v>1</v>
      </c>
      <c r="AC27" s="1573">
        <f t="shared" si="5"/>
        <v>1</v>
      </c>
    </row>
    <row r="28" spans="1:29" ht="21">
      <c r="A28" s="513"/>
      <c r="B28" s="564"/>
      <c r="C28" s="567" t="s">
        <v>2999</v>
      </c>
      <c r="D28" s="555"/>
      <c r="E28" s="567" t="s">
        <v>2999</v>
      </c>
      <c r="F28" s="553"/>
      <c r="G28" s="567" t="s">
        <v>2999</v>
      </c>
      <c r="H28" s="553"/>
      <c r="I28" s="567" t="s">
        <v>2999</v>
      </c>
      <c r="J28" s="553"/>
      <c r="K28" s="529"/>
      <c r="L28" s="2140"/>
      <c r="M28" s="2130"/>
      <c r="N28" s="2130"/>
      <c r="O28" s="2139"/>
      <c r="P28" s="3411"/>
      <c r="Q28" s="1569"/>
      <c r="R28" s="1570"/>
      <c r="S28" s="1571"/>
      <c r="T28" s="1570"/>
      <c r="U28" s="1571"/>
      <c r="V28" s="1570"/>
      <c r="W28" s="1571"/>
      <c r="X28" s="1564"/>
      <c r="Y28" s="3411"/>
      <c r="Z28" s="1572"/>
      <c r="AA28" s="1573">
        <v>1</v>
      </c>
      <c r="AB28" s="1573">
        <v>1</v>
      </c>
      <c r="AC28" s="1573">
        <v>1</v>
      </c>
    </row>
    <row r="29" spans="1:29" s="1216" customFormat="1" ht="21">
      <c r="A29" s="575"/>
      <c r="B29" s="2589" t="s">
        <v>2549</v>
      </c>
      <c r="C29" s="571">
        <f>估价对象房地状况!C21</f>
        <v>0</v>
      </c>
      <c r="D29" s="561">
        <v>100</v>
      </c>
      <c r="E29" s="562"/>
      <c r="F29" s="557">
        <f>SUMIF(102:102,E30,103:103)-SUMIF(102:102,C30,103:103)+100</f>
        <v>100</v>
      </c>
      <c r="G29" s="562"/>
      <c r="H29" s="557">
        <f>SUMIF(102:102,G30,103:103)-SUMIF(102:102,C30,103:103)+100</f>
        <v>100</v>
      </c>
      <c r="I29" s="562"/>
      <c r="J29" s="557">
        <f>SUMIF(102:102,I30,103:103)-SUMIF(102:102,C30,103:103)+100</f>
        <v>101</v>
      </c>
      <c r="K29" s="533">
        <v>1</v>
      </c>
      <c r="L29" s="2133"/>
      <c r="M29" s="2130"/>
      <c r="N29" s="2130"/>
      <c r="O29" s="2135"/>
      <c r="P29" s="3411"/>
      <c r="Q29" s="1147" t="str">
        <f t="shared" si="8"/>
        <v>公共配套设施</v>
      </c>
      <c r="R29" s="1565" t="s">
        <v>8</v>
      </c>
      <c r="S29" s="1566">
        <f>F29</f>
        <v>100</v>
      </c>
      <c r="T29" s="1565" t="s">
        <v>8</v>
      </c>
      <c r="U29" s="1566">
        <f>H29</f>
        <v>100</v>
      </c>
      <c r="V29" s="1565" t="s">
        <v>8</v>
      </c>
      <c r="W29" s="1566">
        <f>J29</f>
        <v>101</v>
      </c>
      <c r="X29" s="1567"/>
      <c r="Y29" s="3411"/>
      <c r="Z29" s="1146" t="str">
        <f>Q29</f>
        <v>公共配套设施</v>
      </c>
      <c r="AA29" s="1573">
        <f>D29/F29</f>
        <v>1</v>
      </c>
      <c r="AB29" s="1573">
        <f>D29/H29</f>
        <v>1</v>
      </c>
      <c r="AC29" s="1573">
        <f>D29/J29</f>
        <v>0.99009900990099009</v>
      </c>
    </row>
    <row r="30" spans="1:29" s="1216" customFormat="1" ht="21">
      <c r="A30" s="575"/>
      <c r="B30" s="564"/>
      <c r="C30" s="567" t="s">
        <v>2999</v>
      </c>
      <c r="D30" s="555"/>
      <c r="E30" s="567" t="s">
        <v>2999</v>
      </c>
      <c r="F30" s="553"/>
      <c r="G30" s="567" t="s">
        <v>2999</v>
      </c>
      <c r="H30" s="553"/>
      <c r="I30" s="567" t="s">
        <v>3173</v>
      </c>
      <c r="J30" s="553"/>
      <c r="K30" s="529"/>
      <c r="L30" s="2133"/>
      <c r="M30" s="2130"/>
      <c r="N30" s="2130"/>
      <c r="O30" s="2135"/>
      <c r="P30" s="3411"/>
      <c r="Q30" s="1147"/>
      <c r="R30" s="1565"/>
      <c r="S30" s="1566"/>
      <c r="T30" s="1565"/>
      <c r="U30" s="1566"/>
      <c r="V30" s="1565"/>
      <c r="W30" s="1566"/>
      <c r="X30" s="1567"/>
      <c r="Y30" s="3411"/>
      <c r="Z30" s="1146"/>
      <c r="AA30" s="1573">
        <v>1</v>
      </c>
      <c r="AB30" s="1573">
        <v>1</v>
      </c>
      <c r="AC30" s="1573">
        <v>1</v>
      </c>
    </row>
    <row r="31" spans="1:29" s="1216" customFormat="1" ht="21">
      <c r="A31" s="575"/>
      <c r="B31" s="2589" t="s">
        <v>2550</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3</v>
      </c>
      <c r="L31" s="2133"/>
      <c r="M31" s="2130"/>
      <c r="N31" s="2130"/>
      <c r="O31" s="2135"/>
      <c r="P31" s="3411"/>
      <c r="Q31" s="2576" t="str">
        <f t="shared" ref="Q31" si="9">B31</f>
        <v>基础设施水平</v>
      </c>
      <c r="R31" s="1565" t="s">
        <v>8</v>
      </c>
      <c r="S31" s="1566">
        <f>F31</f>
        <v>100</v>
      </c>
      <c r="T31" s="1565" t="s">
        <v>8</v>
      </c>
      <c r="U31" s="1566">
        <f>H31</f>
        <v>100</v>
      </c>
      <c r="V31" s="1565" t="s">
        <v>8</v>
      </c>
      <c r="W31" s="1566">
        <f>J31</f>
        <v>100</v>
      </c>
      <c r="X31" s="1567"/>
      <c r="Y31" s="3411"/>
      <c r="Z31" s="2573" t="str">
        <f>Q31</f>
        <v>基础设施水平</v>
      </c>
      <c r="AA31" s="1573">
        <f>D31/F31</f>
        <v>1</v>
      </c>
      <c r="AB31" s="1573">
        <f>D31/H31</f>
        <v>1</v>
      </c>
      <c r="AC31" s="1573">
        <f>D31/J31</f>
        <v>1</v>
      </c>
    </row>
    <row r="32" spans="1:29" s="1216" customFormat="1" ht="21">
      <c r="A32" s="575"/>
      <c r="B32" s="564"/>
      <c r="C32" s="577" t="s">
        <v>3166</v>
      </c>
      <c r="D32" s="555"/>
      <c r="E32" s="2590" t="s">
        <v>3166</v>
      </c>
      <c r="F32" s="553"/>
      <c r="G32" s="2590" t="s">
        <v>3166</v>
      </c>
      <c r="H32" s="553"/>
      <c r="I32" s="2590" t="s">
        <v>3166</v>
      </c>
      <c r="J32" s="553"/>
      <c r="K32" s="529"/>
      <c r="L32" s="2133"/>
      <c r="M32" s="2130"/>
      <c r="N32" s="2130"/>
      <c r="O32" s="2135"/>
      <c r="P32" s="3411"/>
      <c r="Q32" s="2576"/>
      <c r="R32" s="1565"/>
      <c r="S32" s="1566"/>
      <c r="T32" s="1565"/>
      <c r="U32" s="1566"/>
      <c r="V32" s="1565"/>
      <c r="W32" s="1566"/>
      <c r="X32" s="1567"/>
      <c r="Y32" s="3411"/>
      <c r="Z32" s="2573"/>
      <c r="AA32" s="1573">
        <v>1</v>
      </c>
      <c r="AB32" s="1573">
        <v>1</v>
      </c>
      <c r="AC32" s="1573">
        <v>1</v>
      </c>
    </row>
    <row r="33" spans="1:29" ht="21">
      <c r="A33" s="530"/>
      <c r="B33" s="564" t="s">
        <v>547</v>
      </c>
      <c r="C33" s="578" t="s">
        <v>3167</v>
      </c>
      <c r="D33" s="573">
        <v>100</v>
      </c>
      <c r="E33" s="578" t="s">
        <v>3167</v>
      </c>
      <c r="F33" s="538">
        <f>SUMIF(106:106,E33,107:107)-SUMIF(106:106,C33,107:107)+100</f>
        <v>100</v>
      </c>
      <c r="G33" s="578" t="s">
        <v>3167</v>
      </c>
      <c r="H33" s="538">
        <f>SUMIF(106:106,G33,107:107)-SUMIF(106:106,C33,107:107)+100</f>
        <v>100</v>
      </c>
      <c r="I33" s="578" t="s">
        <v>3167</v>
      </c>
      <c r="J33" s="538">
        <f>SUMIF(106:106,I33,107:107)-SUMIF(106:106,C33,107:107)+100</f>
        <v>100</v>
      </c>
      <c r="K33" s="533">
        <v>1</v>
      </c>
      <c r="L33" s="2140"/>
      <c r="M33" s="2130"/>
      <c r="N33" s="2130"/>
      <c r="O33" s="2139"/>
      <c r="P33" s="341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1"/>
      <c r="Z33" s="1572" t="str">
        <f t="shared" ref="Z33:Z47" si="13">Q33</f>
        <v>临街状况</v>
      </c>
      <c r="AA33" s="1573">
        <f t="shared" si="3"/>
        <v>1</v>
      </c>
      <c r="AB33" s="1573">
        <f t="shared" si="4"/>
        <v>1</v>
      </c>
      <c r="AC33" s="1573">
        <f t="shared" si="5"/>
        <v>1</v>
      </c>
    </row>
    <row r="34" spans="1:29" ht="28.8">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411"/>
      <c r="Q34" s="1569" t="str">
        <f t="shared" si="8"/>
        <v>毗邻道路的类型与等级</v>
      </c>
      <c r="R34" s="1570" t="s">
        <v>8</v>
      </c>
      <c r="S34" s="1571">
        <f t="shared" si="10"/>
        <v>100</v>
      </c>
      <c r="T34" s="1570" t="s">
        <v>8</v>
      </c>
      <c r="U34" s="1571">
        <f t="shared" si="11"/>
        <v>100</v>
      </c>
      <c r="V34" s="1570" t="s">
        <v>8</v>
      </c>
      <c r="W34" s="1571">
        <f t="shared" si="12"/>
        <v>100</v>
      </c>
      <c r="X34" s="1564"/>
      <c r="Y34" s="3411"/>
      <c r="Z34" s="1572" t="str">
        <f t="shared" si="13"/>
        <v>毗邻道路的类型与等级</v>
      </c>
      <c r="AA34" s="1573">
        <f t="shared" si="3"/>
        <v>1</v>
      </c>
      <c r="AB34" s="1573">
        <f t="shared" si="4"/>
        <v>1</v>
      </c>
      <c r="AC34" s="1573">
        <f t="shared" si="5"/>
        <v>1</v>
      </c>
    </row>
    <row r="35" spans="1:29" ht="21.6" thickBot="1">
      <c r="A35" s="530"/>
      <c r="B35" s="564"/>
      <c r="C35" s="3185" t="s">
        <v>3168</v>
      </c>
      <c r="D35" s="555"/>
      <c r="E35" s="3185" t="s">
        <v>3168</v>
      </c>
      <c r="F35" s="553"/>
      <c r="G35" s="3185" t="s">
        <v>3168</v>
      </c>
      <c r="H35" s="553"/>
      <c r="I35" s="3185" t="s">
        <v>3168</v>
      </c>
      <c r="J35" s="553"/>
      <c r="K35" s="579"/>
      <c r="L35" s="2140"/>
      <c r="M35" s="2130"/>
      <c r="N35" s="2130"/>
      <c r="O35" s="2139"/>
      <c r="P35" s="3411"/>
      <c r="Q35" s="1569"/>
      <c r="R35" s="1570"/>
      <c r="S35" s="1571"/>
      <c r="T35" s="1570"/>
      <c r="U35" s="1571"/>
      <c r="V35" s="1570"/>
      <c r="W35" s="1571"/>
      <c r="X35" s="1564"/>
      <c r="Y35" s="3411"/>
      <c r="Z35" s="1572"/>
      <c r="AA35" s="1573">
        <v>1</v>
      </c>
      <c r="AB35" s="1573">
        <v>1</v>
      </c>
      <c r="AC35" s="1573">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11"/>
      <c r="Q36" s="1569" t="str">
        <f t="shared" si="8"/>
        <v>土地级别</v>
      </c>
      <c r="R36" s="1570" t="s">
        <v>8</v>
      </c>
      <c r="S36" s="1571">
        <f t="shared" si="10"/>
        <v>100</v>
      </c>
      <c r="T36" s="1570" t="s">
        <v>8</v>
      </c>
      <c r="U36" s="1571">
        <f t="shared" si="11"/>
        <v>100</v>
      </c>
      <c r="V36" s="1570" t="s">
        <v>8</v>
      </c>
      <c r="W36" s="1571">
        <f t="shared" si="12"/>
        <v>100</v>
      </c>
      <c r="X36" s="1564"/>
      <c r="Y36" s="3411"/>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11"/>
      <c r="Q37" s="1569">
        <f t="shared" si="8"/>
        <v>111</v>
      </c>
      <c r="R37" s="1570" t="s">
        <v>8</v>
      </c>
      <c r="S37" s="1571">
        <f t="shared" si="10"/>
        <v>100</v>
      </c>
      <c r="T37" s="1570" t="s">
        <v>8</v>
      </c>
      <c r="U37" s="1571">
        <f t="shared" si="11"/>
        <v>100</v>
      </c>
      <c r="V37" s="1570" t="s">
        <v>8</v>
      </c>
      <c r="W37" s="1571">
        <f t="shared" si="12"/>
        <v>100</v>
      </c>
      <c r="X37" s="1564"/>
      <c r="Y37" s="3411"/>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12" t="s">
        <v>550</v>
      </c>
      <c r="Q38" s="1569">
        <f t="shared" si="8"/>
        <v>111</v>
      </c>
      <c r="R38" s="1570" t="s">
        <v>8</v>
      </c>
      <c r="S38" s="1571">
        <f t="shared" si="10"/>
        <v>100</v>
      </c>
      <c r="T38" s="1570" t="s">
        <v>8</v>
      </c>
      <c r="U38" s="1571">
        <f t="shared" si="11"/>
        <v>100</v>
      </c>
      <c r="V38" s="1570" t="s">
        <v>8</v>
      </c>
      <c r="W38" s="1571">
        <f t="shared" si="12"/>
        <v>100</v>
      </c>
      <c r="X38" s="1564"/>
      <c r="Y38" s="3413" t="s">
        <v>550</v>
      </c>
      <c r="Z38" s="1572">
        <f t="shared" si="13"/>
        <v>111</v>
      </c>
      <c r="AA38" s="1573">
        <f t="shared" si="3"/>
        <v>1</v>
      </c>
      <c r="AB38" s="1573">
        <f t="shared" si="4"/>
        <v>1</v>
      </c>
      <c r="AC38" s="1573">
        <f t="shared" si="5"/>
        <v>1</v>
      </c>
    </row>
    <row r="39" spans="1:29" s="1335"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13"/>
      <c r="Q39" s="1569">
        <f t="shared" si="8"/>
        <v>111</v>
      </c>
      <c r="R39" s="1574" t="s">
        <v>8</v>
      </c>
      <c r="S39" s="1575">
        <f t="shared" si="10"/>
        <v>100</v>
      </c>
      <c r="T39" s="1574" t="s">
        <v>8</v>
      </c>
      <c r="U39" s="1575">
        <f t="shared" si="11"/>
        <v>100</v>
      </c>
      <c r="V39" s="1574" t="s">
        <v>8</v>
      </c>
      <c r="W39" s="1575">
        <f t="shared" si="12"/>
        <v>100</v>
      </c>
      <c r="X39" s="1576"/>
      <c r="Y39" s="3413"/>
      <c r="Z39" s="1577">
        <f t="shared" si="13"/>
        <v>111</v>
      </c>
      <c r="AA39" s="1573">
        <f t="shared" si="3"/>
        <v>1</v>
      </c>
      <c r="AB39" s="1573">
        <f t="shared" si="4"/>
        <v>1</v>
      </c>
      <c r="AC39" s="1573">
        <f t="shared" si="5"/>
        <v>1</v>
      </c>
    </row>
    <row r="40" spans="1:29" ht="21">
      <c r="A40" s="2905" t="s">
        <v>2756</v>
      </c>
      <c r="B40" s="593" t="s">
        <v>552</v>
      </c>
      <c r="C40" s="594">
        <f>'数据-基础表'!A3</f>
        <v>210040</v>
      </c>
      <c r="D40" s="595">
        <v>100</v>
      </c>
      <c r="E40" s="594">
        <v>3162</v>
      </c>
      <c r="F40" s="595">
        <f>LOOKUP(E40,119:119,120:120)-LOOKUP(C40,119:119,120:120)+100</f>
        <v>96</v>
      </c>
      <c r="G40" s="594">
        <v>35242</v>
      </c>
      <c r="H40" s="595">
        <f>LOOKUP(G40,119:119,120:120)-LOOKUP(C40,119:119,120:120)+100</f>
        <v>96</v>
      </c>
      <c r="I40" s="596">
        <v>114876</v>
      </c>
      <c r="J40" s="595">
        <f>LOOKUP(I40,119:119,120:120)-LOOKUP(C40,119:119,120:120)+100</f>
        <v>98</v>
      </c>
      <c r="K40" s="579"/>
      <c r="L40" s="2140"/>
      <c r="M40" s="2130"/>
      <c r="N40" s="2130"/>
      <c r="O40" s="2139"/>
      <c r="P40" s="3413"/>
      <c r="Q40" s="1569" t="str">
        <f>B40</f>
        <v>宗地面积</v>
      </c>
      <c r="R40" s="1570" t="s">
        <v>8</v>
      </c>
      <c r="S40" s="1571">
        <f t="shared" si="10"/>
        <v>96</v>
      </c>
      <c r="T40" s="1570" t="s">
        <v>8</v>
      </c>
      <c r="U40" s="1571">
        <f t="shared" si="11"/>
        <v>96</v>
      </c>
      <c r="V40" s="1570" t="s">
        <v>8</v>
      </c>
      <c r="W40" s="1571">
        <f t="shared" si="12"/>
        <v>98</v>
      </c>
      <c r="X40" s="1564"/>
      <c r="Y40" s="3413"/>
      <c r="Z40" s="1572" t="str">
        <f t="shared" si="13"/>
        <v>宗地面积</v>
      </c>
      <c r="AA40" s="1573">
        <f t="shared" si="3"/>
        <v>1.0416666666666667</v>
      </c>
      <c r="AB40" s="1573">
        <f t="shared" si="4"/>
        <v>1.0416666666666667</v>
      </c>
      <c r="AC40" s="1573">
        <f t="shared" si="5"/>
        <v>1.0204081632653061</v>
      </c>
    </row>
    <row r="41" spans="1:29" ht="21">
      <c r="A41" s="592"/>
      <c r="B41" s="525" t="s">
        <v>553</v>
      </c>
      <c r="C41" s="3186" t="s">
        <v>3169</v>
      </c>
      <c r="D41" s="538">
        <v>100</v>
      </c>
      <c r="E41" s="3186" t="s">
        <v>3169</v>
      </c>
      <c r="F41" s="538">
        <f>SUMIF(121:121,E41,122:122)-SUMIF(121:121,C41,122:122)+100</f>
        <v>100</v>
      </c>
      <c r="G41" s="3186" t="s">
        <v>3169</v>
      </c>
      <c r="H41" s="538">
        <f>SUMIF(121:121,G41,122:122)-SUMIF(121:121,C41,122:122)+100</f>
        <v>100</v>
      </c>
      <c r="I41" s="3186" t="s">
        <v>3169</v>
      </c>
      <c r="J41" s="538">
        <f>SUMIF(121:121,I41,122:122)-SUMIF(121:121,C41,122:122)+100</f>
        <v>100</v>
      </c>
      <c r="K41" s="582">
        <v>1</v>
      </c>
      <c r="L41" s="2140"/>
      <c r="M41" s="2130"/>
      <c r="N41" s="2130"/>
      <c r="O41" s="2139"/>
      <c r="P41" s="3413"/>
      <c r="Q41" s="1569" t="str">
        <f t="shared" ref="Q41:Q47" si="14">B41</f>
        <v>宗地形状</v>
      </c>
      <c r="R41" s="1570" t="s">
        <v>8</v>
      </c>
      <c r="S41" s="1571">
        <f t="shared" si="10"/>
        <v>100</v>
      </c>
      <c r="T41" s="1570" t="s">
        <v>8</v>
      </c>
      <c r="U41" s="1571">
        <f t="shared" si="11"/>
        <v>100</v>
      </c>
      <c r="V41" s="1570" t="s">
        <v>8</v>
      </c>
      <c r="W41" s="1571">
        <f t="shared" si="12"/>
        <v>100</v>
      </c>
      <c r="X41" s="1564"/>
      <c r="Y41" s="3413"/>
      <c r="Z41" s="1572" t="str">
        <f t="shared" si="13"/>
        <v>宗地形状</v>
      </c>
      <c r="AA41" s="1573">
        <f t="shared" si="3"/>
        <v>1</v>
      </c>
      <c r="AB41" s="1573">
        <f t="shared" si="4"/>
        <v>1</v>
      </c>
      <c r="AC41" s="1573">
        <f t="shared" si="5"/>
        <v>1</v>
      </c>
    </row>
    <row r="42" spans="1:29" ht="21">
      <c r="A42" s="592"/>
      <c r="B42" s="525" t="s">
        <v>554</v>
      </c>
      <c r="C42" s="3186" t="s">
        <v>3170</v>
      </c>
      <c r="D42" s="538">
        <v>100</v>
      </c>
      <c r="E42" s="3186" t="s">
        <v>3170</v>
      </c>
      <c r="F42" s="538">
        <f>SUMIF(123:123,E42,124:124)-SUMIF(123:123,C42,124:124)+100</f>
        <v>100</v>
      </c>
      <c r="G42" s="3186" t="s">
        <v>3170</v>
      </c>
      <c r="H42" s="538">
        <f>SUMIF(123:123,G42,124:124)-SUMIF(123:123,C42,124:124)+100</f>
        <v>100</v>
      </c>
      <c r="I42" s="3186" t="s">
        <v>3170</v>
      </c>
      <c r="J42" s="538">
        <f>SUMIF(123:123,I42,124:124)-SUMIF(123:123,C42,124:124)+100</f>
        <v>100</v>
      </c>
      <c r="K42" s="582">
        <v>1</v>
      </c>
      <c r="L42" s="2140"/>
      <c r="M42" s="2130"/>
      <c r="N42" s="2130"/>
      <c r="O42" s="2139"/>
      <c r="P42" s="3413"/>
      <c r="Q42" s="1569" t="str">
        <f t="shared" si="14"/>
        <v>临街宽度及深度</v>
      </c>
      <c r="R42" s="1570" t="s">
        <v>8</v>
      </c>
      <c r="S42" s="1571">
        <f t="shared" si="10"/>
        <v>100</v>
      </c>
      <c r="T42" s="1570" t="s">
        <v>8</v>
      </c>
      <c r="U42" s="1571">
        <f t="shared" si="11"/>
        <v>100</v>
      </c>
      <c r="V42" s="1570" t="s">
        <v>8</v>
      </c>
      <c r="W42" s="1571">
        <f t="shared" si="12"/>
        <v>100</v>
      </c>
      <c r="X42" s="1564"/>
      <c r="Y42" s="3413"/>
      <c r="Z42" s="1572" t="str">
        <f t="shared" si="13"/>
        <v>临街宽度及深度</v>
      </c>
      <c r="AA42" s="1573">
        <f t="shared" si="3"/>
        <v>1</v>
      </c>
      <c r="AB42" s="1573">
        <f t="shared" si="4"/>
        <v>1</v>
      </c>
      <c r="AC42" s="1573">
        <f t="shared" si="5"/>
        <v>1</v>
      </c>
    </row>
    <row r="43" spans="1:29" s="1216" customFormat="1" ht="21">
      <c r="A43" s="598"/>
      <c r="B43" s="1893" t="s">
        <v>2426</v>
      </c>
      <c r="C43" s="3187" t="s">
        <v>3171</v>
      </c>
      <c r="D43" s="253">
        <v>100</v>
      </c>
      <c r="E43" s="3187" t="s">
        <v>3171</v>
      </c>
      <c r="F43" s="538">
        <f>SUMIF(125:125,E43,126:126)-SUMIF(125:125,C43,126:126)+100</f>
        <v>100</v>
      </c>
      <c r="G43" s="3187" t="s">
        <v>3171</v>
      </c>
      <c r="H43" s="538">
        <f>SUMIF(125:125,G43,126:126)-SUMIF(125:125,C43,126:126)+100</f>
        <v>100</v>
      </c>
      <c r="I43" s="3187" t="s">
        <v>3171</v>
      </c>
      <c r="J43" s="538">
        <f>SUMIF(125:125,I43,126:126)-SUMIF(125:125,C43,126:126)+100</f>
        <v>100</v>
      </c>
      <c r="K43" s="582">
        <v>1</v>
      </c>
      <c r="L43" s="2133"/>
      <c r="M43" s="2130"/>
      <c r="N43" s="2130"/>
      <c r="O43" s="2135"/>
      <c r="P43" s="3413"/>
      <c r="Q43" s="1569" t="str">
        <f t="shared" si="14"/>
        <v>宗地开发程度</v>
      </c>
      <c r="R43" s="1565" t="s">
        <v>8</v>
      </c>
      <c r="S43" s="1566">
        <f t="shared" si="10"/>
        <v>100</v>
      </c>
      <c r="T43" s="1565" t="s">
        <v>8</v>
      </c>
      <c r="U43" s="1566">
        <f t="shared" si="11"/>
        <v>100</v>
      </c>
      <c r="V43" s="1565" t="s">
        <v>8</v>
      </c>
      <c r="W43" s="1566">
        <f t="shared" si="12"/>
        <v>100</v>
      </c>
      <c r="X43" s="1567"/>
      <c r="Y43" s="3413"/>
      <c r="Z43" s="1146" t="str">
        <f t="shared" si="13"/>
        <v>宗地开发程度</v>
      </c>
      <c r="AA43" s="1568">
        <f t="shared" si="3"/>
        <v>1</v>
      </c>
      <c r="AB43" s="1568">
        <f t="shared" si="4"/>
        <v>1</v>
      </c>
      <c r="AC43" s="1568">
        <f t="shared" si="5"/>
        <v>1</v>
      </c>
    </row>
    <row r="44" spans="1:29" ht="21.6" thickBot="1">
      <c r="A44" s="592"/>
      <c r="B44" s="525" t="s">
        <v>555</v>
      </c>
      <c r="C44" s="597" t="s">
        <v>3172</v>
      </c>
      <c r="D44" s="538">
        <v>100</v>
      </c>
      <c r="E44" s="597" t="s">
        <v>3172</v>
      </c>
      <c r="F44" s="538">
        <f>SUMIF(127:127,E44,128:128)-SUMIF(127:127,C44,128:128)+100</f>
        <v>100</v>
      </c>
      <c r="G44" s="597" t="s">
        <v>3172</v>
      </c>
      <c r="H44" s="538">
        <f>SUMIF(127:127,G44,128:128)-SUMIF(127:127,C44,128:128)+100</f>
        <v>100</v>
      </c>
      <c r="I44" s="597" t="s">
        <v>3172</v>
      </c>
      <c r="J44" s="538">
        <f>SUMIF(127:127,I44,128:128)-SUMIF(127:127,C44,128:128)+100</f>
        <v>100</v>
      </c>
      <c r="K44" s="582">
        <v>1</v>
      </c>
      <c r="L44" s="2140"/>
      <c r="M44" s="2130"/>
      <c r="N44" s="2130"/>
      <c r="O44" s="2139"/>
      <c r="P44" s="3413" t="s">
        <v>550</v>
      </c>
      <c r="Q44" s="1569" t="str">
        <f t="shared" si="14"/>
        <v>工程地质条件</v>
      </c>
      <c r="R44" s="1570" t="s">
        <v>8</v>
      </c>
      <c r="S44" s="1571">
        <f t="shared" si="10"/>
        <v>100</v>
      </c>
      <c r="T44" s="1570" t="s">
        <v>8</v>
      </c>
      <c r="U44" s="1571">
        <f t="shared" si="11"/>
        <v>100</v>
      </c>
      <c r="V44" s="1570" t="s">
        <v>8</v>
      </c>
      <c r="W44" s="1571">
        <f t="shared" si="12"/>
        <v>100</v>
      </c>
      <c r="X44" s="1564"/>
      <c r="Y44" s="3413"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13"/>
      <c r="Q45" s="1569">
        <f t="shared" si="14"/>
        <v>111</v>
      </c>
      <c r="R45" s="1570" t="s">
        <v>8</v>
      </c>
      <c r="S45" s="1571">
        <f t="shared" si="10"/>
        <v>100</v>
      </c>
      <c r="T45" s="1570" t="s">
        <v>8</v>
      </c>
      <c r="U45" s="1571">
        <f t="shared" si="11"/>
        <v>100</v>
      </c>
      <c r="V45" s="1570" t="s">
        <v>8</v>
      </c>
      <c r="W45" s="1571">
        <f t="shared" si="12"/>
        <v>100</v>
      </c>
      <c r="X45" s="1564"/>
      <c r="Y45" s="3413"/>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13"/>
      <c r="Q46" s="1569">
        <f t="shared" si="14"/>
        <v>111</v>
      </c>
      <c r="R46" s="1570" t="s">
        <v>8</v>
      </c>
      <c r="S46" s="1571">
        <f t="shared" si="10"/>
        <v>100</v>
      </c>
      <c r="T46" s="1570" t="s">
        <v>8</v>
      </c>
      <c r="U46" s="1571">
        <f t="shared" si="11"/>
        <v>100</v>
      </c>
      <c r="V46" s="1570" t="s">
        <v>8</v>
      </c>
      <c r="W46" s="1571">
        <f t="shared" si="12"/>
        <v>100</v>
      </c>
      <c r="X46" s="1564"/>
      <c r="Y46" s="3413"/>
      <c r="Z46" s="1572">
        <f t="shared" si="13"/>
        <v>111</v>
      </c>
      <c r="AA46" s="1573">
        <f t="shared" si="3"/>
        <v>1</v>
      </c>
      <c r="AB46" s="1573">
        <f t="shared" si="4"/>
        <v>1</v>
      </c>
      <c r="AC46" s="1573">
        <f t="shared" si="5"/>
        <v>1</v>
      </c>
    </row>
    <row r="47" spans="1:29" s="1335"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13"/>
      <c r="Q47" s="1569">
        <f t="shared" si="14"/>
        <v>111</v>
      </c>
      <c r="R47" s="1574" t="s">
        <v>8</v>
      </c>
      <c r="S47" s="1575">
        <f t="shared" si="10"/>
        <v>100</v>
      </c>
      <c r="T47" s="1574" t="s">
        <v>8</v>
      </c>
      <c r="U47" s="1575">
        <f t="shared" si="11"/>
        <v>100</v>
      </c>
      <c r="V47" s="1574" t="s">
        <v>8</v>
      </c>
      <c r="W47" s="1575">
        <f t="shared" si="12"/>
        <v>100</v>
      </c>
      <c r="X47" s="1576"/>
      <c r="Y47" s="3413"/>
      <c r="Z47" s="1577">
        <f t="shared" si="13"/>
        <v>111</v>
      </c>
      <c r="AA47" s="1573">
        <f t="shared" si="3"/>
        <v>1</v>
      </c>
      <c r="AB47" s="1573">
        <f t="shared" si="4"/>
        <v>1</v>
      </c>
      <c r="AC47" s="1573">
        <f t="shared" si="5"/>
        <v>1</v>
      </c>
    </row>
    <row r="48" spans="1:29" ht="21">
      <c r="A48" s="605" t="s">
        <v>556</v>
      </c>
      <c r="B48" s="606" t="s">
        <v>3163</v>
      </c>
      <c r="C48" s="607" t="s">
        <v>1</v>
      </c>
      <c r="D48" s="608"/>
      <c r="E48" s="609">
        <v>634</v>
      </c>
      <c r="F48" s="610"/>
      <c r="G48" s="611">
        <v>563</v>
      </c>
      <c r="H48" s="612"/>
      <c r="I48" s="611">
        <v>566</v>
      </c>
      <c r="J48" s="612"/>
      <c r="K48" s="1336"/>
      <c r="L48" s="2142"/>
      <c r="M48" s="2130"/>
      <c r="N48" s="2130"/>
      <c r="O48" s="2143"/>
      <c r="P48" s="3375" t="str">
        <f>A48</f>
        <v>成交单价</v>
      </c>
      <c r="Q48" s="3375"/>
      <c r="R48" s="3376">
        <f>E48</f>
        <v>634</v>
      </c>
      <c r="S48" s="3376"/>
      <c r="T48" s="3376">
        <f>G48</f>
        <v>563</v>
      </c>
      <c r="U48" s="3376"/>
      <c r="V48" s="3376">
        <f>I48</f>
        <v>566</v>
      </c>
      <c r="W48" s="3376"/>
      <c r="X48" s="1556"/>
      <c r="Y48" s="1578"/>
      <c r="Z48" s="1556"/>
      <c r="AA48" s="1556"/>
      <c r="AB48" s="1556"/>
      <c r="AC48" s="1556"/>
    </row>
    <row r="49" spans="1:29" ht="21.6" thickBot="1">
      <c r="A49" s="613" t="s">
        <v>2694</v>
      </c>
      <c r="B49" s="614"/>
      <c r="C49" s="615">
        <f>R50</f>
        <v>535</v>
      </c>
      <c r="D49" s="616"/>
      <c r="E49" s="615">
        <f>R49</f>
        <v>591</v>
      </c>
      <c r="F49" s="617"/>
      <c r="G49" s="618">
        <f>T49</f>
        <v>520</v>
      </c>
      <c r="H49" s="616"/>
      <c r="I49" s="615">
        <f>V49</f>
        <v>494</v>
      </c>
      <c r="J49" s="616"/>
      <c r="K49" s="1337"/>
      <c r="L49" s="2142"/>
      <c r="M49" s="2130"/>
      <c r="N49" s="2130"/>
      <c r="O49" s="2143"/>
      <c r="P49" s="3375" t="str">
        <f>A49</f>
        <v>比较价格（元/平方米）</v>
      </c>
      <c r="Q49" s="3375"/>
      <c r="R49" s="3377">
        <f>ROUND(PRODUCT(R48,AA9:AA47),0)</f>
        <v>591</v>
      </c>
      <c r="S49" s="3377"/>
      <c r="T49" s="3377">
        <f>ROUND(PRODUCT(T48,AB9:AB47),0)</f>
        <v>520</v>
      </c>
      <c r="U49" s="3377"/>
      <c r="V49" s="3377">
        <f>ROUND(PRODUCT(V48,AC9:AC47),0)</f>
        <v>494</v>
      </c>
      <c r="W49" s="3377"/>
      <c r="X49" s="1556"/>
      <c r="Y49" s="1556"/>
      <c r="Z49" s="1556"/>
      <c r="AA49" s="1556"/>
      <c r="AB49" s="1556"/>
      <c r="AC49" s="1556"/>
    </row>
    <row r="50" spans="1:29" ht="21.6" thickBot="1">
      <c r="A50" s="619" t="s">
        <v>2926</v>
      </c>
      <c r="B50" s="620"/>
      <c r="C50" s="621">
        <f>R50</f>
        <v>535</v>
      </c>
      <c r="D50" s="621"/>
      <c r="E50" s="621"/>
      <c r="F50" s="621"/>
      <c r="G50" s="621"/>
      <c r="H50" s="621"/>
      <c r="I50" s="621"/>
      <c r="J50" s="621"/>
      <c r="K50" s="1338"/>
      <c r="L50" s="2142"/>
      <c r="M50" s="2130"/>
      <c r="N50" s="2130"/>
      <c r="O50" s="2143"/>
      <c r="P50" s="3372" t="str">
        <f>A50</f>
        <v>估价对象XX用房的比较价格（楼面单价，元/平方米）</v>
      </c>
      <c r="Q50" s="3373"/>
      <c r="R50" s="3374">
        <f>ROUND(AVERAGE(R49:V49),0)</f>
        <v>535</v>
      </c>
      <c r="S50" s="3374"/>
      <c r="T50" s="3374"/>
      <c r="U50" s="3374"/>
      <c r="V50" s="3374"/>
      <c r="W50" s="3374"/>
      <c r="X50" s="1556"/>
      <c r="Y50" s="1556"/>
      <c r="Z50" s="1556"/>
      <c r="AA50" s="1556"/>
      <c r="AB50" s="1556"/>
      <c r="AC50" s="1556"/>
    </row>
    <row r="51" spans="1:29" ht="21">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7.275803722504226E-2</v>
      </c>
      <c r="F53" s="625" t="str">
        <f>IF(OR(E53&gt;=0.3,E53&lt;=-0.3),"超过30%","")</f>
        <v/>
      </c>
      <c r="G53" s="624">
        <f>IF(G48&lt;G49,G49/G48-1,G48/G49-1)</f>
        <v>8.2692307692307621E-2</v>
      </c>
      <c r="H53" s="625" t="str">
        <f>IF(OR(G53&gt;=0.3,G53&lt;=-0.3),"超过30%","")</f>
        <v/>
      </c>
      <c r="I53" s="624">
        <f>IF(I48&lt;I49,I49/I48-1,I48/I49-1)</f>
        <v>0.14574898785425106</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0.1365384615384615</v>
      </c>
      <c r="F54" s="625" t="str">
        <f>IF(OR(E54&gt;=0.2,E54&lt;=-0.2),"超过20%","")</f>
        <v/>
      </c>
      <c r="G54" s="624">
        <f>IF(G49&lt;I49,I49/G49-1,G49/I49-1)</f>
        <v>5.2631578947368363E-2</v>
      </c>
      <c r="H54" s="625" t="str">
        <f>IF(OR(G54&gt;=0.2,G54&lt;=-0.2),"超过20%","")</f>
        <v/>
      </c>
      <c r="I54" s="624">
        <f>IF(I49&lt;E49,E49/I49-1,I49/E49-1)</f>
        <v>0.19635627530364363</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f>IF(E48&lt;G48,G48/E48-1,E48/G48-1)</f>
        <v>0.12611012433392532</v>
      </c>
      <c r="F55" s="625" t="str">
        <f>IF(OR(E55&gt;=0.3,E55&lt;=-0.3),"超过30%","")</f>
        <v/>
      </c>
      <c r="G55" s="624">
        <f>IF(G48&lt;I48,I48/G48-1,G48/I48-1)</f>
        <v>5.3285968028418118E-3</v>
      </c>
      <c r="H55" s="625" t="str">
        <f>IF(OR(G55&gt;=0.3,G55&lt;=-0.3),"超过30%","")</f>
        <v/>
      </c>
      <c r="I55" s="624">
        <f>IF(I48&lt;E48,E48/I48-1,I48/E48-1)</f>
        <v>0.12014134275618371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6"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3402" t="s">
        <v>2283</v>
      </c>
      <c r="H57" s="3403"/>
      <c r="I57" s="1552" t="s">
        <v>1722</v>
      </c>
      <c r="J57" s="1552" t="str">
        <f>项目基本情况!F41</f>
        <v>江苏省盐城市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3.2">
      <c r="A58" s="631" t="s">
        <v>564</v>
      </c>
      <c r="B58" s="632">
        <f>C50</f>
        <v>535</v>
      </c>
      <c r="C58" s="633">
        <v>1</v>
      </c>
      <c r="D58" s="2226">
        <v>1</v>
      </c>
      <c r="E58" s="633">
        <f>'数据-汇总表'!E8+'数据-汇总表'!E9</f>
        <v>840160</v>
      </c>
      <c r="F58" s="634">
        <f t="shared" ref="F58:F67" si="15">ROUND(B58*E58/10000,0)</f>
        <v>44949</v>
      </c>
      <c r="G58" s="3404"/>
      <c r="H58" s="340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565</v>
      </c>
      <c r="B59" s="636">
        <f>ROUND($C$50*C59*D59,0)</f>
        <v>0</v>
      </c>
      <c r="C59" s="376">
        <f t="shared" ref="C59:C67" si="16">IF($C$57="北京市系数",I59,J59)</f>
        <v>0</v>
      </c>
      <c r="D59" s="2227">
        <v>0.25</v>
      </c>
      <c r="E59" s="637">
        <v>0</v>
      </c>
      <c r="F59" s="634">
        <f t="shared" si="15"/>
        <v>0</v>
      </c>
      <c r="G59" s="3406"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566</v>
      </c>
      <c r="B60" s="636">
        <f t="shared" ref="B60:B67" si="17">ROUND($C$50*C60*D60,0)</f>
        <v>0</v>
      </c>
      <c r="C60" s="376">
        <f t="shared" si="16"/>
        <v>0</v>
      </c>
      <c r="D60" s="2227">
        <v>0.25</v>
      </c>
      <c r="E60" s="637">
        <v>0</v>
      </c>
      <c r="F60" s="634">
        <f t="shared" si="15"/>
        <v>0</v>
      </c>
      <c r="G60" s="340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567</v>
      </c>
      <c r="B61" s="636">
        <f t="shared" si="17"/>
        <v>0</v>
      </c>
      <c r="C61" s="376">
        <f t="shared" si="16"/>
        <v>0</v>
      </c>
      <c r="D61" s="2227">
        <v>0.25</v>
      </c>
      <c r="E61" s="637">
        <v>0</v>
      </c>
      <c r="F61" s="634">
        <f t="shared" si="15"/>
        <v>0</v>
      </c>
      <c r="G61" s="340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2">
      <c r="A62" s="635" t="s">
        <v>568</v>
      </c>
      <c r="B62" s="636">
        <f t="shared" si="17"/>
        <v>0</v>
      </c>
      <c r="C62" s="376">
        <f t="shared" si="16"/>
        <v>0</v>
      </c>
      <c r="D62" s="2227">
        <v>0.25</v>
      </c>
      <c r="E62" s="637">
        <v>0</v>
      </c>
      <c r="F62" s="634">
        <f t="shared" si="15"/>
        <v>0</v>
      </c>
      <c r="G62" s="340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2">
      <c r="A63" s="2329" t="s">
        <v>2330</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3.2">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3.2">
      <c r="A65" s="635" t="s">
        <v>570</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3.2">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thickBot="1">
      <c r="A68" s="640" t="s">
        <v>573</v>
      </c>
      <c r="B68" s="641" t="s">
        <v>17</v>
      </c>
      <c r="C68" s="641" t="s">
        <v>18</v>
      </c>
      <c r="D68" s="641" t="s">
        <v>2296</v>
      </c>
      <c r="E68" s="641">
        <f>IF(B48="楼面地价",SUM(E58:E67),'数据-汇总表'!D3)</f>
        <v>840160</v>
      </c>
      <c r="F68" s="642">
        <f>IF(B48="楼面地价",SUM(F58:F67),ROUND(C50*E68/10000,0))</f>
        <v>44949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2019-5-1</v>
      </c>
      <c r="D70" s="2797">
        <f>EDATE(C70,-3)</f>
        <v>43497</v>
      </c>
      <c r="E70" s="2797">
        <f t="shared" ref="E70:N70" si="18">EDATE(D70,-3)</f>
        <v>43405</v>
      </c>
      <c r="F70" s="2797">
        <f t="shared" si="18"/>
        <v>43313</v>
      </c>
      <c r="G70" s="2797">
        <f t="shared" si="18"/>
        <v>43221</v>
      </c>
      <c r="H70" s="2797">
        <f t="shared" si="18"/>
        <v>43132</v>
      </c>
      <c r="I70" s="2797">
        <f t="shared" si="18"/>
        <v>43040</v>
      </c>
      <c r="J70" s="2797">
        <f t="shared" si="18"/>
        <v>42948</v>
      </c>
      <c r="K70" s="2797">
        <f t="shared" si="18"/>
        <v>42856</v>
      </c>
      <c r="L70" s="2797">
        <f t="shared" si="18"/>
        <v>42767</v>
      </c>
      <c r="M70" s="2797">
        <f t="shared" si="18"/>
        <v>42675</v>
      </c>
      <c r="N70" s="2797">
        <f t="shared" si="18"/>
        <v>42583</v>
      </c>
      <c r="O70" s="2143"/>
      <c r="P70" s="2143"/>
      <c r="Q70" s="2143"/>
      <c r="R70" s="2143"/>
      <c r="S70" s="2143"/>
      <c r="T70" s="2143"/>
      <c r="U70" s="2143"/>
      <c r="V70" s="2143"/>
      <c r="W70" s="2143"/>
      <c r="X70" s="2143"/>
      <c r="Y70" s="2143"/>
      <c r="Z70" s="2143"/>
      <c r="AA70" s="2143"/>
      <c r="AB70" s="2143"/>
      <c r="AC70" s="2143"/>
    </row>
    <row r="71" spans="1:29" ht="22.2"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4.4">
      <c r="A72" s="2566" t="s">
        <v>2533</v>
      </c>
      <c r="B72" s="2567"/>
      <c r="C72" s="2792"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3183">
        <v>42401</v>
      </c>
      <c r="P72" s="3184"/>
      <c r="Q72" s="2159"/>
      <c r="R72" s="2159"/>
      <c r="S72" s="2159"/>
      <c r="T72" s="2159"/>
      <c r="U72" s="2159"/>
      <c r="V72" s="2159"/>
      <c r="W72" s="2159"/>
      <c r="X72" s="2159"/>
      <c r="Y72" s="2159"/>
      <c r="Z72" s="2159"/>
      <c r="AA72" s="2159"/>
      <c r="AB72" s="2159"/>
      <c r="AC72" s="2159"/>
    </row>
    <row r="73" spans="1:29" s="1216" customFormat="1" ht="27" customHeight="1">
      <c r="A73" s="2804" t="s">
        <v>2648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728">
        <v>94</v>
      </c>
      <c r="P73" s="728"/>
      <c r="Q73" s="728"/>
      <c r="R73" s="1991"/>
      <c r="S73" s="1991"/>
      <c r="T73" s="1991"/>
      <c r="U73" s="1991"/>
      <c r="V73" s="1991"/>
      <c r="W73" s="1991"/>
      <c r="X73" s="1991"/>
      <c r="Y73" s="1991"/>
      <c r="Z73" s="1991"/>
      <c r="AA73" s="1991"/>
      <c r="AB73" s="1991"/>
      <c r="AC73" s="1991"/>
    </row>
    <row r="74" spans="1:29" s="1216"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6" customFormat="1" ht="14.4">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6" customFormat="1" ht="14.4"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14.4">
      <c r="A77" s="662" t="s">
        <v>577</v>
      </c>
      <c r="B77" s="663" t="s">
        <v>534</v>
      </c>
      <c r="C77" s="3177" t="s">
        <v>2997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9.4"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 thickTop="1">
      <c r="A81" s="667"/>
      <c r="B81" s="679" t="s">
        <v>538</v>
      </c>
      <c r="C81" s="680" t="str">
        <f>C82&amp;"（含）"&amp;"-"&amp;D82</f>
        <v>1.5（含）-2</v>
      </c>
      <c r="D81" s="680" t="str">
        <f t="shared" ref="D81:L81" si="20">D82&amp;"（含）"&amp;"-"&amp;E82</f>
        <v>2（含）-2.5</v>
      </c>
      <c r="E81" s="680" t="str">
        <f t="shared" si="20"/>
        <v>2.5（含）-3</v>
      </c>
      <c r="F81" s="680" t="str">
        <f t="shared" si="20"/>
        <v>3（含）-3.5</v>
      </c>
      <c r="G81" s="680" t="str">
        <f t="shared" si="20"/>
        <v>3.5（含）-4</v>
      </c>
      <c r="H81" s="680" t="str">
        <f t="shared" si="20"/>
        <v>4（含）-4.5</v>
      </c>
      <c r="I81" s="680" t="str">
        <f t="shared" si="20"/>
        <v>4.5（含）-5</v>
      </c>
      <c r="J81" s="680" t="str">
        <f t="shared" si="20"/>
        <v>5（含）-5.5</v>
      </c>
      <c r="K81" s="680" t="str">
        <f t="shared" si="20"/>
        <v>5.5（含）-6</v>
      </c>
      <c r="L81" s="680" t="str">
        <f t="shared" si="20"/>
        <v>6（含）-6.5</v>
      </c>
      <c r="M81" s="553" t="str">
        <f>M82&amp;"（含）"&amp;"-"&amp;P82</f>
        <v>6.5（含）-</v>
      </c>
      <c r="N81" s="2164"/>
      <c r="O81" s="2164"/>
      <c r="P81" s="2163"/>
      <c r="Q81" s="2156"/>
      <c r="R81" s="2143"/>
      <c r="S81" s="2143"/>
      <c r="T81" s="2143"/>
      <c r="U81" s="2143"/>
      <c r="V81" s="2143"/>
      <c r="W81" s="2143"/>
      <c r="X81" s="2143"/>
      <c r="Y81" s="2143"/>
      <c r="Z81" s="2143"/>
      <c r="AA81" s="2143"/>
      <c r="AB81" s="2143"/>
      <c r="AC81" s="2143"/>
    </row>
    <row r="82" spans="1:29">
      <c r="A82" s="667"/>
      <c r="B82" s="681"/>
      <c r="C82" s="539">
        <v>1.5</v>
      </c>
      <c r="D82" s="539">
        <v>2</v>
      </c>
      <c r="E82" s="539">
        <v>2.5</v>
      </c>
      <c r="F82" s="539">
        <v>3</v>
      </c>
      <c r="G82" s="539">
        <v>3.5</v>
      </c>
      <c r="H82" s="539">
        <v>4</v>
      </c>
      <c r="I82" s="539">
        <v>4.5</v>
      </c>
      <c r="J82" s="539">
        <v>5</v>
      </c>
      <c r="K82" s="539">
        <v>5.5</v>
      </c>
      <c r="L82" s="539">
        <v>6</v>
      </c>
      <c r="M82" s="539">
        <v>6.5</v>
      </c>
      <c r="N82" s="2162"/>
      <c r="O82" s="2162"/>
      <c r="P82" s="2163"/>
      <c r="Q82" s="2156"/>
      <c r="R82" s="2143"/>
      <c r="S82" s="2143"/>
      <c r="T82" s="2143"/>
      <c r="U82" s="2143"/>
      <c r="V82" s="2143"/>
      <c r="W82" s="2143"/>
      <c r="X82" s="2143"/>
      <c r="Y82" s="2143"/>
      <c r="Z82" s="2143"/>
      <c r="AA82" s="2143"/>
      <c r="AB82" s="2143"/>
      <c r="AC82" s="2143"/>
    </row>
    <row r="83" spans="1:29" ht="14.4"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4"/>
      <c r="O83" s="2164"/>
      <c r="P83" s="2163"/>
      <c r="Q83" s="2156"/>
      <c r="R83" s="2143"/>
      <c r="S83" s="2143"/>
      <c r="T83" s="2143"/>
      <c r="U83" s="2143"/>
      <c r="V83" s="2143"/>
      <c r="W83" s="2143"/>
      <c r="X83" s="2143"/>
      <c r="Y83" s="2143"/>
      <c r="Z83" s="2143"/>
      <c r="AA83" s="2143"/>
      <c r="AB83" s="2143"/>
      <c r="AC83" s="2143"/>
    </row>
    <row r="84" spans="1:29" s="1335" customFormat="1" ht="1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5" customFormat="1" ht="14.4"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5" customFormat="1" ht="14.4"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5" customFormat="1" ht="14.4"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5" customFormat="1" ht="14.4"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4.4">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77">
        <v>100</v>
      </c>
      <c r="D95" s="677">
        <f>C95-$K21</f>
        <v>97</v>
      </c>
      <c r="E95" s="677">
        <f>D95-$K21</f>
        <v>94</v>
      </c>
      <c r="F95" s="677">
        <f>E95-$K21</f>
        <v>91</v>
      </c>
      <c r="G95" s="677">
        <f>F95-$K21</f>
        <v>88</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6" customFormat="1" ht="29.4"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6" customFormat="1" ht="14.4" thickBot="1">
      <c r="A99" s="707"/>
      <c r="B99" s="676"/>
      <c r="C99" s="710">
        <v>100</v>
      </c>
      <c r="D99" s="677">
        <f>C99-$K25</f>
        <v>99</v>
      </c>
      <c r="E99" s="677">
        <f>D99-$K25</f>
        <v>98</v>
      </c>
      <c r="F99" s="677">
        <f>E99-$K25</f>
        <v>97</v>
      </c>
      <c r="G99" s="677">
        <f>F99-$K25</f>
        <v>96</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6" customFormat="1" ht="29.4"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6"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5" customFormat="1" ht="1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5" customFormat="1" ht="14.4" thickBot="1">
      <c r="A103" s="685"/>
      <c r="B103" s="676"/>
      <c r="C103" s="677">
        <v>100</v>
      </c>
      <c r="D103" s="677">
        <f>C103-$K29</f>
        <v>99</v>
      </c>
      <c r="E103" s="677">
        <f>D103-$K29</f>
        <v>98</v>
      </c>
      <c r="F103" s="677">
        <f>E103-$K29</f>
        <v>97</v>
      </c>
      <c r="G103" s="677">
        <f>F103-$K29</f>
        <v>96</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5" customFormat="1" ht="15" thickTop="1">
      <c r="A104" s="685"/>
      <c r="B104" s="2595" t="s">
        <v>2551</v>
      </c>
      <c r="C104" s="2596" t="s">
        <v>2552</v>
      </c>
      <c r="D104" s="2596" t="s">
        <v>2553</v>
      </c>
      <c r="E104" s="2596" t="s">
        <v>2554</v>
      </c>
      <c r="F104" s="2596" t="s">
        <v>2555</v>
      </c>
      <c r="G104" s="2596"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5" customFormat="1" ht="14.4" thickBot="1">
      <c r="A105" s="685"/>
      <c r="B105" s="679"/>
      <c r="C105" s="677">
        <v>100</v>
      </c>
      <c r="D105" s="677">
        <f>C105-$K31</f>
        <v>97</v>
      </c>
      <c r="E105" s="677">
        <f>D105-$K31</f>
        <v>94</v>
      </c>
      <c r="F105" s="677">
        <f>E105-$K31</f>
        <v>91</v>
      </c>
      <c r="G105" s="677">
        <f>F105-$K31</f>
        <v>88</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4.4"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5" customFormat="1" ht="14.4"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5" customFormat="1" ht="14.4"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v>
      </c>
      <c r="J118" s="3090" t="str">
        <f t="shared" si="25"/>
        <v>(含)-</v>
      </c>
      <c r="K118" s="3090" t="str">
        <f t="shared" si="25"/>
        <v>(含)-</v>
      </c>
      <c r="L118" s="3091" t="str">
        <f t="shared" si="25"/>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7"/>
      <c r="B119" s="679"/>
      <c r="C119" s="728">
        <v>0</v>
      </c>
      <c r="D119" s="728">
        <v>50000</v>
      </c>
      <c r="E119" s="728">
        <v>100000</v>
      </c>
      <c r="F119" s="728">
        <v>150000</v>
      </c>
      <c r="G119" s="728">
        <v>200000</v>
      </c>
      <c r="H119" s="728">
        <v>250000</v>
      </c>
      <c r="I119" s="728">
        <v>300000</v>
      </c>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4.4" thickBot="1">
      <c r="A120" s="667"/>
      <c r="B120" s="676"/>
      <c r="C120" s="698">
        <v>100</v>
      </c>
      <c r="D120" s="724">
        <v>101</v>
      </c>
      <c r="E120" s="698">
        <v>102</v>
      </c>
      <c r="F120" s="724">
        <v>103</v>
      </c>
      <c r="G120" s="698">
        <v>104</v>
      </c>
      <c r="H120" s="724">
        <v>105</v>
      </c>
      <c r="I120" s="698">
        <v>106</v>
      </c>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6"/>
      <c r="B125" s="1894" t="s">
        <v>2427</v>
      </c>
      <c r="C125" s="1372"/>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5" customFormat="1" ht="14.4"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4.4"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4.4"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5" customFormat="1" ht="14.4"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5" customFormat="1" ht="14.4"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07" t="str">
        <f>项目基本情况!B1</f>
        <v>江苏省盐城市射阳县出让国有建设用地使用权抵押价格预评估</v>
      </c>
      <c r="C37" s="3207"/>
      <c r="D37" s="3207"/>
      <c r="E37" s="3207"/>
      <c r="F37" s="3207"/>
      <c r="G37" s="3207"/>
      <c r="H37" s="3207"/>
      <c r="I37" s="3207"/>
    </row>
    <row r="38" spans="1:9">
      <c r="A38" s="1653"/>
      <c r="B38" s="1653"/>
    </row>
    <row r="39" spans="1:9">
      <c r="A39" s="1651" t="s">
        <v>1901</v>
      </c>
      <c r="B39" s="1651" t="s">
        <v>2048</v>
      </c>
    </row>
    <row r="40" spans="1:9">
      <c r="A40" s="1651"/>
      <c r="B40" s="1651">
        <f>项目基本情况!B5</f>
        <v>0</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c r="B46" s="1651" t="str">
        <f>项目基本情况!K4</f>
        <v>土地估价师、土地估价师</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2"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4.4">
      <c r="A6" s="510" t="s">
        <v>521</v>
      </c>
      <c r="B6" s="511"/>
      <c r="C6" s="3381" t="s">
        <v>522</v>
      </c>
      <c r="D6" s="3382"/>
      <c r="E6" s="3416" t="s">
        <v>523</v>
      </c>
      <c r="F6" s="3417"/>
      <c r="G6" s="3381" t="s">
        <v>524</v>
      </c>
      <c r="H6" s="3382"/>
      <c r="I6" s="3381" t="s">
        <v>525</v>
      </c>
      <c r="J6" s="3382"/>
      <c r="K6" s="512" t="s">
        <v>526</v>
      </c>
      <c r="L6" s="2131"/>
      <c r="M6" s="2132"/>
      <c r="N6" s="2132"/>
      <c r="O6" s="2132"/>
      <c r="P6" s="3383" t="s">
        <v>527</v>
      </c>
      <c r="Q6" s="3384"/>
      <c r="R6" s="3389" t="s">
        <v>523</v>
      </c>
      <c r="S6" s="3390"/>
      <c r="T6" s="3389" t="s">
        <v>524</v>
      </c>
      <c r="U6" s="3390"/>
      <c r="V6" s="3376" t="s">
        <v>525</v>
      </c>
      <c r="W6" s="3376"/>
      <c r="X6" s="1564"/>
      <c r="Y6" s="3389" t="s">
        <v>527</v>
      </c>
      <c r="Z6" s="3390"/>
      <c r="AA6" s="3378" t="s">
        <v>523</v>
      </c>
      <c r="AB6" s="3379" t="s">
        <v>524</v>
      </c>
      <c r="AC6" s="3378" t="s">
        <v>525</v>
      </c>
    </row>
    <row r="7" spans="1:29">
      <c r="A7" s="513"/>
      <c r="B7" s="514"/>
      <c r="C7" s="3399" t="s">
        <v>2920</v>
      </c>
      <c r="D7" s="3398"/>
      <c r="E7" s="3418" t="s">
        <v>2921</v>
      </c>
      <c r="F7" s="3419"/>
      <c r="G7" s="3399" t="s">
        <v>2922</v>
      </c>
      <c r="H7" s="3398"/>
      <c r="I7" s="3399" t="s">
        <v>2923</v>
      </c>
      <c r="J7" s="3398"/>
      <c r="K7" s="512"/>
      <c r="L7" s="2131"/>
      <c r="M7" s="2132"/>
      <c r="N7" s="2132"/>
      <c r="O7" s="2132"/>
      <c r="P7" s="3385"/>
      <c r="Q7" s="3386"/>
      <c r="R7" s="3391"/>
      <c r="S7" s="3392"/>
      <c r="T7" s="3391"/>
      <c r="U7" s="3392"/>
      <c r="V7" s="3376"/>
      <c r="W7" s="3376"/>
      <c r="X7" s="1564"/>
      <c r="Y7" s="3391"/>
      <c r="Z7" s="3392"/>
      <c r="AA7" s="3379"/>
      <c r="AB7" s="3379"/>
      <c r="AC7" s="3379"/>
    </row>
    <row r="8" spans="1:29" ht="15" thickBot="1">
      <c r="A8" s="515"/>
      <c r="B8" s="516"/>
      <c r="C8" s="3395" t="s">
        <v>2924</v>
      </c>
      <c r="D8" s="3396"/>
      <c r="E8" s="3414" t="s">
        <v>2924</v>
      </c>
      <c r="F8" s="3415"/>
      <c r="G8" s="3395" t="s">
        <v>2924</v>
      </c>
      <c r="H8" s="3396"/>
      <c r="I8" s="3395" t="s">
        <v>2924</v>
      </c>
      <c r="J8" s="3396"/>
      <c r="K8" s="512" t="s">
        <v>528</v>
      </c>
      <c r="L8" s="2131"/>
      <c r="M8" s="2132"/>
      <c r="N8" s="2132"/>
      <c r="O8" s="2132"/>
      <c r="P8" s="3387"/>
      <c r="Q8" s="3388"/>
      <c r="R8" s="3391"/>
      <c r="S8" s="3392"/>
      <c r="T8" s="3393"/>
      <c r="U8" s="3394"/>
      <c r="V8" s="3376"/>
      <c r="W8" s="3376"/>
      <c r="X8" s="1564"/>
      <c r="Y8" s="3393"/>
      <c r="Z8" s="3394"/>
      <c r="AA8" s="3380"/>
      <c r="AB8" s="3380"/>
      <c r="AC8" s="3380"/>
    </row>
    <row r="9" spans="1:29" s="1216" customFormat="1" ht="15" thickBot="1">
      <c r="A9" s="2909"/>
      <c r="B9" s="2916" t="s">
        <v>529</v>
      </c>
      <c r="C9" s="517">
        <f>'数据-取费表'!B2</f>
        <v>43605</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07" t="s">
        <v>530</v>
      </c>
      <c r="Q9" s="3409"/>
      <c r="R9" s="1565" t="s">
        <v>8</v>
      </c>
      <c r="S9" s="1566">
        <f t="shared" ref="S9:S17" si="0">F9</f>
        <v>0</v>
      </c>
      <c r="T9" s="1565" t="s">
        <v>8</v>
      </c>
      <c r="U9" s="1566">
        <f t="shared" ref="U9:U17" si="1">H9</f>
        <v>0</v>
      </c>
      <c r="V9" s="1565" t="s">
        <v>8</v>
      </c>
      <c r="W9" s="1566">
        <f t="shared" ref="W9:W17" si="2">J9</f>
        <v>0</v>
      </c>
      <c r="X9" s="1567"/>
      <c r="Y9" s="3407" t="s">
        <v>530</v>
      </c>
      <c r="Z9" s="3408"/>
      <c r="AA9" s="1568" t="e">
        <f>D9/F9</f>
        <v>#DIV/0!</v>
      </c>
      <c r="AB9" s="1568" t="e">
        <f>D9/H9</f>
        <v>#DIV/0!</v>
      </c>
      <c r="AC9" s="1568" t="e">
        <f>D9/J9</f>
        <v>#DIV/0!</v>
      </c>
    </row>
    <row r="10" spans="1:29" s="1216" customFormat="1" ht="1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07" t="s">
        <v>533</v>
      </c>
      <c r="Q10" s="3408"/>
      <c r="R10" s="1565" t="s">
        <v>8</v>
      </c>
      <c r="S10" s="1566">
        <f t="shared" si="0"/>
        <v>0</v>
      </c>
      <c r="T10" s="1565" t="s">
        <v>8</v>
      </c>
      <c r="U10" s="1566">
        <f t="shared" si="1"/>
        <v>0</v>
      </c>
      <c r="V10" s="1565" t="s">
        <v>8</v>
      </c>
      <c r="W10" s="1566">
        <f t="shared" si="2"/>
        <v>0</v>
      </c>
      <c r="X10" s="1567"/>
      <c r="Y10" s="3407" t="s">
        <v>533</v>
      </c>
      <c r="Z10" s="3408"/>
      <c r="AA10" s="1568" t="e">
        <f t="shared" ref="AA10:AA42" si="3">D10/F10</f>
        <v>#DIV/0!</v>
      </c>
      <c r="AB10" s="1568" t="e">
        <f t="shared" ref="AB10:AB42" si="4">D10/H10</f>
        <v>#DIV/0!</v>
      </c>
      <c r="AC10" s="1568" t="e">
        <f t="shared" ref="AC10:AC42" si="5">D10/J10</f>
        <v>#DIV/0!</v>
      </c>
    </row>
    <row r="11" spans="1:29" s="1216" customFormat="1" ht="14.4">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75" t="s">
        <v>535</v>
      </c>
      <c r="Q11" s="1147" t="str">
        <f t="shared" ref="Q11:Q17" si="6">B11</f>
        <v>用途</v>
      </c>
      <c r="R11" s="1565" t="s">
        <v>8</v>
      </c>
      <c r="S11" s="1566">
        <f t="shared" si="0"/>
        <v>100</v>
      </c>
      <c r="T11" s="1565" t="s">
        <v>8</v>
      </c>
      <c r="U11" s="1566">
        <f t="shared" si="1"/>
        <v>100</v>
      </c>
      <c r="V11" s="1565" t="s">
        <v>8</v>
      </c>
      <c r="W11" s="1566">
        <f t="shared" si="2"/>
        <v>100</v>
      </c>
      <c r="X11" s="1567"/>
      <c r="Y11" s="3321" t="s">
        <v>536</v>
      </c>
      <c r="Z11" s="1146" t="str">
        <f t="shared" ref="Z11:Z17" si="7">Q11</f>
        <v>用途</v>
      </c>
      <c r="AA11" s="1568">
        <f t="shared" si="3"/>
        <v>1</v>
      </c>
      <c r="AB11" s="1568">
        <f t="shared" si="4"/>
        <v>1</v>
      </c>
      <c r="AC11" s="1568">
        <f t="shared" si="5"/>
        <v>1</v>
      </c>
    </row>
    <row r="12" spans="1:29" s="1334" customFormat="1" ht="28.8">
      <c r="A12" s="2912"/>
      <c r="B12" s="2917" t="s">
        <v>2758</v>
      </c>
      <c r="C12" s="526"/>
      <c r="D12" s="253">
        <v>100</v>
      </c>
      <c r="E12" s="526"/>
      <c r="F12" s="253">
        <f>ROUND(100/'数据-取费表'!G16,0)</f>
        <v>108</v>
      </c>
      <c r="G12" s="526"/>
      <c r="H12" s="253">
        <f>ROUND(100/'数据-取费表'!G16,0)</f>
        <v>108</v>
      </c>
      <c r="I12" s="526"/>
      <c r="J12" s="253">
        <f>ROUND(100/'数据-取费表'!G16,0)</f>
        <v>108</v>
      </c>
      <c r="K12" s="529"/>
      <c r="L12" s="2136"/>
      <c r="M12" s="2176"/>
      <c r="N12" s="2176"/>
      <c r="O12" s="2137"/>
      <c r="P12" s="3375"/>
      <c r="Q12" s="1147" t="str">
        <f t="shared" si="6"/>
        <v>土地使用年限（年）</v>
      </c>
      <c r="R12" s="1565" t="s">
        <v>8</v>
      </c>
      <c r="S12" s="1566">
        <f t="shared" si="0"/>
        <v>108</v>
      </c>
      <c r="T12" s="1565" t="s">
        <v>8</v>
      </c>
      <c r="U12" s="1566">
        <f t="shared" si="1"/>
        <v>108</v>
      </c>
      <c r="V12" s="1565" t="s">
        <v>8</v>
      </c>
      <c r="W12" s="1566">
        <f t="shared" si="2"/>
        <v>108</v>
      </c>
      <c r="X12" s="1567"/>
      <c r="Y12" s="3321"/>
      <c r="Z12" s="1146" t="str">
        <f t="shared" si="7"/>
        <v>土地使用年限（年）</v>
      </c>
      <c r="AA12" s="1568">
        <f t="shared" si="3"/>
        <v>0.92592592592592593</v>
      </c>
      <c r="AB12" s="1568">
        <f t="shared" si="4"/>
        <v>0.92592592592592593</v>
      </c>
      <c r="AC12" s="1568">
        <f t="shared" si="5"/>
        <v>0.92592592592592593</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75"/>
      <c r="Q13" s="1147" t="str">
        <f t="shared" si="6"/>
        <v>容积率</v>
      </c>
      <c r="R13" s="1565" t="s">
        <v>8</v>
      </c>
      <c r="S13" s="1566" t="e">
        <f t="shared" si="0"/>
        <v>#N/A</v>
      </c>
      <c r="T13" s="1565" t="s">
        <v>8</v>
      </c>
      <c r="U13" s="1566" t="e">
        <f t="shared" si="1"/>
        <v>#N/A</v>
      </c>
      <c r="V13" s="1565" t="s">
        <v>8</v>
      </c>
      <c r="W13" s="1566" t="e">
        <f t="shared" si="2"/>
        <v>#N/A</v>
      </c>
      <c r="X13" s="1567"/>
      <c r="Y13" s="3321"/>
      <c r="Z13" s="1146" t="str">
        <f t="shared" si="7"/>
        <v>容积率</v>
      </c>
      <c r="AA13" s="1568" t="e">
        <f t="shared" si="3"/>
        <v>#N/A</v>
      </c>
      <c r="AB13" s="1568" t="e">
        <f t="shared" si="4"/>
        <v>#N/A</v>
      </c>
      <c r="AC13" s="1568" t="e">
        <f t="shared" si="5"/>
        <v>#N/A</v>
      </c>
    </row>
    <row r="14" spans="1:29" s="1216"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75"/>
      <c r="Q15" s="1147">
        <f t="shared" si="6"/>
        <v>111</v>
      </c>
      <c r="R15" s="1565" t="s">
        <v>8</v>
      </c>
      <c r="S15" s="1566">
        <f t="shared" si="0"/>
        <v>100</v>
      </c>
      <c r="T15" s="1565" t="s">
        <v>8</v>
      </c>
      <c r="U15" s="1566">
        <f t="shared" si="1"/>
        <v>100</v>
      </c>
      <c r="V15" s="1565" t="s">
        <v>8</v>
      </c>
      <c r="W15" s="1566">
        <f t="shared" si="2"/>
        <v>100</v>
      </c>
      <c r="X15" s="1567"/>
      <c r="Y15" s="3321"/>
      <c r="Z15" s="1146">
        <f t="shared" si="7"/>
        <v>111</v>
      </c>
      <c r="AA15" s="1568">
        <f t="shared" si="3"/>
        <v>1</v>
      </c>
      <c r="AB15" s="1568">
        <f t="shared" si="4"/>
        <v>1</v>
      </c>
      <c r="AC15" s="1568">
        <f t="shared" si="5"/>
        <v>1</v>
      </c>
    </row>
    <row r="16" spans="1:29" ht="15.6"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75"/>
      <c r="Q16" s="1147">
        <f t="shared" si="6"/>
        <v>111</v>
      </c>
      <c r="R16" s="1565" t="s">
        <v>8</v>
      </c>
      <c r="S16" s="1566">
        <f t="shared" si="0"/>
        <v>100</v>
      </c>
      <c r="T16" s="1565" t="s">
        <v>8</v>
      </c>
      <c r="U16" s="1566">
        <f t="shared" si="1"/>
        <v>100</v>
      </c>
      <c r="V16" s="1565" t="s">
        <v>8</v>
      </c>
      <c r="W16" s="1566">
        <f t="shared" si="2"/>
        <v>100</v>
      </c>
      <c r="X16" s="1567"/>
      <c r="Y16" s="3321"/>
      <c r="Z16" s="1146">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10" t="s">
        <v>540</v>
      </c>
      <c r="Q17" s="1569" t="str">
        <f t="shared" si="6"/>
        <v>产业集聚程度</v>
      </c>
      <c r="R17" s="1570" t="s">
        <v>8</v>
      </c>
      <c r="S17" s="1571">
        <f t="shared" si="0"/>
        <v>100</v>
      </c>
      <c r="T17" s="1570" t="s">
        <v>8</v>
      </c>
      <c r="U17" s="1571">
        <f t="shared" si="1"/>
        <v>100</v>
      </c>
      <c r="V17" s="1570" t="s">
        <v>8</v>
      </c>
      <c r="W17" s="1571">
        <f t="shared" si="2"/>
        <v>100</v>
      </c>
      <c r="X17" s="1564"/>
      <c r="Y17" s="3410"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11"/>
      <c r="Q19" s="1569" t="str">
        <f>B19</f>
        <v>交通便捷度</v>
      </c>
      <c r="R19" s="1570" t="s">
        <v>8</v>
      </c>
      <c r="S19" s="1571">
        <f>F19</f>
        <v>100</v>
      </c>
      <c r="T19" s="1570" t="s">
        <v>8</v>
      </c>
      <c r="U19" s="1571">
        <f>H19</f>
        <v>100</v>
      </c>
      <c r="V19" s="1570" t="s">
        <v>8</v>
      </c>
      <c r="W19" s="1571">
        <f>J19</f>
        <v>100</v>
      </c>
      <c r="X19" s="1564"/>
      <c r="Y19" s="341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40"/>
      <c r="M21" s="2132"/>
      <c r="N21" s="2132"/>
      <c r="O21" s="2139"/>
      <c r="P21" s="3411"/>
      <c r="Q21" s="1569" t="str">
        <f t="shared" ref="Q21:Q35" si="8">B21</f>
        <v>区域土地利用方向</v>
      </c>
      <c r="R21" s="1570" t="s">
        <v>8</v>
      </c>
      <c r="S21" s="1571">
        <f>F21</f>
        <v>100</v>
      </c>
      <c r="T21" s="1570" t="s">
        <v>8</v>
      </c>
      <c r="U21" s="1571">
        <f>H21</f>
        <v>100</v>
      </c>
      <c r="V21" s="1570" t="s">
        <v>8</v>
      </c>
      <c r="W21" s="1571">
        <f>J21</f>
        <v>100</v>
      </c>
      <c r="X21" s="1564"/>
      <c r="Y21" s="341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40"/>
      <c r="M22" s="2132"/>
      <c r="N22" s="2132"/>
      <c r="O22" s="2139"/>
      <c r="P22" s="3411"/>
      <c r="Q22" s="1569"/>
      <c r="R22" s="1570"/>
      <c r="S22" s="1571"/>
      <c r="T22" s="1570"/>
      <c r="U22" s="1571"/>
      <c r="V22" s="1570"/>
      <c r="W22" s="1571"/>
      <c r="X22" s="1564"/>
      <c r="Y22" s="3411"/>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11"/>
      <c r="Q23" s="1569" t="str">
        <f t="shared" si="8"/>
        <v>环境状况</v>
      </c>
      <c r="R23" s="1570" t="s">
        <v>8</v>
      </c>
      <c r="S23" s="1571">
        <f>F23</f>
        <v>100</v>
      </c>
      <c r="T23" s="1570" t="s">
        <v>8</v>
      </c>
      <c r="U23" s="1571">
        <f>H23</f>
        <v>100</v>
      </c>
      <c r="V23" s="1570" t="s">
        <v>8</v>
      </c>
      <c r="W23" s="1571">
        <f>J23</f>
        <v>100</v>
      </c>
      <c r="X23" s="1564"/>
      <c r="Y23" s="341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11"/>
      <c r="Q24" s="1569"/>
      <c r="R24" s="1570"/>
      <c r="S24" s="1571"/>
      <c r="T24" s="1570"/>
      <c r="U24" s="1571"/>
      <c r="V24" s="1570"/>
      <c r="W24" s="1571"/>
      <c r="X24" s="1564"/>
      <c r="Y24" s="3411"/>
      <c r="Z24" s="1572"/>
      <c r="AA24" s="1573">
        <v>1</v>
      </c>
      <c r="AB24" s="1573">
        <v>1</v>
      </c>
      <c r="AC24" s="1573">
        <v>1</v>
      </c>
    </row>
    <row r="25" spans="1:29" s="1216" customFormat="1" ht="15">
      <c r="A25" s="575"/>
      <c r="B25" s="2591"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11"/>
      <c r="Q25" s="1147" t="str">
        <f t="shared" si="8"/>
        <v>公共配套设施</v>
      </c>
      <c r="R25" s="1565" t="s">
        <v>8</v>
      </c>
      <c r="S25" s="1566">
        <f>F25</f>
        <v>100</v>
      </c>
      <c r="T25" s="1565" t="s">
        <v>8</v>
      </c>
      <c r="U25" s="1566">
        <f>H25</f>
        <v>100</v>
      </c>
      <c r="V25" s="1565" t="s">
        <v>8</v>
      </c>
      <c r="W25" s="1566">
        <f>J25</f>
        <v>100</v>
      </c>
      <c r="X25" s="1567"/>
      <c r="Y25" s="3411"/>
      <c r="Z25" s="1146" t="str">
        <f>Q25</f>
        <v>公共配套设施</v>
      </c>
      <c r="AA25" s="1573">
        <f>D25/F25</f>
        <v>1</v>
      </c>
      <c r="AB25" s="1573">
        <f>D25/H25</f>
        <v>1</v>
      </c>
      <c r="AC25" s="1573">
        <f>D25/J25</f>
        <v>1</v>
      </c>
    </row>
    <row r="26" spans="1:29" s="1216" customFormat="1" ht="15">
      <c r="A26" s="575"/>
      <c r="B26" s="593"/>
      <c r="C26" s="2590"/>
      <c r="D26" s="553"/>
      <c r="E26" s="552"/>
      <c r="F26" s="553"/>
      <c r="G26" s="552"/>
      <c r="H26" s="553"/>
      <c r="I26" s="574"/>
      <c r="J26" s="553"/>
      <c r="K26" s="529"/>
      <c r="L26" s="2133"/>
      <c r="M26" s="2134"/>
      <c r="N26" s="2134"/>
      <c r="O26" s="2135"/>
      <c r="P26" s="3411"/>
      <c r="Q26" s="1147"/>
      <c r="R26" s="1565"/>
      <c r="S26" s="1566"/>
      <c r="T26" s="1565"/>
      <c r="U26" s="1566"/>
      <c r="V26" s="1565"/>
      <c r="W26" s="1566"/>
      <c r="X26" s="1567"/>
      <c r="Y26" s="3411"/>
      <c r="Z26" s="1146"/>
      <c r="AA26" s="1568">
        <v>1</v>
      </c>
      <c r="AB26" s="1568">
        <v>1</v>
      </c>
      <c r="AC26" s="1568">
        <v>1</v>
      </c>
    </row>
    <row r="27" spans="1:29" s="1216" customFormat="1" ht="15">
      <c r="A27" s="575"/>
      <c r="B27" s="2591"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11"/>
      <c r="Q27" s="2576" t="str">
        <f t="shared" ref="Q27" si="9">B27</f>
        <v>基础设施水平</v>
      </c>
      <c r="R27" s="1565" t="s">
        <v>8</v>
      </c>
      <c r="S27" s="1566">
        <f>F27</f>
        <v>100</v>
      </c>
      <c r="T27" s="1565" t="s">
        <v>8</v>
      </c>
      <c r="U27" s="1566">
        <f>H27</f>
        <v>100</v>
      </c>
      <c r="V27" s="1565" t="s">
        <v>8</v>
      </c>
      <c r="W27" s="1566">
        <f>J27</f>
        <v>100</v>
      </c>
      <c r="X27" s="1567"/>
      <c r="Y27" s="3411"/>
      <c r="Z27" s="2573" t="str">
        <f>Q27</f>
        <v>基础设施水平</v>
      </c>
      <c r="AA27" s="1573">
        <f>D27/F27</f>
        <v>1</v>
      </c>
      <c r="AB27" s="1573">
        <f>D27/H27</f>
        <v>1</v>
      </c>
      <c r="AC27" s="1573">
        <f>D27/J27</f>
        <v>1</v>
      </c>
    </row>
    <row r="28" spans="1:29" s="1216" customFormat="1" ht="15">
      <c r="A28" s="575"/>
      <c r="B28" s="593"/>
      <c r="C28" s="2590"/>
      <c r="D28" s="553"/>
      <c r="E28" s="577"/>
      <c r="F28" s="553"/>
      <c r="G28" s="577"/>
      <c r="H28" s="553"/>
      <c r="I28" s="577"/>
      <c r="J28" s="553"/>
      <c r="K28" s="529"/>
      <c r="L28" s="2133"/>
      <c r="M28" s="2134"/>
      <c r="N28" s="2134"/>
      <c r="O28" s="2135"/>
      <c r="P28" s="3411"/>
      <c r="Q28" s="2576"/>
      <c r="R28" s="1565"/>
      <c r="S28" s="1566"/>
      <c r="T28" s="1565"/>
      <c r="U28" s="1566"/>
      <c r="V28" s="1565"/>
      <c r="W28" s="1566"/>
      <c r="X28" s="1567"/>
      <c r="Y28" s="3411"/>
      <c r="Z28" s="2573"/>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1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1"/>
      <c r="Z29" s="1572" t="str">
        <f t="shared" ref="Z29:Z42" si="13">Q29</f>
        <v>临街状况</v>
      </c>
      <c r="AA29" s="1573">
        <f t="shared" si="3"/>
        <v>1</v>
      </c>
      <c r="AB29" s="1573">
        <f t="shared" si="4"/>
        <v>1</v>
      </c>
      <c r="AC29" s="1573">
        <f t="shared" si="5"/>
        <v>1</v>
      </c>
    </row>
    <row r="30" spans="1:29" ht="28.8">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11"/>
      <c r="Q30" s="1569" t="str">
        <f t="shared" si="8"/>
        <v>毗邻道路的类型与等级</v>
      </c>
      <c r="R30" s="1570" t="s">
        <v>8</v>
      </c>
      <c r="S30" s="1571">
        <f t="shared" si="10"/>
        <v>100</v>
      </c>
      <c r="T30" s="1570" t="s">
        <v>8</v>
      </c>
      <c r="U30" s="1571">
        <f t="shared" si="11"/>
        <v>100</v>
      </c>
      <c r="V30" s="1570" t="s">
        <v>8</v>
      </c>
      <c r="W30" s="1571">
        <f t="shared" si="12"/>
        <v>100</v>
      </c>
      <c r="X30" s="1564"/>
      <c r="Y30" s="341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11"/>
      <c r="Q31" s="1569"/>
      <c r="R31" s="1570"/>
      <c r="S31" s="1571"/>
      <c r="T31" s="1570"/>
      <c r="U31" s="1571"/>
      <c r="V31" s="1570"/>
      <c r="W31" s="1571"/>
      <c r="X31" s="1564"/>
      <c r="Y31" s="3411"/>
      <c r="Z31" s="1572"/>
      <c r="AA31" s="1573">
        <v>1</v>
      </c>
      <c r="AB31" s="1573">
        <v>1</v>
      </c>
      <c r="AC31" s="1573">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11"/>
      <c r="Q32" s="1569" t="str">
        <f t="shared" si="8"/>
        <v>土地级别</v>
      </c>
      <c r="R32" s="1570" t="s">
        <v>8</v>
      </c>
      <c r="S32" s="1571">
        <f t="shared" si="10"/>
        <v>100</v>
      </c>
      <c r="T32" s="1570" t="s">
        <v>8</v>
      </c>
      <c r="U32" s="1571">
        <f t="shared" si="11"/>
        <v>100</v>
      </c>
      <c r="V32" s="1570" t="s">
        <v>8</v>
      </c>
      <c r="W32" s="1571">
        <f t="shared" si="12"/>
        <v>100</v>
      </c>
      <c r="X32" s="1564"/>
      <c r="Y32" s="341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11"/>
      <c r="Q33" s="1569">
        <f t="shared" si="8"/>
        <v>111</v>
      </c>
      <c r="R33" s="1570" t="s">
        <v>8</v>
      </c>
      <c r="S33" s="1571">
        <f t="shared" si="10"/>
        <v>100</v>
      </c>
      <c r="T33" s="1570" t="s">
        <v>8</v>
      </c>
      <c r="U33" s="1571">
        <f t="shared" si="11"/>
        <v>100</v>
      </c>
      <c r="V33" s="1570" t="s">
        <v>8</v>
      </c>
      <c r="W33" s="1571">
        <f t="shared" si="12"/>
        <v>100</v>
      </c>
      <c r="X33" s="1564"/>
      <c r="Y33" s="341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12" t="s">
        <v>550</v>
      </c>
      <c r="Q34" s="1569">
        <f t="shared" si="8"/>
        <v>111</v>
      </c>
      <c r="R34" s="1570" t="s">
        <v>8</v>
      </c>
      <c r="S34" s="1571">
        <f t="shared" si="10"/>
        <v>100</v>
      </c>
      <c r="T34" s="1570" t="s">
        <v>8</v>
      </c>
      <c r="U34" s="1571">
        <f t="shared" si="11"/>
        <v>100</v>
      </c>
      <c r="V34" s="1570" t="s">
        <v>8</v>
      </c>
      <c r="W34" s="1571">
        <f t="shared" si="12"/>
        <v>100</v>
      </c>
      <c r="X34" s="1564"/>
      <c r="Y34" s="3413" t="s">
        <v>550</v>
      </c>
      <c r="Z34" s="1572">
        <f t="shared" si="13"/>
        <v>111</v>
      </c>
      <c r="AA34" s="1573">
        <f t="shared" si="3"/>
        <v>1</v>
      </c>
      <c r="AB34" s="1573">
        <f t="shared" si="4"/>
        <v>1</v>
      </c>
      <c r="AC34" s="1573">
        <f t="shared" si="5"/>
        <v>1</v>
      </c>
    </row>
    <row r="35" spans="1:29" s="1335" customFormat="1" ht="15.6"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13"/>
      <c r="Q35" s="1569">
        <f t="shared" si="8"/>
        <v>111</v>
      </c>
      <c r="R35" s="1574" t="s">
        <v>8</v>
      </c>
      <c r="S35" s="1575">
        <f t="shared" si="10"/>
        <v>100</v>
      </c>
      <c r="T35" s="1574" t="s">
        <v>8</v>
      </c>
      <c r="U35" s="1575">
        <f t="shared" si="11"/>
        <v>100</v>
      </c>
      <c r="V35" s="1574" t="s">
        <v>8</v>
      </c>
      <c r="W35" s="1575">
        <f t="shared" si="12"/>
        <v>100</v>
      </c>
      <c r="X35" s="1576"/>
      <c r="Y35" s="3413"/>
      <c r="Z35" s="1577">
        <f t="shared" si="13"/>
        <v>111</v>
      </c>
      <c r="AA35" s="1573">
        <f t="shared" si="3"/>
        <v>1</v>
      </c>
      <c r="AB35" s="1573">
        <f t="shared" si="4"/>
        <v>1</v>
      </c>
      <c r="AC35" s="1573">
        <f t="shared" si="5"/>
        <v>1</v>
      </c>
    </row>
    <row r="36" spans="1:29" ht="15">
      <c r="A36" s="2905"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13"/>
      <c r="Q36" s="1569" t="str">
        <f>B36</f>
        <v>宗地面积</v>
      </c>
      <c r="R36" s="1570" t="s">
        <v>8</v>
      </c>
      <c r="S36" s="1571" t="e">
        <f t="shared" si="10"/>
        <v>#N/A</v>
      </c>
      <c r="T36" s="1570" t="s">
        <v>8</v>
      </c>
      <c r="U36" s="1571" t="e">
        <f t="shared" si="11"/>
        <v>#N/A</v>
      </c>
      <c r="V36" s="1570" t="s">
        <v>8</v>
      </c>
      <c r="W36" s="1571" t="e">
        <f t="shared" si="12"/>
        <v>#N/A</v>
      </c>
      <c r="X36" s="1564"/>
      <c r="Y36" s="3413"/>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13"/>
      <c r="Q37" s="1569" t="str">
        <f t="shared" ref="Q37:Q42" si="14">B37</f>
        <v>宗地形状</v>
      </c>
      <c r="R37" s="1570" t="s">
        <v>8</v>
      </c>
      <c r="S37" s="1571">
        <f t="shared" si="10"/>
        <v>100</v>
      </c>
      <c r="T37" s="1570" t="s">
        <v>8</v>
      </c>
      <c r="U37" s="1571">
        <f t="shared" si="11"/>
        <v>100</v>
      </c>
      <c r="V37" s="1570" t="s">
        <v>8</v>
      </c>
      <c r="W37" s="1571">
        <f t="shared" si="12"/>
        <v>100</v>
      </c>
      <c r="X37" s="1564"/>
      <c r="Y37" s="3413"/>
      <c r="Z37" s="1572" t="str">
        <f t="shared" si="13"/>
        <v>宗地形状</v>
      </c>
      <c r="AA37" s="1573">
        <f t="shared" si="3"/>
        <v>1</v>
      </c>
      <c r="AB37" s="1573">
        <f t="shared" si="4"/>
        <v>1</v>
      </c>
      <c r="AC37" s="1573">
        <f t="shared" si="5"/>
        <v>1</v>
      </c>
    </row>
    <row r="38" spans="1:29" s="1216" customFormat="1" ht="15">
      <c r="A38" s="598"/>
      <c r="B38" s="1893"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13"/>
      <c r="Q38" s="1569" t="str">
        <f t="shared" si="14"/>
        <v>宗地开发程度</v>
      </c>
      <c r="R38" s="1565" t="s">
        <v>8</v>
      </c>
      <c r="S38" s="1566">
        <f t="shared" si="10"/>
        <v>100</v>
      </c>
      <c r="T38" s="1565" t="s">
        <v>8</v>
      </c>
      <c r="U38" s="1566">
        <f t="shared" si="11"/>
        <v>100</v>
      </c>
      <c r="V38" s="1565" t="s">
        <v>8</v>
      </c>
      <c r="W38" s="1566">
        <f t="shared" si="12"/>
        <v>100</v>
      </c>
      <c r="X38" s="1567"/>
      <c r="Y38" s="3413"/>
      <c r="Z38" s="1146"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t="s">
        <v>601</v>
      </c>
      <c r="Q39" s="1569" t="str">
        <f t="shared" si="14"/>
        <v>工程地质条件</v>
      </c>
      <c r="R39" s="1570" t="s">
        <v>8</v>
      </c>
      <c r="S39" s="1571">
        <f t="shared" si="10"/>
        <v>100</v>
      </c>
      <c r="T39" s="1570" t="s">
        <v>8</v>
      </c>
      <c r="U39" s="1571">
        <f t="shared" si="11"/>
        <v>100</v>
      </c>
      <c r="V39" s="1570" t="s">
        <v>8</v>
      </c>
      <c r="W39" s="1571">
        <f t="shared" si="12"/>
        <v>100</v>
      </c>
      <c r="X39" s="1564"/>
      <c r="Y39" s="3413"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13"/>
      <c r="Q40" s="1569">
        <f t="shared" si="14"/>
        <v>111</v>
      </c>
      <c r="R40" s="1570" t="s">
        <v>8</v>
      </c>
      <c r="S40" s="1571">
        <f t="shared" si="10"/>
        <v>100</v>
      </c>
      <c r="T40" s="1570" t="s">
        <v>8</v>
      </c>
      <c r="U40" s="1571">
        <f t="shared" si="11"/>
        <v>100</v>
      </c>
      <c r="V40" s="1570" t="s">
        <v>8</v>
      </c>
      <c r="W40" s="1571">
        <f t="shared" si="12"/>
        <v>100</v>
      </c>
      <c r="X40" s="1564"/>
      <c r="Y40" s="341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13"/>
      <c r="Q41" s="1569">
        <f t="shared" si="14"/>
        <v>111</v>
      </c>
      <c r="R41" s="1570" t="s">
        <v>8</v>
      </c>
      <c r="S41" s="1571">
        <f t="shared" si="10"/>
        <v>100</v>
      </c>
      <c r="T41" s="1570" t="s">
        <v>8</v>
      </c>
      <c r="U41" s="1571">
        <f t="shared" si="11"/>
        <v>100</v>
      </c>
      <c r="V41" s="1570" t="s">
        <v>8</v>
      </c>
      <c r="W41" s="1571">
        <f t="shared" si="12"/>
        <v>100</v>
      </c>
      <c r="X41" s="1564"/>
      <c r="Y41" s="3413"/>
      <c r="Z41" s="1572">
        <f t="shared" si="13"/>
        <v>111</v>
      </c>
      <c r="AA41" s="1573">
        <f t="shared" si="3"/>
        <v>1</v>
      </c>
      <c r="AB41" s="1573">
        <f t="shared" si="4"/>
        <v>1</v>
      </c>
      <c r="AC41" s="1573">
        <f t="shared" si="5"/>
        <v>1</v>
      </c>
    </row>
    <row r="42" spans="1:29" s="1335"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13"/>
      <c r="Q42" s="1569">
        <f t="shared" si="14"/>
        <v>111</v>
      </c>
      <c r="R42" s="1574" t="s">
        <v>8</v>
      </c>
      <c r="S42" s="1575">
        <f t="shared" si="10"/>
        <v>100</v>
      </c>
      <c r="T42" s="1574" t="s">
        <v>8</v>
      </c>
      <c r="U42" s="1575">
        <f t="shared" si="11"/>
        <v>100</v>
      </c>
      <c r="V42" s="1574" t="s">
        <v>8</v>
      </c>
      <c r="W42" s="1575">
        <f t="shared" si="12"/>
        <v>100</v>
      </c>
      <c r="X42" s="1576"/>
      <c r="Y42" s="3413"/>
      <c r="Z42" s="1577">
        <f t="shared" si="13"/>
        <v>111</v>
      </c>
      <c r="AA42" s="1573">
        <f t="shared" si="3"/>
        <v>1</v>
      </c>
      <c r="AB42" s="1573">
        <f t="shared" si="4"/>
        <v>1</v>
      </c>
      <c r="AC42" s="1573">
        <f t="shared" si="5"/>
        <v>1</v>
      </c>
    </row>
    <row r="43" spans="1:29" ht="14.4">
      <c r="A43" s="605" t="s">
        <v>556</v>
      </c>
      <c r="B43" s="606" t="s">
        <v>2925</v>
      </c>
      <c r="C43" s="607" t="s">
        <v>1</v>
      </c>
      <c r="D43" s="608"/>
      <c r="E43" s="609"/>
      <c r="F43" s="610"/>
      <c r="G43" s="611"/>
      <c r="H43" s="612"/>
      <c r="I43" s="609"/>
      <c r="J43" s="612"/>
      <c r="K43" s="1336"/>
      <c r="L43" s="2142"/>
      <c r="M43" s="2132"/>
      <c r="N43" s="2132"/>
      <c r="O43" s="2143"/>
      <c r="P43" s="3375" t="str">
        <f>A43</f>
        <v>成交单价</v>
      </c>
      <c r="Q43" s="3375"/>
      <c r="R43" s="3376">
        <f>E43</f>
        <v>0</v>
      </c>
      <c r="S43" s="3376"/>
      <c r="T43" s="3376">
        <f>G43</f>
        <v>0</v>
      </c>
      <c r="U43" s="3376"/>
      <c r="V43" s="3376">
        <f>I43</f>
        <v>0</v>
      </c>
      <c r="W43" s="3376"/>
      <c r="X43" s="1556"/>
      <c r="Y43" s="1578"/>
      <c r="Z43" s="1556"/>
      <c r="AA43" s="1556"/>
      <c r="AB43" s="1556"/>
      <c r="AC43" s="1556"/>
    </row>
    <row r="44" spans="1:29" ht="15" thickBot="1">
      <c r="A44" s="613" t="s">
        <v>2694</v>
      </c>
      <c r="B44" s="614"/>
      <c r="C44" s="615" t="e">
        <f>R45</f>
        <v>#DIV/0!</v>
      </c>
      <c r="D44" s="616"/>
      <c r="E44" s="615" t="e">
        <f>R44</f>
        <v>#DIV/0!</v>
      </c>
      <c r="F44" s="617"/>
      <c r="G44" s="618" t="e">
        <f>T44</f>
        <v>#DIV/0!</v>
      </c>
      <c r="H44" s="616"/>
      <c r="I44" s="615" t="e">
        <f>V44</f>
        <v>#DIV/0!</v>
      </c>
      <c r="J44" s="616"/>
      <c r="K44" s="1337"/>
      <c r="L44" s="2142"/>
      <c r="M44" s="2132"/>
      <c r="N44" s="2132"/>
      <c r="O44" s="2143"/>
      <c r="P44" s="3375" t="str">
        <f>A44</f>
        <v>比较价格（元/平方米）</v>
      </c>
      <c r="Q44" s="3375"/>
      <c r="R44" s="3377" t="e">
        <f>ROUND(PRODUCT(R43,AA9:AA42),0)</f>
        <v>#DIV/0!</v>
      </c>
      <c r="S44" s="3377"/>
      <c r="T44" s="3377" t="e">
        <f>ROUND(PRODUCT(T43,AB9:AB42),0)</f>
        <v>#DIV/0!</v>
      </c>
      <c r="U44" s="3377"/>
      <c r="V44" s="3377" t="e">
        <f>ROUND(PRODUCT(V43,AC9:AC42),0)</f>
        <v>#DIV/0!</v>
      </c>
      <c r="W44" s="3377"/>
      <c r="X44" s="1556"/>
      <c r="Y44" s="1556"/>
      <c r="Z44" s="1556"/>
      <c r="AA44" s="1556"/>
      <c r="AB44" s="1556"/>
      <c r="AC44" s="1556"/>
    </row>
    <row r="45" spans="1:29" ht="15" thickBot="1">
      <c r="A45" s="619" t="s">
        <v>2926</v>
      </c>
      <c r="B45" s="620"/>
      <c r="C45" s="621" t="e">
        <f>R45</f>
        <v>#DIV/0!</v>
      </c>
      <c r="D45" s="621"/>
      <c r="E45" s="621"/>
      <c r="F45" s="621"/>
      <c r="G45" s="621"/>
      <c r="H45" s="621"/>
      <c r="I45" s="621"/>
      <c r="J45" s="621"/>
      <c r="K45" s="1338"/>
      <c r="L45" s="2142"/>
      <c r="M45" s="2132"/>
      <c r="N45" s="2132"/>
      <c r="O45" s="2143"/>
      <c r="P45" s="3372" t="str">
        <f>A45</f>
        <v>估价对象XX用房的比较价格（楼面单价，元/平方米）</v>
      </c>
      <c r="Q45" s="3373"/>
      <c r="R45" s="3374" t="e">
        <f>ROUND(AVERAGE(R44:V44),0)</f>
        <v>#DIV/0!</v>
      </c>
      <c r="S45" s="3374"/>
      <c r="T45" s="3374"/>
      <c r="U45" s="3374"/>
      <c r="V45" s="3374"/>
      <c r="W45" s="337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7" t="s">
        <v>560</v>
      </c>
      <c r="B52" s="628" t="s">
        <v>561</v>
      </c>
      <c r="C52" s="1557" t="s">
        <v>1724</v>
      </c>
      <c r="D52" s="2225" t="s">
        <v>2295</v>
      </c>
      <c r="E52" s="629" t="s">
        <v>562</v>
      </c>
      <c r="F52" s="1949" t="s">
        <v>563</v>
      </c>
      <c r="G52" s="3420" t="s">
        <v>2286</v>
      </c>
      <c r="H52" s="3421"/>
      <c r="I52" s="1950" t="s">
        <v>1947</v>
      </c>
      <c r="J52" s="1552" t="str">
        <f>项目基本情况!F41</f>
        <v>江苏省盐城市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3.2">
      <c r="A53" s="631" t="s">
        <v>564</v>
      </c>
      <c r="B53" s="632" t="e">
        <f>C45</f>
        <v>#DIV/0!</v>
      </c>
      <c r="C53" s="633">
        <v>1</v>
      </c>
      <c r="D53" s="2226">
        <v>1</v>
      </c>
      <c r="E53" s="633">
        <f>'数据-汇总表'!E8+'数据-汇总表'!E9</f>
        <v>840160</v>
      </c>
      <c r="F53" s="1948" t="e">
        <f t="shared" ref="F53:F62" si="15">ROUND(B53*E53/10000,0)</f>
        <v>#DIV/0!</v>
      </c>
      <c r="G53" s="3422"/>
      <c r="H53" s="342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3.2">
      <c r="A54" s="635" t="s">
        <v>565</v>
      </c>
      <c r="B54" s="636" t="e">
        <f>ROUND($C$45*C54*D54,0)</f>
        <v>#DIV/0!</v>
      </c>
      <c r="C54" s="376">
        <f t="shared" ref="C54:C62" si="16">IF($C$52="北京市系数",I54,J54)</f>
        <v>0</v>
      </c>
      <c r="D54" s="2227">
        <v>0.25</v>
      </c>
      <c r="E54" s="637"/>
      <c r="F54" s="1948" t="e">
        <f t="shared" si="15"/>
        <v>#DIV/0!</v>
      </c>
      <c r="G54" s="3424"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3.2">
      <c r="A55" s="635" t="s">
        <v>566</v>
      </c>
      <c r="B55" s="636" t="e">
        <f t="shared" ref="B55:B62" si="17">ROUND($C$45*C55*D55,0)</f>
        <v>#DIV/0!</v>
      </c>
      <c r="C55" s="376">
        <f t="shared" si="16"/>
        <v>0</v>
      </c>
      <c r="D55" s="2227">
        <v>0.25</v>
      </c>
      <c r="E55" s="637"/>
      <c r="F55" s="1948" t="e">
        <f t="shared" si="15"/>
        <v>#DIV/0!</v>
      </c>
      <c r="G55" s="3424"/>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3.2">
      <c r="A56" s="635" t="s">
        <v>567</v>
      </c>
      <c r="B56" s="636" t="e">
        <f t="shared" si="17"/>
        <v>#DIV/0!</v>
      </c>
      <c r="C56" s="376">
        <f t="shared" si="16"/>
        <v>0</v>
      </c>
      <c r="D56" s="2227">
        <v>0.25</v>
      </c>
      <c r="E56" s="637"/>
      <c r="F56" s="1948" t="e">
        <f t="shared" si="15"/>
        <v>#DIV/0!</v>
      </c>
      <c r="G56" s="3424"/>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3.2">
      <c r="A57" s="635" t="s">
        <v>568</v>
      </c>
      <c r="B57" s="636" t="e">
        <f t="shared" si="17"/>
        <v>#DIV/0!</v>
      </c>
      <c r="C57" s="376">
        <f t="shared" si="16"/>
        <v>0</v>
      </c>
      <c r="D57" s="2227">
        <v>0.25</v>
      </c>
      <c r="E57" s="637"/>
      <c r="F57" s="1948" t="e">
        <f t="shared" si="15"/>
        <v>#DIV/0!</v>
      </c>
      <c r="G57" s="3424"/>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3.2">
      <c r="A58" s="2329" t="s">
        <v>2330</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570</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thickBot="1">
      <c r="A63" s="640" t="s">
        <v>573</v>
      </c>
      <c r="B63" s="641" t="s">
        <v>17</v>
      </c>
      <c r="C63" s="641" t="s">
        <v>18</v>
      </c>
      <c r="D63" s="641" t="s">
        <v>2296</v>
      </c>
      <c r="E63" s="641">
        <f>IF(B43="楼面地价",SUM(E53:E62),'数据-汇总表'!D3)</f>
        <v>210040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2019-5-1</v>
      </c>
      <c r="D65" s="2797">
        <f>EDATE(C65,-3)</f>
        <v>43497</v>
      </c>
      <c r="E65" s="2797">
        <f t="shared" ref="E65:N65" si="18">EDATE(D65,-3)</f>
        <v>43405</v>
      </c>
      <c r="F65" s="2797">
        <f t="shared" si="18"/>
        <v>43313</v>
      </c>
      <c r="G65" s="2797">
        <f t="shared" si="18"/>
        <v>43221</v>
      </c>
      <c r="H65" s="2797">
        <f t="shared" si="18"/>
        <v>43132</v>
      </c>
      <c r="I65" s="2797">
        <f t="shared" si="18"/>
        <v>43040</v>
      </c>
      <c r="J65" s="2797">
        <f t="shared" si="18"/>
        <v>42948</v>
      </c>
      <c r="K65" s="2797">
        <f t="shared" si="18"/>
        <v>42856</v>
      </c>
      <c r="L65" s="2797">
        <f t="shared" si="18"/>
        <v>42767</v>
      </c>
      <c r="M65" s="2797">
        <f t="shared" si="18"/>
        <v>42675</v>
      </c>
      <c r="N65" s="2797">
        <f t="shared" si="18"/>
        <v>42583</v>
      </c>
      <c r="O65" s="2143"/>
      <c r="P65" s="2143"/>
      <c r="Q65" s="2143"/>
      <c r="R65" s="2143"/>
      <c r="S65" s="2143"/>
      <c r="T65" s="2143"/>
      <c r="U65" s="2143"/>
      <c r="V65" s="2143"/>
      <c r="W65" s="2143"/>
      <c r="X65" s="2143"/>
      <c r="Y65" s="2143"/>
      <c r="Z65" s="2143"/>
      <c r="AA65" s="2143"/>
      <c r="AB65" s="2143"/>
      <c r="AC65" s="2143"/>
    </row>
    <row r="66" spans="1:29" ht="22.2"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4.4">
      <c r="A67" s="2566" t="s">
        <v>2534</v>
      </c>
      <c r="B67" s="644"/>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7"/>
      <c r="P67" s="2158"/>
      <c r="Q67" s="2159"/>
      <c r="R67" s="2159"/>
      <c r="S67" s="2159"/>
      <c r="T67" s="2159"/>
      <c r="U67" s="2159"/>
      <c r="V67" s="2159"/>
      <c r="W67" s="2159"/>
      <c r="X67" s="2159"/>
      <c r="Y67" s="2159"/>
      <c r="Z67" s="2159"/>
      <c r="AA67" s="2159"/>
      <c r="AB67" s="2159"/>
      <c r="AC67" s="2159"/>
    </row>
    <row r="68" spans="1:29" s="1216" customFormat="1" ht="27.75" customHeight="1">
      <c r="A68" s="2796" t="s">
        <v>2650</v>
      </c>
      <c r="B68" s="477" t="str">
        <f>"北京市平均增长率"&amp;TEXT(基准地价!P24,"0.00%")</f>
        <v>北京市平均增长率0.00%</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6" customFormat="1" ht="1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6" customFormat="1" ht="14.4">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6" customFormat="1" ht="14.4"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ht="14.4">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4.4"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9.4"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5" customFormat="1" ht="14.4"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5" customFormat="1" ht="14.4"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5" customFormat="1" ht="14.4"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5" customFormat="1" ht="14.4"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5" customFormat="1" ht="14.4"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5" customFormat="1" ht="14.4"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ht="14.4">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6" customFormat="1" ht="29.4"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6" customFormat="1" ht="29.4"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6" customFormat="1" ht="14.4"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5" customFormat="1" ht="1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5" customFormat="1" ht="14.4"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5" customFormat="1" ht="15" thickTop="1">
      <c r="A95" s="685"/>
      <c r="B95" s="2595" t="s">
        <v>2551</v>
      </c>
      <c r="C95" s="2596" t="s">
        <v>2552</v>
      </c>
      <c r="D95" s="2596" t="s">
        <v>2553</v>
      </c>
      <c r="E95" s="2596" t="s">
        <v>2554</v>
      </c>
      <c r="F95" s="2596" t="s">
        <v>2555</v>
      </c>
      <c r="G95" s="2596"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5" customFormat="1" ht="14.4"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4.4"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4.4"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5" customFormat="1" ht="14.4"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5" customFormat="1" ht="14.4"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6"/>
      <c r="B114" s="1894" t="s">
        <v>2427</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5"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4.4"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4.4"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5" customFormat="1" ht="14.4"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5" customFormat="1" ht="14.4"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2428</v>
      </c>
      <c r="D1" s="1518">
        <f>SUM(D29:D30,D33:D39)</f>
        <v>0</v>
      </c>
      <c r="E1" s="1403" t="s">
        <v>2429</v>
      </c>
      <c r="F1" s="2450"/>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6">
      <c r="A3" s="1408" t="s">
        <v>1687</v>
      </c>
      <c r="B3" s="1034" t="e">
        <f>ROUND(B2*10000/D1,0)</f>
        <v>#DIV/0!</v>
      </c>
      <c r="C3" s="1404" t="s">
        <v>926</v>
      </c>
      <c r="D3" s="1405" t="s">
        <v>927</v>
      </c>
      <c r="E3" s="1409"/>
      <c r="F3" s="1410" t="s">
        <v>2927</v>
      </c>
      <c r="G3" s="1035">
        <f>IF(F3="宗地容积率",'数据-汇总表'!I4,IF(F3="估价对象容积率",'数据-汇总表'!I6,'数据-汇总表'!I7))</f>
        <v>4</v>
      </c>
      <c r="H3" s="1411" t="s">
        <v>928</v>
      </c>
      <c r="I3" s="1036">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31.2">
      <c r="A4" s="1889" t="s">
        <v>2282</v>
      </c>
      <c r="B4" s="2451"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8" customFormat="1" ht="15.6" thickBot="1">
      <c r="A5" s="1635" t="s">
        <v>1823</v>
      </c>
      <c r="B5" s="1412" t="s">
        <v>930</v>
      </c>
      <c r="C5" s="1037" t="e">
        <f>ROUND(IF(E2="商业",IF(F16="增加",C6*C7+C16,C6*C7-C16),IF(E2="住宅",IF(F16="增加",C6*C12+C16,C6*C12-C16),IF(F16="增加",C6+C16,C6-C16))),0)</f>
        <v>#DIV/0!</v>
      </c>
      <c r="D5" s="3118">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6"/>
      <c r="AE6" s="1416"/>
      <c r="AF6" s="1416"/>
      <c r="AG6" s="1416"/>
      <c r="AH6" s="1416"/>
      <c r="AI6" s="1416"/>
      <c r="AJ6" s="1417"/>
    </row>
    <row r="7" spans="1:39" ht="24">
      <c r="A7" s="3434" t="str">
        <f>IF(E2="商业",IF(C8="不临58条商业街","",2),"")</f>
        <v/>
      </c>
      <c r="B7" s="1424" t="s">
        <v>931</v>
      </c>
      <c r="C7" s="1039" t="e">
        <f>IF(C8="不临58条商业街",1,ROUND(1+(1.6*E8+1.2*E9+0.8*E10+0.4*E11)*C9,4))</f>
        <v>#DIV/0!</v>
      </c>
      <c r="D7" s="1425" t="s">
        <v>932</v>
      </c>
      <c r="E7" s="1040"/>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4</v>
      </c>
      <c r="AA7" s="2190"/>
      <c r="AB7" s="2190"/>
      <c r="AC7" s="2191"/>
      <c r="AD7" s="2926"/>
      <c r="AE7" s="2926"/>
      <c r="AF7" s="2926"/>
      <c r="AG7" s="2926"/>
      <c r="AH7" s="2926"/>
      <c r="AI7" s="2926"/>
      <c r="AJ7" s="2927"/>
    </row>
    <row r="8" spans="1:39" ht="15">
      <c r="A8" s="3435"/>
      <c r="B8" s="1411" t="s">
        <v>933</v>
      </c>
      <c r="C8" s="1526"/>
      <c r="D8" s="1041" t="s">
        <v>934</v>
      </c>
      <c r="E8" s="1042"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26" t="s">
        <v>2784</v>
      </c>
      <c r="X8" s="3427"/>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35"/>
      <c r="B9" s="1411" t="s">
        <v>936</v>
      </c>
      <c r="C9" s="1043">
        <f>SUMIF(修正!C59:C119,C8,修正!E59:E119)</f>
        <v>0</v>
      </c>
      <c r="D9" s="1044" t="s">
        <v>937</v>
      </c>
      <c r="E9" s="1044"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25" t="s">
        <v>2780</v>
      </c>
      <c r="X9" s="2928" t="s">
        <v>2781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35"/>
      <c r="B10" s="1411" t="s">
        <v>939</v>
      </c>
      <c r="C10" s="1044">
        <f>SUMIF(修正!C59:C119,C8,修正!F59:F119)</f>
        <v>0</v>
      </c>
      <c r="D10" s="1044" t="s">
        <v>940</v>
      </c>
      <c r="E10" s="1044"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2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35"/>
      <c r="B11" s="1432" t="s">
        <v>942</v>
      </c>
      <c r="C11" s="1045">
        <f>C10/4</f>
        <v>0</v>
      </c>
      <c r="D11" s="1045" t="s">
        <v>943</v>
      </c>
      <c r="E11" s="1045"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25" t="s">
        <v>2782</v>
      </c>
      <c r="X11" s="1044" t="s">
        <v>2767</v>
      </c>
      <c r="Y11" s="1650">
        <f>$G$3</f>
        <v>4</v>
      </c>
      <c r="Z11" s="1650">
        <f t="shared" ref="Z11:AJ11" si="3">$G$3</f>
        <v>4</v>
      </c>
      <c r="AA11" s="1650">
        <f t="shared" si="3"/>
        <v>4</v>
      </c>
      <c r="AB11" s="1650">
        <f t="shared" si="3"/>
        <v>4</v>
      </c>
      <c r="AC11" s="1650">
        <f t="shared" si="3"/>
        <v>4</v>
      </c>
      <c r="AD11" s="1650">
        <f t="shared" si="3"/>
        <v>4</v>
      </c>
      <c r="AE11" s="1650">
        <f t="shared" si="3"/>
        <v>4</v>
      </c>
      <c r="AF11" s="1650">
        <f t="shared" si="3"/>
        <v>4</v>
      </c>
      <c r="AG11" s="1650">
        <f t="shared" si="3"/>
        <v>4</v>
      </c>
      <c r="AH11" s="1650">
        <f t="shared" si="3"/>
        <v>4</v>
      </c>
      <c r="AI11" s="1650">
        <f t="shared" si="3"/>
        <v>4</v>
      </c>
      <c r="AJ11" s="1650">
        <f t="shared" si="3"/>
        <v>4</v>
      </c>
    </row>
    <row r="12" spans="1:39" ht="25.8" thickBot="1">
      <c r="A12" s="3434" t="s">
        <v>1871</v>
      </c>
      <c r="B12" s="1436" t="s">
        <v>945</v>
      </c>
      <c r="C12" s="1039">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25"/>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36"/>
      <c r="B13" s="1441" t="s">
        <v>1696</v>
      </c>
      <c r="C13" s="1442" t="s">
        <v>1697</v>
      </c>
      <c r="D13" s="1085" t="s">
        <v>1698</v>
      </c>
      <c r="E13" s="1085" t="s">
        <v>1699</v>
      </c>
      <c r="F13" s="1443" t="s">
        <v>947</v>
      </c>
      <c r="G13" s="1444" t="s">
        <v>1642</v>
      </c>
      <c r="H13" s="1445" t="s">
        <v>1642</v>
      </c>
      <c r="I13" s="1446" t="s">
        <v>1642</v>
      </c>
      <c r="J13" s="1447" t="s">
        <v>1642</v>
      </c>
      <c r="K13" s="1398"/>
      <c r="L13" s="2187"/>
      <c r="M13" s="2187"/>
      <c r="N13" s="2187"/>
      <c r="O13" s="2187"/>
      <c r="P13" s="2187"/>
      <c r="Q13" s="2187"/>
      <c r="R13" s="2934">
        <v>12</v>
      </c>
      <c r="S13" s="2923"/>
      <c r="T13" s="2934" t="e">
        <f t="shared" si="0"/>
        <v>#DIV/0!</v>
      </c>
      <c r="U13" s="2923"/>
      <c r="V13" s="2934" t="e">
        <f t="shared" si="1"/>
        <v>#DIV/0!</v>
      </c>
      <c r="W13" s="3425"/>
      <c r="X13" s="2931"/>
      <c r="Y13" s="2930">
        <f>(-0.163*(Y12^2)-0.59*Y12+7617)*(10^(-4))/Y11</f>
        <v>0.19042500000000001</v>
      </c>
      <c r="Z13" s="2930">
        <f t="shared" ref="Z13:AJ13" si="5">(-0.163*(Z12^2)-0.59*Z12+7617)*(10^(-4))/Z11</f>
        <v>0.19042500000000001</v>
      </c>
      <c r="AA13" s="2930">
        <f t="shared" si="5"/>
        <v>0.19042500000000001</v>
      </c>
      <c r="AB13" s="2930">
        <f t="shared" si="5"/>
        <v>0.19042500000000001</v>
      </c>
      <c r="AC13" s="2930">
        <f t="shared" si="5"/>
        <v>0.19042500000000001</v>
      </c>
      <c r="AD13" s="2930">
        <f t="shared" si="5"/>
        <v>0.19042500000000001</v>
      </c>
      <c r="AE13" s="2930">
        <f t="shared" si="5"/>
        <v>0.19042500000000001</v>
      </c>
      <c r="AF13" s="2930">
        <f t="shared" si="5"/>
        <v>0.19042500000000001</v>
      </c>
      <c r="AG13" s="2930">
        <f t="shared" si="5"/>
        <v>0.19042500000000001</v>
      </c>
      <c r="AH13" s="2930">
        <f t="shared" si="5"/>
        <v>0.19042500000000001</v>
      </c>
      <c r="AI13" s="2930">
        <f t="shared" si="5"/>
        <v>0.19042500000000001</v>
      </c>
      <c r="AJ13" s="2930">
        <f t="shared" si="5"/>
        <v>0.19042500000000001</v>
      </c>
    </row>
    <row r="14" spans="1:39" ht="12.75" customHeight="1" thickBot="1">
      <c r="A14" s="3436"/>
      <c r="B14" s="1448"/>
      <c r="C14" s="1449"/>
      <c r="D14" s="1450"/>
      <c r="E14" s="1450"/>
      <c r="F14" s="1451"/>
      <c r="G14" s="1452" t="s">
        <v>948</v>
      </c>
      <c r="H14" s="1453"/>
      <c r="I14" s="1454"/>
      <c r="J14" s="1455"/>
      <c r="K14" s="1398"/>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37"/>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7"/>
      <c r="R15" s="2934">
        <v>14</v>
      </c>
      <c r="S15" s="2923"/>
      <c r="T15" s="2934" t="e">
        <f t="shared" si="0"/>
        <v>#DIV/0!</v>
      </c>
      <c r="U15" s="2923"/>
      <c r="V15" s="2934" t="e">
        <f t="shared" si="1"/>
        <v>#DIV/0!</v>
      </c>
      <c r="W15" s="2187"/>
      <c r="X15" s="2187"/>
      <c r="Y15" s="2187"/>
      <c r="Z15" s="2187"/>
      <c r="AA15" s="2187"/>
      <c r="AB15" s="2187"/>
      <c r="AC15" s="2188"/>
    </row>
    <row r="16" spans="1:39" ht="24">
      <c r="A16" s="3434"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90"/>
      <c r="R16" s="2934">
        <v>15</v>
      </c>
      <c r="S16" s="2923"/>
      <c r="T16" s="2934" t="e">
        <f t="shared" si="0"/>
        <v>#DIV/0!</v>
      </c>
      <c r="U16" s="2923"/>
      <c r="V16" s="2934" t="e">
        <f t="shared" si="1"/>
        <v>#DIV/0!</v>
      </c>
      <c r="W16" s="2190"/>
      <c r="X16" s="2190"/>
      <c r="Y16" s="2190"/>
      <c r="Z16" s="2190"/>
      <c r="AA16" s="2190"/>
      <c r="AB16" s="2190"/>
      <c r="AC16" s="2191"/>
    </row>
    <row r="17" spans="1:40" ht="24.6" thickBot="1">
      <c r="A17" s="3435"/>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 thickBot="1">
      <c r="A18" s="1638" t="s">
        <v>1829</v>
      </c>
      <c r="B18" s="2770" t="s">
        <v>955</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ROUND(IF(H19="按公示增长率计算",SUMPRODUCT((地价!A3:A23=YEAR(G19)&amp;"-"&amp;ROUNDUP(MONTH(G19)/3,0))*(地价!X2:AB2=E2)*(地价!X3:AB23)),IF(H19="地价指数",M20/M19,(1+I19)^O19)),4)</f>
        <v>#DIV/0!</v>
      </c>
      <c r="D19" s="1471" t="s">
        <v>957</v>
      </c>
      <c r="E19" s="1054">
        <v>41640</v>
      </c>
      <c r="F19" s="1471" t="s">
        <v>958</v>
      </c>
      <c r="G19" s="1055">
        <f>'数据-取费表'!B2</f>
        <v>43605</v>
      </c>
      <c r="H19" s="1472" t="s">
        <v>2928</v>
      </c>
      <c r="I19" s="2782" t="str">
        <f>IF(H19="季度增幅（自定义）",SUMIF(N21:N24,E2,O21:O24),"")</f>
        <v/>
      </c>
      <c r="J19" s="1468"/>
      <c r="K19" s="1478"/>
      <c r="L19" s="3037" t="s">
        <v>2842</v>
      </c>
      <c r="M19" s="3038">
        <f>ROUND(SUMIF(地价!B2:F2,E2,地价!B23:F23),0)</f>
        <v>0</v>
      </c>
      <c r="N19" s="2784" t="s">
        <v>1676</v>
      </c>
      <c r="O19" s="2783">
        <f>ROUNDDOWN(DATEDIF(E19,G19,"M")/3,0)</f>
        <v>21</v>
      </c>
      <c r="P19" s="1593"/>
      <c r="R19" s="2922"/>
      <c r="S19" s="2922"/>
      <c r="T19" s="2922"/>
      <c r="U19" s="2922"/>
      <c r="V19" s="2922"/>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9.4" thickBot="1">
      <c r="A20" s="2776" t="s">
        <v>1836</v>
      </c>
      <c r="B20" s="2777" t="s">
        <v>971</v>
      </c>
      <c r="C20" s="2778" t="e">
        <f>ROUND(POWER(1+G20,J20-I20)*(POWER(1+G20,I20)-1)/(POWER(1+G20,J20)-1),4)</f>
        <v>#DIV/0!</v>
      </c>
      <c r="D20" s="2779" t="s">
        <v>972</v>
      </c>
      <c r="E20" s="3093">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78"/>
      <c r="L20" s="3039" t="s">
        <v>2843</v>
      </c>
      <c r="M20" s="3040">
        <f>ROUND(SUMPRODUCT((地价!A4:A23=YEAR(G19)&amp;"-"&amp;ROUNDUP(MONTH(G19)/3,0))*(地价!B2:F2=E2)*(地价!B4:F23)),0)</f>
        <v>0</v>
      </c>
      <c r="N20" s="2787" t="s">
        <v>2646</v>
      </c>
      <c r="O20" s="2785" t="s">
        <v>2645</v>
      </c>
      <c r="P20" s="2786" t="s">
        <v>2651</v>
      </c>
      <c r="R20" s="2922"/>
      <c r="S20" s="2922"/>
      <c r="T20" s="2922"/>
      <c r="U20" s="2922"/>
      <c r="V20" s="2922"/>
      <c r="W20" s="2193"/>
      <c r="X20" s="2193"/>
      <c r="Y20" s="2193"/>
      <c r="Z20" s="2193"/>
      <c r="AA20" s="2193"/>
      <c r="AB20" s="2193"/>
      <c r="AC20" s="2193"/>
      <c r="AD20" s="1469"/>
      <c r="AE20" s="1469"/>
      <c r="AF20" s="1469"/>
      <c r="AG20" s="1469"/>
      <c r="AH20" s="1469"/>
      <c r="AI20" s="1469"/>
    </row>
    <row r="21" spans="1:40" s="1418" customFormat="1" ht="14.4">
      <c r="A21" s="1639" t="s">
        <v>1837</v>
      </c>
      <c r="B21" s="1477" t="s">
        <v>2762</v>
      </c>
      <c r="C21" s="1154">
        <f>IF(B21="容积率修正",IF(G3&lt;=10,D22,J22),C23)</f>
        <v>0</v>
      </c>
      <c r="D21" s="1478"/>
      <c r="E21" s="1478"/>
      <c r="F21" s="1478"/>
      <c r="G21" s="1478"/>
      <c r="H21" s="1478"/>
      <c r="I21" s="1478"/>
      <c r="J21" s="1479"/>
      <c r="K21" s="1478"/>
      <c r="L21" s="1478"/>
      <c r="M21" s="1478"/>
      <c r="N21" s="1475" t="s">
        <v>975</v>
      </c>
      <c r="O21" s="1539"/>
      <c r="P21" s="2767">
        <f>SUMPRODUCT((地价!A3:A23=YEAR(G19)&amp;"-"&amp;ROUNDUP(MONTH(G19)/3,0))*(地价!AD2:AH2=N21)*(地价!AD3:AH23))</f>
        <v>0</v>
      </c>
      <c r="R21" s="2922"/>
      <c r="S21" s="2922"/>
      <c r="T21" s="2922"/>
      <c r="U21" s="2922"/>
      <c r="V21" s="2922"/>
      <c r="W21" s="2193"/>
      <c r="X21" s="2193"/>
      <c r="Y21" s="2193"/>
      <c r="Z21" s="2193"/>
      <c r="AA21" s="2193"/>
      <c r="AB21" s="2193"/>
      <c r="AC21" s="2193"/>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67">
        <f>SUMPRODUCT((地价!A3:A23=YEAR(G19)&amp;"-"&amp;ROUNDUP(MONTH(G19)/3,0))*(地价!AD2:AH2=N22)*(地价!AD3:AH23))</f>
        <v>0</v>
      </c>
      <c r="R22" s="2922"/>
      <c r="S22" s="2922"/>
      <c r="T22" s="2922"/>
      <c r="U22" s="2922"/>
      <c r="V22" s="2922"/>
      <c r="W22" s="2193"/>
      <c r="X22" s="2193"/>
      <c r="Y22" s="2193"/>
      <c r="Z22" s="2193"/>
      <c r="AA22" s="2193"/>
      <c r="AB22" s="2193"/>
      <c r="AC22" s="2193"/>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7">
        <f>SUMPRODUCT((地价!A3:A23=YEAR(G19)&amp;"-"&amp;ROUNDUP(MONTH(G19)/3,0))*(地价!AD2:AH2=N23)*(地价!AD3:AH23))</f>
        <v>0</v>
      </c>
      <c r="R23" s="2922"/>
      <c r="S23" s="2922"/>
      <c r="T23" s="2922"/>
      <c r="U23" s="2922"/>
      <c r="V23" s="2922"/>
      <c r="W23" s="2193"/>
      <c r="X23" s="2193"/>
      <c r="Y23" s="2193"/>
      <c r="Z23" s="2193"/>
      <c r="AA23" s="2193"/>
      <c r="AB23" s="2193"/>
      <c r="AC23" s="2193"/>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SUMPRODUCT((地价!A3:A23=YEAR(G19)&amp;"-"&amp;ROUNDUP(MONTH(G19)/3,0))*(地价!AD2:AH2=N24)*(地价!AD3:AH23))</f>
        <v>0</v>
      </c>
      <c r="R24" s="2922"/>
      <c r="S24" s="2922"/>
      <c r="T24" s="2922"/>
      <c r="U24" s="2922"/>
      <c r="V24" s="2922"/>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795" t="s">
        <v>2649</v>
      </c>
      <c r="O25" s="2193"/>
      <c r="P25" s="1538">
        <f>SUMPRODUCT((地价!A3:A23=YEAR(G19)&amp;"-"&amp;ROUNDUP(MONTH(G19)/3,0))*(地价!AD2:AH2=N25)*(地价!AD3:AH23))</f>
        <v>0</v>
      </c>
      <c r="R25" s="2922"/>
      <c r="S25" s="2922"/>
      <c r="T25" s="2922"/>
      <c r="U25" s="2922"/>
      <c r="V25" s="2922"/>
      <c r="W25" s="2193"/>
      <c r="X25" s="2193"/>
      <c r="Y25" s="2193"/>
      <c r="Z25" s="2193"/>
      <c r="AA25" s="2193"/>
      <c r="AB25" s="2193"/>
      <c r="AC25" s="2193"/>
    </row>
    <row r="26" spans="1:40" ht="14.4">
      <c r="A26" s="1486"/>
      <c r="B26" s="1480" t="s">
        <v>986</v>
      </c>
      <c r="C26" s="1059" t="e">
        <f>E29+SUM(E33:E39)</f>
        <v>#DIV/0!</v>
      </c>
      <c r="D26" s="1487"/>
      <c r="E26" s="1453"/>
      <c r="F26" s="1488"/>
      <c r="G26" s="1453"/>
      <c r="H26" s="1453"/>
      <c r="I26" s="1453"/>
      <c r="J26" s="1489"/>
      <c r="K26" s="1398"/>
      <c r="L26" s="2193"/>
      <c r="M26" s="2193"/>
      <c r="N26" s="2193"/>
      <c r="O26" s="2193"/>
      <c r="P26" s="2193"/>
      <c r="Q26" s="2193"/>
      <c r="R26" s="2922"/>
      <c r="S26" s="2922"/>
      <c r="T26" s="2922"/>
      <c r="U26" s="2922"/>
      <c r="V26" s="2922"/>
      <c r="W26" s="2193"/>
      <c r="X26" s="2193"/>
      <c r="Y26" s="2193"/>
      <c r="Z26" s="2193"/>
      <c r="AA26" s="2193"/>
      <c r="AB26" s="2193"/>
      <c r="AC26" s="2193"/>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3"/>
      <c r="M27" s="2193"/>
      <c r="N27" s="2193"/>
      <c r="O27" s="2193"/>
      <c r="P27" s="2193"/>
      <c r="Q27" s="2193"/>
      <c r="R27" s="2922"/>
      <c r="S27" s="2922"/>
      <c r="T27" s="2922"/>
      <c r="U27" s="2922"/>
      <c r="V27" s="2922"/>
      <c r="W27" s="2193"/>
      <c r="X27" s="2193"/>
      <c r="Y27" s="2193"/>
      <c r="Z27" s="2193"/>
      <c r="AA27" s="2193"/>
      <c r="AB27" s="2193"/>
      <c r="AC27" s="2193"/>
    </row>
    <row r="28" spans="1:40" ht="14.4">
      <c r="A28" s="1482"/>
      <c r="B28" s="1495" t="s">
        <v>989</v>
      </c>
      <c r="C28" s="1496" t="s">
        <v>990</v>
      </c>
      <c r="D28" s="1496" t="s">
        <v>991</v>
      </c>
      <c r="E28" s="1497" t="s">
        <v>992</v>
      </c>
      <c r="F28" s="1498"/>
      <c r="G28" s="1439"/>
      <c r="H28" s="1439"/>
      <c r="I28" s="1439"/>
      <c r="J28" s="1440"/>
      <c r="K28" s="1398"/>
      <c r="L28" s="2193"/>
      <c r="M28" s="2193"/>
      <c r="N28" s="2193"/>
      <c r="O28" s="2193"/>
      <c r="P28" s="2193"/>
      <c r="Q28" s="2193"/>
      <c r="R28" s="2922"/>
      <c r="S28" s="2922"/>
      <c r="T28" s="2922"/>
      <c r="U28" s="2922"/>
      <c r="V28" s="2922"/>
      <c r="W28" s="2193"/>
      <c r="X28" s="2193"/>
      <c r="Y28" s="2193"/>
      <c r="Z28" s="2193"/>
      <c r="AA28" s="2193"/>
      <c r="AB28" s="2193"/>
      <c r="AC28" s="2193"/>
      <c r="AD28" s="1469"/>
      <c r="AE28" s="1469"/>
      <c r="AF28" s="1469"/>
      <c r="AG28" s="1469"/>
    </row>
    <row r="29" spans="1:40" ht="24">
      <c r="A29" s="1499"/>
      <c r="B29" s="1500" t="s">
        <v>993</v>
      </c>
      <c r="C29" s="1059" t="e">
        <f>ROUND(C5*C18*C19*C20*C21*C24,0)</f>
        <v>#DIV/0!</v>
      </c>
      <c r="D29" s="1501"/>
      <c r="E29" s="1847" t="e">
        <f>ROUND(C29*D29/10000,0)</f>
        <v>#DIV/0!</v>
      </c>
      <c r="F29" s="1502" t="s">
        <v>1701</v>
      </c>
      <c r="G29" s="1503"/>
      <c r="H29" s="1503"/>
      <c r="I29" s="1503"/>
      <c r="J29" s="1504"/>
      <c r="K29" s="1398"/>
      <c r="L29" s="2193"/>
      <c r="M29" s="2193"/>
      <c r="N29" s="2193"/>
      <c r="O29" s="2193"/>
      <c r="P29" s="2193"/>
      <c r="Q29" s="2193"/>
      <c r="R29" s="2922"/>
      <c r="S29" s="2922"/>
      <c r="T29" s="2922"/>
      <c r="U29" s="2922"/>
      <c r="V29" s="2922"/>
      <c r="W29" s="2193"/>
      <c r="X29" s="2193"/>
      <c r="Y29" s="2193"/>
      <c r="Z29" s="2193"/>
      <c r="AA29" s="2193"/>
      <c r="AB29" s="2193"/>
      <c r="AC29" s="2193"/>
      <c r="AH29" s="1399"/>
      <c r="AI29" s="1399"/>
      <c r="AJ29" s="1402"/>
      <c r="AK29" s="1402"/>
      <c r="AL29" s="1402"/>
      <c r="AM29" s="1402"/>
    </row>
    <row r="30" spans="1:40" ht="24.6" thickBot="1">
      <c r="A30" s="1505"/>
      <c r="B30" s="1506" t="s">
        <v>994</v>
      </c>
      <c r="C30" s="1047"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3.2">
      <c r="A33" s="3440" t="s">
        <v>2954</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3.2">
      <c r="A34" s="3441"/>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3.2">
      <c r="A35" s="3441"/>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42"/>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3.2">
      <c r="A37" s="1520"/>
      <c r="B37" s="1442" t="s">
        <v>1003</v>
      </c>
      <c r="C37" s="1044" t="e">
        <f>ROUND(C5*C19*C20*C24*F37,0)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3.2">
      <c r="A38" s="1520"/>
      <c r="B38" s="1442" t="s">
        <v>1004</v>
      </c>
      <c r="C38" s="1044" t="e">
        <f>ROUND(C5*C19*C20*C24*F38,0)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8" thickBot="1">
      <c r="A39" s="1505"/>
      <c r="B39" s="1523" t="s">
        <v>1005</v>
      </c>
      <c r="C39" s="1047" t="e">
        <f>ROUND(C5*C19*C20*C24*F39,0)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1006</v>
      </c>
      <c r="B44" s="2418"/>
      <c r="C44" s="2419"/>
      <c r="D44" s="2420"/>
      <c r="E44" s="2420"/>
      <c r="F44" s="2421"/>
      <c r="G44" s="1062"/>
      <c r="H44" s="2421"/>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4.4">
      <c r="A45" s="2422" t="s">
        <v>1007</v>
      </c>
      <c r="B45" s="2423">
        <f>1+E47</f>
        <v>1</v>
      </c>
      <c r="C45" s="2424"/>
      <c r="D45" s="2425"/>
      <c r="E45" s="2426"/>
      <c r="F45" s="2427"/>
      <c r="G45" s="2421"/>
      <c r="H45" s="2421"/>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1008</v>
      </c>
      <c r="B46" s="2406" t="s">
        <v>1009</v>
      </c>
      <c r="C46" s="2428" t="s">
        <v>1010</v>
      </c>
      <c r="D46" s="2429" t="s">
        <v>1011</v>
      </c>
      <c r="E46" s="2430" t="s">
        <v>1013</v>
      </c>
      <c r="F46" s="2431" t="s">
        <v>2252</v>
      </c>
      <c r="G46" s="2429" t="s">
        <v>1014</v>
      </c>
      <c r="H46" s="2412" t="s">
        <v>2420</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3" t="s">
        <v>1020</v>
      </c>
      <c r="B47" s="2409">
        <f>估价对象房地状况!C16</f>
        <v>0</v>
      </c>
      <c r="C47" s="1046"/>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3" t="s">
        <v>1021</v>
      </c>
      <c r="B48" s="2406">
        <f>估价对象房地状况!C18</f>
        <v>0</v>
      </c>
      <c r="C48" s="1046"/>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1022</v>
      </c>
      <c r="B49" s="2406">
        <f>估价对象房地状况!C19</f>
        <v>0</v>
      </c>
      <c r="C49" s="1046"/>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48">
      <c r="A50" s="1063" t="s">
        <v>1023</v>
      </c>
      <c r="B50" s="3095" t="s">
        <v>2930</v>
      </c>
      <c r="C50" s="1046"/>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1024</v>
      </c>
      <c r="B51" s="2406">
        <f>估价对象房地状况!C24</f>
        <v>0</v>
      </c>
      <c r="C51" s="1046"/>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36">
      <c r="A52" s="1063" t="s">
        <v>1025</v>
      </c>
      <c r="B52" s="3094" t="s">
        <v>2929</v>
      </c>
      <c r="C52" s="1046"/>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1026</v>
      </c>
      <c r="B53" s="2407">
        <f>估价对象房地状况!C21</f>
        <v>0</v>
      </c>
      <c r="C53" s="1046"/>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1027</v>
      </c>
      <c r="B54" s="2406">
        <f>估价对象房地状况!C22</f>
        <v>0</v>
      </c>
      <c r="C54" s="1046"/>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6" thickBot="1">
      <c r="A55" s="2439" t="s">
        <v>1028</v>
      </c>
      <c r="B55" s="2410">
        <f>估价对象房地状况!C20</f>
        <v>0</v>
      </c>
      <c r="C55" s="1046"/>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4.4">
      <c r="A56" s="2422" t="s">
        <v>1029</v>
      </c>
      <c r="B56" s="2423">
        <f>1+E58</f>
        <v>1</v>
      </c>
      <c r="C56" s="2442"/>
      <c r="D56" s="2425"/>
      <c r="E56" s="2426"/>
      <c r="F56" s="2427"/>
      <c r="G56" s="2421"/>
      <c r="H56" s="2421"/>
      <c r="I56" s="2421"/>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1008</v>
      </c>
      <c r="B57" s="2406"/>
      <c r="C57" s="2428" t="s">
        <v>1010</v>
      </c>
      <c r="D57" s="2429" t="s">
        <v>1011</v>
      </c>
      <c r="E57" s="2430" t="s">
        <v>1013</v>
      </c>
      <c r="F57" s="2431" t="s">
        <v>2253</v>
      </c>
      <c r="G57" s="2429" t="s">
        <v>1014</v>
      </c>
      <c r="H57" s="2412" t="s">
        <v>2420</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3" t="s">
        <v>1030</v>
      </c>
      <c r="B58" s="2409">
        <f>估价对象房地状况!C17</f>
        <v>0</v>
      </c>
      <c r="C58" s="1046"/>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3" t="s">
        <v>1021</v>
      </c>
      <c r="B59" s="2406">
        <f>估价对象房地状况!C18</f>
        <v>0</v>
      </c>
      <c r="C59" s="1046"/>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1022</v>
      </c>
      <c r="B60" s="2406">
        <f>估价对象房地状况!C19</f>
        <v>0</v>
      </c>
      <c r="C60" s="1046"/>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48">
      <c r="A61" s="1063" t="s">
        <v>1023</v>
      </c>
      <c r="B61" s="3095" t="s">
        <v>2931</v>
      </c>
      <c r="C61" s="1046"/>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1024</v>
      </c>
      <c r="B62" s="2406">
        <f>估价对象房地状况!C24</f>
        <v>0</v>
      </c>
      <c r="C62" s="1046"/>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36">
      <c r="A63" s="1063" t="s">
        <v>1025</v>
      </c>
      <c r="B63" s="3094" t="s">
        <v>2929</v>
      </c>
      <c r="C63" s="1046"/>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1026</v>
      </c>
      <c r="B64" s="2407">
        <f>估价对象房地状况!C21</f>
        <v>0</v>
      </c>
      <c r="C64" s="1046"/>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1027</v>
      </c>
      <c r="B65" s="2407">
        <f>估价对象房地状况!C22</f>
        <v>0</v>
      </c>
      <c r="C65" s="1046"/>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6" thickBot="1">
      <c r="A66" s="2439" t="s">
        <v>1028</v>
      </c>
      <c r="B66" s="2411">
        <f>估价对象房地状况!C20</f>
        <v>0</v>
      </c>
      <c r="C66" s="1046"/>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4.4">
      <c r="A67" s="2422" t="s">
        <v>1031</v>
      </c>
      <c r="B67" s="2423">
        <f>1+E69</f>
        <v>1</v>
      </c>
      <c r="C67" s="2442"/>
      <c r="D67" s="2425"/>
      <c r="E67" s="2426"/>
      <c r="F67" s="2427"/>
      <c r="G67" s="2421"/>
      <c r="H67" s="2421"/>
      <c r="I67" s="2421"/>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1008</v>
      </c>
      <c r="B68" s="2406"/>
      <c r="C68" s="2428" t="s">
        <v>1010</v>
      </c>
      <c r="D68" s="2429" t="s">
        <v>1011</v>
      </c>
      <c r="E68" s="2430" t="s">
        <v>1013</v>
      </c>
      <c r="F68" s="2431" t="s">
        <v>2254</v>
      </c>
      <c r="G68" s="2429" t="s">
        <v>1014</v>
      </c>
      <c r="H68" s="2412" t="s">
        <v>2420</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24">
      <c r="A69" s="1063" t="s">
        <v>1032</v>
      </c>
      <c r="B69" s="2409">
        <f>估价对象房地状况!C15</f>
        <v>0</v>
      </c>
      <c r="C69" s="1155"/>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3" t="s">
        <v>1033</v>
      </c>
      <c r="B70" s="2406">
        <f>估价对象房地状况!C18</f>
        <v>0</v>
      </c>
      <c r="C70" s="1155"/>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1022</v>
      </c>
      <c r="B71" s="2406">
        <f>估价对象房地状况!C19</f>
        <v>0</v>
      </c>
      <c r="C71" s="1155"/>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3.8">
      <c r="A72" s="1063" t="s">
        <v>1034</v>
      </c>
      <c r="B72" s="2406">
        <f>估价对象房地状况!C24</f>
        <v>0</v>
      </c>
      <c r="C72" s="1155"/>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1026</v>
      </c>
      <c r="B73" s="2407">
        <f>估价对象房地状况!C21</f>
        <v>0</v>
      </c>
      <c r="C73" s="1155"/>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1027</v>
      </c>
      <c r="B74" s="2407">
        <f>估价对象房地状况!C22</f>
        <v>0</v>
      </c>
      <c r="C74" s="1155"/>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36">
      <c r="A75" s="1063" t="s">
        <v>1025</v>
      </c>
      <c r="B75" s="3094" t="s">
        <v>2929</v>
      </c>
      <c r="C75" s="1155"/>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1028</v>
      </c>
      <c r="B76" s="2409">
        <f>估价对象房地状况!C20</f>
        <v>0</v>
      </c>
      <c r="C76" s="1155"/>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36.6" thickBot="1">
      <c r="A77" s="2439" t="s">
        <v>1035</v>
      </c>
      <c r="B77" s="1848"/>
      <c r="C77" s="1155"/>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4.4">
      <c r="A78" s="2422" t="s">
        <v>1036</v>
      </c>
      <c r="B78" s="2423">
        <f>1+E80</f>
        <v>1</v>
      </c>
      <c r="C78" s="2442"/>
      <c r="D78" s="2425"/>
      <c r="E78" s="2426"/>
      <c r="F78" s="2427"/>
      <c r="G78" s="2421"/>
      <c r="H78" s="2421"/>
      <c r="I78" s="2421"/>
      <c r="J78" s="1062"/>
      <c r="K78" s="1062"/>
      <c r="L78" s="1062"/>
      <c r="M78" s="1062"/>
      <c r="N78" s="1062"/>
      <c r="AC78" s="1402"/>
      <c r="AD78" s="1401"/>
      <c r="AJ78" s="1400"/>
      <c r="AN78" s="1401"/>
    </row>
    <row r="79" spans="1:40" ht="24">
      <c r="A79" s="1063" t="s">
        <v>1008</v>
      </c>
      <c r="B79" s="2406"/>
      <c r="C79" s="2428" t="s">
        <v>1010</v>
      </c>
      <c r="D79" s="2429" t="s">
        <v>1011</v>
      </c>
      <c r="E79" s="2430" t="s">
        <v>1013</v>
      </c>
      <c r="F79" s="2431" t="s">
        <v>2255</v>
      </c>
      <c r="G79" s="2429" t="s">
        <v>1014</v>
      </c>
      <c r="H79" s="2412" t="s">
        <v>2420</v>
      </c>
      <c r="I79" s="2429" t="s">
        <v>1012</v>
      </c>
      <c r="J79" s="2432" t="s">
        <v>1015</v>
      </c>
      <c r="K79" s="2432" t="s">
        <v>1016</v>
      </c>
      <c r="L79" s="2432" t="s">
        <v>1017</v>
      </c>
      <c r="M79" s="2432" t="s">
        <v>1018</v>
      </c>
      <c r="N79" s="2432" t="s">
        <v>1019</v>
      </c>
      <c r="AC79" s="1402"/>
      <c r="AD79" s="1401"/>
      <c r="AJ79" s="1400"/>
      <c r="AN79" s="1401"/>
    </row>
    <row r="80" spans="1:40" ht="24">
      <c r="A80" s="1063" t="s">
        <v>1037</v>
      </c>
      <c r="B80" s="2406">
        <f>估价对象房地状况!G15</f>
        <v>0</v>
      </c>
      <c r="C80" s="1046"/>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24">
      <c r="A81" s="1063" t="s">
        <v>1033</v>
      </c>
      <c r="B81" s="2406">
        <f>估价对象房地状况!G16</f>
        <v>0</v>
      </c>
      <c r="C81" s="1046"/>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3" t="s">
        <v>1022</v>
      </c>
      <c r="B82" s="2406">
        <f>估价对象房地状况!G17</f>
        <v>0</v>
      </c>
      <c r="C82" s="1046"/>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3.8">
      <c r="A83" s="1063" t="s">
        <v>1034</v>
      </c>
      <c r="B83" s="2406">
        <f>估价对象房地状况!G22</f>
        <v>0</v>
      </c>
      <c r="C83" s="1046"/>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3" t="s">
        <v>1026</v>
      </c>
      <c r="B84" s="2407">
        <f>估价对象房地状况!G19</f>
        <v>0</v>
      </c>
      <c r="C84" s="1046"/>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3" t="s">
        <v>1027</v>
      </c>
      <c r="B85" s="2407">
        <f>估价对象房地状况!G20</f>
        <v>0</v>
      </c>
      <c r="C85" s="1046"/>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36">
      <c r="A86" s="1063" t="s">
        <v>1025</v>
      </c>
      <c r="B86" s="3094" t="s">
        <v>2929</v>
      </c>
      <c r="C86" s="1046"/>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14.4" thickBot="1">
      <c r="A87" s="2439" t="s">
        <v>1038</v>
      </c>
      <c r="B87" s="2408">
        <f>估价对象房地状况!G18</f>
        <v>0</v>
      </c>
      <c r="C87" s="1046"/>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38" t="s">
        <v>1633</v>
      </c>
      <c r="B90" s="3438"/>
      <c r="C90" s="3438"/>
      <c r="D90" s="3438"/>
      <c r="E90" s="3438"/>
      <c r="F90" s="3438"/>
      <c r="G90" s="3438"/>
      <c r="H90" s="3438"/>
      <c r="I90" s="3438"/>
      <c r="J90" s="3438"/>
      <c r="K90" s="2448"/>
      <c r="L90" s="2448"/>
      <c r="M90" s="2448"/>
      <c r="N90" s="2448"/>
    </row>
    <row r="91" spans="1:40">
      <c r="A91" s="3439" t="s">
        <v>1443</v>
      </c>
      <c r="B91" s="3439" t="s">
        <v>1634</v>
      </c>
      <c r="C91" s="1136" t="s">
        <v>1635</v>
      </c>
      <c r="D91" s="1137"/>
      <c r="E91" s="1137"/>
      <c r="F91" s="1137"/>
      <c r="G91" s="1137"/>
      <c r="H91" s="1137"/>
      <c r="I91" s="1137"/>
      <c r="J91" s="1138"/>
      <c r="K91" s="1130"/>
      <c r="L91" s="1130"/>
      <c r="M91" s="1130"/>
      <c r="N91" s="1130"/>
    </row>
    <row r="92" spans="1:40">
      <c r="A92" s="3439"/>
      <c r="B92" s="3439"/>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2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1637</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9"/>
      <c r="B108" s="343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3" t="s">
        <v>1639</v>
      </c>
      <c r="B110" s="3433"/>
      <c r="C110" s="3433"/>
      <c r="D110" s="3433"/>
      <c r="E110" s="3433"/>
      <c r="F110" s="3433"/>
      <c r="G110" s="3433"/>
      <c r="H110" s="3433"/>
      <c r="I110" s="3433"/>
      <c r="J110" s="3433"/>
      <c r="K110" s="2446"/>
      <c r="L110" s="2446"/>
      <c r="M110" s="2446"/>
      <c r="N110" s="2446"/>
    </row>
    <row r="112" spans="1:14" ht="12.6" thickBot="1"/>
    <row r="113" spans="1:13" ht="25.8" thickBot="1">
      <c r="A113" s="1012" t="s">
        <v>895</v>
      </c>
      <c r="B113" s="2449">
        <f>G3</f>
        <v>4</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0.89590000000000003</v>
      </c>
      <c r="C115" s="1026">
        <f>B115</f>
        <v>0.89590000000000003</v>
      </c>
      <c r="D115" s="1026">
        <f>ROUND(0.8331-0.0109*B113,4)</f>
        <v>0.78949999999999998</v>
      </c>
      <c r="E115" s="1026">
        <f>D115</f>
        <v>0.78949999999999998</v>
      </c>
      <c r="F115" s="1026">
        <f>E115</f>
        <v>0.78949999999999998</v>
      </c>
      <c r="G115" s="1026">
        <f>F115</f>
        <v>0.78949999999999998</v>
      </c>
      <c r="H115" s="1026">
        <f>G115</f>
        <v>0.78949999999999998</v>
      </c>
      <c r="I115" s="1026">
        <f>ROUND(0.689-0.0155*B113,4)</f>
        <v>0.627</v>
      </c>
      <c r="J115" s="1026">
        <f t="shared" ref="J115:M118" si="33">I115</f>
        <v>0.627</v>
      </c>
      <c r="K115" s="1026">
        <f t="shared" si="33"/>
        <v>0.627</v>
      </c>
      <c r="L115" s="1026">
        <f t="shared" si="33"/>
        <v>0.627</v>
      </c>
      <c r="M115" s="1027">
        <f t="shared" si="33"/>
        <v>0.627</v>
      </c>
    </row>
    <row r="116" spans="1:13" ht="13.2">
      <c r="A116" s="1025" t="s">
        <v>900</v>
      </c>
      <c r="B116" s="1026">
        <f>ROUND(0.949-0.012*B113,4)</f>
        <v>0.90100000000000002</v>
      </c>
      <c r="C116" s="1026">
        <f>B116</f>
        <v>0.90100000000000002</v>
      </c>
      <c r="D116" s="1026">
        <f>ROUND(0.8567-0.013*B113,4)</f>
        <v>0.80469999999999997</v>
      </c>
      <c r="E116" s="1026">
        <f t="shared" ref="E116:H117" si="34">D116</f>
        <v>0.80469999999999997</v>
      </c>
      <c r="F116" s="1026">
        <f t="shared" si="34"/>
        <v>0.80469999999999997</v>
      </c>
      <c r="G116" s="1026">
        <f t="shared" si="34"/>
        <v>0.80469999999999997</v>
      </c>
      <c r="H116" s="1026">
        <f t="shared" si="34"/>
        <v>0.80469999999999997</v>
      </c>
      <c r="I116" s="1026">
        <f>ROUND(0.7694-0.014*B113,4)</f>
        <v>0.71340000000000003</v>
      </c>
      <c r="J116" s="1026">
        <f t="shared" si="33"/>
        <v>0.71340000000000003</v>
      </c>
      <c r="K116" s="1026">
        <f t="shared" si="33"/>
        <v>0.71340000000000003</v>
      </c>
      <c r="L116" s="1026">
        <f t="shared" si="33"/>
        <v>0.71340000000000003</v>
      </c>
      <c r="M116" s="1027">
        <f t="shared" si="33"/>
        <v>0.71340000000000003</v>
      </c>
    </row>
    <row r="117" spans="1:13" ht="13.2">
      <c r="A117" s="1028" t="s">
        <v>901</v>
      </c>
      <c r="B117" s="1026">
        <f>ROUND(0.8808-0.006*B113,4)</f>
        <v>0.85680000000000001</v>
      </c>
      <c r="C117" s="1026">
        <f>B117</f>
        <v>0.85680000000000001</v>
      </c>
      <c r="D117" s="1026">
        <f>ROUND(0.8748-0.008*B113,4)</f>
        <v>0.84279999999999999</v>
      </c>
      <c r="E117" s="1026">
        <f t="shared" si="34"/>
        <v>0.84279999999999999</v>
      </c>
      <c r="F117" s="1026">
        <f t="shared" si="34"/>
        <v>0.84279999999999999</v>
      </c>
      <c r="G117" s="1026">
        <f t="shared" si="34"/>
        <v>0.84279999999999999</v>
      </c>
      <c r="H117" s="1026">
        <f t="shared" si="34"/>
        <v>0.84279999999999999</v>
      </c>
      <c r="I117" s="1026">
        <f>ROUND(0.7412-0.0095*B113,4)</f>
        <v>0.70320000000000005</v>
      </c>
      <c r="J117" s="1026">
        <f t="shared" si="33"/>
        <v>0.70320000000000005</v>
      </c>
      <c r="K117" s="1026">
        <f t="shared" si="33"/>
        <v>0.70320000000000005</v>
      </c>
      <c r="L117" s="1026">
        <f t="shared" si="33"/>
        <v>0.70320000000000005</v>
      </c>
      <c r="M117" s="1027">
        <f t="shared" si="33"/>
        <v>0.70320000000000005</v>
      </c>
    </row>
    <row r="118" spans="1:13" ht="13.8" thickBot="1">
      <c r="A118" s="1029" t="s">
        <v>902</v>
      </c>
      <c r="B118" s="1030">
        <f>ROUND(0.7275-0.01*B113,4)</f>
        <v>0.6875</v>
      </c>
      <c r="C118" s="1030">
        <f>B118</f>
        <v>0.6875</v>
      </c>
      <c r="D118" s="1030">
        <f>ROUND(0.7043-0.012*B113,4)</f>
        <v>0.65629999999999999</v>
      </c>
      <c r="E118" s="1030">
        <f>D118</f>
        <v>0.65629999999999999</v>
      </c>
      <c r="F118" s="1030">
        <f>E118</f>
        <v>0.65629999999999999</v>
      </c>
      <c r="G118" s="1030">
        <f>ROUND(0.6299-0.0122*B113,4)</f>
        <v>0.58109999999999995</v>
      </c>
      <c r="H118" s="1030">
        <f>G118</f>
        <v>0.58109999999999995</v>
      </c>
      <c r="I118" s="1030">
        <f>ROUND(0.5667-0.0136*B113,4)</f>
        <v>0.51229999999999998</v>
      </c>
      <c r="J118" s="1030">
        <f t="shared" si="33"/>
        <v>0.51229999999999998</v>
      </c>
      <c r="K118" s="1030">
        <f t="shared" si="33"/>
        <v>0.51229999999999998</v>
      </c>
      <c r="L118" s="1030">
        <f t="shared" si="33"/>
        <v>0.51229999999999998</v>
      </c>
      <c r="M118" s="1031">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39" t="s">
        <v>1007</v>
      </c>
      <c r="B18" s="1150" t="s">
        <v>1446</v>
      </c>
      <c r="C18" s="1127" t="s">
        <v>1447</v>
      </c>
      <c r="D18" s="1128"/>
      <c r="E18" s="1150">
        <v>1</v>
      </c>
      <c r="F18" s="1129" t="s">
        <v>1448</v>
      </c>
      <c r="G18" s="1130"/>
      <c r="H18" s="1101"/>
      <c r="I18" s="1101"/>
    </row>
    <row r="19" spans="1:9" s="1596" customFormat="1" ht="19.5" customHeight="1">
      <c r="A19" s="3439"/>
      <c r="B19" s="3439" t="s">
        <v>1449</v>
      </c>
      <c r="C19" s="1127" t="s">
        <v>1450</v>
      </c>
      <c r="D19" s="1128"/>
      <c r="E19" s="1150">
        <v>0.9</v>
      </c>
      <c r="F19" s="1129" t="s">
        <v>1451</v>
      </c>
      <c r="G19" s="1130"/>
      <c r="H19" s="1101"/>
      <c r="I19" s="1101"/>
    </row>
    <row r="20" spans="1:9" s="1596" customFormat="1" ht="19.5" customHeight="1">
      <c r="A20" s="3439"/>
      <c r="B20" s="3439"/>
      <c r="C20" s="1127" t="s">
        <v>1452</v>
      </c>
      <c r="D20" s="1128"/>
      <c r="E20" s="1150">
        <v>1.1000000000000001</v>
      </c>
      <c r="F20" s="1129" t="s">
        <v>1453</v>
      </c>
      <c r="G20" s="1130"/>
      <c r="H20" s="1101"/>
      <c r="I20" s="1101"/>
    </row>
    <row r="21" spans="1:9" s="1596" customFormat="1" ht="19.5" customHeight="1">
      <c r="A21" s="3439"/>
      <c r="B21" s="3439"/>
      <c r="C21" s="1127" t="s">
        <v>1454</v>
      </c>
      <c r="D21" s="1128"/>
      <c r="E21" s="1150">
        <v>0.8</v>
      </c>
      <c r="F21" s="1129" t="s">
        <v>1455</v>
      </c>
      <c r="G21" s="1130"/>
      <c r="H21" s="1101"/>
      <c r="I21" s="1101"/>
    </row>
    <row r="22" spans="1:9" s="1596" customFormat="1" ht="19.5" customHeight="1">
      <c r="A22" s="3439"/>
      <c r="B22" s="3439"/>
      <c r="C22" s="1127" t="s">
        <v>1456</v>
      </c>
      <c r="D22" s="1128"/>
      <c r="E22" s="1150">
        <v>0.5</v>
      </c>
      <c r="F22" s="1129"/>
      <c r="G22" s="1130"/>
      <c r="H22" s="1101"/>
      <c r="I22" s="1101"/>
    </row>
    <row r="23" spans="1:9" s="1596" customFormat="1" ht="19.5" customHeight="1">
      <c r="A23" s="3439" t="s">
        <v>1029</v>
      </c>
      <c r="B23" s="1150" t="s">
        <v>1446</v>
      </c>
      <c r="C23" s="1127" t="s">
        <v>1457</v>
      </c>
      <c r="D23" s="1128"/>
      <c r="E23" s="1150">
        <v>1</v>
      </c>
      <c r="F23" s="1129" t="s">
        <v>1458</v>
      </c>
      <c r="G23" s="1130"/>
      <c r="H23" s="1101"/>
      <c r="I23" s="1101"/>
    </row>
    <row r="24" spans="1:9" s="1596" customFormat="1" ht="19.5" customHeight="1">
      <c r="A24" s="3439"/>
      <c r="B24" s="3439" t="s">
        <v>1449</v>
      </c>
      <c r="C24" s="1127" t="s">
        <v>1459</v>
      </c>
      <c r="D24" s="1128"/>
      <c r="E24" s="1150">
        <v>0.5</v>
      </c>
      <c r="F24" s="1129"/>
      <c r="G24" s="1130"/>
      <c r="H24" s="1101"/>
      <c r="I24" s="1101"/>
    </row>
    <row r="25" spans="1:9" s="1596" customFormat="1" ht="19.5" customHeight="1">
      <c r="A25" s="3439"/>
      <c r="B25" s="3439"/>
      <c r="C25" s="1127" t="s">
        <v>1460</v>
      </c>
      <c r="D25" s="1128"/>
      <c r="E25" s="1150">
        <v>1.1000000000000001</v>
      </c>
      <c r="F25" s="1129"/>
      <c r="G25" s="1130"/>
      <c r="H25" s="1101"/>
      <c r="I25" s="1101"/>
    </row>
    <row r="26" spans="1:9" s="1596" customFormat="1" ht="19.5" customHeight="1">
      <c r="A26" s="3439"/>
      <c r="B26" s="3439"/>
      <c r="C26" s="1127" t="s">
        <v>1461</v>
      </c>
      <c r="D26" s="1128"/>
      <c r="E26" s="1150">
        <v>1.1000000000000001</v>
      </c>
      <c r="F26" s="1129"/>
      <c r="G26" s="1130"/>
      <c r="H26" s="1101"/>
      <c r="I26" s="1101"/>
    </row>
    <row r="27" spans="1:9" s="1596" customFormat="1" ht="19.5" customHeight="1">
      <c r="A27" s="3439"/>
      <c r="B27" s="3439"/>
      <c r="C27" s="1127" t="s">
        <v>1462</v>
      </c>
      <c r="D27" s="1128"/>
      <c r="E27" s="1150">
        <v>0.9</v>
      </c>
      <c r="F27" s="1129" t="s">
        <v>1463</v>
      </c>
      <c r="G27" s="1130"/>
      <c r="H27" s="1101"/>
      <c r="I27" s="1101"/>
    </row>
    <row r="28" spans="1:9" s="1596" customFormat="1" ht="19.5" customHeight="1">
      <c r="A28" s="3439"/>
      <c r="B28" s="3439"/>
      <c r="C28" s="1127" t="s">
        <v>1464</v>
      </c>
      <c r="D28" s="1128"/>
      <c r="E28" s="1150">
        <v>0.9</v>
      </c>
      <c r="F28" s="1129" t="s">
        <v>1465</v>
      </c>
      <c r="G28" s="1130"/>
      <c r="H28" s="1101"/>
      <c r="I28" s="1101"/>
    </row>
    <row r="29" spans="1:9" s="1596" customFormat="1" ht="19.5" customHeight="1">
      <c r="A29" s="3439"/>
      <c r="B29" s="3439"/>
      <c r="C29" s="1127" t="s">
        <v>1466</v>
      </c>
      <c r="D29" s="1128"/>
      <c r="E29" s="1150">
        <v>0.9</v>
      </c>
      <c r="F29" s="1129" t="s">
        <v>1467</v>
      </c>
      <c r="G29" s="1130"/>
      <c r="H29" s="1101"/>
      <c r="I29" s="1101"/>
    </row>
    <row r="30" spans="1:9" s="1596" customFormat="1" ht="19.5" customHeight="1">
      <c r="A30" s="3439"/>
      <c r="B30" s="3439"/>
      <c r="C30" s="1127" t="s">
        <v>1468</v>
      </c>
      <c r="D30" s="1128"/>
      <c r="E30" s="1150">
        <v>0.9</v>
      </c>
      <c r="F30" s="1129" t="s">
        <v>1469</v>
      </c>
      <c r="G30" s="1130"/>
      <c r="H30" s="1101"/>
      <c r="I30" s="1101"/>
    </row>
    <row r="31" spans="1:9" s="1596" customFormat="1" ht="19.5" customHeight="1">
      <c r="A31" s="3439"/>
      <c r="B31" s="3439"/>
      <c r="C31" s="1127" t="s">
        <v>1470</v>
      </c>
      <c r="D31" s="1128"/>
      <c r="E31" s="1150">
        <v>0.8</v>
      </c>
      <c r="F31" s="1129" t="s">
        <v>1471</v>
      </c>
      <c r="G31" s="1130"/>
      <c r="H31" s="1101"/>
      <c r="I31" s="1101"/>
    </row>
    <row r="32" spans="1:9" s="1596" customFormat="1" ht="19.5" customHeight="1">
      <c r="A32" s="3439"/>
      <c r="B32" s="3439"/>
      <c r="C32" s="1127" t="s">
        <v>1472</v>
      </c>
      <c r="D32" s="1128"/>
      <c r="E32" s="1150">
        <v>0.8</v>
      </c>
      <c r="F32" s="1129" t="s">
        <v>1473</v>
      </c>
      <c r="G32" s="1130"/>
      <c r="H32" s="1101"/>
      <c r="I32" s="1101"/>
    </row>
    <row r="33" spans="1:9" s="1596" customFormat="1" ht="19.5" customHeight="1">
      <c r="A33" s="3439" t="s">
        <v>1474</v>
      </c>
      <c r="B33" s="1150" t="s">
        <v>1446</v>
      </c>
      <c r="C33" s="1127" t="s">
        <v>1475</v>
      </c>
      <c r="D33" s="1128"/>
      <c r="E33" s="1150">
        <v>1</v>
      </c>
      <c r="F33" s="1129" t="s">
        <v>1476</v>
      </c>
      <c r="G33" s="1130"/>
      <c r="H33" s="1101"/>
      <c r="I33" s="1101"/>
    </row>
    <row r="34" spans="1:9" s="1596" customFormat="1" ht="19.5" customHeight="1">
      <c r="A34" s="3439"/>
      <c r="B34" s="1150" t="s">
        <v>1449</v>
      </c>
      <c r="C34" s="1127" t="s">
        <v>1477</v>
      </c>
      <c r="D34" s="1128"/>
      <c r="E34" s="1150">
        <v>1.5</v>
      </c>
      <c r="F34" s="1129" t="s">
        <v>1478</v>
      </c>
      <c r="G34" s="1130"/>
      <c r="H34" s="1101"/>
      <c r="I34" s="1101"/>
    </row>
    <row r="35" spans="1:9" s="1596" customFormat="1" ht="19.5" customHeight="1">
      <c r="A35" s="3439" t="s">
        <v>1432</v>
      </c>
      <c r="B35" s="1150" t="s">
        <v>1446</v>
      </c>
      <c r="C35" s="1127" t="s">
        <v>1479</v>
      </c>
      <c r="D35" s="1128"/>
      <c r="E35" s="1150">
        <v>1</v>
      </c>
      <c r="F35" s="1129" t="s">
        <v>1480</v>
      </c>
      <c r="G35" s="1130"/>
      <c r="H35" s="1101"/>
      <c r="I35" s="1101"/>
    </row>
    <row r="36" spans="1:9" s="1596" customFormat="1" ht="19.5" customHeight="1">
      <c r="A36" s="3439"/>
      <c r="B36" s="3439" t="s">
        <v>1449</v>
      </c>
      <c r="C36" s="1127" t="s">
        <v>1481</v>
      </c>
      <c r="D36" s="1128"/>
      <c r="E36" s="1150">
        <v>1</v>
      </c>
      <c r="F36" s="1129" t="s">
        <v>1482</v>
      </c>
      <c r="G36" s="1130"/>
      <c r="H36" s="1101"/>
      <c r="I36" s="1101"/>
    </row>
    <row r="37" spans="1:9" s="1596" customFormat="1" ht="19.5" customHeight="1">
      <c r="A37" s="3439"/>
      <c r="B37" s="3439"/>
      <c r="C37" s="1127" t="s">
        <v>1483</v>
      </c>
      <c r="D37" s="1128"/>
      <c r="E37" s="1150">
        <v>1.5</v>
      </c>
      <c r="F37" s="1129" t="s">
        <v>1484</v>
      </c>
      <c r="G37" s="1130"/>
      <c r="H37" s="1101"/>
      <c r="I37" s="1101"/>
    </row>
    <row r="38" spans="1:9" s="1596" customFormat="1" ht="19.5" customHeight="1">
      <c r="A38" s="3439"/>
      <c r="B38" s="3439"/>
      <c r="C38" s="1127" t="s">
        <v>1485</v>
      </c>
      <c r="D38" s="1128"/>
      <c r="E38" s="1150">
        <v>1</v>
      </c>
      <c r="F38" s="1129" t="s">
        <v>1486</v>
      </c>
      <c r="G38" s="1130"/>
      <c r="H38" s="1101"/>
      <c r="I38" s="1101"/>
    </row>
    <row r="39" spans="1:9" s="1596" customFormat="1" ht="19.5" customHeight="1">
      <c r="A39" s="3439"/>
      <c r="B39" s="3439"/>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9" t="s">
        <v>1501</v>
      </c>
      <c r="C61" s="1064" t="s">
        <v>1502</v>
      </c>
      <c r="D61" s="1064" t="s">
        <v>1503</v>
      </c>
      <c r="E61" s="1135">
        <v>0.5</v>
      </c>
      <c r="F61" s="1150">
        <v>80</v>
      </c>
      <c r="H61" s="1101">
        <f>SUMIF(C59:C119,基准地价!C8,E59:E119)</f>
        <v>0</v>
      </c>
    </row>
    <row r="62" spans="1:8" s="1101" customFormat="1" ht="36">
      <c r="A62" s="1150">
        <v>2</v>
      </c>
      <c r="B62" s="3439"/>
      <c r="C62" s="1064" t="s">
        <v>1504</v>
      </c>
      <c r="D62" s="1064" t="s">
        <v>1505</v>
      </c>
      <c r="E62" s="1135">
        <v>0.5</v>
      </c>
      <c r="F62" s="1150">
        <v>80</v>
      </c>
    </row>
    <row r="63" spans="1:8" s="1101" customFormat="1" ht="48">
      <c r="A63" s="1150">
        <v>3</v>
      </c>
      <c r="B63" s="3439"/>
      <c r="C63" s="1064" t="s">
        <v>1506</v>
      </c>
      <c r="D63" s="1064" t="s">
        <v>1507</v>
      </c>
      <c r="E63" s="1135">
        <v>0.5</v>
      </c>
      <c r="F63" s="1150">
        <v>80</v>
      </c>
    </row>
    <row r="64" spans="1:8" s="1101" customFormat="1" ht="48">
      <c r="A64" s="1150">
        <v>4</v>
      </c>
      <c r="B64" s="3439"/>
      <c r="C64" s="1064" t="s">
        <v>1508</v>
      </c>
      <c r="D64" s="1064" t="s">
        <v>1509</v>
      </c>
      <c r="E64" s="1135">
        <v>0.4</v>
      </c>
      <c r="F64" s="1150">
        <v>60</v>
      </c>
    </row>
    <row r="65" spans="1:6" s="1101" customFormat="1" ht="48">
      <c r="A65" s="1150">
        <v>5</v>
      </c>
      <c r="B65" s="3439"/>
      <c r="C65" s="1064" t="s">
        <v>1510</v>
      </c>
      <c r="D65" s="1064" t="s">
        <v>1511</v>
      </c>
      <c r="E65" s="1135">
        <v>0.2</v>
      </c>
      <c r="F65" s="1150">
        <v>30</v>
      </c>
    </row>
    <row r="66" spans="1:6" s="1101" customFormat="1" ht="48">
      <c r="A66" s="1150">
        <v>6</v>
      </c>
      <c r="B66" s="3439"/>
      <c r="C66" s="1064" t="s">
        <v>1512</v>
      </c>
      <c r="D66" s="1064" t="s">
        <v>1513</v>
      </c>
      <c r="E66" s="1135">
        <v>0.3</v>
      </c>
      <c r="F66" s="1150">
        <v>50</v>
      </c>
    </row>
    <row r="67" spans="1:6" s="1101" customFormat="1" ht="48">
      <c r="A67" s="1150">
        <v>7</v>
      </c>
      <c r="B67" s="3439"/>
      <c r="C67" s="1064" t="s">
        <v>1514</v>
      </c>
      <c r="D67" s="1064" t="s">
        <v>1515</v>
      </c>
      <c r="E67" s="1135">
        <v>0.2</v>
      </c>
      <c r="F67" s="1150">
        <v>30</v>
      </c>
    </row>
    <row r="68" spans="1:6" s="1101" customFormat="1" ht="48">
      <c r="A68" s="1150">
        <v>8</v>
      </c>
      <c r="B68" s="3439"/>
      <c r="C68" s="1064" t="s">
        <v>1516</v>
      </c>
      <c r="D68" s="1064" t="s">
        <v>1517</v>
      </c>
      <c r="E68" s="1135">
        <v>0.2</v>
      </c>
      <c r="F68" s="1150">
        <v>30</v>
      </c>
    </row>
    <row r="69" spans="1:6" s="1101" customFormat="1" ht="48">
      <c r="A69" s="1150">
        <v>9</v>
      </c>
      <c r="B69" s="3439"/>
      <c r="C69" s="1064" t="s">
        <v>1518</v>
      </c>
      <c r="D69" s="1064" t="s">
        <v>1519</v>
      </c>
      <c r="E69" s="1135">
        <v>0.2</v>
      </c>
      <c r="F69" s="1150">
        <v>30</v>
      </c>
    </row>
    <row r="70" spans="1:6" s="1101" customFormat="1" ht="60">
      <c r="A70" s="1150">
        <v>10</v>
      </c>
      <c r="B70" s="3439"/>
      <c r="C70" s="1064" t="s">
        <v>1520</v>
      </c>
      <c r="D70" s="1064" t="s">
        <v>1521</v>
      </c>
      <c r="E70" s="1135">
        <v>0.2</v>
      </c>
      <c r="F70" s="1150">
        <v>30</v>
      </c>
    </row>
    <row r="71" spans="1:6" s="1101" customFormat="1" ht="60">
      <c r="A71" s="1150">
        <v>11</v>
      </c>
      <c r="B71" s="3439"/>
      <c r="C71" s="1064" t="s">
        <v>1522</v>
      </c>
      <c r="D71" s="1064" t="s">
        <v>1523</v>
      </c>
      <c r="E71" s="1135">
        <v>0.2</v>
      </c>
      <c r="F71" s="1150">
        <v>30</v>
      </c>
    </row>
    <row r="72" spans="1:6" s="1101" customFormat="1" ht="36">
      <c r="A72" s="1150">
        <v>12</v>
      </c>
      <c r="B72" s="3439"/>
      <c r="C72" s="1064" t="s">
        <v>1524</v>
      </c>
      <c r="D72" s="1064" t="s">
        <v>1525</v>
      </c>
      <c r="E72" s="1135">
        <v>0.5</v>
      </c>
      <c r="F72" s="1150">
        <v>80</v>
      </c>
    </row>
    <row r="73" spans="1:6" s="1101" customFormat="1" ht="36">
      <c r="A73" s="1150">
        <v>13</v>
      </c>
      <c r="B73" s="3439"/>
      <c r="C73" s="1064" t="s">
        <v>1526</v>
      </c>
      <c r="D73" s="1064" t="s">
        <v>1527</v>
      </c>
      <c r="E73" s="1135">
        <v>0.4</v>
      </c>
      <c r="F73" s="1150">
        <v>60</v>
      </c>
    </row>
    <row r="74" spans="1:6" s="1101" customFormat="1" ht="36">
      <c r="A74" s="1150">
        <v>14</v>
      </c>
      <c r="B74" s="3439"/>
      <c r="C74" s="1064" t="s">
        <v>1528</v>
      </c>
      <c r="D74" s="1064" t="s">
        <v>1529</v>
      </c>
      <c r="E74" s="1135">
        <v>0.2</v>
      </c>
      <c r="F74" s="1150">
        <v>30</v>
      </c>
    </row>
    <row r="75" spans="1:6" s="1101" customFormat="1" ht="36">
      <c r="A75" s="1150">
        <v>15</v>
      </c>
      <c r="B75" s="3439"/>
      <c r="C75" s="1064" t="s">
        <v>1530</v>
      </c>
      <c r="D75" s="1064" t="s">
        <v>1531</v>
      </c>
      <c r="E75" s="1135">
        <v>0.2</v>
      </c>
      <c r="F75" s="1150">
        <v>30</v>
      </c>
    </row>
    <row r="76" spans="1:6" s="1101" customFormat="1" ht="36">
      <c r="A76" s="1150">
        <v>16</v>
      </c>
      <c r="B76" s="3439" t="s">
        <v>1532</v>
      </c>
      <c r="C76" s="1064" t="s">
        <v>1533</v>
      </c>
      <c r="D76" s="1064" t="s">
        <v>1534</v>
      </c>
      <c r="E76" s="1135">
        <v>0.5</v>
      </c>
      <c r="F76" s="1150">
        <v>80</v>
      </c>
    </row>
    <row r="77" spans="1:6" s="1101" customFormat="1" ht="36">
      <c r="A77" s="1150">
        <v>17</v>
      </c>
      <c r="B77" s="3439"/>
      <c r="C77" s="1064" t="s">
        <v>1535</v>
      </c>
      <c r="D77" s="1064" t="s">
        <v>1536</v>
      </c>
      <c r="E77" s="1135">
        <v>0.5</v>
      </c>
      <c r="F77" s="1150">
        <v>80</v>
      </c>
    </row>
    <row r="78" spans="1:6" s="1101" customFormat="1" ht="36">
      <c r="A78" s="1150">
        <v>18</v>
      </c>
      <c r="B78" s="3439"/>
      <c r="C78" s="1064" t="s">
        <v>1537</v>
      </c>
      <c r="D78" s="1064" t="s">
        <v>1538</v>
      </c>
      <c r="E78" s="1135">
        <v>0.2</v>
      </c>
      <c r="F78" s="1150">
        <v>30</v>
      </c>
    </row>
    <row r="79" spans="1:6" s="1101" customFormat="1" ht="36">
      <c r="A79" s="1150">
        <v>19</v>
      </c>
      <c r="B79" s="3439"/>
      <c r="C79" s="1064" t="s">
        <v>1539</v>
      </c>
      <c r="D79" s="1064" t="s">
        <v>1540</v>
      </c>
      <c r="E79" s="1135">
        <v>0.5</v>
      </c>
      <c r="F79" s="1150">
        <v>80</v>
      </c>
    </row>
    <row r="80" spans="1:6" s="1101" customFormat="1" ht="36">
      <c r="A80" s="1150">
        <v>20</v>
      </c>
      <c r="B80" s="3439"/>
      <c r="C80" s="1064" t="s">
        <v>1541</v>
      </c>
      <c r="D80" s="1064" t="s">
        <v>1542</v>
      </c>
      <c r="E80" s="1135">
        <v>0.2</v>
      </c>
      <c r="F80" s="1150">
        <v>30</v>
      </c>
    </row>
    <row r="81" spans="1:6" s="1101" customFormat="1" ht="36">
      <c r="A81" s="1150">
        <v>21</v>
      </c>
      <c r="B81" s="3439"/>
      <c r="C81" s="1064" t="s">
        <v>1543</v>
      </c>
      <c r="D81" s="1064" t="s">
        <v>1544</v>
      </c>
      <c r="E81" s="1135">
        <v>0.2</v>
      </c>
      <c r="F81" s="1150">
        <v>30</v>
      </c>
    </row>
    <row r="82" spans="1:6" s="1101" customFormat="1" ht="60">
      <c r="A82" s="1150">
        <v>22</v>
      </c>
      <c r="B82" s="3439"/>
      <c r="C82" s="1064" t="s">
        <v>1545</v>
      </c>
      <c r="D82" s="1064" t="s">
        <v>1546</v>
      </c>
      <c r="E82" s="1135">
        <v>0.2</v>
      </c>
      <c r="F82" s="1150">
        <v>30</v>
      </c>
    </row>
    <row r="83" spans="1:6" s="1101" customFormat="1" ht="60">
      <c r="A83" s="1150">
        <v>23</v>
      </c>
      <c r="B83" s="3439"/>
      <c r="C83" s="1064" t="s">
        <v>1547</v>
      </c>
      <c r="D83" s="1064" t="s">
        <v>1548</v>
      </c>
      <c r="E83" s="1135">
        <v>0.2</v>
      </c>
      <c r="F83" s="1150">
        <v>30</v>
      </c>
    </row>
    <row r="84" spans="1:6" s="1101" customFormat="1" ht="48">
      <c r="A84" s="1150">
        <v>24</v>
      </c>
      <c r="B84" s="3439"/>
      <c r="C84" s="1064" t="s">
        <v>1549</v>
      </c>
      <c r="D84" s="1064" t="s">
        <v>1550</v>
      </c>
      <c r="E84" s="1135">
        <v>0.2</v>
      </c>
      <c r="F84" s="1150">
        <v>30</v>
      </c>
    </row>
    <row r="85" spans="1:6" s="1101" customFormat="1" ht="36">
      <c r="A85" s="1150">
        <v>25</v>
      </c>
      <c r="B85" s="3439"/>
      <c r="C85" s="1064" t="s">
        <v>1551</v>
      </c>
      <c r="D85" s="1064" t="s">
        <v>1552</v>
      </c>
      <c r="E85" s="1135">
        <v>0.5</v>
      </c>
      <c r="F85" s="1150">
        <v>80</v>
      </c>
    </row>
    <row r="86" spans="1:6" s="1101" customFormat="1" ht="36">
      <c r="A86" s="1150">
        <v>26</v>
      </c>
      <c r="B86" s="3439"/>
      <c r="C86" s="1064" t="s">
        <v>1553</v>
      </c>
      <c r="D86" s="1064" t="s">
        <v>1554</v>
      </c>
      <c r="E86" s="1135">
        <v>0.2</v>
      </c>
      <c r="F86" s="1150">
        <v>30</v>
      </c>
    </row>
    <row r="87" spans="1:6" s="1101" customFormat="1" ht="36">
      <c r="A87" s="1150">
        <v>27</v>
      </c>
      <c r="B87" s="3439"/>
      <c r="C87" s="1064" t="s">
        <v>1555</v>
      </c>
      <c r="D87" s="1064" t="s">
        <v>1556</v>
      </c>
      <c r="E87" s="1135">
        <v>0.2</v>
      </c>
      <c r="F87" s="1150">
        <v>30</v>
      </c>
    </row>
    <row r="88" spans="1:6" s="1101" customFormat="1" ht="36">
      <c r="A88" s="1150">
        <v>28</v>
      </c>
      <c r="B88" s="3439"/>
      <c r="C88" s="1064" t="s">
        <v>1557</v>
      </c>
      <c r="D88" s="1064" t="s">
        <v>1558</v>
      </c>
      <c r="E88" s="1135">
        <v>0.2</v>
      </c>
      <c r="F88" s="1150">
        <v>30</v>
      </c>
    </row>
    <row r="89" spans="1:6" s="1101" customFormat="1" ht="36">
      <c r="A89" s="1150">
        <v>29</v>
      </c>
      <c r="B89" s="3439"/>
      <c r="C89" s="1064" t="s">
        <v>1559</v>
      </c>
      <c r="D89" s="1064" t="s">
        <v>1560</v>
      </c>
      <c r="E89" s="1135">
        <v>0.2</v>
      </c>
      <c r="F89" s="1150">
        <v>30</v>
      </c>
    </row>
    <row r="90" spans="1:6" s="1101" customFormat="1" ht="36">
      <c r="A90" s="1150">
        <v>30</v>
      </c>
      <c r="B90" s="3439"/>
      <c r="C90" s="1064" t="s">
        <v>1561</v>
      </c>
      <c r="D90" s="1064" t="s">
        <v>1562</v>
      </c>
      <c r="E90" s="1135">
        <v>0.2</v>
      </c>
      <c r="F90" s="1150">
        <v>30</v>
      </c>
    </row>
    <row r="91" spans="1:6" s="1101" customFormat="1" ht="48">
      <c r="A91" s="1150">
        <v>31</v>
      </c>
      <c r="B91" s="3439"/>
      <c r="C91" s="1064" t="s">
        <v>1563</v>
      </c>
      <c r="D91" s="1064" t="s">
        <v>1564</v>
      </c>
      <c r="E91" s="1135">
        <v>0.2</v>
      </c>
      <c r="F91" s="1150">
        <v>30</v>
      </c>
    </row>
    <row r="92" spans="1:6" s="1101" customFormat="1" ht="36">
      <c r="A92" s="1150">
        <v>32</v>
      </c>
      <c r="B92" s="3439" t="s">
        <v>1565</v>
      </c>
      <c r="C92" s="1150" t="s">
        <v>1566</v>
      </c>
      <c r="D92" s="1064" t="s">
        <v>1567</v>
      </c>
      <c r="E92" s="1135">
        <v>0.2</v>
      </c>
      <c r="F92" s="1150">
        <v>30</v>
      </c>
    </row>
    <row r="93" spans="1:6" s="1101" customFormat="1" ht="36">
      <c r="A93" s="1150">
        <v>33</v>
      </c>
      <c r="B93" s="3439"/>
      <c r="C93" s="1150" t="s">
        <v>1568</v>
      </c>
      <c r="D93" s="1064" t="s">
        <v>1569</v>
      </c>
      <c r="E93" s="1135">
        <v>0.2</v>
      </c>
      <c r="F93" s="1150">
        <v>30</v>
      </c>
    </row>
    <row r="94" spans="1:6" s="1101" customFormat="1" ht="60">
      <c r="A94" s="1150">
        <v>34</v>
      </c>
      <c r="B94" s="3439"/>
      <c r="C94" s="1150" t="s">
        <v>1570</v>
      </c>
      <c r="D94" s="1064" t="s">
        <v>1571</v>
      </c>
      <c r="E94" s="1135">
        <v>0.2</v>
      </c>
      <c r="F94" s="1150">
        <v>30</v>
      </c>
    </row>
    <row r="95" spans="1:6" s="1101" customFormat="1" ht="48">
      <c r="A95" s="1150">
        <v>35</v>
      </c>
      <c r="B95" s="3439"/>
      <c r="C95" s="1150" t="s">
        <v>1572</v>
      </c>
      <c r="D95" s="1064" t="s">
        <v>1573</v>
      </c>
      <c r="E95" s="1135">
        <v>0.2</v>
      </c>
      <c r="F95" s="1150">
        <v>30</v>
      </c>
    </row>
    <row r="96" spans="1:6" s="1101" customFormat="1" ht="72">
      <c r="A96" s="1150">
        <v>36</v>
      </c>
      <c r="B96" s="3439"/>
      <c r="C96" s="1064" t="s">
        <v>1574</v>
      </c>
      <c r="D96" s="1064" t="s">
        <v>1575</v>
      </c>
      <c r="E96" s="1135">
        <v>0.2</v>
      </c>
      <c r="F96" s="1150">
        <v>30</v>
      </c>
    </row>
    <row r="97" spans="1:6" s="1101" customFormat="1" ht="36">
      <c r="A97" s="1150">
        <v>37</v>
      </c>
      <c r="B97" s="3439"/>
      <c r="C97" s="1150" t="s">
        <v>1576</v>
      </c>
      <c r="D97" s="1064" t="s">
        <v>1577</v>
      </c>
      <c r="E97" s="1135">
        <v>0.2</v>
      </c>
      <c r="F97" s="1150">
        <v>30</v>
      </c>
    </row>
    <row r="98" spans="1:6" s="1101" customFormat="1" ht="36">
      <c r="A98" s="1150">
        <v>38</v>
      </c>
      <c r="B98" s="3439"/>
      <c r="C98" s="1150" t="s">
        <v>1578</v>
      </c>
      <c r="D98" s="1064" t="s">
        <v>1579</v>
      </c>
      <c r="E98" s="1135">
        <v>0.2</v>
      </c>
      <c r="F98" s="1150">
        <v>30</v>
      </c>
    </row>
    <row r="99" spans="1:6" s="1101" customFormat="1" ht="36">
      <c r="A99" s="1150">
        <v>39</v>
      </c>
      <c r="B99" s="3439" t="s">
        <v>1580</v>
      </c>
      <c r="C99" s="1150" t="s">
        <v>1581</v>
      </c>
      <c r="D99" s="1064" t="s">
        <v>1582</v>
      </c>
      <c r="E99" s="1135">
        <v>0.3</v>
      </c>
      <c r="F99" s="1150">
        <v>50</v>
      </c>
    </row>
    <row r="100" spans="1:6" s="1101" customFormat="1" ht="36">
      <c r="A100" s="1150">
        <v>40</v>
      </c>
      <c r="B100" s="3439"/>
      <c r="C100" s="1150" t="s">
        <v>1583</v>
      </c>
      <c r="D100" s="1064" t="s">
        <v>1584</v>
      </c>
      <c r="E100" s="1135">
        <v>0.2</v>
      </c>
      <c r="F100" s="1150">
        <v>30</v>
      </c>
    </row>
    <row r="101" spans="1:6" s="1101" customFormat="1" ht="36">
      <c r="A101" s="1150">
        <v>41</v>
      </c>
      <c r="B101" s="3439"/>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9" t="s">
        <v>1595</v>
      </c>
      <c r="C105" s="1150" t="s">
        <v>1596</v>
      </c>
      <c r="D105" s="1064" t="s">
        <v>1597</v>
      </c>
      <c r="E105" s="1135">
        <v>0.2</v>
      </c>
      <c r="F105" s="1150">
        <v>30</v>
      </c>
    </row>
    <row r="106" spans="1:6" s="1101" customFormat="1" ht="48">
      <c r="A106" s="1150">
        <v>46</v>
      </c>
      <c r="B106" s="3439"/>
      <c r="C106" s="1150" t="s">
        <v>1598</v>
      </c>
      <c r="D106" s="1064" t="s">
        <v>1599</v>
      </c>
      <c r="E106" s="1135">
        <v>0.2</v>
      </c>
      <c r="F106" s="1150">
        <v>30</v>
      </c>
    </row>
    <row r="107" spans="1:6" s="1101" customFormat="1" ht="36">
      <c r="A107" s="1150">
        <v>47</v>
      </c>
      <c r="B107" s="3439" t="s">
        <v>1600</v>
      </c>
      <c r="C107" s="1150" t="s">
        <v>1601</v>
      </c>
      <c r="D107" s="1064" t="s">
        <v>1602</v>
      </c>
      <c r="E107" s="1135">
        <v>0.3</v>
      </c>
      <c r="F107" s="1150">
        <v>50</v>
      </c>
    </row>
    <row r="108" spans="1:6" s="1101" customFormat="1" ht="48">
      <c r="A108" s="1150">
        <v>48</v>
      </c>
      <c r="B108" s="343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9" t="s">
        <v>1611</v>
      </c>
      <c r="C111" s="1150" t="s">
        <v>1612</v>
      </c>
      <c r="D111" s="1064" t="s">
        <v>1613</v>
      </c>
      <c r="E111" s="1135">
        <v>0.2</v>
      </c>
      <c r="F111" s="1150">
        <v>30</v>
      </c>
    </row>
    <row r="112" spans="1:6" s="1101" customFormat="1" ht="36">
      <c r="A112" s="1150">
        <v>52</v>
      </c>
      <c r="B112" s="3439"/>
      <c r="C112" s="1150" t="s">
        <v>1614</v>
      </c>
      <c r="D112" s="1064" t="s">
        <v>1615</v>
      </c>
      <c r="E112" s="1135">
        <v>0.2</v>
      </c>
      <c r="F112" s="1150">
        <v>30</v>
      </c>
    </row>
    <row r="113" spans="1:14" s="1101" customFormat="1" ht="36">
      <c r="A113" s="1150">
        <v>53</v>
      </c>
      <c r="B113" s="3439"/>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9" t="s">
        <v>1624</v>
      </c>
      <c r="C116" s="1150" t="s">
        <v>1625</v>
      </c>
      <c r="D116" s="1064" t="s">
        <v>1626</v>
      </c>
      <c r="E116" s="1135">
        <v>0.2</v>
      </c>
      <c r="F116" s="1150">
        <v>30</v>
      </c>
    </row>
    <row r="117" spans="1:14" ht="36">
      <c r="A117" s="1150">
        <v>57</v>
      </c>
      <c r="B117" s="343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38" t="s">
        <v>1633</v>
      </c>
      <c r="B121" s="3438"/>
      <c r="C121" s="3438"/>
      <c r="D121" s="3438"/>
      <c r="E121" s="3438"/>
      <c r="F121" s="3438"/>
      <c r="G121" s="3438"/>
      <c r="H121" s="3438"/>
      <c r="I121" s="3438"/>
      <c r="J121" s="343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47" t="s">
        <v>2081</v>
      </c>
      <c r="B1" s="3447"/>
    </row>
    <row r="2" spans="1:6" ht="15" thickBot="1">
      <c r="A2" s="1849"/>
      <c r="B2" s="1849"/>
    </row>
    <row r="3" spans="1:6" ht="15" thickBot="1">
      <c r="A3" s="1849"/>
      <c r="B3" s="1849"/>
      <c r="C3" s="1850" t="s">
        <v>2082</v>
      </c>
      <c r="D3" s="1850" t="s">
        <v>2083</v>
      </c>
      <c r="E3" s="1850" t="s">
        <v>2084</v>
      </c>
      <c r="F3" s="1850" t="s">
        <v>2085</v>
      </c>
    </row>
    <row r="4" spans="1:6" ht="15" thickBot="1">
      <c r="A4" s="1851" t="s">
        <v>2086</v>
      </c>
      <c r="B4" s="1852" t="s">
        <v>2087</v>
      </c>
      <c r="C4" s="1850"/>
      <c r="D4" s="1850"/>
      <c r="E4" s="1850"/>
      <c r="F4" s="1850"/>
    </row>
    <row r="5" spans="1:6" ht="15" thickBot="1">
      <c r="A5" s="1853" t="s">
        <v>2088</v>
      </c>
      <c r="B5" s="1854" t="s">
        <v>2089</v>
      </c>
      <c r="C5" s="1855">
        <v>8.8999999999999996E-2</v>
      </c>
      <c r="D5" s="1855">
        <v>7.3999999999999996E-2</v>
      </c>
      <c r="E5" s="1855">
        <v>7.4999999999999997E-2</v>
      </c>
      <c r="F5" s="1856">
        <v>0.1</v>
      </c>
    </row>
    <row r="6" spans="1:6" ht="15" thickBot="1">
      <c r="A6" s="1853" t="s">
        <v>1096</v>
      </c>
      <c r="B6" s="1857" t="s">
        <v>2090</v>
      </c>
      <c r="C6" s="1858">
        <v>0.1</v>
      </c>
      <c r="D6" s="1858">
        <v>9.0999999999999998E-2</v>
      </c>
      <c r="E6" s="1858">
        <v>9.0999999999999998E-2</v>
      </c>
      <c r="F6" s="1859">
        <v>0.1</v>
      </c>
    </row>
    <row r="7" spans="1:6" ht="15" thickBot="1">
      <c r="A7" s="1853" t="s">
        <v>1096</v>
      </c>
      <c r="B7" s="1860" t="s">
        <v>1084</v>
      </c>
      <c r="C7" s="1858">
        <v>8.5999999999999993E-2</v>
      </c>
      <c r="D7" s="1858">
        <v>9.6000000000000002E-2</v>
      </c>
      <c r="E7" s="1858">
        <v>7.5999999999999998E-2</v>
      </c>
      <c r="F7" s="1859">
        <v>0.1</v>
      </c>
    </row>
    <row r="8" spans="1:6" ht="15" thickBot="1">
      <c r="A8" s="1853" t="s">
        <v>1096</v>
      </c>
      <c r="B8" s="1857" t="s">
        <v>1097</v>
      </c>
      <c r="C8" s="1858">
        <v>9.9000000000000005E-2</v>
      </c>
      <c r="D8" s="1858">
        <v>9.8000000000000004E-2</v>
      </c>
      <c r="E8" s="1858">
        <v>9.8000000000000004E-2</v>
      </c>
      <c r="F8" s="1859">
        <v>0.1</v>
      </c>
    </row>
    <row r="9" spans="1:6" ht="15" thickBot="1">
      <c r="A9" s="1861" t="s">
        <v>1096</v>
      </c>
      <c r="B9" s="1862" t="s">
        <v>1111</v>
      </c>
      <c r="C9" s="1863">
        <v>0.05</v>
      </c>
      <c r="D9" s="1864"/>
      <c r="E9" s="1864"/>
      <c r="F9" s="1865"/>
    </row>
    <row r="10" spans="1:6" ht="15" thickBot="1">
      <c r="A10" s="1853" t="s">
        <v>1155</v>
      </c>
      <c r="B10" s="1854" t="s">
        <v>2091</v>
      </c>
      <c r="C10" s="1855">
        <v>8.8999999999999996E-2</v>
      </c>
      <c r="D10" s="1855">
        <v>7.2999999999999995E-2</v>
      </c>
      <c r="E10" s="1855">
        <v>8.2000000000000003E-2</v>
      </c>
      <c r="F10" s="1856">
        <v>0.1</v>
      </c>
    </row>
    <row r="11" spans="1:6" ht="15" thickBot="1">
      <c r="A11" s="1853" t="s">
        <v>1155</v>
      </c>
      <c r="B11" s="1860" t="s">
        <v>1071</v>
      </c>
      <c r="C11" s="1858">
        <v>8.8999999999999996E-2</v>
      </c>
      <c r="D11" s="1858">
        <v>7.2999999999999995E-2</v>
      </c>
      <c r="E11" s="1858">
        <v>8.2000000000000003E-2</v>
      </c>
      <c r="F11" s="1859">
        <v>0.1</v>
      </c>
    </row>
    <row r="12" spans="1:6" ht="15" thickBot="1">
      <c r="A12" s="1853" t="s">
        <v>1155</v>
      </c>
      <c r="B12" s="1860" t="s">
        <v>1085</v>
      </c>
      <c r="C12" s="1858">
        <v>6.0999999999999999E-2</v>
      </c>
      <c r="D12" s="1858">
        <v>7.0999999999999994E-2</v>
      </c>
      <c r="E12" s="1858">
        <v>9.6000000000000002E-2</v>
      </c>
      <c r="F12" s="1859">
        <v>0.1</v>
      </c>
    </row>
    <row r="13" spans="1:6" ht="15" thickBot="1">
      <c r="A13" s="1853" t="s">
        <v>1155</v>
      </c>
      <c r="B13" s="1860" t="s">
        <v>1098</v>
      </c>
      <c r="C13" s="1858">
        <v>6.9000000000000006E-2</v>
      </c>
      <c r="D13" s="1858">
        <v>6.5000000000000002E-2</v>
      </c>
      <c r="E13" s="1858">
        <v>6.6000000000000003E-2</v>
      </c>
      <c r="F13" s="1859">
        <v>0.1</v>
      </c>
    </row>
    <row r="14" spans="1:6" ht="15" thickBot="1">
      <c r="A14" s="1853" t="s">
        <v>1155</v>
      </c>
      <c r="B14" s="1860" t="s">
        <v>1112</v>
      </c>
      <c r="C14" s="1858">
        <v>0.1</v>
      </c>
      <c r="D14" s="1858">
        <v>6.5000000000000002E-2</v>
      </c>
      <c r="E14" s="1858">
        <v>7.0000000000000007E-2</v>
      </c>
      <c r="F14" s="1859">
        <v>0.1</v>
      </c>
    </row>
    <row r="15" spans="1:6" ht="15" thickBot="1">
      <c r="A15" s="1853" t="s">
        <v>1155</v>
      </c>
      <c r="B15" s="1860" t="s">
        <v>1123</v>
      </c>
      <c r="C15" s="1858">
        <v>9.8000000000000004E-2</v>
      </c>
      <c r="D15" s="1858">
        <v>8.8999999999999996E-2</v>
      </c>
      <c r="E15" s="1858">
        <v>8.8999999999999996E-2</v>
      </c>
      <c r="F15" s="1859">
        <v>0.1</v>
      </c>
    </row>
    <row r="16" spans="1:6" ht="15" thickBot="1">
      <c r="A16" s="1853" t="s">
        <v>1155</v>
      </c>
      <c r="B16" s="1860" t="s">
        <v>1134</v>
      </c>
      <c r="C16" s="1858">
        <v>7.0000000000000007E-2</v>
      </c>
      <c r="D16" s="1858">
        <v>9.2999999999999999E-2</v>
      </c>
      <c r="E16" s="1858">
        <v>9.6000000000000002E-2</v>
      </c>
      <c r="F16" s="1859">
        <v>0.1</v>
      </c>
    </row>
    <row r="17" spans="1:6" ht="15" thickBot="1">
      <c r="A17" s="1853" t="s">
        <v>1155</v>
      </c>
      <c r="B17" s="1860" t="s">
        <v>1145</v>
      </c>
      <c r="C17" s="1858">
        <v>9.5000000000000001E-2</v>
      </c>
      <c r="D17" s="1858">
        <v>0.1</v>
      </c>
      <c r="E17" s="1858">
        <v>0.1</v>
      </c>
      <c r="F17" s="1866"/>
    </row>
    <row r="18" spans="1:6" ht="15" thickBot="1">
      <c r="A18" s="1853" t="s">
        <v>1155</v>
      </c>
      <c r="B18" s="1860" t="s">
        <v>1157</v>
      </c>
      <c r="C18" s="1858">
        <v>7.3999999999999996E-2</v>
      </c>
      <c r="D18" s="1858">
        <v>9.9000000000000005E-2</v>
      </c>
      <c r="E18" s="1858">
        <v>0.1</v>
      </c>
      <c r="F18" s="1866"/>
    </row>
    <row r="19" spans="1:6" ht="15" thickBot="1">
      <c r="A19" s="1853" t="s">
        <v>1155</v>
      </c>
      <c r="B19" s="1860" t="s">
        <v>1167</v>
      </c>
      <c r="C19" s="1858">
        <v>9.9000000000000005E-2</v>
      </c>
      <c r="D19" s="1858">
        <v>7.5999999999999998E-2</v>
      </c>
      <c r="E19" s="1858">
        <v>8.6999999999999994E-2</v>
      </c>
      <c r="F19" s="1866"/>
    </row>
    <row r="20" spans="1:6" ht="15" thickBot="1">
      <c r="A20" s="1853" t="s">
        <v>1155</v>
      </c>
      <c r="B20" s="1860" t="s">
        <v>1177</v>
      </c>
      <c r="C20" s="1858">
        <v>9.8000000000000004E-2</v>
      </c>
      <c r="D20" s="1858">
        <v>8.5000000000000006E-2</v>
      </c>
      <c r="E20" s="1858">
        <v>8.2000000000000003E-2</v>
      </c>
      <c r="F20" s="1866"/>
    </row>
    <row r="21" spans="1:6" ht="15" thickBot="1">
      <c r="A21" s="1853" t="s">
        <v>1155</v>
      </c>
      <c r="B21" s="1860" t="s">
        <v>1187</v>
      </c>
      <c r="C21" s="1858">
        <v>6.6000000000000003E-2</v>
      </c>
      <c r="D21" s="1858">
        <v>6.4000000000000001E-2</v>
      </c>
      <c r="E21" s="1858">
        <v>6.5000000000000002E-2</v>
      </c>
      <c r="F21" s="1866"/>
    </row>
    <row r="22" spans="1:6" ht="15" thickBot="1">
      <c r="A22" s="1853" t="s">
        <v>1155</v>
      </c>
      <c r="B22" s="1860" t="s">
        <v>2092</v>
      </c>
      <c r="C22" s="1858">
        <v>0.08</v>
      </c>
      <c r="D22" s="1858">
        <v>9.8000000000000004E-2</v>
      </c>
      <c r="E22" s="1858">
        <v>9.8000000000000004E-2</v>
      </c>
      <c r="F22" s="1866"/>
    </row>
    <row r="23" spans="1:6" ht="15" thickBot="1">
      <c r="A23" s="1853" t="s">
        <v>1155</v>
      </c>
      <c r="B23" s="1860" t="s">
        <v>1207</v>
      </c>
      <c r="C23" s="1858">
        <v>9.9000000000000005E-2</v>
      </c>
      <c r="D23" s="1858">
        <v>9.8000000000000004E-2</v>
      </c>
      <c r="E23" s="1858">
        <v>9.0999999999999998E-2</v>
      </c>
      <c r="F23" s="1866"/>
    </row>
    <row r="24" spans="1:6" ht="15" thickBot="1">
      <c r="A24" s="1853" t="s">
        <v>1155</v>
      </c>
      <c r="B24" s="1860" t="s">
        <v>1217</v>
      </c>
      <c r="C24" s="1858">
        <v>8.8999999999999996E-2</v>
      </c>
      <c r="D24" s="1858">
        <v>9.7000000000000003E-2</v>
      </c>
      <c r="E24" s="1858">
        <v>7.0000000000000007E-2</v>
      </c>
      <c r="F24" s="1866"/>
    </row>
    <row r="25" spans="1:6" ht="15" thickBot="1">
      <c r="A25" s="1853" t="s">
        <v>1155</v>
      </c>
      <c r="B25" s="1860" t="s">
        <v>1227</v>
      </c>
      <c r="C25" s="1858">
        <v>8.8999999999999996E-2</v>
      </c>
      <c r="D25" s="1858">
        <v>0.1</v>
      </c>
      <c r="E25" s="1858">
        <v>8.1000000000000003E-2</v>
      </c>
      <c r="F25" s="1866"/>
    </row>
    <row r="26" spans="1:6" ht="15" thickBot="1">
      <c r="A26" s="1853" t="s">
        <v>1155</v>
      </c>
      <c r="B26" s="1860" t="s">
        <v>1237</v>
      </c>
      <c r="C26" s="1867"/>
      <c r="D26" s="1858">
        <v>9.6000000000000002E-2</v>
      </c>
      <c r="E26" s="1858">
        <v>9.2999999999999999E-2</v>
      </c>
      <c r="F26" s="1866"/>
    </row>
    <row r="27" spans="1:6" ht="15" thickBot="1">
      <c r="A27" s="1853" t="s">
        <v>1155</v>
      </c>
      <c r="B27" s="1860" t="s">
        <v>1247</v>
      </c>
      <c r="C27" s="1867"/>
      <c r="D27" s="1858">
        <v>7.5999999999999998E-2</v>
      </c>
      <c r="E27" s="1858">
        <v>9.1999999999999998E-2</v>
      </c>
      <c r="F27" s="1866"/>
    </row>
    <row r="28" spans="1:6" ht="15" thickBot="1">
      <c r="A28" s="1861" t="s">
        <v>1155</v>
      </c>
      <c r="B28" s="1862" t="s">
        <v>1257</v>
      </c>
      <c r="C28" s="1864"/>
      <c r="D28" s="1863">
        <v>7.5999999999999998E-2</v>
      </c>
      <c r="E28" s="1863">
        <v>9.1999999999999998E-2</v>
      </c>
      <c r="F28" s="1865"/>
    </row>
    <row r="29" spans="1:6" ht="15" thickBot="1">
      <c r="A29" s="1853" t="s">
        <v>1326</v>
      </c>
      <c r="B29" s="1854" t="s">
        <v>2093</v>
      </c>
      <c r="C29" s="1855">
        <v>6.4000000000000001E-2</v>
      </c>
      <c r="D29" s="1855">
        <v>6.5000000000000002E-2</v>
      </c>
      <c r="E29" s="1855">
        <v>6.9000000000000006E-2</v>
      </c>
      <c r="F29" s="1856">
        <v>0.1</v>
      </c>
    </row>
    <row r="30" spans="1:6" ht="15" thickBot="1">
      <c r="A30" s="1853" t="s">
        <v>1326</v>
      </c>
      <c r="B30" s="1860" t="s">
        <v>1072</v>
      </c>
      <c r="C30" s="1858">
        <v>6.4000000000000001E-2</v>
      </c>
      <c r="D30" s="1858">
        <v>9.9000000000000005E-2</v>
      </c>
      <c r="E30" s="1858">
        <v>0.1</v>
      </c>
      <c r="F30" s="1859">
        <v>0.1</v>
      </c>
    </row>
    <row r="31" spans="1:6" ht="15" thickBot="1">
      <c r="A31" s="1853" t="s">
        <v>1326</v>
      </c>
      <c r="B31" s="1860" t="s">
        <v>1086</v>
      </c>
      <c r="C31" s="1858">
        <v>0.1</v>
      </c>
      <c r="D31" s="1858">
        <v>9.5000000000000001E-2</v>
      </c>
      <c r="E31" s="1858">
        <v>8.8999999999999996E-2</v>
      </c>
      <c r="F31" s="1859">
        <v>0.1</v>
      </c>
    </row>
    <row r="32" spans="1:6" ht="15" thickBot="1">
      <c r="A32" s="1853" t="s">
        <v>1326</v>
      </c>
      <c r="B32" s="1860" t="s">
        <v>1099</v>
      </c>
      <c r="C32" s="1858">
        <v>0.05</v>
      </c>
      <c r="D32" s="1858">
        <v>0.05</v>
      </c>
      <c r="E32" s="1858">
        <v>8.7999999999999995E-2</v>
      </c>
      <c r="F32" s="1859">
        <v>0.1</v>
      </c>
    </row>
    <row r="33" spans="1:6" ht="15" thickBot="1">
      <c r="A33" s="1853" t="s">
        <v>1326</v>
      </c>
      <c r="B33" s="1860" t="s">
        <v>1113</v>
      </c>
      <c r="C33" s="1858">
        <v>7.4999999999999997E-2</v>
      </c>
      <c r="D33" s="1858">
        <v>9.4E-2</v>
      </c>
      <c r="E33" s="1858">
        <v>9.7000000000000003E-2</v>
      </c>
      <c r="F33" s="1859">
        <v>0.1</v>
      </c>
    </row>
    <row r="34" spans="1:6" ht="15" thickBot="1">
      <c r="A34" s="1853" t="s">
        <v>1326</v>
      </c>
      <c r="B34" s="1860" t="s">
        <v>1124</v>
      </c>
      <c r="C34" s="1858">
        <v>9.8000000000000004E-2</v>
      </c>
      <c r="D34" s="1858">
        <v>8.5999999999999993E-2</v>
      </c>
      <c r="E34" s="1858">
        <v>9.7000000000000003E-2</v>
      </c>
      <c r="F34" s="1859">
        <v>0.1</v>
      </c>
    </row>
    <row r="35" spans="1:6" ht="15" thickBot="1">
      <c r="A35" s="1853" t="s">
        <v>1326</v>
      </c>
      <c r="B35" s="1860" t="s">
        <v>1135</v>
      </c>
      <c r="C35" s="1858">
        <v>5.8999999999999997E-2</v>
      </c>
      <c r="D35" s="1858">
        <v>6.5000000000000002E-2</v>
      </c>
      <c r="E35" s="1858">
        <v>7.0000000000000007E-2</v>
      </c>
      <c r="F35" s="1859">
        <v>0.1</v>
      </c>
    </row>
    <row r="36" spans="1:6" ht="15" thickBot="1">
      <c r="A36" s="1853" t="s">
        <v>1326</v>
      </c>
      <c r="B36" s="1860" t="s">
        <v>1146</v>
      </c>
      <c r="C36" s="1858">
        <v>6.3E-2</v>
      </c>
      <c r="D36" s="1858">
        <v>0.1</v>
      </c>
      <c r="E36" s="1858">
        <v>0.1</v>
      </c>
      <c r="F36" s="1859">
        <v>0.1</v>
      </c>
    </row>
    <row r="37" spans="1:6" ht="15" thickBot="1">
      <c r="A37" s="1853" t="s">
        <v>1326</v>
      </c>
      <c r="B37" s="1860" t="s">
        <v>1158</v>
      </c>
      <c r="C37" s="1858">
        <v>7.3999999999999996E-2</v>
      </c>
      <c r="D37" s="1858">
        <v>0.1</v>
      </c>
      <c r="E37" s="1858">
        <v>0.1</v>
      </c>
      <c r="F37" s="1859">
        <v>0.1</v>
      </c>
    </row>
    <row r="38" spans="1:6" ht="15" thickBot="1">
      <c r="A38" s="1853" t="s">
        <v>1326</v>
      </c>
      <c r="B38" s="1860" t="s">
        <v>1168</v>
      </c>
      <c r="C38" s="1858">
        <v>0.1</v>
      </c>
      <c r="D38" s="1858">
        <v>9.6000000000000002E-2</v>
      </c>
      <c r="E38" s="1858">
        <v>9.6000000000000002E-2</v>
      </c>
      <c r="F38" s="1866"/>
    </row>
    <row r="39" spans="1:6" ht="15" thickBot="1">
      <c r="A39" s="1853" t="s">
        <v>1326</v>
      </c>
      <c r="B39" s="1860" t="s">
        <v>1178</v>
      </c>
      <c r="C39" s="1858">
        <v>0.1</v>
      </c>
      <c r="D39" s="1858">
        <v>9.6000000000000002E-2</v>
      </c>
      <c r="E39" s="1858">
        <v>9.6000000000000002E-2</v>
      </c>
      <c r="F39" s="1866"/>
    </row>
    <row r="40" spans="1:6" ht="15" thickBot="1">
      <c r="A40" s="1853" t="s">
        <v>1326</v>
      </c>
      <c r="B40" s="1860" t="s">
        <v>1188</v>
      </c>
      <c r="C40" s="1858">
        <v>9.6000000000000002E-2</v>
      </c>
      <c r="D40" s="1858">
        <v>0.1</v>
      </c>
      <c r="E40" s="1858">
        <v>9.9000000000000005E-2</v>
      </c>
      <c r="F40" s="1866"/>
    </row>
    <row r="41" spans="1:6" ht="15" thickBot="1">
      <c r="A41" s="1853" t="s">
        <v>1326</v>
      </c>
      <c r="B41" s="1860" t="s">
        <v>1198</v>
      </c>
      <c r="C41" s="1858">
        <v>9.6000000000000002E-2</v>
      </c>
      <c r="D41" s="1858">
        <v>9.8000000000000004E-2</v>
      </c>
      <c r="E41" s="1858">
        <v>9.8000000000000004E-2</v>
      </c>
      <c r="F41" s="1866"/>
    </row>
    <row r="42" spans="1:6" ht="15" thickBot="1">
      <c r="A42" s="1853" t="s">
        <v>1326</v>
      </c>
      <c r="B42" s="1860" t="s">
        <v>1208</v>
      </c>
      <c r="C42" s="1858">
        <v>0.1</v>
      </c>
      <c r="D42" s="1858">
        <v>8.7999999999999995E-2</v>
      </c>
      <c r="E42" s="1858">
        <v>0.1</v>
      </c>
      <c r="F42" s="1866"/>
    </row>
    <row r="43" spans="1:6" ht="15" thickBot="1">
      <c r="A43" s="1853" t="s">
        <v>1326</v>
      </c>
      <c r="B43" s="1860" t="s">
        <v>1218</v>
      </c>
      <c r="C43" s="1858">
        <v>9.8000000000000004E-2</v>
      </c>
      <c r="D43" s="1858">
        <v>9.7000000000000003E-2</v>
      </c>
      <c r="E43" s="1858">
        <v>9.6000000000000002E-2</v>
      </c>
      <c r="F43" s="1866"/>
    </row>
    <row r="44" spans="1:6" ht="15" thickBot="1">
      <c r="A44" s="1853" t="s">
        <v>1326</v>
      </c>
      <c r="B44" s="1860" t="s">
        <v>1228</v>
      </c>
      <c r="C44" s="1858">
        <v>8.5999999999999993E-2</v>
      </c>
      <c r="D44" s="1858">
        <v>7.9000000000000001E-2</v>
      </c>
      <c r="E44" s="1858">
        <v>7.0999999999999994E-2</v>
      </c>
      <c r="F44" s="1866"/>
    </row>
    <row r="45" spans="1:6" ht="15" thickBot="1">
      <c r="A45" s="1853" t="s">
        <v>1326</v>
      </c>
      <c r="B45" s="1860" t="s">
        <v>1238</v>
      </c>
      <c r="C45" s="1858">
        <v>9.8000000000000004E-2</v>
      </c>
      <c r="D45" s="1858">
        <v>9.6000000000000002E-2</v>
      </c>
      <c r="E45" s="1858">
        <v>9.6000000000000002E-2</v>
      </c>
      <c r="F45" s="1866"/>
    </row>
    <row r="46" spans="1:6" ht="15" thickBot="1">
      <c r="A46" s="1853" t="s">
        <v>1326</v>
      </c>
      <c r="B46" s="1860" t="s">
        <v>1248</v>
      </c>
      <c r="C46" s="1858">
        <v>8.5999999999999993E-2</v>
      </c>
      <c r="D46" s="1858">
        <v>9.8000000000000004E-2</v>
      </c>
      <c r="E46" s="1858">
        <v>8.7999999999999995E-2</v>
      </c>
      <c r="F46" s="1866"/>
    </row>
    <row r="47" spans="1:6" ht="15" thickBot="1">
      <c r="A47" s="1853" t="s">
        <v>1326</v>
      </c>
      <c r="B47" s="1860" t="s">
        <v>1258</v>
      </c>
      <c r="C47" s="1858">
        <v>9.6000000000000002E-2</v>
      </c>
      <c r="D47" s="1867"/>
      <c r="E47" s="1858">
        <v>6.9000000000000006E-2</v>
      </c>
      <c r="F47" s="1866"/>
    </row>
    <row r="48" spans="1:6" ht="15" thickBot="1">
      <c r="A48" s="1861" t="s">
        <v>1326</v>
      </c>
      <c r="B48" s="1862" t="s">
        <v>1267</v>
      </c>
      <c r="C48" s="1863">
        <v>9.8000000000000004E-2</v>
      </c>
      <c r="D48" s="1864"/>
      <c r="E48" s="1863">
        <v>9.5000000000000001E-2</v>
      </c>
      <c r="F48" s="1865"/>
    </row>
    <row r="49" spans="1:6" ht="15" thickBot="1">
      <c r="A49" s="1853" t="s">
        <v>924</v>
      </c>
      <c r="B49" s="1854" t="s">
        <v>2094</v>
      </c>
      <c r="C49" s="1855">
        <v>9.7000000000000003E-2</v>
      </c>
      <c r="D49" s="1855">
        <v>9.5000000000000001E-2</v>
      </c>
      <c r="E49" s="1855">
        <v>9.7000000000000003E-2</v>
      </c>
      <c r="F49" s="1856">
        <v>0.1</v>
      </c>
    </row>
    <row r="50" spans="1:6" ht="15" thickBot="1">
      <c r="A50" s="1853" t="s">
        <v>924</v>
      </c>
      <c r="B50" s="1857" t="s">
        <v>1073</v>
      </c>
      <c r="C50" s="1858">
        <v>7.4999999999999997E-2</v>
      </c>
      <c r="D50" s="1858">
        <v>9.5000000000000001E-2</v>
      </c>
      <c r="E50" s="1858">
        <v>0.1</v>
      </c>
      <c r="F50" s="1859">
        <v>0.1</v>
      </c>
    </row>
    <row r="51" spans="1:6" ht="15" thickBot="1">
      <c r="A51" s="1853" t="s">
        <v>924</v>
      </c>
      <c r="B51" s="1857" t="s">
        <v>1087</v>
      </c>
      <c r="C51" s="1858">
        <v>9.8000000000000004E-2</v>
      </c>
      <c r="D51" s="1858">
        <v>8.8999999999999996E-2</v>
      </c>
      <c r="E51" s="1858">
        <v>0.1</v>
      </c>
      <c r="F51" s="1859">
        <v>0.1</v>
      </c>
    </row>
    <row r="52" spans="1:6" ht="15" thickBot="1">
      <c r="A52" s="1853" t="s">
        <v>924</v>
      </c>
      <c r="B52" s="1857" t="s">
        <v>1100</v>
      </c>
      <c r="C52" s="1858">
        <v>9.8000000000000004E-2</v>
      </c>
      <c r="D52" s="1858">
        <v>9.7000000000000003E-2</v>
      </c>
      <c r="E52" s="1858">
        <v>8.1000000000000003E-2</v>
      </c>
      <c r="F52" s="1859">
        <v>0.1</v>
      </c>
    </row>
    <row r="53" spans="1:6" ht="15" thickBot="1">
      <c r="A53" s="1853" t="s">
        <v>924</v>
      </c>
      <c r="B53" s="1857" t="s">
        <v>1114</v>
      </c>
      <c r="C53" s="1858">
        <v>9.7000000000000003E-2</v>
      </c>
      <c r="D53" s="1858">
        <v>7.5999999999999998E-2</v>
      </c>
      <c r="E53" s="1858">
        <v>7.0999999999999994E-2</v>
      </c>
      <c r="F53" s="1859">
        <v>0.1</v>
      </c>
    </row>
    <row r="54" spans="1:6" ht="15" thickBot="1">
      <c r="A54" s="1853" t="s">
        <v>924</v>
      </c>
      <c r="B54" s="1857" t="s">
        <v>1125</v>
      </c>
      <c r="C54" s="1858">
        <v>7.5999999999999998E-2</v>
      </c>
      <c r="D54" s="1858">
        <v>0.1</v>
      </c>
      <c r="E54" s="1858">
        <v>9.9000000000000005E-2</v>
      </c>
      <c r="F54" s="1859">
        <v>0.1</v>
      </c>
    </row>
    <row r="55" spans="1:6" ht="15" thickBot="1">
      <c r="A55" s="1853" t="s">
        <v>924</v>
      </c>
      <c r="B55" s="1857" t="s">
        <v>1136</v>
      </c>
      <c r="C55" s="1858">
        <v>0.1</v>
      </c>
      <c r="D55" s="1858">
        <v>0.1</v>
      </c>
      <c r="E55" s="1858">
        <v>9.6000000000000002E-2</v>
      </c>
      <c r="F55" s="1859">
        <v>0.1</v>
      </c>
    </row>
    <row r="56" spans="1:6" ht="15" thickBot="1">
      <c r="A56" s="1853" t="s">
        <v>924</v>
      </c>
      <c r="B56" s="1857" t="s">
        <v>1147</v>
      </c>
      <c r="C56" s="1858">
        <v>0.1</v>
      </c>
      <c r="D56" s="1858">
        <v>9.6000000000000002E-2</v>
      </c>
      <c r="E56" s="1858">
        <v>5.1999999999999998E-2</v>
      </c>
      <c r="F56" s="1859">
        <v>0.1</v>
      </c>
    </row>
    <row r="57" spans="1:6" ht="15" thickBot="1">
      <c r="A57" s="1853" t="s">
        <v>924</v>
      </c>
      <c r="B57" s="1857" t="s">
        <v>1159</v>
      </c>
      <c r="C57" s="1858">
        <v>9.7000000000000003E-2</v>
      </c>
      <c r="D57" s="1858">
        <v>9.6000000000000002E-2</v>
      </c>
      <c r="E57" s="1858">
        <v>9.6000000000000002E-2</v>
      </c>
      <c r="F57" s="1859">
        <v>0.1</v>
      </c>
    </row>
    <row r="58" spans="1:6" ht="15" thickBot="1">
      <c r="A58" s="1853" t="s">
        <v>924</v>
      </c>
      <c r="B58" s="1857" t="s">
        <v>1169</v>
      </c>
      <c r="C58" s="1858">
        <v>9.6000000000000002E-2</v>
      </c>
      <c r="D58" s="1858">
        <v>9.9000000000000005E-2</v>
      </c>
      <c r="E58" s="1858">
        <v>9.6000000000000002E-2</v>
      </c>
      <c r="F58" s="1859">
        <v>0.1</v>
      </c>
    </row>
    <row r="59" spans="1:6" ht="15" thickBot="1">
      <c r="A59" s="1853" t="s">
        <v>924</v>
      </c>
      <c r="B59" s="1857" t="s">
        <v>1179</v>
      </c>
      <c r="C59" s="1858">
        <v>7.1999999999999995E-2</v>
      </c>
      <c r="D59" s="1858">
        <v>9.6000000000000002E-2</v>
      </c>
      <c r="E59" s="1858">
        <v>7.0999999999999994E-2</v>
      </c>
      <c r="F59" s="1859">
        <v>0.1</v>
      </c>
    </row>
    <row r="60" spans="1:6" ht="15" thickBot="1">
      <c r="A60" s="1853" t="s">
        <v>924</v>
      </c>
      <c r="B60" s="1857" t="s">
        <v>1189</v>
      </c>
      <c r="C60" s="1858">
        <v>9.6000000000000002E-2</v>
      </c>
      <c r="D60" s="1858">
        <v>8.8999999999999996E-2</v>
      </c>
      <c r="E60" s="1858">
        <v>9.6000000000000002E-2</v>
      </c>
      <c r="F60" s="1859">
        <v>0.1</v>
      </c>
    </row>
    <row r="61" spans="1:6" ht="15" thickBot="1">
      <c r="A61" s="1853" t="s">
        <v>924</v>
      </c>
      <c r="B61" s="1857" t="s">
        <v>1199</v>
      </c>
      <c r="C61" s="1858">
        <v>8.8999999999999996E-2</v>
      </c>
      <c r="D61" s="1858">
        <v>9.8000000000000004E-2</v>
      </c>
      <c r="E61" s="1858">
        <v>8.7999999999999995E-2</v>
      </c>
      <c r="F61" s="1866"/>
    </row>
    <row r="62" spans="1:6" ht="15" thickBot="1">
      <c r="A62" s="1853" t="s">
        <v>924</v>
      </c>
      <c r="B62" s="1857" t="s">
        <v>1209</v>
      </c>
      <c r="C62" s="1858">
        <v>9.8000000000000004E-2</v>
      </c>
      <c r="D62" s="1858">
        <v>9.2999999999999999E-2</v>
      </c>
      <c r="E62" s="1858">
        <v>9.7000000000000003E-2</v>
      </c>
      <c r="F62" s="1866"/>
    </row>
    <row r="63" spans="1:6" ht="15" thickBot="1">
      <c r="A63" s="1853" t="s">
        <v>924</v>
      </c>
      <c r="B63" s="1857" t="s">
        <v>1219</v>
      </c>
      <c r="C63" s="1858">
        <v>9.6000000000000002E-2</v>
      </c>
      <c r="D63" s="1858">
        <v>9.8000000000000004E-2</v>
      </c>
      <c r="E63" s="1858">
        <v>0.09</v>
      </c>
      <c r="F63" s="1866"/>
    </row>
    <row r="64" spans="1:6" ht="15" thickBot="1">
      <c r="A64" s="1853" t="s">
        <v>924</v>
      </c>
      <c r="B64" s="1857" t="s">
        <v>1229</v>
      </c>
      <c r="C64" s="1858">
        <v>9.9000000000000005E-2</v>
      </c>
      <c r="D64" s="1858">
        <v>9.7000000000000003E-2</v>
      </c>
      <c r="E64" s="1858">
        <v>9.9000000000000005E-2</v>
      </c>
      <c r="F64" s="1866"/>
    </row>
    <row r="65" spans="1:6" ht="15" thickBot="1">
      <c r="A65" s="1853" t="s">
        <v>924</v>
      </c>
      <c r="B65" s="1857" t="s">
        <v>1239</v>
      </c>
      <c r="C65" s="1858">
        <v>9.8000000000000004E-2</v>
      </c>
      <c r="D65" s="1858">
        <v>9.6000000000000002E-2</v>
      </c>
      <c r="E65" s="1858">
        <v>9.6000000000000002E-2</v>
      </c>
      <c r="F65" s="1866"/>
    </row>
    <row r="66" spans="1:6" ht="15" thickBot="1">
      <c r="A66" s="1853" t="s">
        <v>924</v>
      </c>
      <c r="B66" s="1857" t="s">
        <v>1249</v>
      </c>
      <c r="C66" s="1858">
        <v>9.6000000000000002E-2</v>
      </c>
      <c r="D66" s="1858">
        <v>9.1999999999999998E-2</v>
      </c>
      <c r="E66" s="1858">
        <v>9.6000000000000002E-2</v>
      </c>
      <c r="F66" s="1866"/>
    </row>
    <row r="67" spans="1:6" ht="15" thickBot="1">
      <c r="A67" s="1853" t="s">
        <v>924</v>
      </c>
      <c r="B67" s="1857" t="s">
        <v>1259</v>
      </c>
      <c r="C67" s="1858">
        <v>9.4E-2</v>
      </c>
      <c r="D67" s="1858">
        <v>0.1</v>
      </c>
      <c r="E67" s="1858">
        <v>8.7999999999999995E-2</v>
      </c>
      <c r="F67" s="1866"/>
    </row>
    <row r="68" spans="1:6" ht="15" thickBot="1">
      <c r="A68" s="1853" t="s">
        <v>924</v>
      </c>
      <c r="B68" s="1857" t="s">
        <v>1268</v>
      </c>
      <c r="C68" s="1858">
        <v>0.1</v>
      </c>
      <c r="D68" s="1858">
        <v>8.7999999999999995E-2</v>
      </c>
      <c r="E68" s="1858">
        <v>9.7000000000000003E-2</v>
      </c>
      <c r="F68" s="1866"/>
    </row>
    <row r="69" spans="1:6" ht="15" thickBot="1">
      <c r="A69" s="1853" t="s">
        <v>924</v>
      </c>
      <c r="B69" s="1857" t="s">
        <v>1277</v>
      </c>
      <c r="C69" s="1858">
        <v>6.4000000000000001E-2</v>
      </c>
      <c r="D69" s="1858">
        <v>0.1</v>
      </c>
      <c r="E69" s="1858">
        <v>0.1</v>
      </c>
      <c r="F69" s="1866"/>
    </row>
    <row r="70" spans="1:6" ht="15" thickBot="1">
      <c r="A70" s="1853" t="s">
        <v>924</v>
      </c>
      <c r="B70" s="1857" t="s">
        <v>1285</v>
      </c>
      <c r="C70" s="1858">
        <v>9.0999999999999998E-2</v>
      </c>
      <c r="D70" s="1867"/>
      <c r="E70" s="1867"/>
      <c r="F70" s="1866"/>
    </row>
    <row r="71" spans="1:6" ht="15" thickBot="1">
      <c r="A71" s="1853" t="s">
        <v>924</v>
      </c>
      <c r="B71" s="1857" t="s">
        <v>1292</v>
      </c>
      <c r="C71" s="1858">
        <v>0.1</v>
      </c>
      <c r="D71" s="1867"/>
      <c r="E71" s="1867"/>
      <c r="F71" s="1866"/>
    </row>
    <row r="72" spans="1:6" ht="24.6" thickBot="1">
      <c r="A72" s="1853" t="s">
        <v>924</v>
      </c>
      <c r="B72" s="1857" t="s">
        <v>2095</v>
      </c>
      <c r="C72" s="1867"/>
      <c r="D72" s="1867"/>
      <c r="E72" s="1867"/>
      <c r="F72" s="1859">
        <v>0.05</v>
      </c>
    </row>
    <row r="73" spans="1:6" ht="24.6" thickBot="1">
      <c r="A73" s="1853" t="s">
        <v>924</v>
      </c>
      <c r="B73" s="1857" t="s">
        <v>2096</v>
      </c>
      <c r="C73" s="1867"/>
      <c r="D73" s="1867"/>
      <c r="E73" s="1867"/>
      <c r="F73" s="1859">
        <v>0.05</v>
      </c>
    </row>
    <row r="74" spans="1:6" ht="24.6" thickBot="1">
      <c r="A74" s="1853" t="s">
        <v>924</v>
      </c>
      <c r="B74" s="1857" t="s">
        <v>2097</v>
      </c>
      <c r="C74" s="1867"/>
      <c r="D74" s="1867"/>
      <c r="E74" s="1867"/>
      <c r="F74" s="1859">
        <v>0.05</v>
      </c>
    </row>
    <row r="75" spans="1:6" ht="24.6" thickBot="1">
      <c r="A75" s="1861" t="s">
        <v>924</v>
      </c>
      <c r="B75" s="1868" t="s">
        <v>2098</v>
      </c>
      <c r="C75" s="1864"/>
      <c r="D75" s="1864"/>
      <c r="E75" s="1864"/>
      <c r="F75" s="1869">
        <v>0.05</v>
      </c>
    </row>
    <row r="76" spans="1:6" ht="15" thickBot="1">
      <c r="A76" s="1853" t="s">
        <v>1407</v>
      </c>
      <c r="B76" s="1854" t="s">
        <v>2099</v>
      </c>
      <c r="C76" s="1855">
        <v>0.1</v>
      </c>
      <c r="D76" s="1855">
        <v>0.1</v>
      </c>
      <c r="E76" s="1855">
        <v>0.1</v>
      </c>
      <c r="F76" s="1856">
        <v>0.1</v>
      </c>
    </row>
    <row r="77" spans="1:6" ht="15" thickBot="1">
      <c r="A77" s="1853" t="s">
        <v>1407</v>
      </c>
      <c r="B77" s="1857" t="s">
        <v>1074</v>
      </c>
      <c r="C77" s="1858">
        <v>8.7999999999999995E-2</v>
      </c>
      <c r="D77" s="1858">
        <v>8.6999999999999994E-2</v>
      </c>
      <c r="E77" s="1858">
        <v>7.9000000000000001E-2</v>
      </c>
      <c r="F77" s="1859">
        <v>0.1</v>
      </c>
    </row>
    <row r="78" spans="1:6" ht="15" thickBot="1">
      <c r="A78" s="1853" t="s">
        <v>1407</v>
      </c>
      <c r="B78" s="1857" t="s">
        <v>1088</v>
      </c>
      <c r="C78" s="1858">
        <v>8.6999999999999994E-2</v>
      </c>
      <c r="D78" s="1858">
        <v>8.4000000000000005E-2</v>
      </c>
      <c r="E78" s="1858">
        <v>9.6000000000000002E-2</v>
      </c>
      <c r="F78" s="1859">
        <v>0.1</v>
      </c>
    </row>
    <row r="79" spans="1:6" ht="15" thickBot="1">
      <c r="A79" s="1853" t="s">
        <v>1407</v>
      </c>
      <c r="B79" s="1857" t="s">
        <v>1101</v>
      </c>
      <c r="C79" s="1858">
        <v>9.8000000000000004E-2</v>
      </c>
      <c r="D79" s="1858">
        <v>9.8000000000000004E-2</v>
      </c>
      <c r="E79" s="1858">
        <v>9.0999999999999998E-2</v>
      </c>
      <c r="F79" s="1859">
        <v>0.1</v>
      </c>
    </row>
    <row r="80" spans="1:6" ht="15" thickBot="1">
      <c r="A80" s="1853" t="s">
        <v>1407</v>
      </c>
      <c r="B80" s="1857" t="s">
        <v>1115</v>
      </c>
      <c r="C80" s="1858">
        <v>9.6000000000000002E-2</v>
      </c>
      <c r="D80" s="1858">
        <v>9.6000000000000002E-2</v>
      </c>
      <c r="E80" s="1858">
        <v>0.1</v>
      </c>
      <c r="F80" s="1859">
        <v>0.1</v>
      </c>
    </row>
    <row r="81" spans="1:6" ht="15" thickBot="1">
      <c r="A81" s="1853" t="s">
        <v>1407</v>
      </c>
      <c r="B81" s="1857" t="s">
        <v>1126</v>
      </c>
      <c r="C81" s="1858">
        <v>9.9000000000000005E-2</v>
      </c>
      <c r="D81" s="1858">
        <v>9.9000000000000005E-2</v>
      </c>
      <c r="E81" s="1858">
        <v>9.8000000000000004E-2</v>
      </c>
      <c r="F81" s="1859">
        <v>0.1</v>
      </c>
    </row>
    <row r="82" spans="1:6" ht="15" thickBot="1">
      <c r="A82" s="1853" t="s">
        <v>1407</v>
      </c>
      <c r="B82" s="1857" t="s">
        <v>1137</v>
      </c>
      <c r="C82" s="1858">
        <v>9.9000000000000005E-2</v>
      </c>
      <c r="D82" s="1858">
        <v>9.9000000000000005E-2</v>
      </c>
      <c r="E82" s="1858">
        <v>9.7000000000000003E-2</v>
      </c>
      <c r="F82" s="1859">
        <v>0.1</v>
      </c>
    </row>
    <row r="83" spans="1:6" ht="15" thickBot="1">
      <c r="A83" s="1853" t="s">
        <v>1407</v>
      </c>
      <c r="B83" s="1857" t="s">
        <v>1148</v>
      </c>
      <c r="C83" s="1858">
        <v>9.8000000000000004E-2</v>
      </c>
      <c r="D83" s="1858">
        <v>9.8000000000000004E-2</v>
      </c>
      <c r="E83" s="1858">
        <v>9.8000000000000004E-2</v>
      </c>
      <c r="F83" s="1859">
        <v>0.1</v>
      </c>
    </row>
    <row r="84" spans="1:6" ht="15" thickBot="1">
      <c r="A84" s="1853" t="s">
        <v>1407</v>
      </c>
      <c r="B84" s="1857" t="s">
        <v>1160</v>
      </c>
      <c r="C84" s="1858">
        <v>9.9000000000000005E-2</v>
      </c>
      <c r="D84" s="1858">
        <v>9.9000000000000005E-2</v>
      </c>
      <c r="E84" s="1858">
        <v>9.9000000000000005E-2</v>
      </c>
      <c r="F84" s="1859">
        <v>0.1</v>
      </c>
    </row>
    <row r="85" spans="1:6" ht="15" thickBot="1">
      <c r="A85" s="1853" t="s">
        <v>1407</v>
      </c>
      <c r="B85" s="1857" t="s">
        <v>1170</v>
      </c>
      <c r="C85" s="1858">
        <v>9.9000000000000005E-2</v>
      </c>
      <c r="D85" s="1858">
        <v>9.9000000000000005E-2</v>
      </c>
      <c r="E85" s="1858">
        <v>9.9000000000000005E-2</v>
      </c>
      <c r="F85" s="1859">
        <v>0.1</v>
      </c>
    </row>
    <row r="86" spans="1:6" ht="15" thickBot="1">
      <c r="A86" s="1853" t="s">
        <v>1407</v>
      </c>
      <c r="B86" s="1857" t="s">
        <v>1180</v>
      </c>
      <c r="C86" s="1858">
        <v>0.1</v>
      </c>
      <c r="D86" s="1858">
        <v>0.1</v>
      </c>
      <c r="E86" s="1858">
        <v>7.6999999999999999E-2</v>
      </c>
      <c r="F86" s="1859">
        <v>0.1</v>
      </c>
    </row>
    <row r="87" spans="1:6" ht="15" thickBot="1">
      <c r="A87" s="1853" t="s">
        <v>1407</v>
      </c>
      <c r="B87" s="1857" t="s">
        <v>1190</v>
      </c>
      <c r="C87" s="1858">
        <v>0.1</v>
      </c>
      <c r="D87" s="1858">
        <v>0.1</v>
      </c>
      <c r="E87" s="1858">
        <v>9.8000000000000004E-2</v>
      </c>
      <c r="F87" s="1866"/>
    </row>
    <row r="88" spans="1:6" ht="15" thickBot="1">
      <c r="A88" s="1853" t="s">
        <v>1407</v>
      </c>
      <c r="B88" s="1857" t="s">
        <v>1200</v>
      </c>
      <c r="C88" s="1858">
        <v>9.1999999999999998E-2</v>
      </c>
      <c r="D88" s="1858">
        <v>8.5000000000000006E-2</v>
      </c>
      <c r="E88" s="1858">
        <v>9.6000000000000002E-2</v>
      </c>
      <c r="F88" s="1866"/>
    </row>
    <row r="89" spans="1:6" ht="15" thickBot="1">
      <c r="A89" s="1853" t="s">
        <v>1407</v>
      </c>
      <c r="B89" s="1857" t="s">
        <v>1210</v>
      </c>
      <c r="C89" s="1858">
        <v>0.1</v>
      </c>
      <c r="D89" s="1858">
        <v>0.1</v>
      </c>
      <c r="E89" s="1858">
        <v>9.7000000000000003E-2</v>
      </c>
      <c r="F89" s="1866"/>
    </row>
    <row r="90" spans="1:6" ht="15" thickBot="1">
      <c r="A90" s="1853" t="s">
        <v>1407</v>
      </c>
      <c r="B90" s="1857" t="s">
        <v>1220</v>
      </c>
      <c r="C90" s="1858">
        <v>9.8000000000000004E-2</v>
      </c>
      <c r="D90" s="1858">
        <v>9.8000000000000004E-2</v>
      </c>
      <c r="E90" s="1858">
        <v>8.7999999999999995E-2</v>
      </c>
      <c r="F90" s="1866"/>
    </row>
    <row r="91" spans="1:6" ht="15" thickBot="1">
      <c r="A91" s="1853" t="s">
        <v>1407</v>
      </c>
      <c r="B91" s="1857" t="s">
        <v>1230</v>
      </c>
      <c r="C91" s="1858">
        <v>9.9000000000000005E-2</v>
      </c>
      <c r="D91" s="1858">
        <v>9.9000000000000005E-2</v>
      </c>
      <c r="E91" s="1858">
        <v>9.0999999999999998E-2</v>
      </c>
      <c r="F91" s="1866"/>
    </row>
    <row r="92" spans="1:6" ht="15" thickBot="1">
      <c r="A92" s="1853" t="s">
        <v>1407</v>
      </c>
      <c r="B92" s="1857" t="s">
        <v>1240</v>
      </c>
      <c r="C92" s="1858">
        <v>9.6000000000000002E-2</v>
      </c>
      <c r="D92" s="1858">
        <v>9.6000000000000002E-2</v>
      </c>
      <c r="E92" s="1858">
        <v>7.2999999999999995E-2</v>
      </c>
      <c r="F92" s="1866"/>
    </row>
    <row r="93" spans="1:6" ht="15" thickBot="1">
      <c r="A93" s="1853" t="s">
        <v>1407</v>
      </c>
      <c r="B93" s="1857" t="s">
        <v>1250</v>
      </c>
      <c r="C93" s="1858">
        <v>9.6000000000000002E-2</v>
      </c>
      <c r="D93" s="1858">
        <v>9.6000000000000002E-2</v>
      </c>
      <c r="E93" s="1858">
        <v>9.9000000000000005E-2</v>
      </c>
      <c r="F93" s="1866"/>
    </row>
    <row r="94" spans="1:6" ht="15" thickBot="1">
      <c r="A94" s="1853" t="s">
        <v>1407</v>
      </c>
      <c r="B94" s="1857" t="s">
        <v>1260</v>
      </c>
      <c r="C94" s="1858">
        <v>7.5999999999999998E-2</v>
      </c>
      <c r="D94" s="1858">
        <v>7.3999999999999996E-2</v>
      </c>
      <c r="E94" s="1858">
        <v>9.7000000000000003E-2</v>
      </c>
      <c r="F94" s="1866"/>
    </row>
    <row r="95" spans="1:6" ht="15" thickBot="1">
      <c r="A95" s="1853" t="s">
        <v>1407</v>
      </c>
      <c r="B95" s="1857" t="s">
        <v>1269</v>
      </c>
      <c r="C95" s="1858">
        <v>9.9000000000000005E-2</v>
      </c>
      <c r="D95" s="1858">
        <v>9.4E-2</v>
      </c>
      <c r="E95" s="1858">
        <v>9.6000000000000002E-2</v>
      </c>
      <c r="F95" s="1866"/>
    </row>
    <row r="96" spans="1:6" ht="15" thickBot="1">
      <c r="A96" s="1853" t="s">
        <v>1407</v>
      </c>
      <c r="B96" s="1857" t="s">
        <v>1278</v>
      </c>
      <c r="C96" s="1858">
        <v>9.9000000000000005E-2</v>
      </c>
      <c r="D96" s="1858">
        <v>9.9000000000000005E-2</v>
      </c>
      <c r="E96" s="1858">
        <v>9.9000000000000005E-2</v>
      </c>
      <c r="F96" s="1866"/>
    </row>
    <row r="97" spans="1:6" ht="15" thickBot="1">
      <c r="A97" s="1853" t="s">
        <v>1407</v>
      </c>
      <c r="B97" s="1857" t="s">
        <v>1286</v>
      </c>
      <c r="C97" s="1858">
        <v>9.8000000000000004E-2</v>
      </c>
      <c r="D97" s="1858">
        <v>9.8000000000000004E-2</v>
      </c>
      <c r="E97" s="1858">
        <v>9.7000000000000003E-2</v>
      </c>
      <c r="F97" s="1866"/>
    </row>
    <row r="98" spans="1:6" ht="15" thickBot="1">
      <c r="A98" s="1853" t="s">
        <v>1407</v>
      </c>
      <c r="B98" s="1857" t="s">
        <v>1293</v>
      </c>
      <c r="C98" s="1858">
        <v>0.1</v>
      </c>
      <c r="D98" s="1858">
        <v>0.1</v>
      </c>
      <c r="E98" s="1858">
        <v>9.7000000000000003E-2</v>
      </c>
      <c r="F98" s="1866"/>
    </row>
    <row r="99" spans="1:6" ht="15" thickBot="1">
      <c r="A99" s="1853" t="s">
        <v>1407</v>
      </c>
      <c r="B99" s="1857" t="s">
        <v>1300</v>
      </c>
      <c r="C99" s="1858">
        <v>0.1</v>
      </c>
      <c r="D99" s="1858">
        <v>0.1</v>
      </c>
      <c r="E99" s="1867"/>
      <c r="F99" s="1866"/>
    </row>
    <row r="100" spans="1:6" ht="15" thickBot="1">
      <c r="A100" s="1853" t="s">
        <v>1407</v>
      </c>
      <c r="B100" s="1857" t="s">
        <v>1307</v>
      </c>
      <c r="C100" s="1858">
        <v>0.09</v>
      </c>
      <c r="D100" s="1858">
        <v>8.8999999999999996E-2</v>
      </c>
      <c r="E100" s="1867"/>
      <c r="F100" s="1866"/>
    </row>
    <row r="101" spans="1:6" ht="15" thickBot="1">
      <c r="A101" s="1853" t="s">
        <v>1407</v>
      </c>
      <c r="B101" s="1857" t="s">
        <v>1314</v>
      </c>
      <c r="C101" s="1858">
        <v>9.8000000000000004E-2</v>
      </c>
      <c r="D101" s="1858">
        <v>9.7000000000000003E-2</v>
      </c>
      <c r="E101" s="1867"/>
      <c r="F101" s="1866"/>
    </row>
    <row r="102" spans="1:6" ht="24.6" thickBot="1">
      <c r="A102" s="1853" t="s">
        <v>1407</v>
      </c>
      <c r="B102" s="1857" t="s">
        <v>2100</v>
      </c>
      <c r="C102" s="1867"/>
      <c r="D102" s="1867"/>
      <c r="E102" s="1867"/>
      <c r="F102" s="1859">
        <v>0.05</v>
      </c>
    </row>
    <row r="103" spans="1:6" ht="24.6" thickBot="1">
      <c r="A103" s="1853" t="s">
        <v>1407</v>
      </c>
      <c r="B103" s="1857" t="s">
        <v>2101</v>
      </c>
      <c r="C103" s="1867"/>
      <c r="D103" s="1867"/>
      <c r="E103" s="1867"/>
      <c r="F103" s="1859">
        <v>0.05</v>
      </c>
    </row>
    <row r="104" spans="1:6" ht="15" thickBot="1">
      <c r="A104" s="1853" t="s">
        <v>1407</v>
      </c>
      <c r="B104" s="1857" t="s">
        <v>2102</v>
      </c>
      <c r="C104" s="1867"/>
      <c r="D104" s="1867"/>
      <c r="E104" s="1867"/>
      <c r="F104" s="1859">
        <v>0.05</v>
      </c>
    </row>
    <row r="105" spans="1:6" ht="24.6" thickBot="1">
      <c r="A105" s="1853" t="s">
        <v>1407</v>
      </c>
      <c r="B105" s="1857" t="s">
        <v>2103</v>
      </c>
      <c r="C105" s="1867"/>
      <c r="D105" s="1867"/>
      <c r="E105" s="1867"/>
      <c r="F105" s="1859">
        <v>0.05</v>
      </c>
    </row>
    <row r="106" spans="1:6" ht="24.6" thickBot="1">
      <c r="A106" s="1853" t="s">
        <v>1407</v>
      </c>
      <c r="B106" s="1857" t="s">
        <v>2104</v>
      </c>
      <c r="C106" s="1867"/>
      <c r="D106" s="1867"/>
      <c r="E106" s="1867"/>
      <c r="F106" s="1859">
        <v>0.05</v>
      </c>
    </row>
    <row r="107" spans="1:6" ht="24.6" thickBot="1">
      <c r="A107" s="1853" t="s">
        <v>1407</v>
      </c>
      <c r="B107" s="1857" t="s">
        <v>2105</v>
      </c>
      <c r="C107" s="1867"/>
      <c r="D107" s="1867"/>
      <c r="E107" s="1867"/>
      <c r="F107" s="1859">
        <v>0.05</v>
      </c>
    </row>
    <row r="108" spans="1:6" ht="24.6" thickBot="1">
      <c r="A108" s="1853" t="s">
        <v>1407</v>
      </c>
      <c r="B108" s="1857" t="s">
        <v>2106</v>
      </c>
      <c r="C108" s="1867"/>
      <c r="D108" s="1867"/>
      <c r="E108" s="1867"/>
      <c r="F108" s="1859">
        <v>0.05</v>
      </c>
    </row>
    <row r="109" spans="1:6" ht="24.6" thickBot="1">
      <c r="A109" s="1861" t="s">
        <v>1407</v>
      </c>
      <c r="B109" s="1868" t="s">
        <v>2107</v>
      </c>
      <c r="C109" s="1864"/>
      <c r="D109" s="1864"/>
      <c r="E109" s="1864"/>
      <c r="F109" s="1869">
        <v>0.05</v>
      </c>
    </row>
    <row r="110" spans="1:6" ht="15" thickBot="1">
      <c r="A110" s="1853" t="s">
        <v>1409</v>
      </c>
      <c r="B110" s="1854" t="s">
        <v>2108</v>
      </c>
      <c r="C110" s="1855">
        <v>0.129</v>
      </c>
      <c r="D110" s="1855">
        <v>0.129</v>
      </c>
      <c r="E110" s="1855">
        <v>0.126</v>
      </c>
      <c r="F110" s="1856">
        <v>0.13</v>
      </c>
    </row>
    <row r="111" spans="1:6" ht="15" thickBot="1">
      <c r="A111" s="1853" t="s">
        <v>1409</v>
      </c>
      <c r="B111" s="1857" t="s">
        <v>1075</v>
      </c>
      <c r="C111" s="1858">
        <v>0.11</v>
      </c>
      <c r="D111" s="1858">
        <v>0.11</v>
      </c>
      <c r="E111" s="1858">
        <v>9.9000000000000005E-2</v>
      </c>
      <c r="F111" s="1859">
        <v>0.128</v>
      </c>
    </row>
    <row r="112" spans="1:6" ht="15" thickBot="1">
      <c r="A112" s="1853" t="s">
        <v>1409</v>
      </c>
      <c r="B112" s="1857" t="s">
        <v>1089</v>
      </c>
      <c r="C112" s="1858">
        <v>0.125</v>
      </c>
      <c r="D112" s="1858">
        <v>0.125</v>
      </c>
      <c r="E112" s="1858">
        <v>0.12</v>
      </c>
      <c r="F112" s="1859">
        <v>0.125</v>
      </c>
    </row>
    <row r="113" spans="1:6" ht="15" thickBot="1">
      <c r="A113" s="1853" t="s">
        <v>1409</v>
      </c>
      <c r="B113" s="1857" t="s">
        <v>1102</v>
      </c>
      <c r="C113" s="1858">
        <v>0.13</v>
      </c>
      <c r="D113" s="1858">
        <v>0.13</v>
      </c>
      <c r="E113" s="1858">
        <v>0.13</v>
      </c>
      <c r="F113" s="1859">
        <v>0.13</v>
      </c>
    </row>
    <row r="114" spans="1:6" ht="15" thickBot="1">
      <c r="A114" s="1853" t="s">
        <v>1409</v>
      </c>
      <c r="B114" s="1857" t="s">
        <v>1116</v>
      </c>
      <c r="C114" s="1858">
        <v>0.123</v>
      </c>
      <c r="D114" s="1858">
        <v>0.123</v>
      </c>
      <c r="E114" s="1858">
        <v>0.12</v>
      </c>
      <c r="F114" s="1859">
        <v>0.13</v>
      </c>
    </row>
    <row r="115" spans="1:6" ht="15" thickBot="1">
      <c r="A115" s="1853" t="s">
        <v>1409</v>
      </c>
      <c r="B115" s="1857" t="s">
        <v>1127</v>
      </c>
      <c r="C115" s="1858">
        <v>0.125</v>
      </c>
      <c r="D115" s="1858">
        <v>0.125</v>
      </c>
      <c r="E115" s="1858">
        <v>0.11700000000000001</v>
      </c>
      <c r="F115" s="1859">
        <v>0.13</v>
      </c>
    </row>
    <row r="116" spans="1:6" ht="15" thickBot="1">
      <c r="A116" s="1853" t="s">
        <v>1409</v>
      </c>
      <c r="B116" s="1857" t="s">
        <v>1138</v>
      </c>
      <c r="C116" s="1858">
        <v>0.11700000000000001</v>
      </c>
      <c r="D116" s="1858">
        <v>0.11700000000000001</v>
      </c>
      <c r="E116" s="1858">
        <v>8.7999999999999995E-2</v>
      </c>
      <c r="F116" s="1859">
        <v>0.13</v>
      </c>
    </row>
    <row r="117" spans="1:6" ht="15" thickBot="1">
      <c r="A117" s="1853" t="s">
        <v>1409</v>
      </c>
      <c r="B117" s="1857" t="s">
        <v>1149</v>
      </c>
      <c r="C117" s="1858">
        <v>0.13</v>
      </c>
      <c r="D117" s="1858">
        <v>0.13</v>
      </c>
      <c r="E117" s="1858">
        <v>0.129</v>
      </c>
      <c r="F117" s="1859">
        <v>0.13</v>
      </c>
    </row>
    <row r="118" spans="1:6" ht="15" thickBot="1">
      <c r="A118" s="1853" t="s">
        <v>1409</v>
      </c>
      <c r="B118" s="1857" t="s">
        <v>1161</v>
      </c>
      <c r="C118" s="1858">
        <v>0.123</v>
      </c>
      <c r="D118" s="1858">
        <v>0.123</v>
      </c>
      <c r="E118" s="1858">
        <v>0.11600000000000001</v>
      </c>
      <c r="F118" s="1859">
        <v>0.13</v>
      </c>
    </row>
    <row r="119" spans="1:6" ht="15" thickBot="1">
      <c r="A119" s="1853" t="s">
        <v>1409</v>
      </c>
      <c r="B119" s="1857" t="s">
        <v>1171</v>
      </c>
      <c r="C119" s="1858">
        <v>0.127</v>
      </c>
      <c r="D119" s="1858">
        <v>0.127</v>
      </c>
      <c r="E119" s="1858">
        <v>0.124</v>
      </c>
      <c r="F119" s="1859">
        <v>0.13</v>
      </c>
    </row>
    <row r="120" spans="1:6" ht="15" thickBot="1">
      <c r="A120" s="1853" t="s">
        <v>1409</v>
      </c>
      <c r="B120" s="1857" t="s">
        <v>1181</v>
      </c>
      <c r="C120" s="1858">
        <v>0.125</v>
      </c>
      <c r="D120" s="1858">
        <v>0.125</v>
      </c>
      <c r="E120" s="1858">
        <v>0.122</v>
      </c>
      <c r="F120" s="1859">
        <v>0.13</v>
      </c>
    </row>
    <row r="121" spans="1:6" ht="15" thickBot="1">
      <c r="A121" s="1853" t="s">
        <v>1409</v>
      </c>
      <c r="B121" s="1857" t="s">
        <v>1191</v>
      </c>
      <c r="C121" s="1858">
        <v>0.13</v>
      </c>
      <c r="D121" s="1858">
        <v>0.13</v>
      </c>
      <c r="E121" s="1858">
        <v>0.13</v>
      </c>
      <c r="F121" s="1859">
        <v>0.13</v>
      </c>
    </row>
    <row r="122" spans="1:6" ht="15" thickBot="1">
      <c r="A122" s="1853" t="s">
        <v>1409</v>
      </c>
      <c r="B122" s="1857" t="s">
        <v>1201</v>
      </c>
      <c r="C122" s="1858">
        <v>0.13</v>
      </c>
      <c r="D122" s="1858">
        <v>0.13</v>
      </c>
      <c r="E122" s="1858">
        <v>0.125</v>
      </c>
      <c r="F122" s="1859">
        <v>0.13</v>
      </c>
    </row>
    <row r="123" spans="1:6" ht="15" thickBot="1">
      <c r="A123" s="1853" t="s">
        <v>1409</v>
      </c>
      <c r="B123" s="1857" t="s">
        <v>1211</v>
      </c>
      <c r="C123" s="1858">
        <v>0.129</v>
      </c>
      <c r="D123" s="1858">
        <v>0.129</v>
      </c>
      <c r="E123" s="1858">
        <v>0.123</v>
      </c>
      <c r="F123" s="1859">
        <v>0.13</v>
      </c>
    </row>
    <row r="124" spans="1:6" ht="15" thickBot="1">
      <c r="A124" s="1853" t="s">
        <v>1409</v>
      </c>
      <c r="B124" s="1857" t="s">
        <v>1221</v>
      </c>
      <c r="C124" s="1858">
        <v>0.10199999999999999</v>
      </c>
      <c r="D124" s="1858">
        <v>0.10100000000000001</v>
      </c>
      <c r="E124" s="1858">
        <v>0.08</v>
      </c>
      <c r="F124" s="1866"/>
    </row>
    <row r="125" spans="1:6" ht="15" thickBot="1">
      <c r="A125" s="1853" t="s">
        <v>1409</v>
      </c>
      <c r="B125" s="1857" t="s">
        <v>1231</v>
      </c>
      <c r="C125" s="1858">
        <v>0.13</v>
      </c>
      <c r="D125" s="1858">
        <v>0.13</v>
      </c>
      <c r="E125" s="1858">
        <v>0.129</v>
      </c>
      <c r="F125" s="1866"/>
    </row>
    <row r="126" spans="1:6" ht="15" thickBot="1">
      <c r="A126" s="1853" t="s">
        <v>1409</v>
      </c>
      <c r="B126" s="1857" t="s">
        <v>1241</v>
      </c>
      <c r="C126" s="1858">
        <v>0.13</v>
      </c>
      <c r="D126" s="1858">
        <v>0.13</v>
      </c>
      <c r="E126" s="1858">
        <v>0.126</v>
      </c>
      <c r="F126" s="1866"/>
    </row>
    <row r="127" spans="1:6" ht="15" thickBot="1">
      <c r="A127" s="1853" t="s">
        <v>1409</v>
      </c>
      <c r="B127" s="1857" t="s">
        <v>1251</v>
      </c>
      <c r="C127" s="1858">
        <v>0.125</v>
      </c>
      <c r="D127" s="1858">
        <v>0.125</v>
      </c>
      <c r="E127" s="1858">
        <v>0.121</v>
      </c>
      <c r="F127" s="1866"/>
    </row>
    <row r="128" spans="1:6" ht="15" thickBot="1">
      <c r="A128" s="1853" t="s">
        <v>1409</v>
      </c>
      <c r="B128" s="1857" t="s">
        <v>1261</v>
      </c>
      <c r="C128" s="1858">
        <v>0.12</v>
      </c>
      <c r="D128" s="1858">
        <v>0.12</v>
      </c>
      <c r="E128" s="1858">
        <v>0.105</v>
      </c>
      <c r="F128" s="1866"/>
    </row>
    <row r="129" spans="1:6" ht="15" thickBot="1">
      <c r="A129" s="1853" t="s">
        <v>1409</v>
      </c>
      <c r="B129" s="1857" t="s">
        <v>1270</v>
      </c>
      <c r="C129" s="1858">
        <v>0.13</v>
      </c>
      <c r="D129" s="1858">
        <v>0.13</v>
      </c>
      <c r="E129" s="1858">
        <v>0.126</v>
      </c>
      <c r="F129" s="1866"/>
    </row>
    <row r="130" spans="1:6" ht="15" thickBot="1">
      <c r="A130" s="1853" t="s">
        <v>1409</v>
      </c>
      <c r="B130" s="1857" t="s">
        <v>1279</v>
      </c>
      <c r="C130" s="1858">
        <v>0.125</v>
      </c>
      <c r="D130" s="1858">
        <v>0.125</v>
      </c>
      <c r="E130" s="1858">
        <v>0.122</v>
      </c>
      <c r="F130" s="1866"/>
    </row>
    <row r="131" spans="1:6" ht="15" thickBot="1">
      <c r="A131" s="1853" t="s">
        <v>1409</v>
      </c>
      <c r="B131" s="1857" t="s">
        <v>1287</v>
      </c>
      <c r="C131" s="1858">
        <v>0.127</v>
      </c>
      <c r="D131" s="1858">
        <v>0.126</v>
      </c>
      <c r="E131" s="1858">
        <v>0.123</v>
      </c>
      <c r="F131" s="1866"/>
    </row>
    <row r="132" spans="1:6" ht="15" thickBot="1">
      <c r="A132" s="1853" t="s">
        <v>1409</v>
      </c>
      <c r="B132" s="1857" t="s">
        <v>1294</v>
      </c>
      <c r="C132" s="1858">
        <v>9.0999999999999998E-2</v>
      </c>
      <c r="D132" s="1858">
        <v>0.121</v>
      </c>
      <c r="E132" s="1858">
        <v>9.9000000000000005E-2</v>
      </c>
      <c r="F132" s="1866"/>
    </row>
    <row r="133" spans="1:6" ht="15" thickBot="1">
      <c r="A133" s="1853" t="s">
        <v>1409</v>
      </c>
      <c r="B133" s="1857" t="s">
        <v>1301</v>
      </c>
      <c r="C133" s="1858">
        <v>0.13</v>
      </c>
      <c r="D133" s="1858">
        <v>0.13</v>
      </c>
      <c r="E133" s="1858">
        <v>0.129</v>
      </c>
      <c r="F133" s="1866"/>
    </row>
    <row r="134" spans="1:6" ht="15" thickBot="1">
      <c r="A134" s="1853" t="s">
        <v>1409</v>
      </c>
      <c r="B134" s="1857" t="s">
        <v>2109</v>
      </c>
      <c r="C134" s="1858">
        <v>6.8000000000000005E-2</v>
      </c>
      <c r="D134" s="1858">
        <v>6.5000000000000002E-2</v>
      </c>
      <c r="E134" s="1858">
        <v>6.5000000000000002E-2</v>
      </c>
      <c r="F134" s="1859">
        <v>0.13</v>
      </c>
    </row>
    <row r="135" spans="1:6" ht="15" thickBot="1">
      <c r="A135" s="1853" t="s">
        <v>1409</v>
      </c>
      <c r="B135" s="1857" t="s">
        <v>1315</v>
      </c>
      <c r="C135" s="1858">
        <v>0.123</v>
      </c>
      <c r="D135" s="1858">
        <v>0.123</v>
      </c>
      <c r="E135" s="1858">
        <v>0.11</v>
      </c>
      <c r="F135" s="1866"/>
    </row>
    <row r="136" spans="1:6" ht="15" thickBot="1">
      <c r="A136" s="1853" t="s">
        <v>1409</v>
      </c>
      <c r="B136" s="1857" t="s">
        <v>1322</v>
      </c>
      <c r="C136" s="1858">
        <v>0.13</v>
      </c>
      <c r="D136" s="1858">
        <v>0.13</v>
      </c>
      <c r="E136" s="1858">
        <v>0.125</v>
      </c>
      <c r="F136" s="1866"/>
    </row>
    <row r="137" spans="1:6" ht="15" thickBot="1">
      <c r="A137" s="1853" t="s">
        <v>1409</v>
      </c>
      <c r="B137" s="1857" t="s">
        <v>1329</v>
      </c>
      <c r="C137" s="1858">
        <v>0.121</v>
      </c>
      <c r="D137" s="1858">
        <v>0.122</v>
      </c>
      <c r="E137" s="1858">
        <v>0.115</v>
      </c>
      <c r="F137" s="1866"/>
    </row>
    <row r="138" spans="1:6" ht="15" thickBot="1">
      <c r="A138" s="1853" t="s">
        <v>1409</v>
      </c>
      <c r="B138" s="1857" t="s">
        <v>2110</v>
      </c>
      <c r="C138" s="1858">
        <v>0.105</v>
      </c>
      <c r="D138" s="1858">
        <v>0.125</v>
      </c>
      <c r="E138" s="1858">
        <v>0.112</v>
      </c>
      <c r="F138" s="1866"/>
    </row>
    <row r="139" spans="1:6" ht="15" thickBot="1">
      <c r="A139" s="1853" t="s">
        <v>1409</v>
      </c>
      <c r="B139" s="1857" t="s">
        <v>2111</v>
      </c>
      <c r="C139" s="1858">
        <v>0.127</v>
      </c>
      <c r="D139" s="1858">
        <v>0.127</v>
      </c>
      <c r="E139" s="1858">
        <v>0.122</v>
      </c>
      <c r="F139" s="1859">
        <v>0.13</v>
      </c>
    </row>
    <row r="140" spans="1:6" ht="15" thickBot="1">
      <c r="A140" s="1853" t="s">
        <v>1409</v>
      </c>
      <c r="B140" s="1857" t="s">
        <v>2112</v>
      </c>
      <c r="C140" s="1858">
        <v>0.125</v>
      </c>
      <c r="D140" s="1858">
        <v>0.125</v>
      </c>
      <c r="E140" s="1858">
        <v>0.11899999999999999</v>
      </c>
      <c r="F140" s="1859">
        <v>0.13</v>
      </c>
    </row>
    <row r="141" spans="1:6" ht="15" thickBot="1">
      <c r="A141" s="1853" t="s">
        <v>1409</v>
      </c>
      <c r="B141" s="1857" t="s">
        <v>1348</v>
      </c>
      <c r="C141" s="1858">
        <v>0.125</v>
      </c>
      <c r="D141" s="1858">
        <v>0.125</v>
      </c>
      <c r="E141" s="1858">
        <v>0.11700000000000001</v>
      </c>
      <c r="F141" s="1866"/>
    </row>
    <row r="142" spans="1:6" ht="15" thickBot="1">
      <c r="A142" s="1853" t="s">
        <v>1409</v>
      </c>
      <c r="B142" s="1857" t="s">
        <v>1353</v>
      </c>
      <c r="C142" s="1858">
        <v>0.125</v>
      </c>
      <c r="D142" s="1858">
        <v>0.125</v>
      </c>
      <c r="E142" s="1858">
        <v>0.115</v>
      </c>
      <c r="F142" s="1866"/>
    </row>
    <row r="143" spans="1:6" ht="15" thickBot="1">
      <c r="A143" s="1853" t="s">
        <v>1409</v>
      </c>
      <c r="B143" s="1857" t="s">
        <v>1358</v>
      </c>
      <c r="C143" s="1858">
        <v>0.121</v>
      </c>
      <c r="D143" s="1858">
        <v>0.121</v>
      </c>
      <c r="E143" s="1858">
        <v>0.108</v>
      </c>
      <c r="F143" s="1866"/>
    </row>
    <row r="144" spans="1:6" ht="15" thickBot="1">
      <c r="A144" s="1853" t="s">
        <v>1409</v>
      </c>
      <c r="B144" s="1870" t="s">
        <v>2113</v>
      </c>
      <c r="C144" s="1871">
        <v>0.126</v>
      </c>
      <c r="D144" s="1871">
        <v>0.126</v>
      </c>
      <c r="E144" s="1871">
        <v>0.121</v>
      </c>
      <c r="F144" s="1866"/>
    </row>
    <row r="145" spans="1:6" ht="15" thickBot="1">
      <c r="A145" s="1861" t="s">
        <v>1409</v>
      </c>
      <c r="B145" s="1872" t="s">
        <v>2114</v>
      </c>
      <c r="C145" s="1873"/>
      <c r="D145" s="1873"/>
      <c r="E145" s="1873"/>
      <c r="F145" s="1874">
        <v>0.05</v>
      </c>
    </row>
    <row r="146" spans="1:6" ht="24.6" thickBot="1">
      <c r="A146" s="1875" t="s">
        <v>1409</v>
      </c>
      <c r="B146" s="1860" t="s">
        <v>2115</v>
      </c>
      <c r="C146" s="1867"/>
      <c r="D146" s="1867"/>
      <c r="E146" s="1867"/>
      <c r="F146" s="1876">
        <v>0.05</v>
      </c>
    </row>
    <row r="147" spans="1:6" ht="24.6" thickBot="1">
      <c r="A147" s="1853" t="s">
        <v>1409</v>
      </c>
      <c r="B147" s="1857" t="s">
        <v>2116</v>
      </c>
      <c r="C147" s="1867"/>
      <c r="D147" s="1867"/>
      <c r="E147" s="1867"/>
      <c r="F147" s="1859">
        <v>0.05</v>
      </c>
    </row>
    <row r="148" spans="1:6" ht="24.6" thickBot="1">
      <c r="A148" s="1853" t="s">
        <v>1409</v>
      </c>
      <c r="B148" s="1857" t="s">
        <v>2117</v>
      </c>
      <c r="C148" s="1867"/>
      <c r="D148" s="1867"/>
      <c r="E148" s="1867"/>
      <c r="F148" s="1859">
        <v>0.05</v>
      </c>
    </row>
    <row r="149" spans="1:6" ht="24.6" thickBot="1">
      <c r="A149" s="1853" t="s">
        <v>1409</v>
      </c>
      <c r="B149" s="1857" t="s">
        <v>2118</v>
      </c>
      <c r="C149" s="1867"/>
      <c r="D149" s="1867"/>
      <c r="E149" s="1867"/>
      <c r="F149" s="1859">
        <v>0.05</v>
      </c>
    </row>
    <row r="150" spans="1:6" ht="24.6" thickBot="1">
      <c r="A150" s="1853" t="s">
        <v>1409</v>
      </c>
      <c r="B150" s="1857" t="s">
        <v>2119</v>
      </c>
      <c r="C150" s="1867"/>
      <c r="D150" s="1867"/>
      <c r="E150" s="1867"/>
      <c r="F150" s="1859">
        <v>0.05</v>
      </c>
    </row>
    <row r="151" spans="1:6" ht="24.6" thickBot="1">
      <c r="A151" s="1853" t="s">
        <v>1409</v>
      </c>
      <c r="B151" s="1857" t="s">
        <v>2120</v>
      </c>
      <c r="C151" s="1867"/>
      <c r="D151" s="1867"/>
      <c r="E151" s="1867"/>
      <c r="F151" s="1859">
        <v>0.05</v>
      </c>
    </row>
    <row r="152" spans="1:6" ht="24.6" thickBot="1">
      <c r="A152" s="1853" t="s">
        <v>1409</v>
      </c>
      <c r="B152" s="1857" t="s">
        <v>1391</v>
      </c>
      <c r="C152" s="1867"/>
      <c r="D152" s="1867"/>
      <c r="E152" s="1867"/>
      <c r="F152" s="1859">
        <v>0.05</v>
      </c>
    </row>
    <row r="153" spans="1:6" ht="15" thickBot="1">
      <c r="A153" s="1853" t="s">
        <v>1409</v>
      </c>
      <c r="B153" s="1857" t="s">
        <v>2121</v>
      </c>
      <c r="C153" s="1867"/>
      <c r="D153" s="1867"/>
      <c r="E153" s="1867"/>
      <c r="F153" s="1859">
        <v>0.05</v>
      </c>
    </row>
    <row r="154" spans="1:6" ht="15" thickBot="1">
      <c r="A154" s="1853" t="s">
        <v>1409</v>
      </c>
      <c r="B154" s="1857" t="s">
        <v>2122</v>
      </c>
      <c r="C154" s="1867"/>
      <c r="D154" s="1867"/>
      <c r="E154" s="1867"/>
      <c r="F154" s="1859">
        <v>0.05</v>
      </c>
    </row>
    <row r="155" spans="1:6" ht="24.6" thickBot="1">
      <c r="A155" s="1853" t="s">
        <v>1409</v>
      </c>
      <c r="B155" s="1857" t="s">
        <v>2123</v>
      </c>
      <c r="C155" s="1867"/>
      <c r="D155" s="1867"/>
      <c r="E155" s="1867"/>
      <c r="F155" s="1859">
        <v>0.05</v>
      </c>
    </row>
    <row r="156" spans="1:6" ht="24.6" thickBot="1">
      <c r="A156" s="1853" t="s">
        <v>1409</v>
      </c>
      <c r="B156" s="1857" t="s">
        <v>2124</v>
      </c>
      <c r="C156" s="1867"/>
      <c r="D156" s="1867"/>
      <c r="E156" s="1867"/>
      <c r="F156" s="1859">
        <v>0.05</v>
      </c>
    </row>
    <row r="157" spans="1:6" ht="24.6" thickBot="1">
      <c r="A157" s="1861" t="s">
        <v>1409</v>
      </c>
      <c r="B157" s="1868" t="s">
        <v>2125</v>
      </c>
      <c r="C157" s="1864"/>
      <c r="D157" s="1864"/>
      <c r="E157" s="1864"/>
      <c r="F157" s="1869">
        <v>0.05</v>
      </c>
    </row>
    <row r="158" spans="1:6" ht="15" thickBot="1">
      <c r="A158" s="1853" t="s">
        <v>1411</v>
      </c>
      <c r="B158" s="1854" t="s">
        <v>2126</v>
      </c>
      <c r="C158" s="1855">
        <v>0.13</v>
      </c>
      <c r="D158" s="1855">
        <v>0.13</v>
      </c>
      <c r="E158" s="1855">
        <v>0.13</v>
      </c>
      <c r="F158" s="1856">
        <v>0.13</v>
      </c>
    </row>
    <row r="159" spans="1:6" ht="15" thickBot="1">
      <c r="A159" s="1853" t="s">
        <v>1411</v>
      </c>
      <c r="B159" s="1857" t="s">
        <v>1076</v>
      </c>
      <c r="C159" s="1858">
        <v>0.13</v>
      </c>
      <c r="D159" s="1858">
        <v>0.13</v>
      </c>
      <c r="E159" s="1858">
        <v>0.13</v>
      </c>
      <c r="F159" s="1859">
        <v>0.13</v>
      </c>
    </row>
    <row r="160" spans="1:6" ht="15" thickBot="1">
      <c r="A160" s="1853" t="s">
        <v>1411</v>
      </c>
      <c r="B160" s="1857" t="s">
        <v>1090</v>
      </c>
      <c r="C160" s="1858">
        <v>0.13</v>
      </c>
      <c r="D160" s="1858">
        <v>0.13</v>
      </c>
      <c r="E160" s="1858">
        <v>0.129</v>
      </c>
      <c r="F160" s="1859">
        <v>0.13</v>
      </c>
    </row>
    <row r="161" spans="1:6" ht="15" thickBot="1">
      <c r="A161" s="1853" t="s">
        <v>1411</v>
      </c>
      <c r="B161" s="1857" t="s">
        <v>1103</v>
      </c>
      <c r="C161" s="1858">
        <v>0.128</v>
      </c>
      <c r="D161" s="1858">
        <v>0.128</v>
      </c>
      <c r="E161" s="1858">
        <v>0.125</v>
      </c>
      <c r="F161" s="1859">
        <v>0.13</v>
      </c>
    </row>
    <row r="162" spans="1:6" ht="15" thickBot="1">
      <c r="A162" s="1853" t="s">
        <v>1411</v>
      </c>
      <c r="B162" s="1857" t="s">
        <v>1117</v>
      </c>
      <c r="C162" s="1858">
        <v>0.122</v>
      </c>
      <c r="D162" s="1858">
        <v>0.122</v>
      </c>
      <c r="E162" s="1858">
        <v>0.126</v>
      </c>
      <c r="F162" s="1859">
        <v>0.122</v>
      </c>
    </row>
    <row r="163" spans="1:6" ht="15" thickBot="1">
      <c r="A163" s="1853" t="s">
        <v>1411</v>
      </c>
      <c r="B163" s="1857" t="s">
        <v>1128</v>
      </c>
      <c r="C163" s="1858">
        <v>0.13</v>
      </c>
      <c r="D163" s="1858">
        <v>0.13</v>
      </c>
      <c r="E163" s="1858">
        <v>0.125</v>
      </c>
      <c r="F163" s="1859">
        <v>0.13</v>
      </c>
    </row>
    <row r="164" spans="1:6" ht="15" thickBot="1">
      <c r="A164" s="1853" t="s">
        <v>1411</v>
      </c>
      <c r="B164" s="1857" t="s">
        <v>1139</v>
      </c>
      <c r="C164" s="1858">
        <v>0.13</v>
      </c>
      <c r="D164" s="1858">
        <v>0.13</v>
      </c>
      <c r="E164" s="1858">
        <v>0.13</v>
      </c>
      <c r="F164" s="1859">
        <v>0.13</v>
      </c>
    </row>
    <row r="165" spans="1:6" ht="15" thickBot="1">
      <c r="A165" s="1853" t="s">
        <v>1411</v>
      </c>
      <c r="B165" s="1857" t="s">
        <v>1150</v>
      </c>
      <c r="C165" s="1858">
        <v>0.13</v>
      </c>
      <c r="D165" s="1858">
        <v>0.13</v>
      </c>
      <c r="E165" s="1858">
        <v>0.124</v>
      </c>
      <c r="F165" s="1859">
        <v>0.13</v>
      </c>
    </row>
    <row r="166" spans="1:6" ht="15" thickBot="1">
      <c r="A166" s="1853" t="s">
        <v>1411</v>
      </c>
      <c r="B166" s="1857" t="s">
        <v>1162</v>
      </c>
      <c r="C166" s="1858">
        <v>0.13</v>
      </c>
      <c r="D166" s="1858">
        <v>0.13</v>
      </c>
      <c r="E166" s="1858">
        <v>0.13</v>
      </c>
      <c r="F166" s="1859">
        <v>0.13</v>
      </c>
    </row>
    <row r="167" spans="1:6" ht="15" thickBot="1">
      <c r="A167" s="1853" t="s">
        <v>1411</v>
      </c>
      <c r="B167" s="1857" t="s">
        <v>1172</v>
      </c>
      <c r="C167" s="1858">
        <v>0.125</v>
      </c>
      <c r="D167" s="1858">
        <v>0.125</v>
      </c>
      <c r="E167" s="1858">
        <v>0.121</v>
      </c>
      <c r="F167" s="1866"/>
    </row>
    <row r="168" spans="1:6" ht="15" thickBot="1">
      <c r="A168" s="1853" t="s">
        <v>1411</v>
      </c>
      <c r="B168" s="1857" t="s">
        <v>1182</v>
      </c>
      <c r="C168" s="1858">
        <v>0.13</v>
      </c>
      <c r="D168" s="1858">
        <v>0.13</v>
      </c>
      <c r="E168" s="1858">
        <v>0.126</v>
      </c>
      <c r="F168" s="1866"/>
    </row>
    <row r="169" spans="1:6" ht="15" thickBot="1">
      <c r="A169" s="1853" t="s">
        <v>1411</v>
      </c>
      <c r="B169" s="1857" t="s">
        <v>1192</v>
      </c>
      <c r="C169" s="1858">
        <v>0.128</v>
      </c>
      <c r="D169" s="1858">
        <v>0.129</v>
      </c>
      <c r="E169" s="1858">
        <v>0.13</v>
      </c>
      <c r="F169" s="1866"/>
    </row>
    <row r="170" spans="1:6" ht="15" thickBot="1">
      <c r="A170" s="1853" t="s">
        <v>1411</v>
      </c>
      <c r="B170" s="1857" t="s">
        <v>1202</v>
      </c>
      <c r="C170" s="1858">
        <v>0.14099999999999999</v>
      </c>
      <c r="D170" s="1858">
        <v>0.13</v>
      </c>
      <c r="E170" s="1858">
        <v>0.125</v>
      </c>
      <c r="F170" s="1866"/>
    </row>
    <row r="171" spans="1:6" ht="15" thickBot="1">
      <c r="A171" s="1853" t="s">
        <v>1411</v>
      </c>
      <c r="B171" s="1857" t="s">
        <v>2127</v>
      </c>
      <c r="C171" s="1858">
        <v>0.127</v>
      </c>
      <c r="D171" s="1858">
        <v>0.126</v>
      </c>
      <c r="E171" s="1858">
        <v>0.126</v>
      </c>
      <c r="F171" s="1859">
        <v>0.11799999999999999</v>
      </c>
    </row>
    <row r="172" spans="1:6" ht="15" thickBot="1">
      <c r="A172" s="1853" t="s">
        <v>1411</v>
      </c>
      <c r="B172" s="1857" t="s">
        <v>2128</v>
      </c>
      <c r="C172" s="1858">
        <v>0.13</v>
      </c>
      <c r="D172" s="1858">
        <v>0.13</v>
      </c>
      <c r="E172" s="1858">
        <v>0.13</v>
      </c>
      <c r="F172" s="1866"/>
    </row>
    <row r="173" spans="1:6" ht="15" thickBot="1">
      <c r="A173" s="1853" t="s">
        <v>1411</v>
      </c>
      <c r="B173" s="1857" t="s">
        <v>1232</v>
      </c>
      <c r="C173" s="1858">
        <v>0.13</v>
      </c>
      <c r="D173" s="1858">
        <v>0.13</v>
      </c>
      <c r="E173" s="1858">
        <v>0.13</v>
      </c>
      <c r="F173" s="1866"/>
    </row>
    <row r="174" spans="1:6" ht="15" thickBot="1">
      <c r="A174" s="1853" t="s">
        <v>1411</v>
      </c>
      <c r="B174" s="1857" t="s">
        <v>2129</v>
      </c>
      <c r="C174" s="1858">
        <v>0.13</v>
      </c>
      <c r="D174" s="1858">
        <v>0.13</v>
      </c>
      <c r="E174" s="1858">
        <v>0.13</v>
      </c>
      <c r="F174" s="1859">
        <v>0.13</v>
      </c>
    </row>
    <row r="175" spans="1:6" ht="15" thickBot="1">
      <c r="A175" s="1853" t="s">
        <v>1411</v>
      </c>
      <c r="B175" s="1857" t="s">
        <v>2130</v>
      </c>
      <c r="C175" s="1858">
        <v>0.13</v>
      </c>
      <c r="D175" s="1858">
        <v>0.13</v>
      </c>
      <c r="E175" s="1858">
        <v>0.13</v>
      </c>
      <c r="F175" s="1859">
        <v>0.13</v>
      </c>
    </row>
    <row r="176" spans="1:6" ht="15" thickBot="1">
      <c r="A176" s="1853" t="s">
        <v>1411</v>
      </c>
      <c r="B176" s="1857" t="s">
        <v>1262</v>
      </c>
      <c r="C176" s="1858">
        <v>0.13</v>
      </c>
      <c r="D176" s="1858">
        <v>0.13</v>
      </c>
      <c r="E176" s="1858">
        <v>0.13</v>
      </c>
      <c r="F176" s="1859">
        <v>0.13</v>
      </c>
    </row>
    <row r="177" spans="1:6" ht="15" thickBot="1">
      <c r="A177" s="1853" t="s">
        <v>1411</v>
      </c>
      <c r="B177" s="1857" t="s">
        <v>2131</v>
      </c>
      <c r="C177" s="1858">
        <v>0.13</v>
      </c>
      <c r="D177" s="1858">
        <v>0.13</v>
      </c>
      <c r="E177" s="1858">
        <v>0.13</v>
      </c>
      <c r="F177" s="1859">
        <v>0.13</v>
      </c>
    </row>
    <row r="178" spans="1:6" ht="15" thickBot="1">
      <c r="A178" s="1853" t="s">
        <v>1411</v>
      </c>
      <c r="B178" s="1857" t="s">
        <v>1280</v>
      </c>
      <c r="C178" s="1858">
        <v>0.13</v>
      </c>
      <c r="D178" s="1858">
        <v>0.13</v>
      </c>
      <c r="E178" s="1858">
        <v>0.13</v>
      </c>
      <c r="F178" s="1859">
        <v>0.127</v>
      </c>
    </row>
    <row r="179" spans="1:6" ht="15" thickBot="1">
      <c r="A179" s="1853" t="s">
        <v>1411</v>
      </c>
      <c r="B179" s="1857" t="s">
        <v>1288</v>
      </c>
      <c r="C179" s="1858">
        <v>0.13</v>
      </c>
      <c r="D179" s="1858">
        <v>0.13</v>
      </c>
      <c r="E179" s="1858">
        <v>0.13</v>
      </c>
      <c r="F179" s="1866"/>
    </row>
    <row r="180" spans="1:6" ht="15" thickBot="1">
      <c r="A180" s="1853" t="s">
        <v>1411</v>
      </c>
      <c r="B180" s="1857" t="s">
        <v>2132</v>
      </c>
      <c r="C180" s="1858">
        <v>0.13</v>
      </c>
      <c r="D180" s="1858">
        <v>0.13</v>
      </c>
      <c r="E180" s="1858">
        <v>0.125</v>
      </c>
      <c r="F180" s="1859">
        <v>0.13</v>
      </c>
    </row>
    <row r="181" spans="1:6" ht="15" thickBot="1">
      <c r="A181" s="1853" t="s">
        <v>1411</v>
      </c>
      <c r="B181" s="1857" t="s">
        <v>1302</v>
      </c>
      <c r="C181" s="1858">
        <v>0.122</v>
      </c>
      <c r="D181" s="1858">
        <v>0.123</v>
      </c>
      <c r="E181" s="1858">
        <v>0.126</v>
      </c>
      <c r="F181" s="1859">
        <v>0.121</v>
      </c>
    </row>
    <row r="182" spans="1:6" ht="15" thickBot="1">
      <c r="A182" s="1853" t="s">
        <v>1411</v>
      </c>
      <c r="B182" s="1857" t="s">
        <v>1309</v>
      </c>
      <c r="C182" s="1858">
        <v>0.125</v>
      </c>
      <c r="D182" s="1858">
        <v>0.125</v>
      </c>
      <c r="E182" s="1858">
        <v>0.11700000000000001</v>
      </c>
      <c r="F182" s="1859">
        <v>0.13</v>
      </c>
    </row>
    <row r="183" spans="1:6" ht="15" thickBot="1">
      <c r="A183" s="1853" t="s">
        <v>1411</v>
      </c>
      <c r="B183" s="1857" t="s">
        <v>1316</v>
      </c>
      <c r="C183" s="1858">
        <v>0.127</v>
      </c>
      <c r="D183" s="1858">
        <v>0.127</v>
      </c>
      <c r="E183" s="1858">
        <v>0.128</v>
      </c>
      <c r="F183" s="1866"/>
    </row>
    <row r="184" spans="1:6" ht="15" thickBot="1">
      <c r="A184" s="1853" t="s">
        <v>1411</v>
      </c>
      <c r="B184" s="1857" t="s">
        <v>1323</v>
      </c>
      <c r="C184" s="1858">
        <v>0.125</v>
      </c>
      <c r="D184" s="1858">
        <v>0.125</v>
      </c>
      <c r="E184" s="1858">
        <v>0.127</v>
      </c>
      <c r="F184" s="1866"/>
    </row>
    <row r="185" spans="1:6" ht="15" thickBot="1">
      <c r="A185" s="1853" t="s">
        <v>1411</v>
      </c>
      <c r="B185" s="1857" t="s">
        <v>2133</v>
      </c>
      <c r="C185" s="1858">
        <v>0.127</v>
      </c>
      <c r="D185" s="1858">
        <v>0.127</v>
      </c>
      <c r="E185" s="1858">
        <v>0.128</v>
      </c>
      <c r="F185" s="1859">
        <v>0.13</v>
      </c>
    </row>
    <row r="186" spans="1:6" ht="24.6" thickBot="1">
      <c r="A186" s="1853" t="s">
        <v>1411</v>
      </c>
      <c r="B186" s="1857" t="s">
        <v>2134</v>
      </c>
      <c r="C186" s="1867"/>
      <c r="D186" s="1867"/>
      <c r="E186" s="1867"/>
      <c r="F186" s="1859">
        <v>0.05</v>
      </c>
    </row>
    <row r="187" spans="1:6" ht="15" thickBot="1">
      <c r="A187" s="1853" t="s">
        <v>1411</v>
      </c>
      <c r="B187" s="1857" t="s">
        <v>2135</v>
      </c>
      <c r="C187" s="1867"/>
      <c r="D187" s="1867"/>
      <c r="E187" s="1867"/>
      <c r="F187" s="1859">
        <v>0.05</v>
      </c>
    </row>
    <row r="188" spans="1:6" ht="24.6" thickBot="1">
      <c r="A188" s="1853" t="s">
        <v>1411</v>
      </c>
      <c r="B188" s="1857" t="s">
        <v>2136</v>
      </c>
      <c r="C188" s="1867"/>
      <c r="D188" s="1867"/>
      <c r="E188" s="1867"/>
      <c r="F188" s="1859">
        <v>0.05</v>
      </c>
    </row>
    <row r="189" spans="1:6" ht="24.6" thickBot="1">
      <c r="A189" s="1853" t="s">
        <v>1411</v>
      </c>
      <c r="B189" s="1857" t="s">
        <v>2137</v>
      </c>
      <c r="C189" s="1867"/>
      <c r="D189" s="1867"/>
      <c r="E189" s="1867"/>
      <c r="F189" s="1859">
        <v>0.05</v>
      </c>
    </row>
    <row r="190" spans="1:6" ht="24.6" thickBot="1">
      <c r="A190" s="1853" t="s">
        <v>1411</v>
      </c>
      <c r="B190" s="1857" t="s">
        <v>2138</v>
      </c>
      <c r="C190" s="1867"/>
      <c r="D190" s="1867"/>
      <c r="E190" s="1867"/>
      <c r="F190" s="1859">
        <v>0.05</v>
      </c>
    </row>
    <row r="191" spans="1:6" ht="24.6" thickBot="1">
      <c r="A191" s="1853" t="s">
        <v>1411</v>
      </c>
      <c r="B191" s="1857" t="s">
        <v>2139</v>
      </c>
      <c r="C191" s="1867"/>
      <c r="D191" s="1867"/>
      <c r="E191" s="1867"/>
      <c r="F191" s="1859">
        <v>0.05</v>
      </c>
    </row>
    <row r="192" spans="1:6" ht="24.6" thickBot="1">
      <c r="A192" s="1853" t="s">
        <v>1411</v>
      </c>
      <c r="B192" s="1857" t="s">
        <v>2140</v>
      </c>
      <c r="C192" s="1867"/>
      <c r="D192" s="1867"/>
      <c r="E192" s="1867"/>
      <c r="F192" s="1859">
        <v>0.05</v>
      </c>
    </row>
    <row r="193" spans="1:6" ht="24.6" thickBot="1">
      <c r="A193" s="1853" t="s">
        <v>1411</v>
      </c>
      <c r="B193" s="1857" t="s">
        <v>2141</v>
      </c>
      <c r="C193" s="1867"/>
      <c r="D193" s="1867"/>
      <c r="E193" s="1867"/>
      <c r="F193" s="1859">
        <v>0.05</v>
      </c>
    </row>
    <row r="194" spans="1:6" ht="24.6" thickBot="1">
      <c r="A194" s="1853" t="s">
        <v>1411</v>
      </c>
      <c r="B194" s="1857" t="s">
        <v>2142</v>
      </c>
      <c r="C194" s="1867"/>
      <c r="D194" s="1867"/>
      <c r="E194" s="1867"/>
      <c r="F194" s="1859">
        <v>0.05</v>
      </c>
    </row>
    <row r="195" spans="1:6" ht="15" thickBot="1">
      <c r="A195" s="1853" t="s">
        <v>1411</v>
      </c>
      <c r="B195" s="1857" t="s">
        <v>2143</v>
      </c>
      <c r="C195" s="1867"/>
      <c r="D195" s="1867"/>
      <c r="E195" s="1867"/>
      <c r="F195" s="1859">
        <v>0.05</v>
      </c>
    </row>
    <row r="196" spans="1:6" ht="24.6" thickBot="1">
      <c r="A196" s="1853" t="s">
        <v>1411</v>
      </c>
      <c r="B196" s="1857" t="s">
        <v>2144</v>
      </c>
      <c r="C196" s="1867"/>
      <c r="D196" s="1867"/>
      <c r="E196" s="1867"/>
      <c r="F196" s="1859">
        <v>0.05</v>
      </c>
    </row>
    <row r="197" spans="1:6" ht="24.6" thickBot="1">
      <c r="A197" s="1853" t="s">
        <v>1411</v>
      </c>
      <c r="B197" s="1857" t="s">
        <v>2145</v>
      </c>
      <c r="C197" s="1867"/>
      <c r="D197" s="1867"/>
      <c r="E197" s="1867"/>
      <c r="F197" s="1859">
        <v>0.05</v>
      </c>
    </row>
    <row r="198" spans="1:6" ht="24.6" thickBot="1">
      <c r="A198" s="1853" t="s">
        <v>1411</v>
      </c>
      <c r="B198" s="1857" t="s">
        <v>2146</v>
      </c>
      <c r="C198" s="1867"/>
      <c r="D198" s="1867"/>
      <c r="E198" s="1867"/>
      <c r="F198" s="1859">
        <v>0.05</v>
      </c>
    </row>
    <row r="199" spans="1:6" ht="24.6" thickBot="1">
      <c r="A199" s="1853" t="s">
        <v>1411</v>
      </c>
      <c r="B199" s="1857" t="s">
        <v>2147</v>
      </c>
      <c r="C199" s="1867"/>
      <c r="D199" s="1867"/>
      <c r="E199" s="1867"/>
      <c r="F199" s="1859">
        <v>0.05</v>
      </c>
    </row>
    <row r="200" spans="1:6" ht="24.6" thickBot="1">
      <c r="A200" s="1853" t="s">
        <v>1411</v>
      </c>
      <c r="B200" s="1857" t="s">
        <v>2148</v>
      </c>
      <c r="C200" s="1867"/>
      <c r="D200" s="1867"/>
      <c r="E200" s="1867"/>
      <c r="F200" s="1859">
        <v>0.05</v>
      </c>
    </row>
    <row r="201" spans="1:6" ht="24.6" thickBot="1">
      <c r="A201" s="1853" t="s">
        <v>1411</v>
      </c>
      <c r="B201" s="1857" t="s">
        <v>2149</v>
      </c>
      <c r="C201" s="1867"/>
      <c r="D201" s="1867"/>
      <c r="E201" s="1867"/>
      <c r="F201" s="1859">
        <v>0.05</v>
      </c>
    </row>
    <row r="202" spans="1:6" ht="24.6" thickBot="1">
      <c r="A202" s="1853" t="s">
        <v>1411</v>
      </c>
      <c r="B202" s="1857" t="s">
        <v>2150</v>
      </c>
      <c r="C202" s="1867"/>
      <c r="D202" s="1867"/>
      <c r="E202" s="1867"/>
      <c r="F202" s="1859">
        <v>0.05</v>
      </c>
    </row>
    <row r="203" spans="1:6" ht="24.6" thickBot="1">
      <c r="A203" s="1853" t="s">
        <v>1411</v>
      </c>
      <c r="B203" s="1857" t="s">
        <v>2151</v>
      </c>
      <c r="C203" s="1867"/>
      <c r="D203" s="1867"/>
      <c r="E203" s="1867"/>
      <c r="F203" s="1859">
        <v>0.05</v>
      </c>
    </row>
    <row r="204" spans="1:6" ht="15" thickBot="1">
      <c r="A204" s="1853" t="s">
        <v>1411</v>
      </c>
      <c r="B204" s="1857" t="s">
        <v>2152</v>
      </c>
      <c r="C204" s="1867"/>
      <c r="D204" s="1867"/>
      <c r="E204" s="1867"/>
      <c r="F204" s="1859">
        <v>0.05</v>
      </c>
    </row>
    <row r="205" spans="1:6" ht="15" thickBot="1">
      <c r="A205" s="1861" t="s">
        <v>1411</v>
      </c>
      <c r="B205" s="1868" t="s">
        <v>2153</v>
      </c>
      <c r="C205" s="1864"/>
      <c r="D205" s="1864"/>
      <c r="E205" s="1864"/>
      <c r="F205" s="1869">
        <v>0.05</v>
      </c>
    </row>
    <row r="206" spans="1:6" ht="15" thickBot="1">
      <c r="A206" s="1853" t="s">
        <v>1413</v>
      </c>
      <c r="B206" s="1854" t="s">
        <v>2154</v>
      </c>
      <c r="C206" s="1855">
        <v>0.15</v>
      </c>
      <c r="D206" s="1855">
        <v>0.15</v>
      </c>
      <c r="E206" s="1855">
        <v>0.15</v>
      </c>
      <c r="F206" s="1856">
        <v>0.15</v>
      </c>
    </row>
    <row r="207" spans="1:6" ht="15" thickBot="1">
      <c r="A207" s="1853" t="s">
        <v>1413</v>
      </c>
      <c r="B207" s="1857" t="s">
        <v>1077</v>
      </c>
      <c r="C207" s="1858">
        <v>0.15</v>
      </c>
      <c r="D207" s="1858">
        <v>0.15</v>
      </c>
      <c r="E207" s="1858">
        <v>0.15</v>
      </c>
      <c r="F207" s="1859">
        <v>0.14399999999999999</v>
      </c>
    </row>
    <row r="208" spans="1:6" ht="15" thickBot="1">
      <c r="A208" s="1853" t="s">
        <v>1413</v>
      </c>
      <c r="B208" s="1857" t="s">
        <v>1091</v>
      </c>
      <c r="C208" s="1858">
        <v>0.15</v>
      </c>
      <c r="D208" s="1858">
        <v>0.15</v>
      </c>
      <c r="E208" s="1858">
        <v>0.15</v>
      </c>
      <c r="F208" s="1859">
        <v>0.15</v>
      </c>
    </row>
    <row r="209" spans="1:6" ht="15" thickBot="1">
      <c r="A209" s="1853" t="s">
        <v>1413</v>
      </c>
      <c r="B209" s="1857" t="s">
        <v>1104</v>
      </c>
      <c r="C209" s="1858">
        <v>0.13700000000000001</v>
      </c>
      <c r="D209" s="1858">
        <v>0.13700000000000001</v>
      </c>
      <c r="E209" s="1858">
        <v>0.14000000000000001</v>
      </c>
      <c r="F209" s="1859">
        <v>0.11700000000000001</v>
      </c>
    </row>
    <row r="210" spans="1:6" ht="15" thickBot="1">
      <c r="A210" s="1853" t="s">
        <v>1413</v>
      </c>
      <c r="B210" s="1857" t="s">
        <v>2155</v>
      </c>
      <c r="C210" s="1858">
        <v>0.15</v>
      </c>
      <c r="D210" s="1858">
        <v>0.15</v>
      </c>
      <c r="E210" s="1858">
        <v>0.15</v>
      </c>
      <c r="F210" s="1859">
        <v>0.13800000000000001</v>
      </c>
    </row>
    <row r="211" spans="1:6" ht="15" thickBot="1">
      <c r="A211" s="1853" t="s">
        <v>1413</v>
      </c>
      <c r="B211" s="1857" t="s">
        <v>2156</v>
      </c>
      <c r="C211" s="1858">
        <v>0.13700000000000001</v>
      </c>
      <c r="D211" s="1858">
        <v>0.13500000000000001</v>
      </c>
      <c r="E211" s="1858">
        <v>0.13600000000000001</v>
      </c>
      <c r="F211" s="1859">
        <v>0.1</v>
      </c>
    </row>
    <row r="212" spans="1:6" ht="15" thickBot="1">
      <c r="A212" s="1853" t="s">
        <v>1413</v>
      </c>
      <c r="B212" s="1857" t="s">
        <v>2157</v>
      </c>
      <c r="C212" s="1858">
        <v>0.15</v>
      </c>
      <c r="D212" s="1858">
        <v>0.15</v>
      </c>
      <c r="E212" s="1858">
        <v>0.14799999999999999</v>
      </c>
      <c r="F212" s="1859">
        <v>0.13600000000000001</v>
      </c>
    </row>
    <row r="213" spans="1:6" ht="15" thickBot="1">
      <c r="A213" s="1853" t="s">
        <v>1413</v>
      </c>
      <c r="B213" s="1857" t="s">
        <v>1151</v>
      </c>
      <c r="C213" s="1858">
        <v>0.15</v>
      </c>
      <c r="D213" s="1858">
        <v>0.15</v>
      </c>
      <c r="E213" s="1858">
        <v>0.15</v>
      </c>
      <c r="F213" s="1859">
        <v>0.13800000000000001</v>
      </c>
    </row>
    <row r="214" spans="1:6" ht="15" thickBot="1">
      <c r="A214" s="1853" t="s">
        <v>1413</v>
      </c>
      <c r="B214" s="1857" t="s">
        <v>1163</v>
      </c>
      <c r="C214" s="1858">
        <v>9.0999999999999998E-2</v>
      </c>
      <c r="D214" s="1858">
        <v>0.09</v>
      </c>
      <c r="E214" s="1858">
        <v>9.1999999999999998E-2</v>
      </c>
      <c r="F214" s="1866"/>
    </row>
    <row r="215" spans="1:6" ht="15" thickBot="1">
      <c r="A215" s="1853" t="s">
        <v>1413</v>
      </c>
      <c r="B215" s="1857" t="s">
        <v>2158</v>
      </c>
      <c r="C215" s="1858">
        <v>0.15</v>
      </c>
      <c r="D215" s="1858">
        <v>0.15</v>
      </c>
      <c r="E215" s="1858">
        <v>0.15</v>
      </c>
      <c r="F215" s="1859">
        <v>0.15</v>
      </c>
    </row>
    <row r="216" spans="1:6" ht="15" thickBot="1">
      <c r="A216" s="1853" t="s">
        <v>1413</v>
      </c>
      <c r="B216" s="1857" t="s">
        <v>1183</v>
      </c>
      <c r="C216" s="1858">
        <v>0.14699999999999999</v>
      </c>
      <c r="D216" s="1858">
        <v>0.14699999999999999</v>
      </c>
      <c r="E216" s="1858">
        <v>0.15</v>
      </c>
      <c r="F216" s="1859">
        <v>0.14000000000000001</v>
      </c>
    </row>
    <row r="217" spans="1:6" ht="15" thickBot="1">
      <c r="A217" s="1853" t="s">
        <v>1413</v>
      </c>
      <c r="B217" s="1857" t="s">
        <v>1193</v>
      </c>
      <c r="C217" s="1858">
        <v>0.15</v>
      </c>
      <c r="D217" s="1858">
        <v>0.15</v>
      </c>
      <c r="E217" s="1858">
        <v>0.15</v>
      </c>
      <c r="F217" s="1859">
        <v>0.15</v>
      </c>
    </row>
    <row r="218" spans="1:6" ht="15" thickBot="1">
      <c r="A218" s="1853" t="s">
        <v>1413</v>
      </c>
      <c r="B218" s="1857" t="s">
        <v>2159</v>
      </c>
      <c r="C218" s="1858">
        <v>0.15</v>
      </c>
      <c r="D218" s="1858">
        <v>0.15</v>
      </c>
      <c r="E218" s="1858">
        <v>0.15</v>
      </c>
      <c r="F218" s="1859">
        <v>0.15</v>
      </c>
    </row>
    <row r="219" spans="1:6" ht="15" thickBot="1">
      <c r="A219" s="1853" t="s">
        <v>1413</v>
      </c>
      <c r="B219" s="1857" t="s">
        <v>1213</v>
      </c>
      <c r="C219" s="1858">
        <v>0.15</v>
      </c>
      <c r="D219" s="1858">
        <v>0.15</v>
      </c>
      <c r="E219" s="1858">
        <v>0.15</v>
      </c>
      <c r="F219" s="1859">
        <v>0.14799999999999999</v>
      </c>
    </row>
    <row r="220" spans="1:6" ht="15" thickBot="1">
      <c r="A220" s="1853" t="s">
        <v>1413</v>
      </c>
      <c r="B220" s="1857" t="s">
        <v>2160</v>
      </c>
      <c r="C220" s="1858">
        <v>0.15</v>
      </c>
      <c r="D220" s="1858">
        <v>0.15</v>
      </c>
      <c r="E220" s="1858">
        <v>0.15</v>
      </c>
      <c r="F220" s="1859">
        <v>0.15</v>
      </c>
    </row>
    <row r="221" spans="1:6" ht="15" thickBot="1">
      <c r="A221" s="1853" t="s">
        <v>1413</v>
      </c>
      <c r="B221" s="1857" t="s">
        <v>1233</v>
      </c>
      <c r="C221" s="1858"/>
      <c r="D221" s="1867"/>
      <c r="E221" s="1867"/>
      <c r="F221" s="1859">
        <v>0.14799999999999999</v>
      </c>
    </row>
    <row r="222" spans="1:6" ht="15" thickBot="1">
      <c r="A222" s="1853" t="s">
        <v>1413</v>
      </c>
      <c r="B222" s="1857" t="s">
        <v>1243</v>
      </c>
      <c r="C222" s="1858"/>
      <c r="D222" s="1867"/>
      <c r="E222" s="1867"/>
      <c r="F222" s="1859">
        <v>0.1</v>
      </c>
    </row>
    <row r="223" spans="1:6" ht="15" thickBot="1">
      <c r="A223" s="1853" t="s">
        <v>1413</v>
      </c>
      <c r="B223" s="1857" t="s">
        <v>1253</v>
      </c>
      <c r="C223" s="1858"/>
      <c r="D223" s="1867"/>
      <c r="E223" s="1867"/>
      <c r="F223" s="1859">
        <v>0.15</v>
      </c>
    </row>
    <row r="224" spans="1:6" ht="15" thickBot="1">
      <c r="A224" s="1853" t="s">
        <v>1413</v>
      </c>
      <c r="B224" s="1857" t="s">
        <v>1263</v>
      </c>
      <c r="C224" s="1858"/>
      <c r="D224" s="1867"/>
      <c r="E224" s="1867"/>
      <c r="F224" s="1859">
        <v>0.15</v>
      </c>
    </row>
    <row r="225" spans="1:6" ht="15" thickBot="1">
      <c r="A225" s="1853" t="s">
        <v>1413</v>
      </c>
      <c r="B225" s="1857" t="s">
        <v>2161</v>
      </c>
      <c r="C225" s="1858">
        <v>0.15</v>
      </c>
      <c r="D225" s="1858">
        <v>0.15</v>
      </c>
      <c r="E225" s="1858">
        <v>0.15</v>
      </c>
      <c r="F225" s="1859">
        <v>0.15</v>
      </c>
    </row>
    <row r="226" spans="1:6" ht="15" thickBot="1">
      <c r="A226" s="1853" t="s">
        <v>1413</v>
      </c>
      <c r="B226" s="1857" t="s">
        <v>1281</v>
      </c>
      <c r="C226" s="1858">
        <v>0.15</v>
      </c>
      <c r="D226" s="1858">
        <v>0.15</v>
      </c>
      <c r="E226" s="1858">
        <v>0.15</v>
      </c>
      <c r="F226" s="1859">
        <v>0.14799999999999999</v>
      </c>
    </row>
    <row r="227" spans="1:6" ht="15" thickBot="1">
      <c r="A227" s="1853" t="s">
        <v>1413</v>
      </c>
      <c r="B227" s="1857" t="s">
        <v>2162</v>
      </c>
      <c r="C227" s="1858">
        <v>0.15</v>
      </c>
      <c r="D227" s="1858">
        <v>0.15</v>
      </c>
      <c r="E227" s="1858">
        <v>0.15</v>
      </c>
      <c r="F227" s="1859">
        <v>0.15</v>
      </c>
    </row>
    <row r="228" spans="1:6" ht="15" thickBot="1">
      <c r="A228" s="1853" t="s">
        <v>1413</v>
      </c>
      <c r="B228" s="1857" t="s">
        <v>1296</v>
      </c>
      <c r="C228" s="1858">
        <v>0.15</v>
      </c>
      <c r="D228" s="1858">
        <v>0.15</v>
      </c>
      <c r="E228" s="1858">
        <v>0.15</v>
      </c>
      <c r="F228" s="1859">
        <v>0.15</v>
      </c>
    </row>
    <row r="229" spans="1:6" ht="15" thickBot="1">
      <c r="A229" s="1853" t="s">
        <v>1413</v>
      </c>
      <c r="B229" s="1857" t="s">
        <v>1303</v>
      </c>
      <c r="C229" s="1858">
        <v>0.15</v>
      </c>
      <c r="D229" s="1858">
        <v>0.15</v>
      </c>
      <c r="E229" s="1858">
        <v>0.15</v>
      </c>
      <c r="F229" s="1866"/>
    </row>
    <row r="230" spans="1:6" ht="15" thickBot="1">
      <c r="A230" s="1853" t="s">
        <v>1413</v>
      </c>
      <c r="B230" s="1857" t="s">
        <v>1310</v>
      </c>
      <c r="C230" s="1858">
        <v>0.14499999999999999</v>
      </c>
      <c r="D230" s="1858">
        <v>0.14499999999999999</v>
      </c>
      <c r="E230" s="1858">
        <v>0.14399999999999999</v>
      </c>
      <c r="F230" s="1866"/>
    </row>
    <row r="231" spans="1:6" ht="15" thickBot="1">
      <c r="A231" s="1853" t="s">
        <v>1413</v>
      </c>
      <c r="B231" s="1857" t="s">
        <v>2163</v>
      </c>
      <c r="C231" s="1858">
        <v>0.128</v>
      </c>
      <c r="D231" s="1858">
        <v>0.125</v>
      </c>
      <c r="E231" s="1858">
        <v>0.13200000000000001</v>
      </c>
      <c r="F231" s="1866"/>
    </row>
    <row r="232" spans="1:6" ht="15" thickBot="1">
      <c r="A232" s="1853" t="s">
        <v>1413</v>
      </c>
      <c r="B232" s="1857" t="s">
        <v>2164</v>
      </c>
      <c r="C232" s="1858">
        <v>0.14499999999999999</v>
      </c>
      <c r="D232" s="1858">
        <v>0.14399999999999999</v>
      </c>
      <c r="E232" s="1858">
        <v>0.14599999999999999</v>
      </c>
      <c r="F232" s="1859">
        <v>0.13800000000000001</v>
      </c>
    </row>
    <row r="233" spans="1:6" ht="15" thickBot="1">
      <c r="A233" s="1853" t="s">
        <v>1413</v>
      </c>
      <c r="B233" s="1857" t="s">
        <v>2165</v>
      </c>
      <c r="C233" s="1858">
        <v>0.14499999999999999</v>
      </c>
      <c r="D233" s="1858">
        <v>0.14299999999999999</v>
      </c>
      <c r="E233" s="1858">
        <v>0.14199999999999999</v>
      </c>
      <c r="F233" s="1866"/>
    </row>
    <row r="234" spans="1:6" ht="15" thickBot="1">
      <c r="A234" s="1853" t="s">
        <v>1413</v>
      </c>
      <c r="B234" s="1857" t="s">
        <v>2166</v>
      </c>
      <c r="C234" s="1858">
        <v>0.14000000000000001</v>
      </c>
      <c r="D234" s="1858">
        <v>0.14000000000000001</v>
      </c>
      <c r="E234" s="1858">
        <v>0.14399999999999999</v>
      </c>
      <c r="F234" s="1866"/>
    </row>
    <row r="235" spans="1:6" ht="15" thickBot="1">
      <c r="A235" s="1853" t="s">
        <v>1413</v>
      </c>
      <c r="B235" s="1857" t="s">
        <v>2167</v>
      </c>
      <c r="C235" s="1858">
        <v>0.14099999999999999</v>
      </c>
      <c r="D235" s="1858">
        <v>0.14199999999999999</v>
      </c>
      <c r="E235" s="1858">
        <v>0.14499999999999999</v>
      </c>
      <c r="F235" s="1859">
        <v>0.15</v>
      </c>
    </row>
    <row r="236" spans="1:6" ht="15" thickBot="1">
      <c r="A236" s="1853" t="s">
        <v>1413</v>
      </c>
      <c r="B236" s="1857" t="s">
        <v>1345</v>
      </c>
      <c r="C236" s="1867"/>
      <c r="D236" s="1867"/>
      <c r="E236" s="1867"/>
      <c r="F236" s="1859">
        <v>0.14299999999999999</v>
      </c>
    </row>
    <row r="237" spans="1:6" ht="24.6" thickBot="1">
      <c r="A237" s="1853" t="s">
        <v>1413</v>
      </c>
      <c r="B237" s="1857" t="s">
        <v>2168</v>
      </c>
      <c r="C237" s="1867"/>
      <c r="D237" s="1867"/>
      <c r="E237" s="1867"/>
      <c r="F237" s="1859">
        <v>0.05</v>
      </c>
    </row>
    <row r="238" spans="1:6" ht="24.6" thickBot="1">
      <c r="A238" s="1853" t="s">
        <v>1413</v>
      </c>
      <c r="B238" s="1857" t="s">
        <v>2169</v>
      </c>
      <c r="C238" s="1867"/>
      <c r="D238" s="1867"/>
      <c r="E238" s="1867"/>
      <c r="F238" s="1859">
        <v>0.05</v>
      </c>
    </row>
    <row r="239" spans="1:6" ht="24.6" thickBot="1">
      <c r="A239" s="1853" t="s">
        <v>1413</v>
      </c>
      <c r="B239" s="1857" t="s">
        <v>2170</v>
      </c>
      <c r="C239" s="1867"/>
      <c r="D239" s="1867"/>
      <c r="E239" s="1867"/>
      <c r="F239" s="1859">
        <v>0.05</v>
      </c>
    </row>
    <row r="240" spans="1:6" ht="24.6" thickBot="1">
      <c r="A240" s="1853" t="s">
        <v>1413</v>
      </c>
      <c r="B240" s="1857" t="s">
        <v>2171</v>
      </c>
      <c r="C240" s="1867"/>
      <c r="D240" s="1867"/>
      <c r="E240" s="1867"/>
      <c r="F240" s="1859">
        <v>0.05</v>
      </c>
    </row>
    <row r="241" spans="1:6" ht="24.6" thickBot="1">
      <c r="A241" s="1853" t="s">
        <v>1413</v>
      </c>
      <c r="B241" s="1857" t="s">
        <v>2172</v>
      </c>
      <c r="C241" s="1867"/>
      <c r="D241" s="1867"/>
      <c r="E241" s="1867"/>
      <c r="F241" s="1859">
        <v>0.05</v>
      </c>
    </row>
    <row r="242" spans="1:6" ht="24.6" thickBot="1">
      <c r="A242" s="1853" t="s">
        <v>1413</v>
      </c>
      <c r="B242" s="1857" t="s">
        <v>2173</v>
      </c>
      <c r="C242" s="1867"/>
      <c r="D242" s="1867"/>
      <c r="E242" s="1867"/>
      <c r="F242" s="1859">
        <v>0.05</v>
      </c>
    </row>
    <row r="243" spans="1:6" ht="24.6" thickBot="1">
      <c r="A243" s="1853" t="s">
        <v>1413</v>
      </c>
      <c r="B243" s="1857" t="s">
        <v>2174</v>
      </c>
      <c r="C243" s="1867"/>
      <c r="D243" s="1867"/>
      <c r="E243" s="1867"/>
      <c r="F243" s="1859">
        <v>0.05</v>
      </c>
    </row>
    <row r="244" spans="1:6" ht="24.6" thickBot="1">
      <c r="A244" s="1861" t="s">
        <v>1413</v>
      </c>
      <c r="B244" s="1868" t="s">
        <v>2175</v>
      </c>
      <c r="C244" s="1864"/>
      <c r="D244" s="1864"/>
      <c r="E244" s="1864"/>
      <c r="F244" s="1869">
        <v>0.05</v>
      </c>
    </row>
    <row r="245" spans="1:6" ht="15" thickBot="1">
      <c r="A245" s="1853" t="s">
        <v>1415</v>
      </c>
      <c r="B245" s="1854" t="s">
        <v>2176</v>
      </c>
      <c r="C245" s="1855">
        <v>0.15</v>
      </c>
      <c r="D245" s="1855">
        <v>0.15</v>
      </c>
      <c r="E245" s="1855">
        <v>0.15</v>
      </c>
      <c r="F245" s="1856">
        <v>0.14299999999999999</v>
      </c>
    </row>
    <row r="246" spans="1:6" ht="15" thickBot="1">
      <c r="A246" s="1853" t="s">
        <v>1415</v>
      </c>
      <c r="B246" s="1857" t="s">
        <v>1078</v>
      </c>
      <c r="C246" s="1858">
        <v>0.15</v>
      </c>
      <c r="D246" s="1858">
        <v>0.15</v>
      </c>
      <c r="E246" s="1858">
        <v>0.15</v>
      </c>
      <c r="F246" s="1859">
        <v>0.114</v>
      </c>
    </row>
    <row r="247" spans="1:6" ht="15" thickBot="1">
      <c r="A247" s="1853" t="s">
        <v>1415</v>
      </c>
      <c r="B247" s="1857" t="s">
        <v>2177</v>
      </c>
      <c r="C247" s="1858">
        <v>0.15</v>
      </c>
      <c r="D247" s="1858">
        <v>0.15</v>
      </c>
      <c r="E247" s="1858">
        <v>0.15</v>
      </c>
      <c r="F247" s="1859">
        <v>0.15</v>
      </c>
    </row>
    <row r="248" spans="1:6" ht="15" thickBot="1">
      <c r="A248" s="1853" t="s">
        <v>1415</v>
      </c>
      <c r="B248" s="1857" t="s">
        <v>2178</v>
      </c>
      <c r="C248" s="1858">
        <v>0.15</v>
      </c>
      <c r="D248" s="1858">
        <v>0.15</v>
      </c>
      <c r="E248" s="1858">
        <v>0.15</v>
      </c>
      <c r="F248" s="1859">
        <v>0.14000000000000001</v>
      </c>
    </row>
    <row r="249" spans="1:6" ht="15" thickBot="1">
      <c r="A249" s="1853" t="s">
        <v>1415</v>
      </c>
      <c r="B249" s="1857" t="s">
        <v>2179</v>
      </c>
      <c r="C249" s="1858">
        <v>0.15</v>
      </c>
      <c r="D249" s="1858">
        <v>0.14899999999999999</v>
      </c>
      <c r="E249" s="1858">
        <v>0.15</v>
      </c>
      <c r="F249" s="1859">
        <v>0.1</v>
      </c>
    </row>
    <row r="250" spans="1:6" ht="15" thickBot="1">
      <c r="A250" s="1853" t="s">
        <v>1415</v>
      </c>
      <c r="B250" s="1857" t="s">
        <v>2180</v>
      </c>
      <c r="C250" s="1858">
        <v>0.15</v>
      </c>
      <c r="D250" s="1858">
        <v>0.15</v>
      </c>
      <c r="E250" s="1858">
        <v>0.15</v>
      </c>
      <c r="F250" s="1859">
        <v>0.14399999999999999</v>
      </c>
    </row>
    <row r="251" spans="1:6" ht="15" thickBot="1">
      <c r="A251" s="1853" t="s">
        <v>1415</v>
      </c>
      <c r="B251" s="1857" t="s">
        <v>1141</v>
      </c>
      <c r="C251" s="1858">
        <v>0.15</v>
      </c>
      <c r="D251" s="1858">
        <v>0.15</v>
      </c>
      <c r="E251" s="1858">
        <v>0.15</v>
      </c>
      <c r="F251" s="1859">
        <v>0.14299999999999999</v>
      </c>
    </row>
    <row r="252" spans="1:6" ht="15" thickBot="1">
      <c r="A252" s="1853" t="s">
        <v>1415</v>
      </c>
      <c r="B252" s="1857" t="s">
        <v>1152</v>
      </c>
      <c r="C252" s="1858">
        <v>0.15</v>
      </c>
      <c r="D252" s="1858">
        <v>0.15</v>
      </c>
      <c r="E252" s="1858">
        <v>0.15</v>
      </c>
      <c r="F252" s="1859">
        <v>0.1</v>
      </c>
    </row>
    <row r="253" spans="1:6" ht="15" thickBot="1">
      <c r="A253" s="1853" t="s">
        <v>1415</v>
      </c>
      <c r="B253" s="1857" t="s">
        <v>1164</v>
      </c>
      <c r="C253" s="1858">
        <v>0.15</v>
      </c>
      <c r="D253" s="1858">
        <v>0.15</v>
      </c>
      <c r="E253" s="1858">
        <v>0.15</v>
      </c>
      <c r="F253" s="1859">
        <v>0.1</v>
      </c>
    </row>
    <row r="254" spans="1:6" ht="15" thickBot="1">
      <c r="A254" s="1853" t="s">
        <v>1415</v>
      </c>
      <c r="B254" s="1857" t="s">
        <v>1174</v>
      </c>
      <c r="C254" s="1867"/>
      <c r="D254" s="1867"/>
      <c r="E254" s="1867"/>
      <c r="F254" s="1859">
        <v>0.15</v>
      </c>
    </row>
    <row r="255" spans="1:6" ht="15" thickBot="1">
      <c r="A255" s="1853" t="s">
        <v>1415</v>
      </c>
      <c r="B255" s="1857" t="s">
        <v>1184</v>
      </c>
      <c r="C255" s="1867"/>
      <c r="D255" s="1867"/>
      <c r="E255" s="1867"/>
      <c r="F255" s="1859">
        <v>0.14299999999999999</v>
      </c>
    </row>
    <row r="256" spans="1:6" ht="15" thickBot="1">
      <c r="A256" s="1853" t="s">
        <v>1415</v>
      </c>
      <c r="B256" s="1857" t="s">
        <v>2181</v>
      </c>
      <c r="C256" s="1858">
        <v>0.14599999999999999</v>
      </c>
      <c r="D256" s="1858">
        <v>0.14699999999999999</v>
      </c>
      <c r="E256" s="1858">
        <v>0.15</v>
      </c>
      <c r="F256" s="1859">
        <v>0.13200000000000001</v>
      </c>
    </row>
    <row r="257" spans="1:6" ht="15" thickBot="1">
      <c r="A257" s="1853" t="s">
        <v>1415</v>
      </c>
      <c r="B257" s="1857" t="s">
        <v>1204</v>
      </c>
      <c r="C257" s="1858">
        <v>0.15</v>
      </c>
      <c r="D257" s="1858">
        <v>0.15</v>
      </c>
      <c r="E257" s="1858">
        <v>0.15</v>
      </c>
      <c r="F257" s="1859">
        <v>0.13900000000000001</v>
      </c>
    </row>
    <row r="258" spans="1:6" ht="15" thickBot="1">
      <c r="A258" s="1853" t="s">
        <v>1415</v>
      </c>
      <c r="B258" s="1857" t="s">
        <v>1214</v>
      </c>
      <c r="C258" s="1858">
        <v>0.15</v>
      </c>
      <c r="D258" s="1858">
        <v>0.15</v>
      </c>
      <c r="E258" s="1858">
        <v>0.15</v>
      </c>
      <c r="F258" s="1859">
        <v>0.13</v>
      </c>
    </row>
    <row r="259" spans="1:6" ht="15" thickBot="1">
      <c r="A259" s="1853" t="s">
        <v>1415</v>
      </c>
      <c r="B259" s="1857" t="s">
        <v>2182</v>
      </c>
      <c r="C259" s="1858">
        <v>0.14799999999999999</v>
      </c>
      <c r="D259" s="1858">
        <v>0.14899999999999999</v>
      </c>
      <c r="E259" s="1858">
        <v>0.15</v>
      </c>
      <c r="F259" s="1859">
        <v>0.13700000000000001</v>
      </c>
    </row>
    <row r="260" spans="1:6" ht="15" thickBot="1">
      <c r="A260" s="1853" t="s">
        <v>1415</v>
      </c>
      <c r="B260" s="1857" t="s">
        <v>1234</v>
      </c>
      <c r="C260" s="1858">
        <v>0.15</v>
      </c>
      <c r="D260" s="1858">
        <v>0.15</v>
      </c>
      <c r="E260" s="1858">
        <v>0.15</v>
      </c>
      <c r="F260" s="1859">
        <v>0.14199999999999999</v>
      </c>
    </row>
    <row r="261" spans="1:6" ht="15" thickBot="1">
      <c r="A261" s="1853" t="s">
        <v>1415</v>
      </c>
      <c r="B261" s="1857" t="s">
        <v>1244</v>
      </c>
      <c r="C261" s="1858">
        <v>0.15</v>
      </c>
      <c r="D261" s="1858">
        <v>0.15</v>
      </c>
      <c r="E261" s="1858">
        <v>0.14899999999999999</v>
      </c>
      <c r="F261" s="1859">
        <v>0.14799999999999999</v>
      </c>
    </row>
    <row r="262" spans="1:6" ht="15" thickBot="1">
      <c r="A262" s="1853" t="s">
        <v>1415</v>
      </c>
      <c r="B262" s="1857" t="s">
        <v>1254</v>
      </c>
      <c r="C262" s="1858">
        <v>0.15</v>
      </c>
      <c r="D262" s="1858">
        <v>0.15</v>
      </c>
      <c r="E262" s="1858">
        <v>0.15</v>
      </c>
      <c r="F262" s="1866"/>
    </row>
    <row r="263" spans="1:6" ht="15" thickBot="1">
      <c r="A263" s="1853" t="s">
        <v>1415</v>
      </c>
      <c r="B263" s="1857" t="s">
        <v>2183</v>
      </c>
      <c r="C263" s="1858">
        <v>0.14899999999999999</v>
      </c>
      <c r="D263" s="1858">
        <v>0.14899999999999999</v>
      </c>
      <c r="E263" s="1858">
        <v>0.15</v>
      </c>
      <c r="F263" s="1859">
        <v>0.13</v>
      </c>
    </row>
    <row r="264" spans="1:6" ht="15" thickBot="1">
      <c r="A264" s="1853" t="s">
        <v>1415</v>
      </c>
      <c r="B264" s="1857" t="s">
        <v>1273</v>
      </c>
      <c r="C264" s="1858">
        <v>0.14799999999999999</v>
      </c>
      <c r="D264" s="1858">
        <v>0.14699999999999999</v>
      </c>
      <c r="E264" s="1858">
        <v>0.15</v>
      </c>
      <c r="F264" s="1859">
        <v>7.8E-2</v>
      </c>
    </row>
    <row r="265" spans="1:6" ht="15" thickBot="1">
      <c r="A265" s="1853" t="s">
        <v>1415</v>
      </c>
      <c r="B265" s="1857" t="s">
        <v>1282</v>
      </c>
      <c r="C265" s="1858">
        <v>0.15</v>
      </c>
      <c r="D265" s="1858">
        <v>0.15</v>
      </c>
      <c r="E265" s="1858">
        <v>0.15</v>
      </c>
      <c r="F265" s="1859">
        <v>7.3999999999999996E-2</v>
      </c>
    </row>
    <row r="266" spans="1:6" ht="15" thickBot="1">
      <c r="A266" s="1853" t="s">
        <v>1415</v>
      </c>
      <c r="B266" s="1857" t="s">
        <v>1290</v>
      </c>
      <c r="C266" s="1858">
        <v>0.14699999999999999</v>
      </c>
      <c r="D266" s="1858">
        <v>0.14699999999999999</v>
      </c>
      <c r="E266" s="1858">
        <v>0.15</v>
      </c>
      <c r="F266" s="1859">
        <v>0.14299999999999999</v>
      </c>
    </row>
    <row r="267" spans="1:6" ht="15" thickBot="1">
      <c r="A267" s="1853" t="s">
        <v>1415</v>
      </c>
      <c r="B267" s="1857" t="s">
        <v>1297</v>
      </c>
      <c r="C267" s="1858">
        <v>0.14199999999999999</v>
      </c>
      <c r="D267" s="1858">
        <v>0.14299999999999999</v>
      </c>
      <c r="E267" s="1858">
        <v>0.15</v>
      </c>
      <c r="F267" s="1866"/>
    </row>
    <row r="268" spans="1:6" ht="15" thickBot="1">
      <c r="A268" s="1853" t="s">
        <v>1415</v>
      </c>
      <c r="B268" s="1857" t="s">
        <v>2184</v>
      </c>
      <c r="C268" s="1858">
        <v>0.15</v>
      </c>
      <c r="D268" s="1858">
        <v>0.15</v>
      </c>
      <c r="E268" s="1858">
        <v>0.15</v>
      </c>
      <c r="F268" s="1859">
        <v>0.13</v>
      </c>
    </row>
    <row r="269" spans="1:6" ht="15" thickBot="1">
      <c r="A269" s="1853" t="s">
        <v>1415</v>
      </c>
      <c r="B269" s="1857" t="s">
        <v>1311</v>
      </c>
      <c r="C269" s="1858">
        <v>0.15</v>
      </c>
      <c r="D269" s="1858">
        <v>0.15</v>
      </c>
      <c r="E269" s="1858">
        <v>0.15</v>
      </c>
      <c r="F269" s="1859">
        <v>0.14299999999999999</v>
      </c>
    </row>
    <row r="270" spans="1:6" ht="15" thickBot="1">
      <c r="A270" s="1853" t="s">
        <v>1415</v>
      </c>
      <c r="B270" s="1857" t="s">
        <v>1318</v>
      </c>
      <c r="C270" s="1858">
        <v>0.14499999999999999</v>
      </c>
      <c r="D270" s="1858">
        <v>0.14499999999999999</v>
      </c>
      <c r="E270" s="1858">
        <v>0.15</v>
      </c>
      <c r="F270" s="1859">
        <v>0.14699999999999999</v>
      </c>
    </row>
    <row r="271" spans="1:6" ht="15" thickBot="1">
      <c r="A271" s="1853" t="s">
        <v>1415</v>
      </c>
      <c r="B271" s="1857" t="s">
        <v>1325</v>
      </c>
      <c r="C271" s="1858">
        <v>0.15</v>
      </c>
      <c r="D271" s="1858">
        <v>0.15</v>
      </c>
      <c r="E271" s="1858">
        <v>0.15</v>
      </c>
      <c r="F271" s="1859">
        <v>0.13800000000000001</v>
      </c>
    </row>
    <row r="272" spans="1:6" ht="15" thickBot="1">
      <c r="A272" s="1853" t="s">
        <v>1415</v>
      </c>
      <c r="B272" s="1857" t="s">
        <v>1332</v>
      </c>
      <c r="C272" s="1867"/>
      <c r="D272" s="1867"/>
      <c r="E272" s="1867"/>
      <c r="F272" s="1859">
        <v>0.14000000000000001</v>
      </c>
    </row>
    <row r="273" spans="1:6" ht="15" thickBot="1">
      <c r="A273" s="1853" t="s">
        <v>1415</v>
      </c>
      <c r="B273" s="1857" t="s">
        <v>2185</v>
      </c>
      <c r="C273" s="1858">
        <v>0.14199999999999999</v>
      </c>
      <c r="D273" s="1858">
        <v>0.14299999999999999</v>
      </c>
      <c r="E273" s="1858">
        <v>0.15</v>
      </c>
      <c r="F273" s="1859">
        <v>0.1</v>
      </c>
    </row>
    <row r="274" spans="1:6" ht="15" thickBot="1">
      <c r="A274" s="1853" t="s">
        <v>1415</v>
      </c>
      <c r="B274" s="1857" t="s">
        <v>2186</v>
      </c>
      <c r="C274" s="1858">
        <v>0.14799999999999999</v>
      </c>
      <c r="D274" s="1858">
        <v>0.14799999999999999</v>
      </c>
      <c r="E274" s="1858">
        <v>0.15</v>
      </c>
      <c r="F274" s="1859">
        <v>6.7000000000000004E-2</v>
      </c>
    </row>
    <row r="275" spans="1:6" ht="15" thickBot="1">
      <c r="A275" s="1853" t="s">
        <v>1415</v>
      </c>
      <c r="B275" s="1857" t="s">
        <v>2187</v>
      </c>
      <c r="C275" s="1858">
        <v>0.15</v>
      </c>
      <c r="D275" s="1858">
        <v>0.15</v>
      </c>
      <c r="E275" s="1858">
        <v>0.15</v>
      </c>
      <c r="F275" s="1859">
        <v>0.15</v>
      </c>
    </row>
    <row r="276" spans="1:6" ht="15" thickBot="1">
      <c r="A276" s="1853" t="s">
        <v>1415</v>
      </c>
      <c r="B276" s="1857" t="s">
        <v>2188</v>
      </c>
      <c r="C276" s="1858">
        <v>0.14499999999999999</v>
      </c>
      <c r="D276" s="1858">
        <v>0.14299999999999999</v>
      </c>
      <c r="E276" s="1858">
        <v>0.15</v>
      </c>
      <c r="F276" s="1859">
        <v>5.8999999999999997E-2</v>
      </c>
    </row>
    <row r="277" spans="1:6" ht="15" thickBot="1">
      <c r="A277" s="1853" t="s">
        <v>1415</v>
      </c>
      <c r="B277" s="1857" t="s">
        <v>2189</v>
      </c>
      <c r="C277" s="1858">
        <v>0.15</v>
      </c>
      <c r="D277" s="1858">
        <v>0.15</v>
      </c>
      <c r="E277" s="1858">
        <v>0.15</v>
      </c>
      <c r="F277" s="1859">
        <v>0.121</v>
      </c>
    </row>
    <row r="278" spans="1:6" ht="15" thickBot="1">
      <c r="A278" s="1853" t="s">
        <v>1415</v>
      </c>
      <c r="B278" s="1857" t="s">
        <v>2190</v>
      </c>
      <c r="C278" s="1858">
        <v>0.15</v>
      </c>
      <c r="D278" s="1858">
        <v>0.15</v>
      </c>
      <c r="E278" s="1858">
        <v>0.15</v>
      </c>
      <c r="F278" s="1859">
        <v>0.13800000000000001</v>
      </c>
    </row>
    <row r="279" spans="1:6" ht="24.6" thickBot="1">
      <c r="A279" s="1853" t="s">
        <v>1415</v>
      </c>
      <c r="B279" s="1857" t="s">
        <v>2191</v>
      </c>
      <c r="C279" s="1867"/>
      <c r="D279" s="1867"/>
      <c r="E279" s="1867"/>
      <c r="F279" s="1859">
        <v>0.05</v>
      </c>
    </row>
    <row r="280" spans="1:6" ht="24.6" thickBot="1">
      <c r="A280" s="1853" t="s">
        <v>1415</v>
      </c>
      <c r="B280" s="1857" t="s">
        <v>2192</v>
      </c>
      <c r="C280" s="1867"/>
      <c r="D280" s="1867"/>
      <c r="E280" s="1867"/>
      <c r="F280" s="1859">
        <v>0.05</v>
      </c>
    </row>
    <row r="281" spans="1:6" ht="24.6" thickBot="1">
      <c r="A281" s="1853" t="s">
        <v>1415</v>
      </c>
      <c r="B281" s="1857" t="s">
        <v>2193</v>
      </c>
      <c r="C281" s="1867"/>
      <c r="D281" s="1867"/>
      <c r="E281" s="1867"/>
      <c r="F281" s="1859">
        <v>0.05</v>
      </c>
    </row>
    <row r="282" spans="1:6" ht="24.6" thickBot="1">
      <c r="A282" s="1853" t="s">
        <v>1415</v>
      </c>
      <c r="B282" s="1857" t="s">
        <v>2194</v>
      </c>
      <c r="C282" s="1867"/>
      <c r="D282" s="1867"/>
      <c r="E282" s="1867"/>
      <c r="F282" s="1859">
        <v>0.05</v>
      </c>
    </row>
    <row r="283" spans="1:6" ht="24.6" thickBot="1">
      <c r="A283" s="1853" t="s">
        <v>1415</v>
      </c>
      <c r="B283" s="1857" t="s">
        <v>2195</v>
      </c>
      <c r="C283" s="1867"/>
      <c r="D283" s="1867"/>
      <c r="E283" s="1867"/>
      <c r="F283" s="1859">
        <v>0.05</v>
      </c>
    </row>
    <row r="284" spans="1:6" ht="24.6" thickBot="1">
      <c r="A284" s="1853" t="s">
        <v>1415</v>
      </c>
      <c r="B284" s="1857" t="s">
        <v>2196</v>
      </c>
      <c r="C284" s="1867"/>
      <c r="D284" s="1867"/>
      <c r="E284" s="1867"/>
      <c r="F284" s="1859">
        <v>0.05</v>
      </c>
    </row>
    <row r="285" spans="1:6" ht="24.6" thickBot="1">
      <c r="A285" s="1853" t="s">
        <v>1415</v>
      </c>
      <c r="B285" s="1857" t="s">
        <v>2197</v>
      </c>
      <c r="C285" s="1867"/>
      <c r="D285" s="1867"/>
      <c r="E285" s="1867"/>
      <c r="F285" s="1859">
        <v>0.05</v>
      </c>
    </row>
    <row r="286" spans="1:6" ht="24.6" thickBot="1">
      <c r="A286" s="1853" t="s">
        <v>1415</v>
      </c>
      <c r="B286" s="1857" t="s">
        <v>2198</v>
      </c>
      <c r="C286" s="1867"/>
      <c r="D286" s="1867"/>
      <c r="E286" s="1867"/>
      <c r="F286" s="1859">
        <v>0.05</v>
      </c>
    </row>
    <row r="287" spans="1:6" ht="24.6" thickBot="1">
      <c r="A287" s="1853" t="s">
        <v>1415</v>
      </c>
      <c r="B287" s="1857" t="s">
        <v>2199</v>
      </c>
      <c r="C287" s="1867"/>
      <c r="D287" s="1867"/>
      <c r="E287" s="1867"/>
      <c r="F287" s="1859">
        <v>0.05</v>
      </c>
    </row>
    <row r="288" spans="1:6" ht="24.6" thickBot="1">
      <c r="A288" s="1853" t="s">
        <v>1415</v>
      </c>
      <c r="B288" s="1857" t="s">
        <v>2200</v>
      </c>
      <c r="C288" s="1867"/>
      <c r="D288" s="1867"/>
      <c r="E288" s="1867"/>
      <c r="F288" s="1859">
        <v>0.05</v>
      </c>
    </row>
    <row r="289" spans="1:6" ht="24.6" thickBot="1">
      <c r="A289" s="1861" t="s">
        <v>1415</v>
      </c>
      <c r="B289" s="1868" t="s">
        <v>2201</v>
      </c>
      <c r="C289" s="1864"/>
      <c r="D289" s="1864"/>
      <c r="E289" s="1864"/>
      <c r="F289" s="1869">
        <v>0.05</v>
      </c>
    </row>
    <row r="290" spans="1:6" ht="15" thickBot="1">
      <c r="A290" s="1853" t="s">
        <v>1419</v>
      </c>
      <c r="B290" s="1854" t="s">
        <v>2202</v>
      </c>
      <c r="C290" s="1855">
        <v>0.15</v>
      </c>
      <c r="D290" s="1855">
        <v>0.15</v>
      </c>
      <c r="E290" s="1855">
        <v>0.15</v>
      </c>
      <c r="F290" s="1877"/>
    </row>
    <row r="291" spans="1:6" ht="15" thickBot="1">
      <c r="A291" s="1853" t="s">
        <v>1419</v>
      </c>
      <c r="B291" s="1857" t="s">
        <v>1079</v>
      </c>
      <c r="C291" s="1858">
        <v>0.15</v>
      </c>
      <c r="D291" s="1858">
        <v>0.15</v>
      </c>
      <c r="E291" s="1858">
        <v>0.15</v>
      </c>
      <c r="F291" s="1866"/>
    </row>
    <row r="292" spans="1:6" ht="15" thickBot="1">
      <c r="A292" s="1853" t="s">
        <v>1419</v>
      </c>
      <c r="B292" s="1857" t="s">
        <v>2203</v>
      </c>
      <c r="C292" s="1858">
        <v>0.15</v>
      </c>
      <c r="D292" s="1858">
        <v>0.15</v>
      </c>
      <c r="E292" s="1858">
        <v>0.15</v>
      </c>
      <c r="F292" s="1859">
        <v>0.14699999999999999</v>
      </c>
    </row>
    <row r="293" spans="1:6" ht="15" thickBot="1">
      <c r="A293" s="1853" t="s">
        <v>1419</v>
      </c>
      <c r="B293" s="1857" t="s">
        <v>2204</v>
      </c>
      <c r="C293" s="1867"/>
      <c r="D293" s="1867"/>
      <c r="E293" s="1867"/>
      <c r="F293" s="1859">
        <v>0.1</v>
      </c>
    </row>
    <row r="294" spans="1:6" ht="15" thickBot="1">
      <c r="A294" s="1853" t="s">
        <v>1419</v>
      </c>
      <c r="B294" s="1857" t="s">
        <v>2205</v>
      </c>
      <c r="C294" s="1858">
        <v>0.15</v>
      </c>
      <c r="D294" s="1858">
        <v>0.15</v>
      </c>
      <c r="E294" s="1858">
        <v>0.15</v>
      </c>
      <c r="F294" s="1859">
        <v>0.15</v>
      </c>
    </row>
    <row r="295" spans="1:6" ht="15" thickBot="1">
      <c r="A295" s="1853" t="s">
        <v>1419</v>
      </c>
      <c r="B295" s="1857" t="s">
        <v>1120</v>
      </c>
      <c r="C295" s="1858">
        <v>0.15</v>
      </c>
      <c r="D295" s="1858">
        <v>0.15</v>
      </c>
      <c r="E295" s="1858">
        <v>0.15</v>
      </c>
      <c r="F295" s="1859">
        <v>0.15</v>
      </c>
    </row>
    <row r="296" spans="1:6" ht="15" thickBot="1">
      <c r="A296" s="1853" t="s">
        <v>1419</v>
      </c>
      <c r="B296" s="1857" t="s">
        <v>2206</v>
      </c>
      <c r="C296" s="1858">
        <v>0.15</v>
      </c>
      <c r="D296" s="1858">
        <v>0.15</v>
      </c>
      <c r="E296" s="1858">
        <v>0.15</v>
      </c>
      <c r="F296" s="1859">
        <v>0.15</v>
      </c>
    </row>
    <row r="297" spans="1:6" ht="15" thickBot="1">
      <c r="A297" s="1853" t="s">
        <v>1419</v>
      </c>
      <c r="B297" s="1857" t="s">
        <v>2207</v>
      </c>
      <c r="C297" s="1858">
        <v>0.14799999999999999</v>
      </c>
      <c r="D297" s="1858">
        <v>0.14899999999999999</v>
      </c>
      <c r="E297" s="1858">
        <v>0.15</v>
      </c>
      <c r="F297" s="1859">
        <v>0.13700000000000001</v>
      </c>
    </row>
    <row r="298" spans="1:6" ht="15" thickBot="1">
      <c r="A298" s="1853" t="s">
        <v>1419</v>
      </c>
      <c r="B298" s="1857" t="s">
        <v>1153</v>
      </c>
      <c r="C298" s="1858">
        <v>0.13400000000000001</v>
      </c>
      <c r="D298" s="1858">
        <v>0.13400000000000001</v>
      </c>
      <c r="E298" s="1858">
        <v>0.14499999999999999</v>
      </c>
      <c r="F298" s="1859">
        <v>0.14799999999999999</v>
      </c>
    </row>
    <row r="299" spans="1:6" ht="15" thickBot="1">
      <c r="A299" s="1853" t="s">
        <v>1419</v>
      </c>
      <c r="B299" s="1857" t="s">
        <v>1165</v>
      </c>
      <c r="C299" s="1858">
        <v>0.15</v>
      </c>
      <c r="D299" s="1858">
        <v>0.15</v>
      </c>
      <c r="E299" s="1858">
        <v>0.15</v>
      </c>
      <c r="F299" s="1866"/>
    </row>
    <row r="300" spans="1:6" ht="15" thickBot="1">
      <c r="A300" s="1853" t="s">
        <v>1419</v>
      </c>
      <c r="B300" s="1857" t="s">
        <v>2208</v>
      </c>
      <c r="C300" s="1858">
        <v>0.15</v>
      </c>
      <c r="D300" s="1858">
        <v>0.15</v>
      </c>
      <c r="E300" s="1858">
        <v>0.15</v>
      </c>
      <c r="F300" s="1859">
        <v>0.15</v>
      </c>
    </row>
    <row r="301" spans="1:6" ht="15" thickBot="1">
      <c r="A301" s="1853" t="s">
        <v>1419</v>
      </c>
      <c r="B301" s="1857" t="s">
        <v>1185</v>
      </c>
      <c r="C301" s="1858">
        <v>0.15</v>
      </c>
      <c r="D301" s="1858">
        <v>0.15</v>
      </c>
      <c r="E301" s="1858">
        <v>0.15</v>
      </c>
      <c r="F301" s="1866"/>
    </row>
    <row r="302" spans="1:6" ht="15" thickBot="1">
      <c r="A302" s="1853" t="s">
        <v>1419</v>
      </c>
      <c r="B302" s="1857" t="s">
        <v>2209</v>
      </c>
      <c r="C302" s="1858">
        <v>0.15</v>
      </c>
      <c r="D302" s="1858">
        <v>0.15</v>
      </c>
      <c r="E302" s="1858">
        <v>0.15</v>
      </c>
      <c r="F302" s="1859">
        <v>0.15</v>
      </c>
    </row>
    <row r="303" spans="1:6" ht="15" thickBot="1">
      <c r="A303" s="1853" t="s">
        <v>1419</v>
      </c>
      <c r="B303" s="1857" t="s">
        <v>1205</v>
      </c>
      <c r="C303" s="1858">
        <v>0.15</v>
      </c>
      <c r="D303" s="1858">
        <v>0.15</v>
      </c>
      <c r="E303" s="1858">
        <v>0.15</v>
      </c>
      <c r="F303" s="1859">
        <v>0.15</v>
      </c>
    </row>
    <row r="304" spans="1:6" ht="15" thickBot="1">
      <c r="A304" s="1853" t="s">
        <v>1419</v>
      </c>
      <c r="B304" s="1857" t="s">
        <v>1215</v>
      </c>
      <c r="C304" s="1858">
        <v>0.15</v>
      </c>
      <c r="D304" s="1858">
        <v>0.15</v>
      </c>
      <c r="E304" s="1858">
        <v>0.15</v>
      </c>
      <c r="F304" s="1866"/>
    </row>
    <row r="305" spans="1:6" ht="15" thickBot="1">
      <c r="A305" s="1853" t="s">
        <v>1419</v>
      </c>
      <c r="B305" s="1857" t="s">
        <v>2210</v>
      </c>
      <c r="C305" s="1858">
        <v>0.15</v>
      </c>
      <c r="D305" s="1858">
        <v>0.15</v>
      </c>
      <c r="E305" s="1858">
        <v>0.15</v>
      </c>
      <c r="F305" s="1859">
        <v>0.14000000000000001</v>
      </c>
    </row>
    <row r="306" spans="1:6" ht="15" thickBot="1">
      <c r="A306" s="1853" t="s">
        <v>1419</v>
      </c>
      <c r="B306" s="1857" t="s">
        <v>1235</v>
      </c>
      <c r="C306" s="1858">
        <v>0.15</v>
      </c>
      <c r="D306" s="1858">
        <v>0.15</v>
      </c>
      <c r="E306" s="1858">
        <v>0.15</v>
      </c>
      <c r="F306" s="1866"/>
    </row>
    <row r="307" spans="1:6" ht="15" thickBot="1">
      <c r="A307" s="1853" t="s">
        <v>1419</v>
      </c>
      <c r="B307" s="1857" t="s">
        <v>2211</v>
      </c>
      <c r="C307" s="1858">
        <v>0.15</v>
      </c>
      <c r="D307" s="1858">
        <v>0.15</v>
      </c>
      <c r="E307" s="1858">
        <v>0.15</v>
      </c>
      <c r="F307" s="1859">
        <v>0.14299999999999999</v>
      </c>
    </row>
    <row r="308" spans="1:6" ht="15" thickBot="1">
      <c r="A308" s="1853" t="s">
        <v>1419</v>
      </c>
      <c r="B308" s="1857" t="s">
        <v>1255</v>
      </c>
      <c r="C308" s="1858">
        <v>0.15</v>
      </c>
      <c r="D308" s="1858">
        <v>0.15</v>
      </c>
      <c r="E308" s="1858">
        <v>0.15</v>
      </c>
      <c r="F308" s="1859">
        <v>0.15</v>
      </c>
    </row>
    <row r="309" spans="1:6" ht="15" thickBot="1">
      <c r="A309" s="1853" t="s">
        <v>1419</v>
      </c>
      <c r="B309" s="1857" t="s">
        <v>1265</v>
      </c>
      <c r="C309" s="1858">
        <v>0.15</v>
      </c>
      <c r="D309" s="1858">
        <v>0.15</v>
      </c>
      <c r="E309" s="1858">
        <v>0.15</v>
      </c>
      <c r="F309" s="1866"/>
    </row>
    <row r="310" spans="1:6" ht="15" thickBot="1">
      <c r="A310" s="1853" t="s">
        <v>1419</v>
      </c>
      <c r="B310" s="1857" t="s">
        <v>2212</v>
      </c>
      <c r="C310" s="1858">
        <v>0.15</v>
      </c>
      <c r="D310" s="1858">
        <v>0.15</v>
      </c>
      <c r="E310" s="1858">
        <v>0.15</v>
      </c>
      <c r="F310" s="1859">
        <v>0.13700000000000001</v>
      </c>
    </row>
    <row r="311" spans="1:6" ht="15" thickBot="1">
      <c r="A311" s="1853" t="s">
        <v>1419</v>
      </c>
      <c r="B311" s="1857" t="s">
        <v>2213</v>
      </c>
      <c r="C311" s="1858">
        <v>0.15</v>
      </c>
      <c r="D311" s="1858">
        <v>0.15</v>
      </c>
      <c r="E311" s="1858">
        <v>0.15</v>
      </c>
      <c r="F311" s="1859">
        <v>0.15</v>
      </c>
    </row>
    <row r="312" spans="1:6" ht="15" thickBot="1">
      <c r="A312" s="1853" t="s">
        <v>1419</v>
      </c>
      <c r="B312" s="1857" t="s">
        <v>1291</v>
      </c>
      <c r="C312" s="1858">
        <v>0.15</v>
      </c>
      <c r="D312" s="1858">
        <v>0.15</v>
      </c>
      <c r="E312" s="1858">
        <v>0.15</v>
      </c>
      <c r="F312" s="1859">
        <v>0.1</v>
      </c>
    </row>
    <row r="313" spans="1:6" ht="15" thickBot="1">
      <c r="A313" s="1853" t="s">
        <v>1419</v>
      </c>
      <c r="B313" s="1857" t="s">
        <v>2214</v>
      </c>
      <c r="C313" s="1858">
        <v>0.15</v>
      </c>
      <c r="D313" s="1858">
        <v>0.15</v>
      </c>
      <c r="E313" s="1858">
        <v>0.15</v>
      </c>
      <c r="F313" s="1859">
        <v>0.15</v>
      </c>
    </row>
    <row r="314" spans="1:6" ht="24.6" thickBot="1">
      <c r="A314" s="1853" t="s">
        <v>1419</v>
      </c>
      <c r="B314" s="1857" t="s">
        <v>2215</v>
      </c>
      <c r="C314" s="1867"/>
      <c r="D314" s="1867"/>
      <c r="E314" s="1867"/>
      <c r="F314" s="1859">
        <v>0.05</v>
      </c>
    </row>
    <row r="315" spans="1:6" ht="24.6" thickBot="1">
      <c r="A315" s="1853" t="s">
        <v>1419</v>
      </c>
      <c r="B315" s="1857" t="s">
        <v>2216</v>
      </c>
      <c r="C315" s="1867"/>
      <c r="D315" s="1867"/>
      <c r="E315" s="1867"/>
      <c r="F315" s="1859">
        <v>0.05</v>
      </c>
    </row>
    <row r="316" spans="1:6" ht="24.6" thickBot="1">
      <c r="A316" s="1861" t="s">
        <v>1419</v>
      </c>
      <c r="B316" s="1868" t="s">
        <v>2217</v>
      </c>
      <c r="C316" s="1864"/>
      <c r="D316" s="1864"/>
      <c r="E316" s="1864"/>
      <c r="F316" s="1869">
        <v>0.05</v>
      </c>
    </row>
    <row r="317" spans="1:6" ht="15" thickBot="1">
      <c r="A317" s="1853" t="s">
        <v>2218</v>
      </c>
      <c r="B317" s="1854" t="s">
        <v>2219</v>
      </c>
      <c r="C317" s="1855">
        <v>0.15</v>
      </c>
      <c r="D317" s="1855">
        <v>0.15</v>
      </c>
      <c r="E317" s="1855">
        <v>0.15</v>
      </c>
      <c r="F317" s="1856">
        <v>0.15</v>
      </c>
    </row>
    <row r="318" spans="1:6" ht="15" thickBot="1">
      <c r="A318" s="1853" t="s">
        <v>2218</v>
      </c>
      <c r="B318" s="1857" t="s">
        <v>2220</v>
      </c>
      <c r="C318" s="1858">
        <v>0.107</v>
      </c>
      <c r="D318" s="1858">
        <v>0.11</v>
      </c>
      <c r="E318" s="1858">
        <v>0.112</v>
      </c>
      <c r="F318" s="1866"/>
    </row>
    <row r="319" spans="1:6" ht="15" thickBot="1">
      <c r="A319" s="1853" t="s">
        <v>2218</v>
      </c>
      <c r="B319" s="1857" t="s">
        <v>2221</v>
      </c>
      <c r="C319" s="1858">
        <v>0.15</v>
      </c>
      <c r="D319" s="1858">
        <v>0.15</v>
      </c>
      <c r="E319" s="1858">
        <v>0.15</v>
      </c>
      <c r="F319" s="1859">
        <v>0.15</v>
      </c>
    </row>
    <row r="320" spans="1:6" ht="15" thickBot="1">
      <c r="A320" s="1853" t="s">
        <v>2218</v>
      </c>
      <c r="B320" s="1857" t="s">
        <v>1107</v>
      </c>
      <c r="C320" s="1858">
        <v>0.15</v>
      </c>
      <c r="D320" s="1858">
        <v>0.15</v>
      </c>
      <c r="E320" s="1858">
        <v>0.15</v>
      </c>
      <c r="F320" s="1866"/>
    </row>
    <row r="321" spans="1:6" ht="15" thickBot="1">
      <c r="A321" s="1853" t="s">
        <v>2218</v>
      </c>
      <c r="B321" s="1857" t="s">
        <v>2222</v>
      </c>
      <c r="C321" s="1858">
        <v>0.15</v>
      </c>
      <c r="D321" s="1858">
        <v>0.15</v>
      </c>
      <c r="E321" s="1858">
        <v>0.15</v>
      </c>
      <c r="F321" s="1866"/>
    </row>
    <row r="322" spans="1:6" ht="15" thickBot="1">
      <c r="A322" s="1853" t="s">
        <v>2218</v>
      </c>
      <c r="B322" s="1857" t="s">
        <v>2223</v>
      </c>
      <c r="C322" s="1858">
        <v>0.15</v>
      </c>
      <c r="D322" s="1858">
        <v>0.15</v>
      </c>
      <c r="E322" s="1858">
        <v>0.15</v>
      </c>
      <c r="F322" s="1859">
        <v>0.15</v>
      </c>
    </row>
    <row r="323" spans="1:6" ht="15" thickBot="1">
      <c r="A323" s="1853" t="s">
        <v>2218</v>
      </c>
      <c r="B323" s="1857" t="s">
        <v>2224</v>
      </c>
      <c r="C323" s="1858">
        <v>0.15</v>
      </c>
      <c r="D323" s="1858">
        <v>0.15</v>
      </c>
      <c r="E323" s="1858">
        <v>0.15</v>
      </c>
      <c r="F323" s="1866"/>
    </row>
    <row r="324" spans="1:6" ht="15" thickBot="1">
      <c r="A324" s="1853" t="s">
        <v>2218</v>
      </c>
      <c r="B324" s="1857" t="s">
        <v>2225</v>
      </c>
      <c r="C324" s="1858">
        <v>0.15</v>
      </c>
      <c r="D324" s="1858">
        <v>0.15</v>
      </c>
      <c r="E324" s="1858">
        <v>0.15</v>
      </c>
      <c r="F324" s="1866"/>
    </row>
    <row r="325" spans="1:6" ht="15" thickBot="1">
      <c r="A325" s="1853" t="s">
        <v>2218</v>
      </c>
      <c r="B325" s="1857" t="s">
        <v>2226</v>
      </c>
      <c r="C325" s="1858">
        <v>0.15</v>
      </c>
      <c r="D325" s="1858">
        <v>0.15</v>
      </c>
      <c r="E325" s="1858">
        <v>0.15</v>
      </c>
      <c r="F325" s="1859">
        <v>0.14699999999999999</v>
      </c>
    </row>
    <row r="326" spans="1:6" ht="15" thickBot="1">
      <c r="A326" s="1853" t="s">
        <v>2218</v>
      </c>
      <c r="B326" s="1857" t="s">
        <v>1176</v>
      </c>
      <c r="C326" s="1858">
        <v>0.15</v>
      </c>
      <c r="D326" s="1858">
        <v>0.15</v>
      </c>
      <c r="E326" s="1858">
        <v>0.15</v>
      </c>
      <c r="F326" s="1866"/>
    </row>
    <row r="327" spans="1:6" ht="15" thickBot="1">
      <c r="A327" s="1853" t="s">
        <v>2218</v>
      </c>
      <c r="B327" s="1857" t="s">
        <v>2227</v>
      </c>
      <c r="C327" s="1858">
        <v>0.15</v>
      </c>
      <c r="D327" s="1858">
        <v>0.15</v>
      </c>
      <c r="E327" s="1858">
        <v>0.15</v>
      </c>
      <c r="F327" s="1859">
        <v>0.15</v>
      </c>
    </row>
    <row r="328" spans="1:6" ht="15" thickBot="1">
      <c r="A328" s="1853" t="s">
        <v>2218</v>
      </c>
      <c r="B328" s="1857" t="s">
        <v>1196</v>
      </c>
      <c r="C328" s="1858">
        <v>0.15</v>
      </c>
      <c r="D328" s="1858">
        <v>0.15</v>
      </c>
      <c r="E328" s="1858">
        <v>0.15</v>
      </c>
      <c r="F328" s="1859">
        <v>0.14099999999999999</v>
      </c>
    </row>
    <row r="329" spans="1:6" ht="15" thickBot="1">
      <c r="A329" s="1853" t="s">
        <v>2218</v>
      </c>
      <c r="B329" s="1857" t="s">
        <v>1206</v>
      </c>
      <c r="C329" s="1858">
        <v>0.15</v>
      </c>
      <c r="D329" s="1858">
        <v>0.15</v>
      </c>
      <c r="E329" s="1858">
        <v>0.15</v>
      </c>
      <c r="F329" s="1859">
        <v>0.15</v>
      </c>
    </row>
    <row r="330" spans="1:6" ht="15" thickBot="1">
      <c r="A330" s="1853" t="s">
        <v>2218</v>
      </c>
      <c r="B330" s="1857" t="s">
        <v>1216</v>
      </c>
      <c r="C330" s="1858">
        <v>0.15</v>
      </c>
      <c r="D330" s="1858">
        <v>0.15</v>
      </c>
      <c r="E330" s="1858">
        <v>0.15</v>
      </c>
      <c r="F330" s="1866"/>
    </row>
    <row r="331" spans="1:6" ht="15" thickBot="1">
      <c r="A331" s="1853" t="s">
        <v>2218</v>
      </c>
      <c r="B331" s="1857" t="s">
        <v>2228</v>
      </c>
      <c r="C331" s="1858">
        <v>0.15</v>
      </c>
      <c r="D331" s="1858">
        <v>0.15</v>
      </c>
      <c r="E331" s="1858">
        <v>0.15</v>
      </c>
      <c r="F331" s="1859">
        <v>0.15</v>
      </c>
    </row>
    <row r="332" spans="1:6" ht="15" thickBot="1">
      <c r="A332" s="1853" t="s">
        <v>2218</v>
      </c>
      <c r="B332" s="1857" t="s">
        <v>1236</v>
      </c>
      <c r="C332" s="1858">
        <v>0.15</v>
      </c>
      <c r="D332" s="1858">
        <v>0.15</v>
      </c>
      <c r="E332" s="1858">
        <v>0.15</v>
      </c>
      <c r="F332" s="1859">
        <v>0.15</v>
      </c>
    </row>
    <row r="333" spans="1:6" ht="15" thickBot="1">
      <c r="A333" s="1853" t="s">
        <v>2218</v>
      </c>
      <c r="B333" s="1857" t="s">
        <v>2229</v>
      </c>
      <c r="C333" s="1858">
        <v>0.15</v>
      </c>
      <c r="D333" s="1858">
        <v>0.15</v>
      </c>
      <c r="E333" s="1858">
        <v>0.15</v>
      </c>
      <c r="F333" s="1859">
        <v>0.14099999999999999</v>
      </c>
    </row>
    <row r="334" spans="1:6" ht="15" thickBot="1">
      <c r="A334" s="1853" t="s">
        <v>2218</v>
      </c>
      <c r="B334" s="1857" t="s">
        <v>1256</v>
      </c>
      <c r="C334" s="1858">
        <v>0.15</v>
      </c>
      <c r="D334" s="1858">
        <v>0.15</v>
      </c>
      <c r="E334" s="1858">
        <v>0.15</v>
      </c>
      <c r="F334" s="1859">
        <v>0.15</v>
      </c>
    </row>
    <row r="335" spans="1:6" ht="15" thickBot="1">
      <c r="A335" s="1853" t="s">
        <v>2218</v>
      </c>
      <c r="B335" s="1857" t="s">
        <v>1266</v>
      </c>
      <c r="C335" s="1858">
        <v>0.15</v>
      </c>
      <c r="D335" s="1858">
        <v>0.15</v>
      </c>
      <c r="E335" s="1858">
        <v>0.15</v>
      </c>
      <c r="F335" s="1866"/>
    </row>
    <row r="336" spans="1:6" ht="15" thickBot="1">
      <c r="A336" s="1853" t="s">
        <v>2218</v>
      </c>
      <c r="B336" s="1857" t="s">
        <v>2230</v>
      </c>
      <c r="C336" s="1858">
        <v>0.15</v>
      </c>
      <c r="D336" s="1858">
        <v>0.15</v>
      </c>
      <c r="E336" s="1858">
        <v>0.15</v>
      </c>
      <c r="F336" s="1859">
        <v>0.11799999999999999</v>
      </c>
    </row>
    <row r="337" spans="1:6" ht="15" thickBot="1">
      <c r="A337" s="1861" t="s">
        <v>2218</v>
      </c>
      <c r="B337" s="1868" t="s">
        <v>1284</v>
      </c>
      <c r="C337" s="1864"/>
      <c r="D337" s="1864"/>
      <c r="E337" s="1864"/>
      <c r="F337" s="1869">
        <v>0.14299999999999999</v>
      </c>
    </row>
    <row r="338" spans="1:6" ht="15" thickBot="1">
      <c r="A338" s="1853" t="s">
        <v>2231</v>
      </c>
      <c r="B338" s="1854" t="s">
        <v>2232</v>
      </c>
      <c r="C338" s="1855">
        <v>0.15</v>
      </c>
      <c r="D338" s="1855">
        <v>0.15</v>
      </c>
      <c r="E338" s="1855">
        <v>0.15</v>
      </c>
      <c r="F338" s="1877"/>
    </row>
    <row r="339" spans="1:6" ht="15" thickBot="1">
      <c r="A339" s="1853" t="s">
        <v>2231</v>
      </c>
      <c r="B339" s="1857" t="s">
        <v>2233</v>
      </c>
      <c r="C339" s="1858">
        <v>0.15</v>
      </c>
      <c r="D339" s="1858">
        <v>0.15</v>
      </c>
      <c r="E339" s="1858">
        <v>0.15</v>
      </c>
      <c r="F339" s="1866"/>
    </row>
    <row r="340" spans="1:6" ht="15" thickBot="1">
      <c r="A340" s="1853" t="s">
        <v>2231</v>
      </c>
      <c r="B340" s="1857" t="s">
        <v>2234</v>
      </c>
      <c r="C340" s="1858">
        <v>0.15</v>
      </c>
      <c r="D340" s="1858">
        <v>0.15</v>
      </c>
      <c r="E340" s="1858">
        <v>0.15</v>
      </c>
      <c r="F340" s="1866"/>
    </row>
    <row r="341" spans="1:6" ht="15" thickBot="1">
      <c r="A341" s="1853" t="s">
        <v>2235</v>
      </c>
      <c r="B341" s="1857" t="s">
        <v>2236</v>
      </c>
      <c r="C341" s="1858">
        <v>0.15</v>
      </c>
      <c r="D341" s="1858">
        <v>0.15</v>
      </c>
      <c r="E341" s="1858">
        <v>0.15</v>
      </c>
      <c r="F341" s="1859">
        <v>0.15</v>
      </c>
    </row>
    <row r="342" spans="1:6" ht="15" thickBot="1">
      <c r="A342" s="1853" t="s">
        <v>2231</v>
      </c>
      <c r="B342" s="1857" t="s">
        <v>2237</v>
      </c>
      <c r="C342" s="1858">
        <v>0.15</v>
      </c>
      <c r="D342" s="1858">
        <v>0.15</v>
      </c>
      <c r="E342" s="1858">
        <v>0.15</v>
      </c>
      <c r="F342" s="1859">
        <v>0.15</v>
      </c>
    </row>
    <row r="343" spans="1:6" ht="15" thickBot="1">
      <c r="A343" s="1853" t="s">
        <v>2231</v>
      </c>
      <c r="B343" s="1857" t="s">
        <v>2238</v>
      </c>
      <c r="C343" s="1858">
        <v>0.15</v>
      </c>
      <c r="D343" s="1858">
        <v>0.15</v>
      </c>
      <c r="E343" s="1858">
        <v>0.15</v>
      </c>
      <c r="F343" s="1859">
        <v>0.15</v>
      </c>
    </row>
    <row r="344" spans="1:6" ht="1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2942</v>
      </c>
      <c r="B1" s="3103"/>
      <c r="C1" s="3103"/>
      <c r="D1" s="3103"/>
      <c r="E1" s="3103"/>
      <c r="F1" s="3103"/>
    </row>
    <row r="2" spans="1:6" ht="15.6">
      <c r="A2" s="3104" t="s">
        <v>2937</v>
      </c>
      <c r="B2" s="3105" t="e">
        <f ca="1">SUMIF(B7:B14,"&lt;&gt;#ref!",B7:B14)</f>
        <v>#DIV/0!</v>
      </c>
      <c r="C2" s="3104" t="s">
        <v>2938</v>
      </c>
      <c r="D2" s="3103"/>
      <c r="E2" s="3103"/>
      <c r="F2" s="3103"/>
    </row>
    <row r="3" spans="1:6" ht="15.6">
      <c r="A3" s="3104" t="s">
        <v>2971</v>
      </c>
      <c r="B3" s="3105" t="e">
        <f ca="1">ROUND(B2*10000/E3,0)</f>
        <v>#DIV/0!</v>
      </c>
      <c r="C3" s="3104" t="s">
        <v>2080</v>
      </c>
      <c r="D3" s="3104" t="s">
        <v>2939</v>
      </c>
      <c r="E3" s="3105">
        <f ca="1">SUMIF(E7:E14,"&lt;&gt;#ref!",E7:E14)</f>
        <v>0</v>
      </c>
      <c r="F3" s="3103"/>
    </row>
    <row r="4" spans="1:6" ht="15.6">
      <c r="A4" s="3104" t="s">
        <v>2946</v>
      </c>
      <c r="B4" s="3105" t="e">
        <f ca="1">ROUND(B2*10000/E4,0)</f>
        <v>#DIV/0!</v>
      </c>
      <c r="C4" s="3104" t="s">
        <v>2080</v>
      </c>
      <c r="D4" s="3104" t="s">
        <v>2947</v>
      </c>
      <c r="E4" s="3105">
        <f ca="1">SUMIF(F7:F14,"&lt;&gt;#ref!",F7:F14)</f>
        <v>0</v>
      </c>
      <c r="F4" s="3103"/>
    </row>
    <row r="5" spans="1:6" ht="15.6">
      <c r="A5" s="3106"/>
      <c r="B5" s="1879"/>
      <c r="C5" s="1879"/>
      <c r="D5" s="1879"/>
      <c r="E5" s="1879"/>
      <c r="F5" s="3103"/>
    </row>
    <row r="6" spans="1:6" ht="31.2">
      <c r="A6" s="3107" t="s">
        <v>2943</v>
      </c>
      <c r="B6" s="3104" t="s">
        <v>2940</v>
      </c>
      <c r="C6" s="3105"/>
      <c r="D6" s="1879"/>
      <c r="E6" s="3104" t="s">
        <v>2941</v>
      </c>
      <c r="F6" s="3104" t="s">
        <v>2945</v>
      </c>
    </row>
    <row r="7" spans="1:6" ht="15.6">
      <c r="A7" s="258" t="s">
        <v>2944</v>
      </c>
      <c r="B7" s="3108" t="e">
        <f ca="1">SUMIF(INDIRECT("'"&amp;A7&amp;"'"&amp;"!A:A"),"总价",INDIRECT("'"&amp;A7&amp;"'"&amp;"!B:B"))</f>
        <v>#DIV/0!</v>
      </c>
      <c r="C7" s="3104" t="s">
        <v>2938</v>
      </c>
      <c r="D7" s="1879"/>
      <c r="E7" s="3109">
        <f ca="1">SUMIF(INDIRECT("'"&amp;A7&amp;"'"&amp;"!C:C"),"建筑面积",INDIRECT("'"&amp;A7&amp;"'"&amp;"!D:D"))</f>
        <v>0</v>
      </c>
      <c r="F7" s="3109">
        <f ca="1">SUMIF(INDIRECT("'"&amp;A7&amp;"'"&amp;"!E:E"),"土地面积",INDIRECT("'"&amp;A7&amp;"'"&amp;"!F:F"))</f>
        <v>0</v>
      </c>
    </row>
    <row r="8" spans="1:6" ht="15.6">
      <c r="A8" s="258"/>
      <c r="B8" s="3108" t="e">
        <f t="shared" ref="B8:B14" ca="1" si="0">SUMIF(INDIRECT("'"&amp;A8&amp;"'"&amp;"!A:A"),"总价",INDIRECT("'"&amp;A8&amp;"'"&amp;"!B:B"))</f>
        <v>#REF!</v>
      </c>
      <c r="C8" s="3104" t="s">
        <v>2938</v>
      </c>
      <c r="D8" s="1879"/>
      <c r="E8" s="3109" t="e">
        <f t="shared" ref="E8:E14" ca="1" si="1">SUMIF(INDIRECT("'"&amp;A8&amp;"'"&amp;"!C:C"),"建筑面积",INDIRECT("'"&amp;A8&amp;"'"&amp;"!D:D"))</f>
        <v>#REF!</v>
      </c>
      <c r="F8" s="3109" t="e">
        <f t="shared" ref="F8:F14" ca="1" si="2">SUMIF(INDIRECT("'"&amp;A8&amp;"'"&amp;"!E:E"),"土地面积",INDIRECT("'"&amp;A8&amp;"'"&amp;"!F:F"))</f>
        <v>#REF!</v>
      </c>
    </row>
    <row r="9" spans="1:6" ht="15.6">
      <c r="A9" s="258"/>
      <c r="B9" s="3108" t="e">
        <f t="shared" ca="1" si="0"/>
        <v>#REF!</v>
      </c>
      <c r="C9" s="3104" t="s">
        <v>2938</v>
      </c>
      <c r="D9" s="1879"/>
      <c r="E9" s="3109" t="e">
        <f t="shared" ca="1" si="1"/>
        <v>#REF!</v>
      </c>
      <c r="F9" s="3109" t="e">
        <f t="shared" ca="1" si="2"/>
        <v>#REF!</v>
      </c>
    </row>
    <row r="10" spans="1:6" ht="15.6">
      <c r="A10" s="258"/>
      <c r="B10" s="3108" t="e">
        <f t="shared" ca="1" si="0"/>
        <v>#REF!</v>
      </c>
      <c r="C10" s="3104" t="s">
        <v>2938</v>
      </c>
      <c r="D10" s="1879"/>
      <c r="E10" s="3109" t="e">
        <f t="shared" ca="1" si="1"/>
        <v>#REF!</v>
      </c>
      <c r="F10" s="3109" t="e">
        <f t="shared" ca="1" si="2"/>
        <v>#REF!</v>
      </c>
    </row>
    <row r="11" spans="1:6" ht="15.6">
      <c r="A11" s="258"/>
      <c r="B11" s="3108" t="e">
        <f t="shared" ca="1" si="0"/>
        <v>#REF!</v>
      </c>
      <c r="C11" s="3104" t="s">
        <v>2938</v>
      </c>
      <c r="D11" s="1879"/>
      <c r="E11" s="3109" t="e">
        <f t="shared" ca="1" si="1"/>
        <v>#REF!</v>
      </c>
      <c r="F11" s="3109" t="e">
        <f t="shared" ca="1" si="2"/>
        <v>#REF!</v>
      </c>
    </row>
    <row r="12" spans="1:6" ht="15.6">
      <c r="A12" s="258"/>
      <c r="B12" s="3108" t="e">
        <f t="shared" ca="1" si="0"/>
        <v>#REF!</v>
      </c>
      <c r="C12" s="3104" t="s">
        <v>2938</v>
      </c>
      <c r="D12" s="1879"/>
      <c r="E12" s="3109" t="e">
        <f t="shared" ca="1" si="1"/>
        <v>#REF!</v>
      </c>
      <c r="F12" s="3109" t="e">
        <f t="shared" ca="1" si="2"/>
        <v>#REF!</v>
      </c>
    </row>
    <row r="13" spans="1:6" ht="15.6">
      <c r="A13" s="258"/>
      <c r="B13" s="3108" t="e">
        <f t="shared" ca="1" si="0"/>
        <v>#REF!</v>
      </c>
      <c r="C13" s="3104" t="s">
        <v>2938</v>
      </c>
      <c r="D13" s="1879"/>
      <c r="E13" s="3109" t="e">
        <f t="shared" ca="1" si="1"/>
        <v>#REF!</v>
      </c>
      <c r="F13" s="3109" t="e">
        <f t="shared" ca="1" si="2"/>
        <v>#REF!</v>
      </c>
    </row>
    <row r="14" spans="1:6" ht="15.6">
      <c r="A14" s="3102"/>
      <c r="B14" s="3108" t="e">
        <f t="shared" ca="1" si="0"/>
        <v>#REF!</v>
      </c>
      <c r="C14" s="3104" t="s">
        <v>2938</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0" t="s">
        <v>628</v>
      </c>
      <c r="B1" s="736"/>
      <c r="C1" s="771"/>
      <c r="D1" s="2048"/>
      <c r="E1" s="2385" t="s">
        <v>2376</v>
      </c>
      <c r="F1" s="2386">
        <f ca="1">J54</f>
        <v>-3</v>
      </c>
      <c r="G1" s="772">
        <f>MATCH(C1,'数据-取费表'!A6:A16,0)+5</f>
        <v>7</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7"/>
      <c r="D2" s="2053"/>
      <c r="E2" s="2054"/>
      <c r="F2" s="2054"/>
      <c r="G2" s="1587"/>
      <c r="H2" s="1359"/>
      <c r="I2" s="2055"/>
      <c r="J2" s="2055"/>
      <c r="K2" s="2056"/>
      <c r="L2" s="2055"/>
      <c r="M2" s="2055"/>
    </row>
    <row r="3" spans="1:25" ht="18" customHeight="1">
      <c r="A3" s="1642" t="s">
        <v>1686</v>
      </c>
      <c r="B3" s="1388">
        <f ca="1">ROUND(B2*10000/'数据-汇总表'!E3,0)</f>
        <v>0</v>
      </c>
      <c r="C3" s="1347"/>
      <c r="D3" s="2053"/>
      <c r="E3" s="2054"/>
      <c r="F3" s="2054"/>
      <c r="G3" s="1587"/>
      <c r="H3" s="774" t="s">
        <v>695</v>
      </c>
      <c r="I3" s="2055"/>
      <c r="J3" s="2055"/>
      <c r="K3" s="2056"/>
      <c r="L3" s="2055"/>
      <c r="M3" s="2055"/>
    </row>
    <row r="4" spans="1:25" ht="18" customHeight="1">
      <c r="A4" s="1643" t="s">
        <v>696</v>
      </c>
      <c r="B4" s="1348">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3">
        <f ca="1">C8+C12+C14</f>
        <v>0</v>
      </c>
      <c r="D7" s="2494" t="s">
        <v>2462</v>
      </c>
      <c r="E7" s="2488"/>
      <c r="F7" s="2489"/>
      <c r="G7" s="1589"/>
      <c r="H7" s="779">
        <v>1</v>
      </c>
      <c r="I7" s="780" t="s">
        <v>2459</v>
      </c>
      <c r="J7" s="53">
        <f ca="1">J8+J12+J14</f>
        <v>0</v>
      </c>
      <c r="K7" s="2494" t="s">
        <v>2462</v>
      </c>
      <c r="L7" s="2488"/>
      <c r="M7" s="2489"/>
    </row>
    <row r="8" spans="1:25" ht="18" customHeight="1">
      <c r="A8" s="1828" t="s">
        <v>1824</v>
      </c>
      <c r="B8" s="3449" t="s">
        <v>2464</v>
      </c>
      <c r="C8" s="1823">
        <f ca="1">ROUND(F8*F10*F9*(1-F11)/10000,0)</f>
        <v>0</v>
      </c>
      <c r="D8" s="1820" t="s">
        <v>2535</v>
      </c>
      <c r="E8" s="61" t="s">
        <v>637</v>
      </c>
      <c r="F8" s="783">
        <f ca="1">INDIRECT("'数据-取费表'!u"&amp;$G$1)</f>
        <v>0</v>
      </c>
      <c r="G8" s="1589"/>
      <c r="H8" s="2502" t="s">
        <v>1824</v>
      </c>
      <c r="I8" s="3449" t="s">
        <v>2464</v>
      </c>
      <c r="J8" s="781">
        <f ca="1">ROUND(M8*M10*M9*(1-M11)/10000,0)</f>
        <v>0</v>
      </c>
      <c r="K8" s="339" t="s">
        <v>2535</v>
      </c>
      <c r="L8" s="782" t="s">
        <v>1738</v>
      </c>
      <c r="M8" s="783">
        <f ca="1">INDIRECT("'数据-取费表'!z"&amp;$G$1)</f>
        <v>0</v>
      </c>
    </row>
    <row r="9" spans="1:25" ht="18" customHeight="1">
      <c r="A9" s="2498"/>
      <c r="B9" s="3450"/>
      <c r="C9" s="1824"/>
      <c r="D9" s="1821"/>
      <c r="E9" s="61" t="s">
        <v>638</v>
      </c>
      <c r="F9" s="783">
        <f ca="1">IF(INDIRECT("'数据-取费表'!ah"&amp;$G$1)="",INDIRECT("'数据-取费表'!k"&amp;$G$1),INDIRECT("'数据-取费表'!ah"&amp;$G$1))</f>
        <v>0</v>
      </c>
      <c r="G9" s="1589"/>
      <c r="H9" s="2487"/>
      <c r="I9" s="3450"/>
      <c r="J9" s="786"/>
      <c r="K9" s="787"/>
      <c r="L9" s="782" t="s">
        <v>1739</v>
      </c>
      <c r="M9" s="783">
        <f ca="1">F9</f>
        <v>0</v>
      </c>
    </row>
    <row r="10" spans="1:25" ht="18" customHeight="1">
      <c r="A10" s="2491"/>
      <c r="B10" s="3451"/>
      <c r="C10" s="1824"/>
      <c r="D10" s="1821"/>
      <c r="E10" s="61" t="s">
        <v>639</v>
      </c>
      <c r="F10" s="783">
        <f ca="1">INDIRECT("'数据-取费表'!ai"&amp;$G$1)</f>
        <v>0</v>
      </c>
      <c r="G10" s="1589"/>
      <c r="H10" s="2487"/>
      <c r="I10" s="3451"/>
      <c r="J10" s="786"/>
      <c r="K10" s="787"/>
      <c r="L10" s="782" t="s">
        <v>1740</v>
      </c>
      <c r="M10" s="783">
        <f ca="1">INDIRECT("'数据-取费表'!ai"&amp;$G$1)</f>
        <v>0</v>
      </c>
    </row>
    <row r="11" spans="1:25" ht="18" customHeight="1">
      <c r="A11" s="784"/>
      <c r="B11" s="3452"/>
      <c r="C11" s="1824"/>
      <c r="D11" s="1821"/>
      <c r="E11" s="61" t="s">
        <v>640</v>
      </c>
      <c r="F11" s="792">
        <f ca="1">INDIRECT("'数据-取费表'!w"&amp;$G$1)</f>
        <v>0</v>
      </c>
      <c r="G11" s="1589"/>
      <c r="H11" s="2503"/>
      <c r="I11" s="3451"/>
      <c r="J11" s="786"/>
      <c r="K11" s="787"/>
      <c r="L11" s="793" t="s">
        <v>1741</v>
      </c>
      <c r="M11" s="794">
        <f ca="1">INDIRECT("'数据-取费表'!ab"&amp;$G$1)</f>
        <v>0</v>
      </c>
    </row>
    <row r="12" spans="1:25" ht="18" customHeight="1">
      <c r="A12" s="1828" t="s">
        <v>1825</v>
      </c>
      <c r="B12" s="2492" t="s">
        <v>2460</v>
      </c>
      <c r="C12" s="797">
        <f ca="1">ROUND(IF(F12="押一",C8/12*F13,IF(F12="押二",C8/12*2*F13,IF(F12="押三",C8/12*3*F13,C13*F13))),0)</f>
        <v>0</v>
      </c>
      <c r="D12" s="2499" t="s">
        <v>2967</v>
      </c>
      <c r="E12" s="2496" t="s">
        <v>2465</v>
      </c>
      <c r="F12" s="2619"/>
      <c r="G12" s="1589"/>
      <c r="H12" s="2559" t="s">
        <v>1825</v>
      </c>
      <c r="I12" s="2564" t="s">
        <v>2460</v>
      </c>
      <c r="J12" s="781">
        <f ca="1">ROUND(IF(M12="押一",J8/12*M13,IF(M12="押二",J8/12*2*M13,IF(M12="押三",J8/12*3*M13,J13*M13))),0)</f>
        <v>0</v>
      </c>
      <c r="K12" s="2499" t="s">
        <v>2967</v>
      </c>
      <c r="L12" s="2496" t="s">
        <v>2465</v>
      </c>
      <c r="M12" s="2619"/>
    </row>
    <row r="13" spans="1:25" ht="18" customHeight="1">
      <c r="A13" s="788"/>
      <c r="B13" s="2493" t="s">
        <v>2574</v>
      </c>
      <c r="C13" s="2497"/>
      <c r="D13" s="787"/>
      <c r="E13" s="2496" t="s">
        <v>2457</v>
      </c>
      <c r="F13" s="794">
        <f ca="1">'数据-取费表'!B39</f>
        <v>1.4999999999999999E-2</v>
      </c>
      <c r="G13" s="1589"/>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89"/>
      <c r="H14" s="2549" t="s">
        <v>2468</v>
      </c>
      <c r="I14" s="2562" t="s">
        <v>2461</v>
      </c>
      <c r="J14" s="2563"/>
      <c r="K14" s="2538"/>
      <c r="L14" s="2539"/>
      <c r="M14" s="2552"/>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0"/>
      <c r="H22" s="1830" t="s">
        <v>1850</v>
      </c>
      <c r="I22" s="1820" t="s">
        <v>668</v>
      </c>
      <c r="J22" s="54">
        <f ca="1">ROUND(M22*M23/10000,0)</f>
        <v>0</v>
      </c>
      <c r="K22" s="812" t="s">
        <v>669</v>
      </c>
      <c r="L22" s="782" t="s">
        <v>670</v>
      </c>
      <c r="M22" s="638">
        <f>'数据-取费表'!B52</f>
        <v>2</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70"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2439</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08" t="s">
        <v>2823</v>
      </c>
      <c r="J27" s="797">
        <f ca="1">J7-J18</f>
        <v>0</v>
      </c>
      <c r="K27" s="1977" t="s">
        <v>700</v>
      </c>
      <c r="L27" s="1979"/>
      <c r="M27" s="818"/>
    </row>
    <row r="28" spans="1:25" ht="18" customHeight="1">
      <c r="A28" s="801" t="s">
        <v>1875</v>
      </c>
      <c r="B28" s="782" t="s">
        <v>2440</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2824</v>
      </c>
      <c r="C31" s="2542">
        <f ca="1">ROUND((C21+C22+C25+C28)/(1-F23-C26-C29-C30),0)</f>
        <v>0</v>
      </c>
      <c r="D31" s="2543"/>
      <c r="E31" s="2544"/>
      <c r="F31" s="2545"/>
      <c r="G31" s="1590"/>
      <c r="H31" s="821" t="s">
        <v>1872</v>
      </c>
      <c r="I31" s="3009"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2</v>
      </c>
      <c r="G36" s="2060"/>
      <c r="H36" s="2063"/>
      <c r="I36" s="3448"/>
      <c r="J36" s="2077"/>
      <c r="K36" s="2078"/>
      <c r="L36" s="2077"/>
      <c r="M36" s="2077"/>
    </row>
    <row r="37" spans="1:18" ht="18" customHeight="1">
      <c r="A37" s="813"/>
      <c r="B37" s="791"/>
      <c r="C37" s="69"/>
      <c r="D37" s="814"/>
      <c r="E37" s="782" t="s">
        <v>674</v>
      </c>
      <c r="F37" s="783">
        <f ca="1">INDIRECT("'数据-取费表'!r"&amp;$G$1)</f>
        <v>0</v>
      </c>
      <c r="G37" s="2060"/>
      <c r="H37" s="2063"/>
      <c r="I37" s="3448"/>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2" t="s">
        <v>712</v>
      </c>
      <c r="E43" s="3120" t="s">
        <v>2955</v>
      </c>
      <c r="F43" s="3121">
        <f ca="1">INDIRECT("'数据-取费表'!j"&amp;$G$1)</f>
        <v>0</v>
      </c>
      <c r="G43" s="2060"/>
      <c r="H43" s="2060"/>
      <c r="I43" s="2060"/>
      <c r="J43" s="2060"/>
      <c r="K43" s="2081"/>
      <c r="L43" s="2060"/>
      <c r="M43" s="2060"/>
    </row>
    <row r="44" spans="1:18" ht="18" customHeight="1">
      <c r="A44" s="801" t="s">
        <v>1878</v>
      </c>
      <c r="B44" s="833" t="s">
        <v>713</v>
      </c>
      <c r="C44" s="1353">
        <f ca="1">C42-C43</f>
        <v>0</v>
      </c>
      <c r="D44" s="461" t="s">
        <v>714</v>
      </c>
      <c r="E44" s="462"/>
      <c r="F44" s="463"/>
      <c r="G44" s="2060"/>
      <c r="H44" s="2060"/>
      <c r="I44" s="2060"/>
      <c r="J44" s="2060"/>
      <c r="K44" s="2081"/>
      <c r="L44" s="2060"/>
      <c r="M44" s="2060"/>
    </row>
    <row r="45" spans="1:18" ht="18" customHeight="1">
      <c r="A45" s="801" t="s">
        <v>1879</v>
      </c>
      <c r="B45" s="1352" t="s">
        <v>715</v>
      </c>
      <c r="C45" s="3035">
        <f ca="1">ROUND(-PV(F45,F46,C44,0),0)</f>
        <v>0</v>
      </c>
      <c r="D45" s="1354" t="s">
        <v>716</v>
      </c>
      <c r="E45" s="804" t="s">
        <v>717</v>
      </c>
      <c r="F45" s="828">
        <f ca="1">INDIRECT("'数据-取费表'!h"&amp;$G$1)</f>
        <v>0</v>
      </c>
      <c r="G45" s="2060"/>
      <c r="H45" s="2060"/>
      <c r="I45" s="2060"/>
      <c r="J45" s="2060"/>
      <c r="K45" s="2081"/>
      <c r="L45" s="2060"/>
      <c r="M45" s="2060"/>
    </row>
    <row r="46" spans="1:18" ht="18" customHeight="1" thickBot="1">
      <c r="A46" s="829"/>
      <c r="B46" s="1355"/>
      <c r="C46" s="1356"/>
      <c r="D46" s="1357"/>
      <c r="E46" s="3122" t="s">
        <v>2958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8" t="str">
        <f ca="1">IF(M48="住宅",0,IF(L49&gt;J52,L61,J61))</f>
        <v>0</v>
      </c>
      <c r="O47" s="2392" t="s">
        <v>2412</v>
      </c>
      <c r="P47" s="1589"/>
      <c r="Q47" s="1601"/>
      <c r="R47" s="1589"/>
    </row>
    <row r="48" spans="1:18" s="2057" customFormat="1" ht="18" customHeight="1" thickBot="1">
      <c r="A48" s="2082"/>
      <c r="C48" s="2085"/>
      <c r="D48" s="2086"/>
      <c r="E48" s="2086"/>
      <c r="F48" s="2087"/>
      <c r="G48" s="2088"/>
      <c r="I48" s="3148" t="s">
        <v>2346</v>
      </c>
      <c r="J48" s="2379"/>
      <c r="K48" s="3155" t="s">
        <v>2351</v>
      </c>
      <c r="L48" s="3159">
        <f ca="1">INDIRECT("'数据-取费表'!d"&amp;$G$1)</f>
        <v>0</v>
      </c>
      <c r="M48" s="3119"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4" t="s">
        <v>2347</v>
      </c>
      <c r="J49" s="2380"/>
      <c r="K49" s="3156"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4" t="s">
        <v>2348</v>
      </c>
      <c r="J50" s="2381"/>
      <c r="K50" s="3157"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4" t="s">
        <v>2349</v>
      </c>
      <c r="J51" s="3152">
        <f>SUMPRODUCT((I64:I66=J48)*(J63:L63=J49)*(J64:L66))</f>
        <v>0</v>
      </c>
      <c r="K51" s="3157" t="s">
        <v>2355</v>
      </c>
      <c r="L51" s="2382"/>
      <c r="O51" s="2399" t="s">
        <v>2385</v>
      </c>
      <c r="P51" s="2397" t="s">
        <v>2409</v>
      </c>
      <c r="Q51" s="2398">
        <f ca="1">C31</f>
        <v>0</v>
      </c>
      <c r="R51" s="2397" t="s">
        <v>2382</v>
      </c>
    </row>
    <row r="52" spans="1:18" s="2057" customFormat="1" ht="18" customHeight="1" thickBot="1">
      <c r="A52" s="2094"/>
      <c r="F52" s="2083"/>
      <c r="I52" s="3149" t="s">
        <v>2350</v>
      </c>
      <c r="J52" s="3153">
        <f>IF(J50="",J51,J50+J51-YEAR('数据-取费表'!B3))</f>
        <v>0</v>
      </c>
      <c r="K52" s="3124" t="s">
        <v>2356</v>
      </c>
      <c r="L52" s="3160">
        <f ca="1">ROUND(-PV(INDIRECT("'数据-取费表'!h"&amp;$G$1),L49,(C40-C14*J36),0),0)</f>
        <v>0</v>
      </c>
      <c r="O52" s="2399" t="s">
        <v>2386</v>
      </c>
      <c r="P52" s="2397" t="s">
        <v>2387</v>
      </c>
      <c r="Q52" s="2400" t="e">
        <f ca="1">J59</f>
        <v>#VALUE!</v>
      </c>
      <c r="R52" s="2401"/>
    </row>
    <row r="53" spans="1:18" s="2057" customFormat="1" ht="18" customHeight="1" thickBot="1">
      <c r="A53" s="2094"/>
      <c r="F53" s="2083"/>
      <c r="I53" s="3150" t="s">
        <v>2423</v>
      </c>
      <c r="J53" s="2383"/>
      <c r="K53" s="3150" t="s">
        <v>2422</v>
      </c>
      <c r="L53" s="2383"/>
      <c r="O53" s="2399" t="s">
        <v>2388</v>
      </c>
      <c r="P53" s="2397" t="s">
        <v>2389</v>
      </c>
      <c r="Q53" s="2400">
        <f>J53</f>
        <v>0</v>
      </c>
      <c r="R53" s="2401"/>
    </row>
    <row r="54" spans="1:18" s="2057" customFormat="1" ht="31.8" thickBot="1">
      <c r="A54" s="2094"/>
      <c r="I54" s="3151" t="s">
        <v>2972</v>
      </c>
      <c r="J54" s="3154">
        <f ca="1">IF(M48="住宅",MAX(J52,L49-'数据-取费表'!B20),MIN(J52,L49-'数据-取费表'!B20))</f>
        <v>-3</v>
      </c>
      <c r="K54" s="3453"/>
      <c r="L54" s="3454"/>
      <c r="O54" s="2399" t="s">
        <v>2390</v>
      </c>
      <c r="P54" s="2397" t="s">
        <v>2391</v>
      </c>
      <c r="Q54" s="2398">
        <f ca="1">J54</f>
        <v>-3</v>
      </c>
      <c r="R54" s="2397" t="s">
        <v>2392</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2393</v>
      </c>
      <c r="P55" s="2397" t="s">
        <v>2410</v>
      </c>
      <c r="Q55" s="2398">
        <f ca="1">Q49+Q50</f>
        <v>0</v>
      </c>
      <c r="R55" s="2401" t="s">
        <v>2394</v>
      </c>
    </row>
    <row r="56" spans="1:18" s="2057" customFormat="1" ht="16.2" thickBot="1">
      <c r="A56" s="2094"/>
      <c r="B56" s="2095"/>
      <c r="C56" s="2095"/>
      <c r="I56" s="3163" t="s">
        <v>2357</v>
      </c>
      <c r="J56" s="3099" t="e">
        <f ca="1">ROUND(IF(J48="钢混",J58/J51,1-(1-2%)*(J51-J58)/J51),3)</f>
        <v>#VALUE!</v>
      </c>
      <c r="K56" s="3164" t="s">
        <v>2358</v>
      </c>
      <c r="L56" s="2384"/>
      <c r="O56" s="2402" t="s">
        <v>2413</v>
      </c>
      <c r="P56" s="1589"/>
      <c r="Q56" s="1601"/>
      <c r="R56" s="1589"/>
    </row>
    <row r="57" spans="1:18" s="2057" customFormat="1" ht="47.4" thickBot="1">
      <c r="A57" s="2094"/>
      <c r="B57" s="2095"/>
      <c r="C57" s="2095"/>
      <c r="I57" s="3165" t="s">
        <v>2359</v>
      </c>
      <c r="J57" s="3175" t="s">
        <v>1678</v>
      </c>
      <c r="K57" s="3124" t="s">
        <v>2364</v>
      </c>
      <c r="L57" s="1906">
        <f ca="1">IF(L49&lt;J52,"——",L49-J52)</f>
        <v>0</v>
      </c>
      <c r="O57" s="2393" t="s">
        <v>2377</v>
      </c>
      <c r="P57" s="2394" t="s">
        <v>2378</v>
      </c>
      <c r="Q57" s="2395" t="s">
        <v>2379</v>
      </c>
      <c r="R57" s="2394" t="s">
        <v>2380</v>
      </c>
    </row>
    <row r="58" spans="1:18" s="2057" customFormat="1" ht="31.8" thickBot="1">
      <c r="A58" s="2094"/>
      <c r="B58" s="2095"/>
      <c r="C58" s="2095"/>
      <c r="I58" s="3166" t="s">
        <v>2360</v>
      </c>
      <c r="J58" s="3167" t="str">
        <f ca="1">IF(OR(M48="住宅",J52&lt;L49,J57="是"),"——",J52-L49)</f>
        <v>——</v>
      </c>
      <c r="K58" s="3124" t="s">
        <v>2365</v>
      </c>
      <c r="L58" s="1906">
        <f ca="1">IF(L49&lt;J52,"——",IF(L56="比较法",L50,IF(L56="基准地价",L51,L52)))</f>
        <v>0</v>
      </c>
      <c r="O58" s="2396" t="s">
        <v>2381</v>
      </c>
      <c r="P58" s="2397" t="s">
        <v>2407</v>
      </c>
      <c r="Q58" s="2398">
        <f ca="1">C41+J31</f>
        <v>0</v>
      </c>
      <c r="R58" s="2397" t="s">
        <v>2382</v>
      </c>
    </row>
    <row r="59" spans="1:18" s="2057" customFormat="1" ht="31.8" thickBot="1">
      <c r="A59" s="2094"/>
      <c r="B59" s="2095"/>
      <c r="C59" s="2095"/>
      <c r="I59" s="3166" t="s">
        <v>2361</v>
      </c>
      <c r="J59" s="3100" t="e">
        <f ca="1">IF(J56&lt;0.4,0.4,J56)</f>
        <v>#VALUE!</v>
      </c>
      <c r="K59" s="3124"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31.8" thickBot="1">
      <c r="A60" s="2094"/>
      <c r="B60" s="2095"/>
      <c r="C60" s="2095"/>
      <c r="I60" s="3166" t="s">
        <v>2362</v>
      </c>
      <c r="J60" s="3167" t="str">
        <f ca="1">IF(OR(M48="住宅",J52&lt;L49,J57="是"),"——",ROUND(C30*J59,0))</f>
        <v>——</v>
      </c>
      <c r="K60" s="3124"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6.2" thickBot="1">
      <c r="A61" s="2094"/>
      <c r="B61" s="2095"/>
      <c r="C61" s="2095"/>
      <c r="I61" s="3168" t="s">
        <v>2363</v>
      </c>
      <c r="J61" s="3169" t="str">
        <f ca="1">IF(OR(M48="住宅",J52&lt;L49,J57="是"),"0",ROUND(J60/(1+J53)^J54,0))</f>
        <v>0</v>
      </c>
      <c r="K61" s="3170" t="s">
        <v>2368</v>
      </c>
      <c r="L61" s="3169" t="e">
        <f ca="1">IF(OR(M48="住宅",L49&lt;J52),0,ROUND(L58*(L59/L60-1),0))</f>
        <v>#DIV/0!</v>
      </c>
      <c r="O61" s="2399" t="s">
        <v>2386</v>
      </c>
      <c r="P61" s="2397" t="s">
        <v>2395</v>
      </c>
      <c r="Q61" s="2400">
        <f>L53</f>
        <v>0</v>
      </c>
      <c r="R61" s="2401"/>
    </row>
    <row r="62" spans="1:18" s="2057" customFormat="1" ht="19.2" thickBot="1">
      <c r="A62" s="2094"/>
      <c r="B62" s="2095"/>
      <c r="C62" s="2095"/>
      <c r="K62" s="2084"/>
      <c r="O62" s="2399" t="s">
        <v>2388</v>
      </c>
      <c r="P62" s="2397" t="s">
        <v>2396</v>
      </c>
      <c r="Q62" s="2398">
        <f ca="1">L59</f>
        <v>0</v>
      </c>
      <c r="R62" s="2401" t="s">
        <v>2397</v>
      </c>
    </row>
    <row r="63" spans="1:18" s="2057" customFormat="1" ht="19.2" thickBot="1">
      <c r="A63" s="2094"/>
      <c r="B63" s="2095"/>
      <c r="C63" s="2095"/>
      <c r="I63" s="3171" t="s">
        <v>2369</v>
      </c>
      <c r="J63" s="3172" t="s">
        <v>2370</v>
      </c>
      <c r="K63" s="3172" t="s">
        <v>2371</v>
      </c>
      <c r="L63" s="3172" t="s">
        <v>2352</v>
      </c>
      <c r="M63" s="3173" t="s">
        <v>2935</v>
      </c>
      <c r="O63" s="2399" t="s">
        <v>2390</v>
      </c>
      <c r="P63" s="2397" t="s">
        <v>2398</v>
      </c>
      <c r="Q63" s="2398">
        <f ca="1">L60</f>
        <v>0</v>
      </c>
      <c r="R63" s="2401" t="s">
        <v>2399</v>
      </c>
    </row>
    <row r="64" spans="1:18" s="2057" customFormat="1" ht="16.2" thickBot="1">
      <c r="A64" s="2094"/>
      <c r="B64" s="2095"/>
      <c r="C64" s="2095"/>
      <c r="I64" s="3171" t="s">
        <v>2372</v>
      </c>
      <c r="J64" s="3172">
        <v>70</v>
      </c>
      <c r="K64" s="3172">
        <v>50</v>
      </c>
      <c r="L64" s="3172">
        <v>80</v>
      </c>
      <c r="M64" s="3174">
        <v>0.02</v>
      </c>
      <c r="O64" s="2396" t="s">
        <v>2393</v>
      </c>
      <c r="P64" s="2397" t="s">
        <v>2410</v>
      </c>
      <c r="Q64" s="2398" t="e">
        <f ca="1">Q58+Q59</f>
        <v>#DIV/0!</v>
      </c>
      <c r="R64" s="2401" t="s">
        <v>2394</v>
      </c>
    </row>
    <row r="65" spans="1:18" s="2057" customFormat="1" ht="16.2" thickBot="1">
      <c r="A65" s="2094"/>
      <c r="B65" s="2095"/>
      <c r="C65" s="2095"/>
      <c r="I65" s="3171" t="s">
        <v>2373</v>
      </c>
      <c r="J65" s="3172">
        <v>50</v>
      </c>
      <c r="K65" s="3172">
        <v>35</v>
      </c>
      <c r="L65" s="3172">
        <v>60</v>
      </c>
      <c r="M65" s="844">
        <v>0</v>
      </c>
      <c r="O65" s="2402" t="s">
        <v>2417</v>
      </c>
      <c r="P65" s="1589"/>
      <c r="Q65" s="1601"/>
      <c r="R65" s="1589"/>
    </row>
    <row r="66" spans="1:18" s="2057" customFormat="1" ht="16.2" thickBot="1">
      <c r="A66" s="2094"/>
      <c r="B66" s="2095"/>
      <c r="C66" s="2095"/>
      <c r="I66" s="3171" t="s">
        <v>2374</v>
      </c>
      <c r="J66" s="3172">
        <v>40</v>
      </c>
      <c r="K66" s="3172">
        <v>30</v>
      </c>
      <c r="L66" s="3172">
        <v>50</v>
      </c>
      <c r="M66" s="3174">
        <v>0.02</v>
      </c>
      <c r="O66" s="2393" t="s">
        <v>2377</v>
      </c>
      <c r="P66" s="2394" t="s">
        <v>2378</v>
      </c>
      <c r="Q66" s="2395" t="s">
        <v>2379</v>
      </c>
      <c r="R66" s="2394" t="s">
        <v>2380</v>
      </c>
    </row>
    <row r="67" spans="1:18" s="2057" customFormat="1" ht="16.2" thickBot="1">
      <c r="A67" s="2094"/>
      <c r="B67" s="2095"/>
      <c r="C67" s="2095"/>
      <c r="K67" s="2084"/>
      <c r="O67" s="2396" t="s">
        <v>2381</v>
      </c>
      <c r="P67" s="2397" t="s">
        <v>2407</v>
      </c>
      <c r="Q67" s="2398">
        <f ca="1">C41+J31</f>
        <v>0</v>
      </c>
      <c r="R67" s="2397" t="s">
        <v>2382</v>
      </c>
    </row>
    <row r="68" spans="1:18" s="2057" customFormat="1" ht="19.2" thickBot="1">
      <c r="A68" s="2094"/>
      <c r="B68" s="2095"/>
      <c r="C68" s="2095"/>
      <c r="K68" s="2084"/>
      <c r="O68" s="2396" t="s">
        <v>2383</v>
      </c>
      <c r="P68" s="2397" t="s">
        <v>2414</v>
      </c>
      <c r="Q68" s="2398" t="e">
        <f ca="1">L61</f>
        <v>#DIV/0!</v>
      </c>
      <c r="R68" s="2401" t="s">
        <v>2416</v>
      </c>
    </row>
    <row r="69" spans="1:18" s="2057" customFormat="1" ht="20.399999999999999" thickBot="1">
      <c r="A69" s="2094"/>
      <c r="B69" s="2095"/>
      <c r="C69" s="2095"/>
      <c r="K69" s="2084"/>
      <c r="O69" s="2399" t="s">
        <v>2385</v>
      </c>
      <c r="P69" s="2397" t="s">
        <v>2415</v>
      </c>
      <c r="Q69" s="2403">
        <f ca="1">L52</f>
        <v>0</v>
      </c>
      <c r="R69" s="2404" t="s">
        <v>2418</v>
      </c>
    </row>
    <row r="70" spans="1:18" s="2057" customFormat="1" ht="19.2" thickBot="1">
      <c r="A70" s="2094"/>
      <c r="B70" s="2095"/>
      <c r="C70" s="2095"/>
      <c r="K70" s="2084"/>
      <c r="O70" s="2399" t="s">
        <v>2386</v>
      </c>
      <c r="P70" s="2405" t="s">
        <v>2400</v>
      </c>
      <c r="Q70" s="2398">
        <f ca="1">ROUND(Q71-Q72*Q73,0)</f>
        <v>0</v>
      </c>
      <c r="R70" s="2401"/>
    </row>
    <row r="71" spans="1:18" s="2057" customFormat="1" ht="16.2" thickBot="1">
      <c r="A71" s="2094"/>
      <c r="B71" s="2095"/>
      <c r="C71" s="2095"/>
      <c r="K71" s="2084"/>
      <c r="O71" s="2399" t="s">
        <v>2401</v>
      </c>
      <c r="P71" s="2405" t="s">
        <v>2402</v>
      </c>
      <c r="Q71" s="2398">
        <f ca="1">C42</f>
        <v>0</v>
      </c>
      <c r="R71" s="2397" t="s">
        <v>2382</v>
      </c>
    </row>
    <row r="72" spans="1:18" s="2057" customFormat="1" ht="16.2" thickBot="1">
      <c r="A72" s="2094"/>
      <c r="B72" s="2095"/>
      <c r="C72" s="2095"/>
      <c r="K72" s="2084"/>
      <c r="O72" s="2399" t="s">
        <v>2403</v>
      </c>
      <c r="P72" s="2405" t="s">
        <v>2404</v>
      </c>
      <c r="Q72" s="2398">
        <f ca="1">C15</f>
        <v>0</v>
      </c>
      <c r="R72" s="2397" t="s">
        <v>2382</v>
      </c>
    </row>
    <row r="73" spans="1:18" s="2057" customFormat="1" ht="16.2" thickBot="1">
      <c r="A73" s="2094"/>
      <c r="B73" s="2095"/>
      <c r="C73" s="2095"/>
      <c r="K73" s="2084"/>
      <c r="O73" s="2399" t="s">
        <v>2405</v>
      </c>
      <c r="P73" s="2405" t="s">
        <v>2406</v>
      </c>
      <c r="Q73" s="2400">
        <f ca="1">F43</f>
        <v>0</v>
      </c>
      <c r="R73" s="2401"/>
    </row>
    <row r="74" spans="1:18" s="2057" customFormat="1" ht="16.2" thickBot="1">
      <c r="A74" s="2094"/>
      <c r="B74" s="2095"/>
      <c r="C74" s="2095"/>
      <c r="K74" s="2084"/>
      <c r="O74" s="2399" t="s">
        <v>2388</v>
      </c>
      <c r="P74" s="2397" t="s">
        <v>2395</v>
      </c>
      <c r="Q74" s="2400">
        <f>L53</f>
        <v>0</v>
      </c>
      <c r="R74" s="2401"/>
    </row>
    <row r="75" spans="1:18" s="2057" customFormat="1" ht="19.2" thickBot="1">
      <c r="A75" s="2094"/>
      <c r="B75" s="2095"/>
      <c r="C75" s="2095"/>
      <c r="K75" s="2084"/>
      <c r="O75" s="2399" t="s">
        <v>2390</v>
      </c>
      <c r="P75" s="2397" t="s">
        <v>2396</v>
      </c>
      <c r="Q75" s="2398">
        <f ca="1">L59</f>
        <v>0</v>
      </c>
      <c r="R75" s="2401" t="s">
        <v>2397</v>
      </c>
    </row>
    <row r="76" spans="1:18" s="2057" customFormat="1" ht="19.2" thickBot="1">
      <c r="A76" s="2094"/>
      <c r="B76" s="2095"/>
      <c r="C76" s="2095"/>
      <c r="K76" s="2084"/>
      <c r="O76" s="2399" t="s">
        <v>2419</v>
      </c>
      <c r="P76" s="2397" t="s">
        <v>2398</v>
      </c>
      <c r="Q76" s="2398">
        <f ca="1">L60</f>
        <v>0</v>
      </c>
      <c r="R76" s="2401" t="s">
        <v>2399</v>
      </c>
    </row>
    <row r="77" spans="1:18" s="2057" customFormat="1" ht="16.2"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461" t="s">
        <v>2577</v>
      </c>
      <c r="C1" s="3461"/>
      <c r="D1" s="3461"/>
      <c r="E1" s="3461"/>
      <c r="F1" s="3461"/>
      <c r="G1" s="3460" t="s">
        <v>2578</v>
      </c>
      <c r="H1" s="3460"/>
      <c r="I1" s="3460"/>
      <c r="J1" s="3460"/>
      <c r="K1" s="3460"/>
      <c r="L1" s="3460"/>
      <c r="N1" s="3460" t="s">
        <v>2579</v>
      </c>
      <c r="O1" s="3460"/>
      <c r="P1" s="3460"/>
      <c r="Q1" s="3460"/>
      <c r="R1" s="2652"/>
      <c r="S1" s="3460" t="s">
        <v>2580</v>
      </c>
      <c r="T1" s="3460"/>
      <c r="U1" s="3460"/>
      <c r="V1" s="3460"/>
      <c r="X1" s="3459" t="s">
        <v>2640</v>
      </c>
      <c r="Y1" s="3460"/>
      <c r="Z1" s="3460"/>
      <c r="AA1" s="3460"/>
      <c r="AB1" s="3460"/>
      <c r="AD1" s="3459" t="s">
        <v>2644</v>
      </c>
      <c r="AE1" s="3460"/>
      <c r="AF1" s="3460"/>
      <c r="AG1" s="3460"/>
      <c r="AH1" s="3460"/>
    </row>
    <row r="2" spans="1:34" s="2754" customFormat="1" ht="15" thickBot="1">
      <c r="B2" s="2762" t="s">
        <v>2581</v>
      </c>
      <c r="C2" s="2762" t="s">
        <v>2642</v>
      </c>
      <c r="D2" s="2755" t="s">
        <v>1644</v>
      </c>
      <c r="E2" s="2755" t="s">
        <v>1951</v>
      </c>
      <c r="F2" s="2762" t="s">
        <v>2643</v>
      </c>
      <c r="G2" s="2758"/>
      <c r="H2" s="2757"/>
      <c r="I2" s="2762" t="s">
        <v>2949</v>
      </c>
      <c r="J2" s="2755" t="s">
        <v>2951</v>
      </c>
      <c r="K2" s="2755" t="s">
        <v>2952</v>
      </c>
      <c r="L2" s="2762" t="s">
        <v>2953</v>
      </c>
      <c r="N2" s="2762" t="s">
        <v>2581</v>
      </c>
      <c r="O2" s="2755" t="s">
        <v>2950</v>
      </c>
      <c r="P2" s="2755" t="s">
        <v>1951</v>
      </c>
      <c r="Q2" s="2762" t="s">
        <v>2643</v>
      </c>
      <c r="R2" s="2756"/>
      <c r="S2" s="2762" t="s">
        <v>2581</v>
      </c>
      <c r="T2" s="2755" t="s">
        <v>2950</v>
      </c>
      <c r="U2" s="2755" t="s">
        <v>1951</v>
      </c>
      <c r="V2" s="2762" t="s">
        <v>2643</v>
      </c>
      <c r="X2" s="2762" t="s">
        <v>2581</v>
      </c>
      <c r="Y2" s="2762" t="s">
        <v>2642</v>
      </c>
      <c r="Z2" s="2755" t="s">
        <v>1644</v>
      </c>
      <c r="AA2" s="2755" t="s">
        <v>1951</v>
      </c>
      <c r="AB2" s="2762" t="s">
        <v>2643</v>
      </c>
      <c r="AD2" s="2762" t="s">
        <v>2581</v>
      </c>
      <c r="AE2" s="2762" t="s">
        <v>2642</v>
      </c>
      <c r="AF2" s="2755" t="s">
        <v>1644</v>
      </c>
      <c r="AG2" s="2755" t="s">
        <v>1951</v>
      </c>
      <c r="AH2" s="2762" t="s">
        <v>2643</v>
      </c>
    </row>
    <row r="3" spans="1:34" s="3132" customFormat="1" ht="14.4">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7" customFormat="1" ht="14.4">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2973</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2">
        <v>3</v>
      </c>
      <c r="I5" s="3126">
        <v>1.49</v>
      </c>
      <c r="J5" s="3126">
        <v>0.96</v>
      </c>
      <c r="K5" s="3126">
        <v>1.58</v>
      </c>
      <c r="L5" s="3126">
        <v>2.44</v>
      </c>
      <c r="N5" s="2760">
        <f t="shared" ref="N5" si="6">I5/100</f>
        <v>1.49E-2</v>
      </c>
      <c r="O5" s="2760">
        <f t="shared" ref="O5" si="7">J5/100</f>
        <v>9.5999999999999992E-3</v>
      </c>
      <c r="P5" s="2760">
        <f t="shared" ref="P5" si="8">K5/100</f>
        <v>1.5800000000000002E-2</v>
      </c>
      <c r="Q5" s="2760">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9" customFormat="1" ht="13.8" thickBot="1">
      <c r="A6" s="2653" t="s">
        <v>2974</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1"/>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8" thickBot="1">
      <c r="A7" s="2653" t="s">
        <v>2969</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1"/>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2960</v>
      </c>
      <c r="B8" s="3146">
        <v>439</v>
      </c>
      <c r="C8" s="3146">
        <v>327</v>
      </c>
      <c r="D8" s="3146">
        <f t="shared" si="23"/>
        <v>327</v>
      </c>
      <c r="E8" s="3146">
        <v>627</v>
      </c>
      <c r="F8" s="3147">
        <v>283</v>
      </c>
      <c r="G8" s="3129">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8" thickBot="1">
      <c r="A9" s="2653" t="s">
        <v>2964</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1"/>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2582</v>
      </c>
      <c r="B10" s="2667">
        <f t="shared" si="35"/>
        <v>419.31181600000002</v>
      </c>
      <c r="C10" s="2667">
        <f t="shared" si="35"/>
        <v>313.95436800000004</v>
      </c>
      <c r="D10" s="2667">
        <f t="shared" si="23"/>
        <v>313.95436800000004</v>
      </c>
      <c r="E10" s="2667">
        <f t="shared" si="36"/>
        <v>596.63028431999999</v>
      </c>
      <c r="F10" s="2667">
        <f t="shared" si="36"/>
        <v>274.74220703999998</v>
      </c>
      <c r="G10" s="3130"/>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8" thickBot="1">
      <c r="A11" s="2653" t="s">
        <v>2583</v>
      </c>
      <c r="B11" s="2667">
        <f t="shared" si="35"/>
        <v>405.524</v>
      </c>
      <c r="C11" s="2667">
        <f t="shared" si="35"/>
        <v>307.79840000000002</v>
      </c>
      <c r="D11" s="2667">
        <f t="shared" si="23"/>
        <v>307.79840000000002</v>
      </c>
      <c r="E11" s="2667">
        <f t="shared" si="36"/>
        <v>574.67759999999998</v>
      </c>
      <c r="F11" s="2667">
        <f t="shared" si="36"/>
        <v>270.20280000000002</v>
      </c>
      <c r="G11" s="3131"/>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58">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6"/>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6"/>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8"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57"/>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8" thickBot="1">
      <c r="A16" s="2653" t="s">
        <v>967</v>
      </c>
      <c r="B16" s="2659">
        <v>333</v>
      </c>
      <c r="C16" s="2659">
        <v>277</v>
      </c>
      <c r="D16" s="2659">
        <f t="shared" si="45"/>
        <v>277</v>
      </c>
      <c r="E16" s="2659">
        <v>459</v>
      </c>
      <c r="F16" s="2660">
        <v>249</v>
      </c>
      <c r="G16" s="3455">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6"/>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6"/>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57"/>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8" thickBot="1">
      <c r="A20" s="2653" t="s">
        <v>963</v>
      </c>
      <c r="B20" s="2681">
        <v>318</v>
      </c>
      <c r="C20" s="2681">
        <v>268</v>
      </c>
      <c r="D20" s="2681">
        <f t="shared" si="45"/>
        <v>268</v>
      </c>
      <c r="E20" s="2681">
        <v>437</v>
      </c>
      <c r="F20" s="2682">
        <v>237</v>
      </c>
      <c r="G20" s="3455">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6"/>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8"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6"/>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8"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57"/>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2641</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3" t="s">
        <v>2584</v>
      </c>
      <c r="B24" s="2659">
        <v>299</v>
      </c>
      <c r="C24" s="2659">
        <v>252</v>
      </c>
      <c r="D24" s="2659">
        <f t="shared" si="45"/>
        <v>252</v>
      </c>
      <c r="E24" s="2659">
        <v>409</v>
      </c>
      <c r="F24" s="2660">
        <v>227</v>
      </c>
      <c r="G24" s="3462">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2585</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63"/>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2586</v>
      </c>
      <c r="B26" s="2667">
        <f t="shared" si="54"/>
        <v>288.2649053828776</v>
      </c>
      <c r="C26" s="2667">
        <f t="shared" si="54"/>
        <v>243.64564425013293</v>
      </c>
      <c r="D26" s="2667">
        <f t="shared" si="45"/>
        <v>243.64564425013293</v>
      </c>
      <c r="E26" s="2667">
        <f t="shared" si="55"/>
        <v>393.31080825986544</v>
      </c>
      <c r="F26" s="2667">
        <f t="shared" si="55"/>
        <v>223.07903790551154</v>
      </c>
      <c r="G26" s="3463"/>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2587</v>
      </c>
      <c r="B27" s="2667">
        <f t="shared" si="54"/>
        <v>282.50186729015837</v>
      </c>
      <c r="C27" s="2667">
        <f t="shared" si="54"/>
        <v>238.09796174155468</v>
      </c>
      <c r="D27" s="2667">
        <f t="shared" si="45"/>
        <v>238.09796174155468</v>
      </c>
      <c r="E27" s="2667">
        <f t="shared" si="55"/>
        <v>385.33438646014054</v>
      </c>
      <c r="F27" s="2667">
        <f t="shared" si="55"/>
        <v>221.55034055567739</v>
      </c>
      <c r="G27" s="3464"/>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8" thickBot="1">
      <c r="A28" s="2653" t="s">
        <v>2588</v>
      </c>
      <c r="B28" s="2697">
        <v>278</v>
      </c>
      <c r="C28" s="2697">
        <v>234</v>
      </c>
      <c r="D28" s="2697">
        <f t="shared" si="45"/>
        <v>234</v>
      </c>
      <c r="E28" s="2697">
        <v>379</v>
      </c>
      <c r="F28" s="2698">
        <v>220</v>
      </c>
      <c r="G28" s="3455">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2589</v>
      </c>
      <c r="B29" s="2667">
        <f>B28/(1+N28)</f>
        <v>275.49301357645425</v>
      </c>
      <c r="C29" s="2667">
        <f>C28/(1+O28)</f>
        <v>232.41954707985698</v>
      </c>
      <c r="D29" s="2667">
        <f t="shared" si="45"/>
        <v>232.41954707985698</v>
      </c>
      <c r="E29" s="2667">
        <f t="shared" ref="E29:F31" si="56">E28/(1+P28)</f>
        <v>375.32184591008121</v>
      </c>
      <c r="F29" s="2667">
        <f t="shared" si="56"/>
        <v>218.03766105054513</v>
      </c>
      <c r="G29" s="3456"/>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2590</v>
      </c>
      <c r="B30" s="2667">
        <f>B29/(1+N29)</f>
        <v>275.24529281292263</v>
      </c>
      <c r="C30" s="2667">
        <f>C29/(1+O29)</f>
        <v>231.74747938962707</v>
      </c>
      <c r="D30" s="2667">
        <f t="shared" si="45"/>
        <v>231.74747938962707</v>
      </c>
      <c r="E30" s="2667">
        <f t="shared" si="56"/>
        <v>375.35938184826603</v>
      </c>
      <c r="F30" s="2667">
        <f t="shared" si="56"/>
        <v>216.78033510692495</v>
      </c>
      <c r="G30" s="3456"/>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8" thickBot="1">
      <c r="A31" s="2653" t="s">
        <v>2591</v>
      </c>
      <c r="B31" s="2667">
        <f>B30/(1+N30)</f>
        <v>275.19025476197027</v>
      </c>
      <c r="C31" s="2699">
        <v>232</v>
      </c>
      <c r="D31" s="2699">
        <f t="shared" si="45"/>
        <v>232</v>
      </c>
      <c r="E31" s="2667">
        <f t="shared" si="56"/>
        <v>375.65990977608692</v>
      </c>
      <c r="F31" s="2667">
        <f t="shared" si="56"/>
        <v>214.12518283971252</v>
      </c>
      <c r="G31" s="3457"/>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8" thickBot="1">
      <c r="A32" s="2653" t="s">
        <v>2592</v>
      </c>
      <c r="B32" s="2659">
        <v>275</v>
      </c>
      <c r="C32" s="2659">
        <v>232</v>
      </c>
      <c r="D32" s="2659">
        <f t="shared" si="45"/>
        <v>232</v>
      </c>
      <c r="E32" s="2659">
        <v>376</v>
      </c>
      <c r="F32" s="2660">
        <v>213</v>
      </c>
      <c r="G32" s="3455">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2593</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6">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2594</v>
      </c>
      <c r="B34" s="2667">
        <f t="shared" si="57"/>
        <v>275.19335084830601</v>
      </c>
      <c r="C34" s="2667">
        <f t="shared" si="57"/>
        <v>230.18088050139744</v>
      </c>
      <c r="D34" s="2667">
        <f t="shared" si="45"/>
        <v>230.18088050139744</v>
      </c>
      <c r="E34" s="2667">
        <f t="shared" si="58"/>
        <v>377.58482925212331</v>
      </c>
      <c r="F34" s="2667">
        <f t="shared" si="58"/>
        <v>210.90687997847917</v>
      </c>
      <c r="G34" s="3456">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8" thickBot="1">
      <c r="A35" s="2653" t="s">
        <v>2595</v>
      </c>
      <c r="B35" s="2667">
        <f t="shared" si="57"/>
        <v>276.29854502841971</v>
      </c>
      <c r="C35" s="2667">
        <f t="shared" si="57"/>
        <v>229.79023709833027</v>
      </c>
      <c r="D35" s="2667">
        <f t="shared" si="45"/>
        <v>229.79023709833027</v>
      </c>
      <c r="E35" s="2667">
        <f t="shared" si="58"/>
        <v>379.78759731655936</v>
      </c>
      <c r="F35" s="2667">
        <f t="shared" si="58"/>
        <v>211.32953905659235</v>
      </c>
      <c r="G35" s="3457">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8" thickBot="1">
      <c r="A36" s="2653" t="s">
        <v>2596</v>
      </c>
      <c r="B36" s="2659">
        <v>269</v>
      </c>
      <c r="C36" s="2659">
        <v>221</v>
      </c>
      <c r="D36" s="2659">
        <f t="shared" si="45"/>
        <v>221</v>
      </c>
      <c r="E36" s="2659">
        <v>373</v>
      </c>
      <c r="F36" s="2660">
        <v>196</v>
      </c>
      <c r="G36" s="3455">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2597</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6">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2598</v>
      </c>
      <c r="B38" s="2667">
        <f t="shared" si="59"/>
        <v>242.95398227588385</v>
      </c>
      <c r="C38" s="2667">
        <f t="shared" si="59"/>
        <v>199.59137053614126</v>
      </c>
      <c r="D38" s="2667">
        <f t="shared" si="45"/>
        <v>199.59137053614126</v>
      </c>
      <c r="E38" s="2667">
        <f t="shared" si="60"/>
        <v>335.92189522342125</v>
      </c>
      <c r="F38" s="2667">
        <f t="shared" si="60"/>
        <v>183.10139991109489</v>
      </c>
      <c r="G38" s="3456">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8" thickBot="1">
      <c r="A39" s="2653" t="s">
        <v>2599</v>
      </c>
      <c r="B39" s="2667">
        <f t="shared" si="59"/>
        <v>232.06990378821649</v>
      </c>
      <c r="C39" s="2667">
        <f t="shared" si="59"/>
        <v>192.74878854286936</v>
      </c>
      <c r="D39" s="2667">
        <f t="shared" si="45"/>
        <v>192.74878854286936</v>
      </c>
      <c r="E39" s="2667">
        <f t="shared" si="60"/>
        <v>319.71247284992984</v>
      </c>
      <c r="F39" s="2667">
        <f t="shared" si="60"/>
        <v>175.67053622862409</v>
      </c>
      <c r="G39" s="3457">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8" thickBot="1">
      <c r="A40" s="2653" t="s">
        <v>2600</v>
      </c>
      <c r="B40" s="2659">
        <v>220</v>
      </c>
      <c r="C40" s="2659">
        <v>187</v>
      </c>
      <c r="D40" s="2659">
        <f t="shared" si="45"/>
        <v>187</v>
      </c>
      <c r="E40" s="2659">
        <v>301</v>
      </c>
      <c r="F40" s="2660">
        <v>168</v>
      </c>
      <c r="G40" s="3455">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2601</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6">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2602</v>
      </c>
      <c r="B42" s="2667">
        <f t="shared" si="61"/>
        <v>210.630522469011</v>
      </c>
      <c r="C42" s="2667">
        <f t="shared" si="61"/>
        <v>181.69567812247232</v>
      </c>
      <c r="D42" s="2667">
        <f t="shared" si="45"/>
        <v>181.69567812247232</v>
      </c>
      <c r="E42" s="2667">
        <f t="shared" si="62"/>
        <v>286.13517466736738</v>
      </c>
      <c r="F42" s="2667">
        <f t="shared" si="62"/>
        <v>165.47535084591149</v>
      </c>
      <c r="G42" s="3456">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2603</v>
      </c>
      <c r="B43" s="2667">
        <f t="shared" si="61"/>
        <v>208.83454537875372</v>
      </c>
      <c r="C43" s="2667">
        <f t="shared" si="61"/>
        <v>183.77230517090351</v>
      </c>
      <c r="D43" s="2667">
        <f t="shared" si="45"/>
        <v>183.77230517090351</v>
      </c>
      <c r="E43" s="2667">
        <f t="shared" si="62"/>
        <v>281.10342338870947</v>
      </c>
      <c r="F43" s="2667">
        <f t="shared" si="62"/>
        <v>168.97309388942256</v>
      </c>
      <c r="G43" s="3457">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8" thickBot="1">
      <c r="A44" s="2653" t="s">
        <v>2604</v>
      </c>
      <c r="B44" s="2697">
        <v>214</v>
      </c>
      <c r="C44" s="2697">
        <v>188</v>
      </c>
      <c r="D44" s="2697">
        <f t="shared" si="45"/>
        <v>188</v>
      </c>
      <c r="E44" s="2697">
        <v>289</v>
      </c>
      <c r="F44" s="2698">
        <v>166</v>
      </c>
      <c r="G44" s="3455">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2605</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6">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2606</v>
      </c>
      <c r="B46" s="2667">
        <f t="shared" si="63"/>
        <v>206.31694671589116</v>
      </c>
      <c r="C46" s="2667">
        <f t="shared" si="63"/>
        <v>183.61041121036101</v>
      </c>
      <c r="D46" s="2667">
        <f t="shared" si="45"/>
        <v>183.61041121036101</v>
      </c>
      <c r="E46" s="2667">
        <f t="shared" si="64"/>
        <v>276.66850301795557</v>
      </c>
      <c r="F46" s="2667">
        <f t="shared" si="64"/>
        <v>165.1360938278614</v>
      </c>
      <c r="G46" s="3456">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8" thickBot="1">
      <c r="A47" s="2653" t="s">
        <v>2607</v>
      </c>
      <c r="B47" s="2700">
        <f t="shared" si="63"/>
        <v>196.62341248059772</v>
      </c>
      <c r="C47" s="2700">
        <f t="shared" si="63"/>
        <v>170.99125648199012</v>
      </c>
      <c r="D47" s="2700">
        <f t="shared" si="45"/>
        <v>170.99125648199012</v>
      </c>
      <c r="E47" s="2700">
        <f t="shared" si="64"/>
        <v>266.07857570490052</v>
      </c>
      <c r="F47" s="2700">
        <f t="shared" si="64"/>
        <v>154.53499328828505</v>
      </c>
      <c r="G47" s="3457">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8" thickBot="1">
      <c r="A48" s="2653" t="s">
        <v>2608</v>
      </c>
      <c r="B48" s="2659">
        <v>188</v>
      </c>
      <c r="C48" s="2659">
        <v>165</v>
      </c>
      <c r="D48" s="2659">
        <f t="shared" si="45"/>
        <v>165</v>
      </c>
      <c r="E48" s="2659">
        <v>254</v>
      </c>
      <c r="F48" s="2660">
        <v>148</v>
      </c>
      <c r="G48" s="3455">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2609</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6">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2610</v>
      </c>
      <c r="B50" s="2667">
        <f t="shared" si="67"/>
        <v>168.82017748715555</v>
      </c>
      <c r="C50" s="2667">
        <f t="shared" si="67"/>
        <v>148.06267029972753</v>
      </c>
      <c r="D50" s="2667">
        <f t="shared" si="45"/>
        <v>148.06267029972753</v>
      </c>
      <c r="E50" s="2667">
        <f t="shared" si="68"/>
        <v>216.46288379323747</v>
      </c>
      <c r="F50" s="2667">
        <f t="shared" si="68"/>
        <v>134.23529411764704</v>
      </c>
      <c r="G50" s="3456">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2611</v>
      </c>
      <c r="B51" s="2667">
        <f t="shared" si="67"/>
        <v>163.84913591779542</v>
      </c>
      <c r="C51" s="2667">
        <f t="shared" si="67"/>
        <v>145.0283378746594</v>
      </c>
      <c r="D51" s="2667">
        <f t="shared" si="45"/>
        <v>145.0283378746594</v>
      </c>
      <c r="E51" s="2667">
        <f t="shared" si="68"/>
        <v>204.95180722891567</v>
      </c>
      <c r="F51" s="2667">
        <f t="shared" si="68"/>
        <v>125.95920303605313</v>
      </c>
      <c r="G51" s="3457">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8" thickBot="1">
      <c r="A52" s="2653" t="s">
        <v>2612</v>
      </c>
      <c r="B52" s="2681">
        <v>159</v>
      </c>
      <c r="C52" s="2681">
        <v>141</v>
      </c>
      <c r="D52" s="2681">
        <f t="shared" si="45"/>
        <v>141</v>
      </c>
      <c r="E52" s="2681">
        <v>195</v>
      </c>
      <c r="F52" s="2682">
        <v>122</v>
      </c>
      <c r="G52" s="3455">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2613</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6">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2614</v>
      </c>
      <c r="B54" s="2667">
        <f t="shared" si="71"/>
        <v>146.57412060301507</v>
      </c>
      <c r="C54" s="2667">
        <f t="shared" si="71"/>
        <v>136.46831955922866</v>
      </c>
      <c r="D54" s="2667">
        <f t="shared" si="45"/>
        <v>136.46831955922866</v>
      </c>
      <c r="E54" s="2667">
        <f t="shared" si="72"/>
        <v>166.73864894795128</v>
      </c>
      <c r="F54" s="2667">
        <f t="shared" si="72"/>
        <v>115.05882352941177</v>
      </c>
      <c r="G54" s="3456">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2615</v>
      </c>
      <c r="B55" s="2667">
        <f t="shared" si="71"/>
        <v>144.04145728643215</v>
      </c>
      <c r="C55" s="2667">
        <f t="shared" si="71"/>
        <v>136.12396694214877</v>
      </c>
      <c r="D55" s="2667">
        <f t="shared" si="45"/>
        <v>136.12396694214877</v>
      </c>
      <c r="E55" s="2667">
        <f t="shared" si="72"/>
        <v>158.32225913621264</v>
      </c>
      <c r="F55" s="2667">
        <f t="shared" si="72"/>
        <v>114.04278074866311</v>
      </c>
      <c r="G55" s="3457">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8" thickBot="1">
      <c r="A56" s="2653" t="s">
        <v>2616</v>
      </c>
      <c r="B56" s="2681">
        <v>138</v>
      </c>
      <c r="C56" s="2681">
        <v>131</v>
      </c>
      <c r="D56" s="2681">
        <f t="shared" si="45"/>
        <v>131</v>
      </c>
      <c r="E56" s="2681">
        <v>155</v>
      </c>
      <c r="F56" s="2682">
        <v>114</v>
      </c>
      <c r="G56" s="3455">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2617</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6">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2618</v>
      </c>
      <c r="B58" s="2667">
        <f t="shared" si="75"/>
        <v>124.29032258064517</v>
      </c>
      <c r="C58" s="2667">
        <f t="shared" si="75"/>
        <v>123.8968609865471</v>
      </c>
      <c r="D58" s="2667">
        <f t="shared" si="45"/>
        <v>123.8968609865471</v>
      </c>
      <c r="E58" s="2667">
        <f t="shared" si="76"/>
        <v>138.00507614213197</v>
      </c>
      <c r="F58" s="2667">
        <f t="shared" si="76"/>
        <v>107.96106557377048</v>
      </c>
      <c r="G58" s="3456">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2619</v>
      </c>
      <c r="B59" s="2667">
        <f t="shared" si="75"/>
        <v>122.57204301075269</v>
      </c>
      <c r="C59" s="2667">
        <f t="shared" si="75"/>
        <v>123.4932735426009</v>
      </c>
      <c r="D59" s="2667">
        <f t="shared" si="45"/>
        <v>123.4932735426009</v>
      </c>
      <c r="E59" s="2667">
        <f t="shared" si="76"/>
        <v>129.82233502538071</v>
      </c>
      <c r="F59" s="2667">
        <f t="shared" si="76"/>
        <v>107.39446721311475</v>
      </c>
      <c r="G59" s="3457">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8" thickBot="1">
      <c r="A60" s="2653" t="s">
        <v>2620</v>
      </c>
      <c r="B60" s="2697">
        <v>121</v>
      </c>
      <c r="C60" s="2697">
        <v>122</v>
      </c>
      <c r="D60" s="2697">
        <f t="shared" si="45"/>
        <v>122</v>
      </c>
      <c r="E60" s="2697">
        <v>124</v>
      </c>
      <c r="F60" s="2698">
        <v>107</v>
      </c>
      <c r="G60" s="3455">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2621</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6">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2622</v>
      </c>
      <c r="B62" s="2667">
        <f t="shared" si="79"/>
        <v>116.99099099099099</v>
      </c>
      <c r="C62" s="2667">
        <f t="shared" si="79"/>
        <v>118.84848484848486</v>
      </c>
      <c r="D62" s="2667">
        <f t="shared" si="45"/>
        <v>118.84848484848486</v>
      </c>
      <c r="E62" s="2667">
        <f t="shared" si="80"/>
        <v>117.60960960960961</v>
      </c>
      <c r="F62" s="2667">
        <f t="shared" si="80"/>
        <v>104</v>
      </c>
      <c r="G62" s="3456">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8" thickBot="1">
      <c r="A63" s="2653" t="s">
        <v>2623</v>
      </c>
      <c r="B63" s="2700">
        <f t="shared" si="79"/>
        <v>112.48648648648648</v>
      </c>
      <c r="C63" s="2700">
        <f t="shared" si="79"/>
        <v>115.21212121212122</v>
      </c>
      <c r="D63" s="2700">
        <f t="shared" si="45"/>
        <v>115.21212121212122</v>
      </c>
      <c r="E63" s="2700">
        <f t="shared" si="80"/>
        <v>110.4024024024024</v>
      </c>
      <c r="F63" s="2700">
        <f t="shared" si="80"/>
        <v>104</v>
      </c>
      <c r="G63" s="3457">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8" thickBot="1">
      <c r="A64" s="2653" t="s">
        <v>2624</v>
      </c>
      <c r="B64" s="2718">
        <v>111</v>
      </c>
      <c r="C64" s="2718">
        <v>114</v>
      </c>
      <c r="D64" s="2718">
        <f t="shared" si="45"/>
        <v>114</v>
      </c>
      <c r="E64" s="2718">
        <v>108</v>
      </c>
      <c r="F64" s="2719">
        <v>104</v>
      </c>
      <c r="G64" s="3455">
        <v>2003</v>
      </c>
      <c r="H64" s="2708">
        <v>4</v>
      </c>
      <c r="I64" s="2720"/>
      <c r="J64" s="2720"/>
      <c r="K64" s="2720"/>
      <c r="L64" s="2720"/>
      <c r="N64" s="2721"/>
      <c r="O64" s="2720"/>
      <c r="P64" s="2720"/>
      <c r="Q64" s="2720"/>
      <c r="S64" s="2721"/>
      <c r="T64" s="2720"/>
      <c r="U64" s="2720"/>
      <c r="V64" s="2720"/>
      <c r="X64" s="2712"/>
      <c r="Y64" s="2712"/>
      <c r="Z64" s="2712"/>
    </row>
    <row r="65" spans="1:26">
      <c r="A65" s="2653" t="s">
        <v>2625</v>
      </c>
      <c r="B65" s="2722">
        <f t="shared" ref="B65:C67" si="81">B66+(B$64-B$68)/4</f>
        <v>109.75</v>
      </c>
      <c r="C65" s="2722">
        <f t="shared" si="81"/>
        <v>112.25</v>
      </c>
      <c r="D65" s="2722">
        <f t="shared" si="45"/>
        <v>112.25</v>
      </c>
      <c r="E65" s="2722">
        <f t="shared" ref="E65:F67" si="82">E66+(E$64-E$68)/4</f>
        <v>107.25</v>
      </c>
      <c r="F65" s="2722">
        <f t="shared" si="82"/>
        <v>103.5</v>
      </c>
      <c r="G65" s="3456">
        <v>2003</v>
      </c>
      <c r="H65" s="2678">
        <v>3</v>
      </c>
      <c r="I65" s="2720"/>
      <c r="J65" s="2720"/>
      <c r="K65" s="2720"/>
      <c r="L65" s="2720"/>
      <c r="X65" s="2712"/>
      <c r="Y65" s="2712"/>
      <c r="Z65" s="2712"/>
    </row>
    <row r="66" spans="1:26">
      <c r="A66" s="2653" t="s">
        <v>2626</v>
      </c>
      <c r="B66" s="2722">
        <f t="shared" si="81"/>
        <v>108.5</v>
      </c>
      <c r="C66" s="2722">
        <f t="shared" si="81"/>
        <v>110.5</v>
      </c>
      <c r="D66" s="2722">
        <f t="shared" si="45"/>
        <v>110.5</v>
      </c>
      <c r="E66" s="2722">
        <f t="shared" si="82"/>
        <v>106.5</v>
      </c>
      <c r="F66" s="2722">
        <f t="shared" si="82"/>
        <v>103</v>
      </c>
      <c r="G66" s="3456">
        <v>2003</v>
      </c>
      <c r="H66" s="2658">
        <v>2</v>
      </c>
      <c r="I66" s="2720"/>
      <c r="J66" s="2720"/>
      <c r="K66" s="2720"/>
      <c r="L66" s="2720"/>
      <c r="X66" s="2712"/>
      <c r="Y66" s="2712"/>
      <c r="Z66" s="2712"/>
    </row>
    <row r="67" spans="1:26" ht="13.8" thickBot="1">
      <c r="A67" s="2653" t="s">
        <v>2627</v>
      </c>
      <c r="B67" s="2722">
        <f t="shared" si="81"/>
        <v>107.25</v>
      </c>
      <c r="C67" s="2722">
        <f t="shared" si="81"/>
        <v>108.75</v>
      </c>
      <c r="D67" s="2722">
        <f t="shared" si="45"/>
        <v>108.75</v>
      </c>
      <c r="E67" s="2722">
        <f t="shared" si="82"/>
        <v>105.75</v>
      </c>
      <c r="F67" s="2722">
        <f t="shared" si="82"/>
        <v>102.5</v>
      </c>
      <c r="G67" s="3457">
        <v>2003</v>
      </c>
      <c r="H67" s="2723">
        <v>1</v>
      </c>
      <c r="I67" s="2720"/>
      <c r="J67" s="2720"/>
      <c r="K67" s="2720"/>
      <c r="L67" s="2720"/>
      <c r="S67" s="2662"/>
      <c r="T67" s="2663"/>
      <c r="U67" s="2663"/>
      <c r="X67" s="2712"/>
      <c r="Y67" s="2712"/>
      <c r="Z67" s="2712"/>
    </row>
    <row r="68" spans="1:26" ht="13.8" thickBot="1">
      <c r="A68" s="2653" t="s">
        <v>2628</v>
      </c>
      <c r="B68" s="2724">
        <v>106</v>
      </c>
      <c r="C68" s="2724">
        <v>107</v>
      </c>
      <c r="D68" s="2724">
        <f t="shared" si="45"/>
        <v>107</v>
      </c>
      <c r="E68" s="2724">
        <v>105</v>
      </c>
      <c r="F68" s="2725">
        <v>102</v>
      </c>
      <c r="G68" s="3455">
        <v>2002</v>
      </c>
      <c r="H68" s="2673">
        <v>4</v>
      </c>
      <c r="I68" s="2720"/>
      <c r="J68" s="2720"/>
      <c r="K68" s="2720"/>
      <c r="L68" s="2720"/>
      <c r="N68" s="2721"/>
      <c r="O68" s="2720"/>
      <c r="P68" s="2720"/>
      <c r="Q68" s="2720"/>
      <c r="S68" s="2721"/>
      <c r="T68" s="2720"/>
      <c r="U68" s="2720"/>
      <c r="V68" s="2720"/>
      <c r="X68" s="2712"/>
      <c r="Y68" s="2712"/>
      <c r="Z68" s="2712"/>
    </row>
    <row r="69" spans="1:26">
      <c r="A69" s="2653" t="s">
        <v>2629</v>
      </c>
      <c r="B69" s="2722">
        <f t="shared" ref="B69:C71" si="83">B70+(B$68-B$72)/4</f>
        <v>105</v>
      </c>
      <c r="C69" s="2722">
        <f t="shared" si="83"/>
        <v>106</v>
      </c>
      <c r="D69" s="2722">
        <f t="shared" si="45"/>
        <v>106</v>
      </c>
      <c r="E69" s="2722">
        <f t="shared" ref="E69:F71" si="84">E70+(E$68-E$72)/4</f>
        <v>104.5</v>
      </c>
      <c r="F69" s="2722">
        <f t="shared" si="84"/>
        <v>101.5</v>
      </c>
      <c r="G69" s="3456">
        <v>2002</v>
      </c>
      <c r="H69" s="2678">
        <v>3</v>
      </c>
      <c r="I69" s="2720"/>
      <c r="J69" s="2720"/>
      <c r="K69" s="2720"/>
      <c r="L69" s="2720"/>
      <c r="X69" s="2712"/>
      <c r="Y69" s="2712"/>
      <c r="Z69" s="2712"/>
    </row>
    <row r="70" spans="1:26">
      <c r="A70" s="2653" t="s">
        <v>2630</v>
      </c>
      <c r="B70" s="2722">
        <f t="shared" si="83"/>
        <v>104</v>
      </c>
      <c r="C70" s="2722">
        <f t="shared" si="83"/>
        <v>105</v>
      </c>
      <c r="D70" s="2722">
        <f t="shared" si="45"/>
        <v>105</v>
      </c>
      <c r="E70" s="2722">
        <f t="shared" si="84"/>
        <v>104</v>
      </c>
      <c r="F70" s="2722">
        <f t="shared" si="84"/>
        <v>101</v>
      </c>
      <c r="G70" s="3456">
        <v>2002</v>
      </c>
      <c r="H70" s="2658">
        <v>2</v>
      </c>
      <c r="I70" s="2720"/>
      <c r="J70" s="2720"/>
      <c r="K70" s="2720"/>
      <c r="L70" s="2720"/>
      <c r="X70" s="2712"/>
      <c r="Y70" s="2712"/>
      <c r="Z70" s="2712"/>
    </row>
    <row r="71" spans="1:26" s="2689" customFormat="1" ht="13.8" thickBot="1">
      <c r="A71" s="2685" t="s">
        <v>2631</v>
      </c>
      <c r="B71" s="2726">
        <f t="shared" si="83"/>
        <v>103</v>
      </c>
      <c r="C71" s="2726">
        <f t="shared" si="83"/>
        <v>104</v>
      </c>
      <c r="D71" s="2726">
        <f t="shared" si="45"/>
        <v>104</v>
      </c>
      <c r="E71" s="2726">
        <f t="shared" si="84"/>
        <v>103.5</v>
      </c>
      <c r="F71" s="2726">
        <f t="shared" si="84"/>
        <v>100.5</v>
      </c>
      <c r="G71" s="3457">
        <v>2002</v>
      </c>
      <c r="H71" s="2727">
        <v>1</v>
      </c>
      <c r="I71" s="2728"/>
      <c r="J71" s="2728"/>
      <c r="K71" s="2728"/>
      <c r="L71" s="2728"/>
      <c r="N71" s="2729"/>
      <c r="S71" s="2729"/>
      <c r="X71" s="2730"/>
      <c r="Y71" s="2730"/>
      <c r="Z71" s="2730"/>
    </row>
    <row r="72" spans="1:26" ht="13.8"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2632</v>
      </c>
      <c r="G74" s="2736"/>
      <c r="N74" s="2736"/>
      <c r="S74" s="2736"/>
    </row>
    <row r="75" spans="1:26" s="2735" customFormat="1">
      <c r="A75" s="2735" t="s">
        <v>2633</v>
      </c>
      <c r="G75" s="2736"/>
      <c r="N75" s="2736"/>
      <c r="S75" s="2736"/>
    </row>
    <row r="76" spans="1:26" s="2735" customFormat="1">
      <c r="A76" s="2735" t="s">
        <v>2634</v>
      </c>
      <c r="G76" s="2736"/>
      <c r="I76" s="2737"/>
      <c r="J76" s="2737"/>
      <c r="K76" s="2737"/>
      <c r="L76" s="2737"/>
      <c r="N76" s="2738"/>
      <c r="O76" s="2737"/>
      <c r="P76" s="2737"/>
      <c r="Q76" s="2737"/>
      <c r="S76" s="2738"/>
      <c r="T76" s="2737"/>
      <c r="U76" s="2737"/>
      <c r="V76" s="2737"/>
    </row>
    <row r="77" spans="1:26" s="2735" customFormat="1">
      <c r="A77" s="2735" t="s">
        <v>2635</v>
      </c>
      <c r="G77" s="2736"/>
      <c r="N77" s="2736"/>
      <c r="S77" s="2736"/>
    </row>
    <row r="84" spans="7:22" ht="13.8" thickBot="1"/>
    <row r="85" spans="7:22">
      <c r="G85" s="2661"/>
      <c r="S85" s="2739" t="s">
        <v>2636</v>
      </c>
      <c r="T85" s="2740" t="s">
        <v>2637</v>
      </c>
      <c r="U85" s="2740" t="s">
        <v>2638</v>
      </c>
      <c r="V85" s="2740" t="s">
        <v>2639</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8"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Z124"/>
  <sheetViews>
    <sheetView topLeftCell="A49" zoomScale="85" zoomScaleNormal="85" workbookViewId="0">
      <selection activeCell="G39" sqref="G39"/>
    </sheetView>
  </sheetViews>
  <sheetFormatPr defaultRowHeight="14.4"/>
  <cols>
    <col min="1" max="1" width="37.6640625" style="2936" customWidth="1"/>
    <col min="2" max="2" width="6.21875" style="2936" customWidth="1"/>
    <col min="3" max="3" width="11.77734375" style="2936" customWidth="1"/>
    <col min="4" max="4" width="4.6640625" style="2936" customWidth="1"/>
    <col min="5" max="5" width="37.6640625" style="2936" customWidth="1"/>
    <col min="6" max="6" width="7.88671875" style="2936" customWidth="1"/>
    <col min="7" max="7" width="11.21875" style="2936" customWidth="1"/>
    <col min="8" max="9" width="13.88671875" style="2936" customWidth="1"/>
    <col min="10" max="10" width="30.77734375" style="2936" customWidth="1"/>
    <col min="11" max="11" width="9" style="2936" customWidth="1"/>
    <col min="12" max="12" width="15.33203125" style="2936" customWidth="1"/>
    <col min="13" max="13" width="31" style="2936" customWidth="1"/>
    <col min="14" max="14" width="10.6640625" style="2936" customWidth="1"/>
    <col min="15" max="15" width="16" style="2936" customWidth="1"/>
    <col min="16" max="16" width="14.33203125" style="2936" customWidth="1"/>
    <col min="17" max="17" width="6.21875" style="2936" customWidth="1"/>
    <col min="18" max="18" width="7.88671875" style="2936" customWidth="1"/>
    <col min="19" max="256" width="9" style="2936"/>
    <col min="257" max="257" width="37.6640625" style="2936" customWidth="1"/>
    <col min="258" max="258" width="6.21875" style="2936" customWidth="1"/>
    <col min="259" max="259" width="11.77734375" style="2936" customWidth="1"/>
    <col min="260" max="260" width="4.6640625" style="2936" customWidth="1"/>
    <col min="261" max="261" width="37.6640625" style="2936" customWidth="1"/>
    <col min="262" max="262" width="7.88671875" style="2936" customWidth="1"/>
    <col min="263" max="263" width="11.21875" style="2936" customWidth="1"/>
    <col min="264" max="265" width="13.88671875" style="2936" customWidth="1"/>
    <col min="266" max="266" width="24" style="2936" customWidth="1"/>
    <col min="267" max="267" width="9" style="2936" customWidth="1"/>
    <col min="268" max="268" width="15.33203125" style="2936" customWidth="1"/>
    <col min="269" max="269" width="31" style="2936" customWidth="1"/>
    <col min="270" max="270" width="10.6640625" style="2936" customWidth="1"/>
    <col min="271" max="271" width="16" style="2936" customWidth="1"/>
    <col min="272" max="272" width="14.33203125" style="2936" customWidth="1"/>
    <col min="273" max="273" width="6.21875" style="2936" customWidth="1"/>
    <col min="274" max="274" width="7.88671875" style="2936" customWidth="1"/>
    <col min="275" max="512" width="9" style="2936"/>
    <col min="513" max="513" width="37.6640625" style="2936" customWidth="1"/>
    <col min="514" max="514" width="6.21875" style="2936" customWidth="1"/>
    <col min="515" max="515" width="11.77734375" style="2936" customWidth="1"/>
    <col min="516" max="516" width="4.6640625" style="2936" customWidth="1"/>
    <col min="517" max="517" width="37.6640625" style="2936" customWidth="1"/>
    <col min="518" max="518" width="7.88671875" style="2936" customWidth="1"/>
    <col min="519" max="519" width="11.21875" style="2936" customWidth="1"/>
    <col min="520" max="521" width="13.88671875" style="2936" customWidth="1"/>
    <col min="522" max="522" width="24" style="2936" customWidth="1"/>
    <col min="523" max="523" width="9" style="2936" customWidth="1"/>
    <col min="524" max="524" width="15.33203125" style="2936" customWidth="1"/>
    <col min="525" max="525" width="31" style="2936" customWidth="1"/>
    <col min="526" max="526" width="10.6640625" style="2936" customWidth="1"/>
    <col min="527" max="527" width="16" style="2936" customWidth="1"/>
    <col min="528" max="528" width="14.33203125" style="2936" customWidth="1"/>
    <col min="529" max="529" width="6.21875" style="2936" customWidth="1"/>
    <col min="530" max="530" width="7.88671875" style="2936" customWidth="1"/>
    <col min="531" max="768" width="9" style="2936"/>
    <col min="769" max="769" width="37.6640625" style="2936" customWidth="1"/>
    <col min="770" max="770" width="6.21875" style="2936" customWidth="1"/>
    <col min="771" max="771" width="11.77734375" style="2936" customWidth="1"/>
    <col min="772" max="772" width="4.6640625" style="2936" customWidth="1"/>
    <col min="773" max="773" width="37.6640625" style="2936" customWidth="1"/>
    <col min="774" max="774" width="7.88671875" style="2936" customWidth="1"/>
    <col min="775" max="775" width="11.21875" style="2936" customWidth="1"/>
    <col min="776" max="777" width="13.88671875" style="2936" customWidth="1"/>
    <col min="778" max="778" width="24" style="2936" customWidth="1"/>
    <col min="779" max="779" width="9" style="2936" customWidth="1"/>
    <col min="780" max="780" width="15.33203125" style="2936" customWidth="1"/>
    <col min="781" max="781" width="31" style="2936" customWidth="1"/>
    <col min="782" max="782" width="10.6640625" style="2936" customWidth="1"/>
    <col min="783" max="783" width="16" style="2936" customWidth="1"/>
    <col min="784" max="784" width="14.33203125" style="2936" customWidth="1"/>
    <col min="785" max="785" width="6.21875" style="2936" customWidth="1"/>
    <col min="786" max="786" width="7.88671875" style="2936" customWidth="1"/>
    <col min="787" max="1024" width="9" style="2936"/>
    <col min="1025" max="1025" width="37.6640625" style="2936" customWidth="1"/>
    <col min="1026" max="1026" width="6.21875" style="2936" customWidth="1"/>
    <col min="1027" max="1027" width="11.77734375" style="2936" customWidth="1"/>
    <col min="1028" max="1028" width="4.6640625" style="2936" customWidth="1"/>
    <col min="1029" max="1029" width="37.6640625" style="2936" customWidth="1"/>
    <col min="1030" max="1030" width="7.88671875" style="2936" customWidth="1"/>
    <col min="1031" max="1031" width="11.21875" style="2936" customWidth="1"/>
    <col min="1032" max="1033" width="13.88671875" style="2936" customWidth="1"/>
    <col min="1034" max="1034" width="24" style="2936" customWidth="1"/>
    <col min="1035" max="1035" width="9" style="2936" customWidth="1"/>
    <col min="1036" max="1036" width="15.33203125" style="2936" customWidth="1"/>
    <col min="1037" max="1037" width="31" style="2936" customWidth="1"/>
    <col min="1038" max="1038" width="10.6640625" style="2936" customWidth="1"/>
    <col min="1039" max="1039" width="16" style="2936" customWidth="1"/>
    <col min="1040" max="1040" width="14.33203125" style="2936" customWidth="1"/>
    <col min="1041" max="1041" width="6.21875" style="2936" customWidth="1"/>
    <col min="1042" max="1042" width="7.88671875" style="2936" customWidth="1"/>
    <col min="1043" max="1280" width="9" style="2936"/>
    <col min="1281" max="1281" width="37.6640625" style="2936" customWidth="1"/>
    <col min="1282" max="1282" width="6.21875" style="2936" customWidth="1"/>
    <col min="1283" max="1283" width="11.77734375" style="2936" customWidth="1"/>
    <col min="1284" max="1284" width="4.6640625" style="2936" customWidth="1"/>
    <col min="1285" max="1285" width="37.6640625" style="2936" customWidth="1"/>
    <col min="1286" max="1286" width="7.88671875" style="2936" customWidth="1"/>
    <col min="1287" max="1287" width="11.21875" style="2936" customWidth="1"/>
    <col min="1288" max="1289" width="13.88671875" style="2936" customWidth="1"/>
    <col min="1290" max="1290" width="24" style="2936" customWidth="1"/>
    <col min="1291" max="1291" width="9" style="2936" customWidth="1"/>
    <col min="1292" max="1292" width="15.33203125" style="2936" customWidth="1"/>
    <col min="1293" max="1293" width="31" style="2936" customWidth="1"/>
    <col min="1294" max="1294" width="10.6640625" style="2936" customWidth="1"/>
    <col min="1295" max="1295" width="16" style="2936" customWidth="1"/>
    <col min="1296" max="1296" width="14.33203125" style="2936" customWidth="1"/>
    <col min="1297" max="1297" width="6.21875" style="2936" customWidth="1"/>
    <col min="1298" max="1298" width="7.88671875" style="2936" customWidth="1"/>
    <col min="1299" max="1536" width="9" style="2936"/>
    <col min="1537" max="1537" width="37.6640625" style="2936" customWidth="1"/>
    <col min="1538" max="1538" width="6.21875" style="2936" customWidth="1"/>
    <col min="1539" max="1539" width="11.77734375" style="2936" customWidth="1"/>
    <col min="1540" max="1540" width="4.6640625" style="2936" customWidth="1"/>
    <col min="1541" max="1541" width="37.6640625" style="2936" customWidth="1"/>
    <col min="1542" max="1542" width="7.88671875" style="2936" customWidth="1"/>
    <col min="1543" max="1543" width="11.21875" style="2936" customWidth="1"/>
    <col min="1544" max="1545" width="13.88671875" style="2936" customWidth="1"/>
    <col min="1546" max="1546" width="24" style="2936" customWidth="1"/>
    <col min="1547" max="1547" width="9" style="2936" customWidth="1"/>
    <col min="1548" max="1548" width="15.33203125" style="2936" customWidth="1"/>
    <col min="1549" max="1549" width="31" style="2936" customWidth="1"/>
    <col min="1550" max="1550" width="10.6640625" style="2936" customWidth="1"/>
    <col min="1551" max="1551" width="16" style="2936" customWidth="1"/>
    <col min="1552" max="1552" width="14.33203125" style="2936" customWidth="1"/>
    <col min="1553" max="1553" width="6.21875" style="2936" customWidth="1"/>
    <col min="1554" max="1554" width="7.88671875" style="2936" customWidth="1"/>
    <col min="1555" max="1792" width="9" style="2936"/>
    <col min="1793" max="1793" width="37.6640625" style="2936" customWidth="1"/>
    <col min="1794" max="1794" width="6.21875" style="2936" customWidth="1"/>
    <col min="1795" max="1795" width="11.77734375" style="2936" customWidth="1"/>
    <col min="1796" max="1796" width="4.6640625" style="2936" customWidth="1"/>
    <col min="1797" max="1797" width="37.6640625" style="2936" customWidth="1"/>
    <col min="1798" max="1798" width="7.88671875" style="2936" customWidth="1"/>
    <col min="1799" max="1799" width="11.21875" style="2936" customWidth="1"/>
    <col min="1800" max="1801" width="13.88671875" style="2936" customWidth="1"/>
    <col min="1802" max="1802" width="24" style="2936" customWidth="1"/>
    <col min="1803" max="1803" width="9" style="2936" customWidth="1"/>
    <col min="1804" max="1804" width="15.33203125" style="2936" customWidth="1"/>
    <col min="1805" max="1805" width="31" style="2936" customWidth="1"/>
    <col min="1806" max="1806" width="10.6640625" style="2936" customWidth="1"/>
    <col min="1807" max="1807" width="16" style="2936" customWidth="1"/>
    <col min="1808" max="1808" width="14.33203125" style="2936" customWidth="1"/>
    <col min="1809" max="1809" width="6.21875" style="2936" customWidth="1"/>
    <col min="1810" max="1810" width="7.88671875" style="2936" customWidth="1"/>
    <col min="1811" max="2048" width="9" style="2936"/>
    <col min="2049" max="2049" width="37.6640625" style="2936" customWidth="1"/>
    <col min="2050" max="2050" width="6.21875" style="2936" customWidth="1"/>
    <col min="2051" max="2051" width="11.77734375" style="2936" customWidth="1"/>
    <col min="2052" max="2052" width="4.6640625" style="2936" customWidth="1"/>
    <col min="2053" max="2053" width="37.6640625" style="2936" customWidth="1"/>
    <col min="2054" max="2054" width="7.88671875" style="2936" customWidth="1"/>
    <col min="2055" max="2055" width="11.21875" style="2936" customWidth="1"/>
    <col min="2056" max="2057" width="13.88671875" style="2936" customWidth="1"/>
    <col min="2058" max="2058" width="24" style="2936" customWidth="1"/>
    <col min="2059" max="2059" width="9" style="2936" customWidth="1"/>
    <col min="2060" max="2060" width="15.33203125" style="2936" customWidth="1"/>
    <col min="2061" max="2061" width="31" style="2936" customWidth="1"/>
    <col min="2062" max="2062" width="10.6640625" style="2936" customWidth="1"/>
    <col min="2063" max="2063" width="16" style="2936" customWidth="1"/>
    <col min="2064" max="2064" width="14.33203125" style="2936" customWidth="1"/>
    <col min="2065" max="2065" width="6.21875" style="2936" customWidth="1"/>
    <col min="2066" max="2066" width="7.88671875" style="2936" customWidth="1"/>
    <col min="2067" max="2304" width="9" style="2936"/>
    <col min="2305" max="2305" width="37.6640625" style="2936" customWidth="1"/>
    <col min="2306" max="2306" width="6.21875" style="2936" customWidth="1"/>
    <col min="2307" max="2307" width="11.77734375" style="2936" customWidth="1"/>
    <col min="2308" max="2308" width="4.6640625" style="2936" customWidth="1"/>
    <col min="2309" max="2309" width="37.6640625" style="2936" customWidth="1"/>
    <col min="2310" max="2310" width="7.88671875" style="2936" customWidth="1"/>
    <col min="2311" max="2311" width="11.21875" style="2936" customWidth="1"/>
    <col min="2312" max="2313" width="13.88671875" style="2936" customWidth="1"/>
    <col min="2314" max="2314" width="24" style="2936" customWidth="1"/>
    <col min="2315" max="2315" width="9" style="2936" customWidth="1"/>
    <col min="2316" max="2316" width="15.33203125" style="2936" customWidth="1"/>
    <col min="2317" max="2317" width="31" style="2936" customWidth="1"/>
    <col min="2318" max="2318" width="10.6640625" style="2936" customWidth="1"/>
    <col min="2319" max="2319" width="16" style="2936" customWidth="1"/>
    <col min="2320" max="2320" width="14.33203125" style="2936" customWidth="1"/>
    <col min="2321" max="2321" width="6.21875" style="2936" customWidth="1"/>
    <col min="2322" max="2322" width="7.88671875" style="2936" customWidth="1"/>
    <col min="2323" max="2560" width="9" style="2936"/>
    <col min="2561" max="2561" width="37.6640625" style="2936" customWidth="1"/>
    <col min="2562" max="2562" width="6.21875" style="2936" customWidth="1"/>
    <col min="2563" max="2563" width="11.77734375" style="2936" customWidth="1"/>
    <col min="2564" max="2564" width="4.6640625" style="2936" customWidth="1"/>
    <col min="2565" max="2565" width="37.6640625" style="2936" customWidth="1"/>
    <col min="2566" max="2566" width="7.88671875" style="2936" customWidth="1"/>
    <col min="2567" max="2567" width="11.21875" style="2936" customWidth="1"/>
    <col min="2568" max="2569" width="13.88671875" style="2936" customWidth="1"/>
    <col min="2570" max="2570" width="24" style="2936" customWidth="1"/>
    <col min="2571" max="2571" width="9" style="2936" customWidth="1"/>
    <col min="2572" max="2572" width="15.33203125" style="2936" customWidth="1"/>
    <col min="2573" max="2573" width="31" style="2936" customWidth="1"/>
    <col min="2574" max="2574" width="10.6640625" style="2936" customWidth="1"/>
    <col min="2575" max="2575" width="16" style="2936" customWidth="1"/>
    <col min="2576" max="2576" width="14.33203125" style="2936" customWidth="1"/>
    <col min="2577" max="2577" width="6.21875" style="2936" customWidth="1"/>
    <col min="2578" max="2578" width="7.88671875" style="2936" customWidth="1"/>
    <col min="2579" max="2816" width="9" style="2936"/>
    <col min="2817" max="2817" width="37.6640625" style="2936" customWidth="1"/>
    <col min="2818" max="2818" width="6.21875" style="2936" customWidth="1"/>
    <col min="2819" max="2819" width="11.77734375" style="2936" customWidth="1"/>
    <col min="2820" max="2820" width="4.6640625" style="2936" customWidth="1"/>
    <col min="2821" max="2821" width="37.6640625" style="2936" customWidth="1"/>
    <col min="2822" max="2822" width="7.88671875" style="2936" customWidth="1"/>
    <col min="2823" max="2823" width="11.21875" style="2936" customWidth="1"/>
    <col min="2824" max="2825" width="13.88671875" style="2936" customWidth="1"/>
    <col min="2826" max="2826" width="24" style="2936" customWidth="1"/>
    <col min="2827" max="2827" width="9" style="2936" customWidth="1"/>
    <col min="2828" max="2828" width="15.33203125" style="2936" customWidth="1"/>
    <col min="2829" max="2829" width="31" style="2936" customWidth="1"/>
    <col min="2830" max="2830" width="10.6640625" style="2936" customWidth="1"/>
    <col min="2831" max="2831" width="16" style="2936" customWidth="1"/>
    <col min="2832" max="2832" width="14.33203125" style="2936" customWidth="1"/>
    <col min="2833" max="2833" width="6.21875" style="2936" customWidth="1"/>
    <col min="2834" max="2834" width="7.88671875" style="2936" customWidth="1"/>
    <col min="2835" max="3072" width="9" style="2936"/>
    <col min="3073" max="3073" width="37.6640625" style="2936" customWidth="1"/>
    <col min="3074" max="3074" width="6.21875" style="2936" customWidth="1"/>
    <col min="3075" max="3075" width="11.77734375" style="2936" customWidth="1"/>
    <col min="3076" max="3076" width="4.6640625" style="2936" customWidth="1"/>
    <col min="3077" max="3077" width="37.6640625" style="2936" customWidth="1"/>
    <col min="3078" max="3078" width="7.88671875" style="2936" customWidth="1"/>
    <col min="3079" max="3079" width="11.21875" style="2936" customWidth="1"/>
    <col min="3080" max="3081" width="13.88671875" style="2936" customWidth="1"/>
    <col min="3082" max="3082" width="24" style="2936" customWidth="1"/>
    <col min="3083" max="3083" width="9" style="2936" customWidth="1"/>
    <col min="3084" max="3084" width="15.33203125" style="2936" customWidth="1"/>
    <col min="3085" max="3085" width="31" style="2936" customWidth="1"/>
    <col min="3086" max="3086" width="10.6640625" style="2936" customWidth="1"/>
    <col min="3087" max="3087" width="16" style="2936" customWidth="1"/>
    <col min="3088" max="3088" width="14.33203125" style="2936" customWidth="1"/>
    <col min="3089" max="3089" width="6.21875" style="2936" customWidth="1"/>
    <col min="3090" max="3090" width="7.88671875" style="2936" customWidth="1"/>
    <col min="3091" max="3328" width="9" style="2936"/>
    <col min="3329" max="3329" width="37.6640625" style="2936" customWidth="1"/>
    <col min="3330" max="3330" width="6.21875" style="2936" customWidth="1"/>
    <col min="3331" max="3331" width="11.77734375" style="2936" customWidth="1"/>
    <col min="3332" max="3332" width="4.6640625" style="2936" customWidth="1"/>
    <col min="3333" max="3333" width="37.6640625" style="2936" customWidth="1"/>
    <col min="3334" max="3334" width="7.88671875" style="2936" customWidth="1"/>
    <col min="3335" max="3335" width="11.21875" style="2936" customWidth="1"/>
    <col min="3336" max="3337" width="13.88671875" style="2936" customWidth="1"/>
    <col min="3338" max="3338" width="24" style="2936" customWidth="1"/>
    <col min="3339" max="3339" width="9" style="2936" customWidth="1"/>
    <col min="3340" max="3340" width="15.33203125" style="2936" customWidth="1"/>
    <col min="3341" max="3341" width="31" style="2936" customWidth="1"/>
    <col min="3342" max="3342" width="10.6640625" style="2936" customWidth="1"/>
    <col min="3343" max="3343" width="16" style="2936" customWidth="1"/>
    <col min="3344" max="3344" width="14.33203125" style="2936" customWidth="1"/>
    <col min="3345" max="3345" width="6.21875" style="2936" customWidth="1"/>
    <col min="3346" max="3346" width="7.88671875" style="2936" customWidth="1"/>
    <col min="3347" max="3584" width="9" style="2936"/>
    <col min="3585" max="3585" width="37.6640625" style="2936" customWidth="1"/>
    <col min="3586" max="3586" width="6.21875" style="2936" customWidth="1"/>
    <col min="3587" max="3587" width="11.77734375" style="2936" customWidth="1"/>
    <col min="3588" max="3588" width="4.6640625" style="2936" customWidth="1"/>
    <col min="3589" max="3589" width="37.6640625" style="2936" customWidth="1"/>
    <col min="3590" max="3590" width="7.88671875" style="2936" customWidth="1"/>
    <col min="3591" max="3591" width="11.21875" style="2936" customWidth="1"/>
    <col min="3592" max="3593" width="13.88671875" style="2936" customWidth="1"/>
    <col min="3594" max="3594" width="24" style="2936" customWidth="1"/>
    <col min="3595" max="3595" width="9" style="2936" customWidth="1"/>
    <col min="3596" max="3596" width="15.33203125" style="2936" customWidth="1"/>
    <col min="3597" max="3597" width="31" style="2936" customWidth="1"/>
    <col min="3598" max="3598" width="10.6640625" style="2936" customWidth="1"/>
    <col min="3599" max="3599" width="16" style="2936" customWidth="1"/>
    <col min="3600" max="3600" width="14.33203125" style="2936" customWidth="1"/>
    <col min="3601" max="3601" width="6.21875" style="2936" customWidth="1"/>
    <col min="3602" max="3602" width="7.88671875" style="2936" customWidth="1"/>
    <col min="3603" max="3840" width="9" style="2936"/>
    <col min="3841" max="3841" width="37.6640625" style="2936" customWidth="1"/>
    <col min="3842" max="3842" width="6.21875" style="2936" customWidth="1"/>
    <col min="3843" max="3843" width="11.77734375" style="2936" customWidth="1"/>
    <col min="3844" max="3844" width="4.6640625" style="2936" customWidth="1"/>
    <col min="3845" max="3845" width="37.6640625" style="2936" customWidth="1"/>
    <col min="3846" max="3846" width="7.88671875" style="2936" customWidth="1"/>
    <col min="3847" max="3847" width="11.21875" style="2936" customWidth="1"/>
    <col min="3848" max="3849" width="13.88671875" style="2936" customWidth="1"/>
    <col min="3850" max="3850" width="24" style="2936" customWidth="1"/>
    <col min="3851" max="3851" width="9" style="2936" customWidth="1"/>
    <col min="3852" max="3852" width="15.33203125" style="2936" customWidth="1"/>
    <col min="3853" max="3853" width="31" style="2936" customWidth="1"/>
    <col min="3854" max="3854" width="10.6640625" style="2936" customWidth="1"/>
    <col min="3855" max="3855" width="16" style="2936" customWidth="1"/>
    <col min="3856" max="3856" width="14.33203125" style="2936" customWidth="1"/>
    <col min="3857" max="3857" width="6.21875" style="2936" customWidth="1"/>
    <col min="3858" max="3858" width="7.88671875" style="2936" customWidth="1"/>
    <col min="3859" max="4096" width="9" style="2936"/>
    <col min="4097" max="4097" width="37.6640625" style="2936" customWidth="1"/>
    <col min="4098" max="4098" width="6.21875" style="2936" customWidth="1"/>
    <col min="4099" max="4099" width="11.77734375" style="2936" customWidth="1"/>
    <col min="4100" max="4100" width="4.6640625" style="2936" customWidth="1"/>
    <col min="4101" max="4101" width="37.6640625" style="2936" customWidth="1"/>
    <col min="4102" max="4102" width="7.88671875" style="2936" customWidth="1"/>
    <col min="4103" max="4103" width="11.21875" style="2936" customWidth="1"/>
    <col min="4104" max="4105" width="13.88671875" style="2936" customWidth="1"/>
    <col min="4106" max="4106" width="24" style="2936" customWidth="1"/>
    <col min="4107" max="4107" width="9" style="2936" customWidth="1"/>
    <col min="4108" max="4108" width="15.33203125" style="2936" customWidth="1"/>
    <col min="4109" max="4109" width="31" style="2936" customWidth="1"/>
    <col min="4110" max="4110" width="10.6640625" style="2936" customWidth="1"/>
    <col min="4111" max="4111" width="16" style="2936" customWidth="1"/>
    <col min="4112" max="4112" width="14.33203125" style="2936" customWidth="1"/>
    <col min="4113" max="4113" width="6.21875" style="2936" customWidth="1"/>
    <col min="4114" max="4114" width="7.88671875" style="2936" customWidth="1"/>
    <col min="4115" max="4352" width="9" style="2936"/>
    <col min="4353" max="4353" width="37.6640625" style="2936" customWidth="1"/>
    <col min="4354" max="4354" width="6.21875" style="2936" customWidth="1"/>
    <col min="4355" max="4355" width="11.77734375" style="2936" customWidth="1"/>
    <col min="4356" max="4356" width="4.6640625" style="2936" customWidth="1"/>
    <col min="4357" max="4357" width="37.6640625" style="2936" customWidth="1"/>
    <col min="4358" max="4358" width="7.88671875" style="2936" customWidth="1"/>
    <col min="4359" max="4359" width="11.21875" style="2936" customWidth="1"/>
    <col min="4360" max="4361" width="13.88671875" style="2936" customWidth="1"/>
    <col min="4362" max="4362" width="24" style="2936" customWidth="1"/>
    <col min="4363" max="4363" width="9" style="2936" customWidth="1"/>
    <col min="4364" max="4364" width="15.33203125" style="2936" customWidth="1"/>
    <col min="4365" max="4365" width="31" style="2936" customWidth="1"/>
    <col min="4366" max="4366" width="10.6640625" style="2936" customWidth="1"/>
    <col min="4367" max="4367" width="16" style="2936" customWidth="1"/>
    <col min="4368" max="4368" width="14.33203125" style="2936" customWidth="1"/>
    <col min="4369" max="4369" width="6.21875" style="2936" customWidth="1"/>
    <col min="4370" max="4370" width="7.88671875" style="2936" customWidth="1"/>
    <col min="4371" max="4608" width="9" style="2936"/>
    <col min="4609" max="4609" width="37.6640625" style="2936" customWidth="1"/>
    <col min="4610" max="4610" width="6.21875" style="2936" customWidth="1"/>
    <col min="4611" max="4611" width="11.77734375" style="2936" customWidth="1"/>
    <col min="4612" max="4612" width="4.6640625" style="2936" customWidth="1"/>
    <col min="4613" max="4613" width="37.6640625" style="2936" customWidth="1"/>
    <col min="4614" max="4614" width="7.88671875" style="2936" customWidth="1"/>
    <col min="4615" max="4615" width="11.21875" style="2936" customWidth="1"/>
    <col min="4616" max="4617" width="13.88671875" style="2936" customWidth="1"/>
    <col min="4618" max="4618" width="24" style="2936" customWidth="1"/>
    <col min="4619" max="4619" width="9" style="2936" customWidth="1"/>
    <col min="4620" max="4620" width="15.33203125" style="2936" customWidth="1"/>
    <col min="4621" max="4621" width="31" style="2936" customWidth="1"/>
    <col min="4622" max="4622" width="10.6640625" style="2936" customWidth="1"/>
    <col min="4623" max="4623" width="16" style="2936" customWidth="1"/>
    <col min="4624" max="4624" width="14.33203125" style="2936" customWidth="1"/>
    <col min="4625" max="4625" width="6.21875" style="2936" customWidth="1"/>
    <col min="4626" max="4626" width="7.88671875" style="2936" customWidth="1"/>
    <col min="4627" max="4864" width="9" style="2936"/>
    <col min="4865" max="4865" width="37.6640625" style="2936" customWidth="1"/>
    <col min="4866" max="4866" width="6.21875" style="2936" customWidth="1"/>
    <col min="4867" max="4867" width="11.77734375" style="2936" customWidth="1"/>
    <col min="4868" max="4868" width="4.6640625" style="2936" customWidth="1"/>
    <col min="4869" max="4869" width="37.6640625" style="2936" customWidth="1"/>
    <col min="4870" max="4870" width="7.88671875" style="2936" customWidth="1"/>
    <col min="4871" max="4871" width="11.21875" style="2936" customWidth="1"/>
    <col min="4872" max="4873" width="13.88671875" style="2936" customWidth="1"/>
    <col min="4874" max="4874" width="24" style="2936" customWidth="1"/>
    <col min="4875" max="4875" width="9" style="2936" customWidth="1"/>
    <col min="4876" max="4876" width="15.33203125" style="2936" customWidth="1"/>
    <col min="4877" max="4877" width="31" style="2936" customWidth="1"/>
    <col min="4878" max="4878" width="10.6640625" style="2936" customWidth="1"/>
    <col min="4879" max="4879" width="16" style="2936" customWidth="1"/>
    <col min="4880" max="4880" width="14.33203125" style="2936" customWidth="1"/>
    <col min="4881" max="4881" width="6.21875" style="2936" customWidth="1"/>
    <col min="4882" max="4882" width="7.88671875" style="2936" customWidth="1"/>
    <col min="4883" max="5120" width="9" style="2936"/>
    <col min="5121" max="5121" width="37.6640625" style="2936" customWidth="1"/>
    <col min="5122" max="5122" width="6.21875" style="2936" customWidth="1"/>
    <col min="5123" max="5123" width="11.77734375" style="2936" customWidth="1"/>
    <col min="5124" max="5124" width="4.6640625" style="2936" customWidth="1"/>
    <col min="5125" max="5125" width="37.6640625" style="2936" customWidth="1"/>
    <col min="5126" max="5126" width="7.88671875" style="2936" customWidth="1"/>
    <col min="5127" max="5127" width="11.21875" style="2936" customWidth="1"/>
    <col min="5128" max="5129" width="13.88671875" style="2936" customWidth="1"/>
    <col min="5130" max="5130" width="24" style="2936" customWidth="1"/>
    <col min="5131" max="5131" width="9" style="2936" customWidth="1"/>
    <col min="5132" max="5132" width="15.33203125" style="2936" customWidth="1"/>
    <col min="5133" max="5133" width="31" style="2936" customWidth="1"/>
    <col min="5134" max="5134" width="10.6640625" style="2936" customWidth="1"/>
    <col min="5135" max="5135" width="16" style="2936" customWidth="1"/>
    <col min="5136" max="5136" width="14.33203125" style="2936" customWidth="1"/>
    <col min="5137" max="5137" width="6.21875" style="2936" customWidth="1"/>
    <col min="5138" max="5138" width="7.88671875" style="2936" customWidth="1"/>
    <col min="5139" max="5376" width="9" style="2936"/>
    <col min="5377" max="5377" width="37.6640625" style="2936" customWidth="1"/>
    <col min="5378" max="5378" width="6.21875" style="2936" customWidth="1"/>
    <col min="5379" max="5379" width="11.77734375" style="2936" customWidth="1"/>
    <col min="5380" max="5380" width="4.6640625" style="2936" customWidth="1"/>
    <col min="5381" max="5381" width="37.6640625" style="2936" customWidth="1"/>
    <col min="5382" max="5382" width="7.88671875" style="2936" customWidth="1"/>
    <col min="5383" max="5383" width="11.21875" style="2936" customWidth="1"/>
    <col min="5384" max="5385" width="13.88671875" style="2936" customWidth="1"/>
    <col min="5386" max="5386" width="24" style="2936" customWidth="1"/>
    <col min="5387" max="5387" width="9" style="2936" customWidth="1"/>
    <col min="5388" max="5388" width="15.33203125" style="2936" customWidth="1"/>
    <col min="5389" max="5389" width="31" style="2936" customWidth="1"/>
    <col min="5390" max="5390" width="10.6640625" style="2936" customWidth="1"/>
    <col min="5391" max="5391" width="16" style="2936" customWidth="1"/>
    <col min="5392" max="5392" width="14.33203125" style="2936" customWidth="1"/>
    <col min="5393" max="5393" width="6.21875" style="2936" customWidth="1"/>
    <col min="5394" max="5394" width="7.88671875" style="2936" customWidth="1"/>
    <col min="5395" max="5632" width="9" style="2936"/>
    <col min="5633" max="5633" width="37.6640625" style="2936" customWidth="1"/>
    <col min="5634" max="5634" width="6.21875" style="2936" customWidth="1"/>
    <col min="5635" max="5635" width="11.77734375" style="2936" customWidth="1"/>
    <col min="5636" max="5636" width="4.6640625" style="2936" customWidth="1"/>
    <col min="5637" max="5637" width="37.6640625" style="2936" customWidth="1"/>
    <col min="5638" max="5638" width="7.88671875" style="2936" customWidth="1"/>
    <col min="5639" max="5639" width="11.21875" style="2936" customWidth="1"/>
    <col min="5640" max="5641" width="13.88671875" style="2936" customWidth="1"/>
    <col min="5642" max="5642" width="24" style="2936" customWidth="1"/>
    <col min="5643" max="5643" width="9" style="2936" customWidth="1"/>
    <col min="5644" max="5644" width="15.33203125" style="2936" customWidth="1"/>
    <col min="5645" max="5645" width="31" style="2936" customWidth="1"/>
    <col min="5646" max="5646" width="10.6640625" style="2936" customWidth="1"/>
    <col min="5647" max="5647" width="16" style="2936" customWidth="1"/>
    <col min="5648" max="5648" width="14.33203125" style="2936" customWidth="1"/>
    <col min="5649" max="5649" width="6.21875" style="2936" customWidth="1"/>
    <col min="5650" max="5650" width="7.88671875" style="2936" customWidth="1"/>
    <col min="5651" max="5888" width="9" style="2936"/>
    <col min="5889" max="5889" width="37.6640625" style="2936" customWidth="1"/>
    <col min="5890" max="5890" width="6.21875" style="2936" customWidth="1"/>
    <col min="5891" max="5891" width="11.77734375" style="2936" customWidth="1"/>
    <col min="5892" max="5892" width="4.6640625" style="2936" customWidth="1"/>
    <col min="5893" max="5893" width="37.6640625" style="2936" customWidth="1"/>
    <col min="5894" max="5894" width="7.88671875" style="2936" customWidth="1"/>
    <col min="5895" max="5895" width="11.21875" style="2936" customWidth="1"/>
    <col min="5896" max="5897" width="13.88671875" style="2936" customWidth="1"/>
    <col min="5898" max="5898" width="24" style="2936" customWidth="1"/>
    <col min="5899" max="5899" width="9" style="2936" customWidth="1"/>
    <col min="5900" max="5900" width="15.33203125" style="2936" customWidth="1"/>
    <col min="5901" max="5901" width="31" style="2936" customWidth="1"/>
    <col min="5902" max="5902" width="10.6640625" style="2936" customWidth="1"/>
    <col min="5903" max="5903" width="16" style="2936" customWidth="1"/>
    <col min="5904" max="5904" width="14.33203125" style="2936" customWidth="1"/>
    <col min="5905" max="5905" width="6.21875" style="2936" customWidth="1"/>
    <col min="5906" max="5906" width="7.88671875" style="2936" customWidth="1"/>
    <col min="5907" max="6144" width="9" style="2936"/>
    <col min="6145" max="6145" width="37.6640625" style="2936" customWidth="1"/>
    <col min="6146" max="6146" width="6.21875" style="2936" customWidth="1"/>
    <col min="6147" max="6147" width="11.77734375" style="2936" customWidth="1"/>
    <col min="6148" max="6148" width="4.6640625" style="2936" customWidth="1"/>
    <col min="6149" max="6149" width="37.6640625" style="2936" customWidth="1"/>
    <col min="6150" max="6150" width="7.88671875" style="2936" customWidth="1"/>
    <col min="6151" max="6151" width="11.21875" style="2936" customWidth="1"/>
    <col min="6152" max="6153" width="13.88671875" style="2936" customWidth="1"/>
    <col min="6154" max="6154" width="24" style="2936" customWidth="1"/>
    <col min="6155" max="6155" width="9" style="2936" customWidth="1"/>
    <col min="6156" max="6156" width="15.33203125" style="2936" customWidth="1"/>
    <col min="6157" max="6157" width="31" style="2936" customWidth="1"/>
    <col min="6158" max="6158" width="10.6640625" style="2936" customWidth="1"/>
    <col min="6159" max="6159" width="16" style="2936" customWidth="1"/>
    <col min="6160" max="6160" width="14.33203125" style="2936" customWidth="1"/>
    <col min="6161" max="6161" width="6.21875" style="2936" customWidth="1"/>
    <col min="6162" max="6162" width="7.88671875" style="2936" customWidth="1"/>
    <col min="6163" max="6400" width="9" style="2936"/>
    <col min="6401" max="6401" width="37.6640625" style="2936" customWidth="1"/>
    <col min="6402" max="6402" width="6.21875" style="2936" customWidth="1"/>
    <col min="6403" max="6403" width="11.77734375" style="2936" customWidth="1"/>
    <col min="6404" max="6404" width="4.6640625" style="2936" customWidth="1"/>
    <col min="6405" max="6405" width="37.6640625" style="2936" customWidth="1"/>
    <col min="6406" max="6406" width="7.88671875" style="2936" customWidth="1"/>
    <col min="6407" max="6407" width="11.21875" style="2936" customWidth="1"/>
    <col min="6408" max="6409" width="13.88671875" style="2936" customWidth="1"/>
    <col min="6410" max="6410" width="24" style="2936" customWidth="1"/>
    <col min="6411" max="6411" width="9" style="2936" customWidth="1"/>
    <col min="6412" max="6412" width="15.33203125" style="2936" customWidth="1"/>
    <col min="6413" max="6413" width="31" style="2936" customWidth="1"/>
    <col min="6414" max="6414" width="10.6640625" style="2936" customWidth="1"/>
    <col min="6415" max="6415" width="16" style="2936" customWidth="1"/>
    <col min="6416" max="6416" width="14.33203125" style="2936" customWidth="1"/>
    <col min="6417" max="6417" width="6.21875" style="2936" customWidth="1"/>
    <col min="6418" max="6418" width="7.88671875" style="2936" customWidth="1"/>
    <col min="6419" max="6656" width="9" style="2936"/>
    <col min="6657" max="6657" width="37.6640625" style="2936" customWidth="1"/>
    <col min="6658" max="6658" width="6.21875" style="2936" customWidth="1"/>
    <col min="6659" max="6659" width="11.77734375" style="2936" customWidth="1"/>
    <col min="6660" max="6660" width="4.6640625" style="2936" customWidth="1"/>
    <col min="6661" max="6661" width="37.6640625" style="2936" customWidth="1"/>
    <col min="6662" max="6662" width="7.88671875" style="2936" customWidth="1"/>
    <col min="6663" max="6663" width="11.21875" style="2936" customWidth="1"/>
    <col min="6664" max="6665" width="13.88671875" style="2936" customWidth="1"/>
    <col min="6666" max="6666" width="24" style="2936" customWidth="1"/>
    <col min="6667" max="6667" width="9" style="2936" customWidth="1"/>
    <col min="6668" max="6668" width="15.33203125" style="2936" customWidth="1"/>
    <col min="6669" max="6669" width="31" style="2936" customWidth="1"/>
    <col min="6670" max="6670" width="10.6640625" style="2936" customWidth="1"/>
    <col min="6671" max="6671" width="16" style="2936" customWidth="1"/>
    <col min="6672" max="6672" width="14.33203125" style="2936" customWidth="1"/>
    <col min="6673" max="6673" width="6.21875" style="2936" customWidth="1"/>
    <col min="6674" max="6674" width="7.88671875" style="2936" customWidth="1"/>
    <col min="6675" max="6912" width="9" style="2936"/>
    <col min="6913" max="6913" width="37.6640625" style="2936" customWidth="1"/>
    <col min="6914" max="6914" width="6.21875" style="2936" customWidth="1"/>
    <col min="6915" max="6915" width="11.77734375" style="2936" customWidth="1"/>
    <col min="6916" max="6916" width="4.6640625" style="2936" customWidth="1"/>
    <col min="6917" max="6917" width="37.6640625" style="2936" customWidth="1"/>
    <col min="6918" max="6918" width="7.88671875" style="2936" customWidth="1"/>
    <col min="6919" max="6919" width="11.21875" style="2936" customWidth="1"/>
    <col min="6920" max="6921" width="13.88671875" style="2936" customWidth="1"/>
    <col min="6922" max="6922" width="24" style="2936" customWidth="1"/>
    <col min="6923" max="6923" width="9" style="2936" customWidth="1"/>
    <col min="6924" max="6924" width="15.33203125" style="2936" customWidth="1"/>
    <col min="6925" max="6925" width="31" style="2936" customWidth="1"/>
    <col min="6926" max="6926" width="10.6640625" style="2936" customWidth="1"/>
    <col min="6927" max="6927" width="16" style="2936" customWidth="1"/>
    <col min="6928" max="6928" width="14.33203125" style="2936" customWidth="1"/>
    <col min="6929" max="6929" width="6.21875" style="2936" customWidth="1"/>
    <col min="6930" max="6930" width="7.88671875" style="2936" customWidth="1"/>
    <col min="6931" max="7168" width="9" style="2936"/>
    <col min="7169" max="7169" width="37.6640625" style="2936" customWidth="1"/>
    <col min="7170" max="7170" width="6.21875" style="2936" customWidth="1"/>
    <col min="7171" max="7171" width="11.77734375" style="2936" customWidth="1"/>
    <col min="7172" max="7172" width="4.6640625" style="2936" customWidth="1"/>
    <col min="7173" max="7173" width="37.6640625" style="2936" customWidth="1"/>
    <col min="7174" max="7174" width="7.88671875" style="2936" customWidth="1"/>
    <col min="7175" max="7175" width="11.21875" style="2936" customWidth="1"/>
    <col min="7176" max="7177" width="13.88671875" style="2936" customWidth="1"/>
    <col min="7178" max="7178" width="24" style="2936" customWidth="1"/>
    <col min="7179" max="7179" width="9" style="2936" customWidth="1"/>
    <col min="7180" max="7180" width="15.33203125" style="2936" customWidth="1"/>
    <col min="7181" max="7181" width="31" style="2936" customWidth="1"/>
    <col min="7182" max="7182" width="10.6640625" style="2936" customWidth="1"/>
    <col min="7183" max="7183" width="16" style="2936" customWidth="1"/>
    <col min="7184" max="7184" width="14.33203125" style="2936" customWidth="1"/>
    <col min="7185" max="7185" width="6.21875" style="2936" customWidth="1"/>
    <col min="7186" max="7186" width="7.88671875" style="2936" customWidth="1"/>
    <col min="7187" max="7424" width="9" style="2936"/>
    <col min="7425" max="7425" width="37.6640625" style="2936" customWidth="1"/>
    <col min="7426" max="7426" width="6.21875" style="2936" customWidth="1"/>
    <col min="7427" max="7427" width="11.77734375" style="2936" customWidth="1"/>
    <col min="7428" max="7428" width="4.6640625" style="2936" customWidth="1"/>
    <col min="7429" max="7429" width="37.6640625" style="2936" customWidth="1"/>
    <col min="7430" max="7430" width="7.88671875" style="2936" customWidth="1"/>
    <col min="7431" max="7431" width="11.21875" style="2936" customWidth="1"/>
    <col min="7432" max="7433" width="13.88671875" style="2936" customWidth="1"/>
    <col min="7434" max="7434" width="24" style="2936" customWidth="1"/>
    <col min="7435" max="7435" width="9" style="2936" customWidth="1"/>
    <col min="7436" max="7436" width="15.33203125" style="2936" customWidth="1"/>
    <col min="7437" max="7437" width="31" style="2936" customWidth="1"/>
    <col min="7438" max="7438" width="10.6640625" style="2936" customWidth="1"/>
    <col min="7439" max="7439" width="16" style="2936" customWidth="1"/>
    <col min="7440" max="7440" width="14.33203125" style="2936" customWidth="1"/>
    <col min="7441" max="7441" width="6.21875" style="2936" customWidth="1"/>
    <col min="7442" max="7442" width="7.88671875" style="2936" customWidth="1"/>
    <col min="7443" max="7680" width="9" style="2936"/>
    <col min="7681" max="7681" width="37.6640625" style="2936" customWidth="1"/>
    <col min="7682" max="7682" width="6.21875" style="2936" customWidth="1"/>
    <col min="7683" max="7683" width="11.77734375" style="2936" customWidth="1"/>
    <col min="7684" max="7684" width="4.6640625" style="2936" customWidth="1"/>
    <col min="7685" max="7685" width="37.6640625" style="2936" customWidth="1"/>
    <col min="7686" max="7686" width="7.88671875" style="2936" customWidth="1"/>
    <col min="7687" max="7687" width="11.21875" style="2936" customWidth="1"/>
    <col min="7688" max="7689" width="13.88671875" style="2936" customWidth="1"/>
    <col min="7690" max="7690" width="24" style="2936" customWidth="1"/>
    <col min="7691" max="7691" width="9" style="2936" customWidth="1"/>
    <col min="7692" max="7692" width="15.33203125" style="2936" customWidth="1"/>
    <col min="7693" max="7693" width="31" style="2936" customWidth="1"/>
    <col min="7694" max="7694" width="10.6640625" style="2936" customWidth="1"/>
    <col min="7695" max="7695" width="16" style="2936" customWidth="1"/>
    <col min="7696" max="7696" width="14.33203125" style="2936" customWidth="1"/>
    <col min="7697" max="7697" width="6.21875" style="2936" customWidth="1"/>
    <col min="7698" max="7698" width="7.88671875" style="2936" customWidth="1"/>
    <col min="7699" max="7936" width="9" style="2936"/>
    <col min="7937" max="7937" width="37.6640625" style="2936" customWidth="1"/>
    <col min="7938" max="7938" width="6.21875" style="2936" customWidth="1"/>
    <col min="7939" max="7939" width="11.77734375" style="2936" customWidth="1"/>
    <col min="7940" max="7940" width="4.6640625" style="2936" customWidth="1"/>
    <col min="7941" max="7941" width="37.6640625" style="2936" customWidth="1"/>
    <col min="7942" max="7942" width="7.88671875" style="2936" customWidth="1"/>
    <col min="7943" max="7943" width="11.21875" style="2936" customWidth="1"/>
    <col min="7944" max="7945" width="13.88671875" style="2936" customWidth="1"/>
    <col min="7946" max="7946" width="24" style="2936" customWidth="1"/>
    <col min="7947" max="7947" width="9" style="2936" customWidth="1"/>
    <col min="7948" max="7948" width="15.33203125" style="2936" customWidth="1"/>
    <col min="7949" max="7949" width="31" style="2936" customWidth="1"/>
    <col min="7950" max="7950" width="10.6640625" style="2936" customWidth="1"/>
    <col min="7951" max="7951" width="16" style="2936" customWidth="1"/>
    <col min="7952" max="7952" width="14.33203125" style="2936" customWidth="1"/>
    <col min="7953" max="7953" width="6.21875" style="2936" customWidth="1"/>
    <col min="7954" max="7954" width="7.88671875" style="2936" customWidth="1"/>
    <col min="7955" max="8192" width="9" style="2936"/>
    <col min="8193" max="8193" width="37.6640625" style="2936" customWidth="1"/>
    <col min="8194" max="8194" width="6.21875" style="2936" customWidth="1"/>
    <col min="8195" max="8195" width="11.77734375" style="2936" customWidth="1"/>
    <col min="8196" max="8196" width="4.6640625" style="2936" customWidth="1"/>
    <col min="8197" max="8197" width="37.6640625" style="2936" customWidth="1"/>
    <col min="8198" max="8198" width="7.88671875" style="2936" customWidth="1"/>
    <col min="8199" max="8199" width="11.21875" style="2936" customWidth="1"/>
    <col min="8200" max="8201" width="13.88671875" style="2936" customWidth="1"/>
    <col min="8202" max="8202" width="24" style="2936" customWidth="1"/>
    <col min="8203" max="8203" width="9" style="2936" customWidth="1"/>
    <col min="8204" max="8204" width="15.33203125" style="2936" customWidth="1"/>
    <col min="8205" max="8205" width="31" style="2936" customWidth="1"/>
    <col min="8206" max="8206" width="10.6640625" style="2936" customWidth="1"/>
    <col min="8207" max="8207" width="16" style="2936" customWidth="1"/>
    <col min="8208" max="8208" width="14.33203125" style="2936" customWidth="1"/>
    <col min="8209" max="8209" width="6.21875" style="2936" customWidth="1"/>
    <col min="8210" max="8210" width="7.88671875" style="2936" customWidth="1"/>
    <col min="8211" max="8448" width="9" style="2936"/>
    <col min="8449" max="8449" width="37.6640625" style="2936" customWidth="1"/>
    <col min="8450" max="8450" width="6.21875" style="2936" customWidth="1"/>
    <col min="8451" max="8451" width="11.77734375" style="2936" customWidth="1"/>
    <col min="8452" max="8452" width="4.6640625" style="2936" customWidth="1"/>
    <col min="8453" max="8453" width="37.6640625" style="2936" customWidth="1"/>
    <col min="8454" max="8454" width="7.88671875" style="2936" customWidth="1"/>
    <col min="8455" max="8455" width="11.21875" style="2936" customWidth="1"/>
    <col min="8456" max="8457" width="13.88671875" style="2936" customWidth="1"/>
    <col min="8458" max="8458" width="24" style="2936" customWidth="1"/>
    <col min="8459" max="8459" width="9" style="2936" customWidth="1"/>
    <col min="8460" max="8460" width="15.33203125" style="2936" customWidth="1"/>
    <col min="8461" max="8461" width="31" style="2936" customWidth="1"/>
    <col min="8462" max="8462" width="10.6640625" style="2936" customWidth="1"/>
    <col min="8463" max="8463" width="16" style="2936" customWidth="1"/>
    <col min="8464" max="8464" width="14.33203125" style="2936" customWidth="1"/>
    <col min="8465" max="8465" width="6.21875" style="2936" customWidth="1"/>
    <col min="8466" max="8466" width="7.88671875" style="2936" customWidth="1"/>
    <col min="8467" max="8704" width="9" style="2936"/>
    <col min="8705" max="8705" width="37.6640625" style="2936" customWidth="1"/>
    <col min="8706" max="8706" width="6.21875" style="2936" customWidth="1"/>
    <col min="8707" max="8707" width="11.77734375" style="2936" customWidth="1"/>
    <col min="8708" max="8708" width="4.6640625" style="2936" customWidth="1"/>
    <col min="8709" max="8709" width="37.6640625" style="2936" customWidth="1"/>
    <col min="8710" max="8710" width="7.88671875" style="2936" customWidth="1"/>
    <col min="8711" max="8711" width="11.21875" style="2936" customWidth="1"/>
    <col min="8712" max="8713" width="13.88671875" style="2936" customWidth="1"/>
    <col min="8714" max="8714" width="24" style="2936" customWidth="1"/>
    <col min="8715" max="8715" width="9" style="2936" customWidth="1"/>
    <col min="8716" max="8716" width="15.33203125" style="2936" customWidth="1"/>
    <col min="8717" max="8717" width="31" style="2936" customWidth="1"/>
    <col min="8718" max="8718" width="10.6640625" style="2936" customWidth="1"/>
    <col min="8719" max="8719" width="16" style="2936" customWidth="1"/>
    <col min="8720" max="8720" width="14.33203125" style="2936" customWidth="1"/>
    <col min="8721" max="8721" width="6.21875" style="2936" customWidth="1"/>
    <col min="8722" max="8722" width="7.88671875" style="2936" customWidth="1"/>
    <col min="8723" max="8960" width="9" style="2936"/>
    <col min="8961" max="8961" width="37.6640625" style="2936" customWidth="1"/>
    <col min="8962" max="8962" width="6.21875" style="2936" customWidth="1"/>
    <col min="8963" max="8963" width="11.77734375" style="2936" customWidth="1"/>
    <col min="8964" max="8964" width="4.6640625" style="2936" customWidth="1"/>
    <col min="8965" max="8965" width="37.6640625" style="2936" customWidth="1"/>
    <col min="8966" max="8966" width="7.88671875" style="2936" customWidth="1"/>
    <col min="8967" max="8967" width="11.21875" style="2936" customWidth="1"/>
    <col min="8968" max="8969" width="13.88671875" style="2936" customWidth="1"/>
    <col min="8970" max="8970" width="24" style="2936" customWidth="1"/>
    <col min="8971" max="8971" width="9" style="2936" customWidth="1"/>
    <col min="8972" max="8972" width="15.33203125" style="2936" customWidth="1"/>
    <col min="8973" max="8973" width="31" style="2936" customWidth="1"/>
    <col min="8974" max="8974" width="10.6640625" style="2936" customWidth="1"/>
    <col min="8975" max="8975" width="16" style="2936" customWidth="1"/>
    <col min="8976" max="8976" width="14.33203125" style="2936" customWidth="1"/>
    <col min="8977" max="8977" width="6.21875" style="2936" customWidth="1"/>
    <col min="8978" max="8978" width="7.88671875" style="2936" customWidth="1"/>
    <col min="8979" max="9216" width="9" style="2936"/>
    <col min="9217" max="9217" width="37.6640625" style="2936" customWidth="1"/>
    <col min="9218" max="9218" width="6.21875" style="2936" customWidth="1"/>
    <col min="9219" max="9219" width="11.77734375" style="2936" customWidth="1"/>
    <col min="9220" max="9220" width="4.6640625" style="2936" customWidth="1"/>
    <col min="9221" max="9221" width="37.6640625" style="2936" customWidth="1"/>
    <col min="9222" max="9222" width="7.88671875" style="2936" customWidth="1"/>
    <col min="9223" max="9223" width="11.21875" style="2936" customWidth="1"/>
    <col min="9224" max="9225" width="13.88671875" style="2936" customWidth="1"/>
    <col min="9226" max="9226" width="24" style="2936" customWidth="1"/>
    <col min="9227" max="9227" width="9" style="2936" customWidth="1"/>
    <col min="9228" max="9228" width="15.33203125" style="2936" customWidth="1"/>
    <col min="9229" max="9229" width="31" style="2936" customWidth="1"/>
    <col min="9230" max="9230" width="10.6640625" style="2936" customWidth="1"/>
    <col min="9231" max="9231" width="16" style="2936" customWidth="1"/>
    <col min="9232" max="9232" width="14.33203125" style="2936" customWidth="1"/>
    <col min="9233" max="9233" width="6.21875" style="2936" customWidth="1"/>
    <col min="9234" max="9234" width="7.88671875" style="2936" customWidth="1"/>
    <col min="9235" max="9472" width="9" style="2936"/>
    <col min="9473" max="9473" width="37.6640625" style="2936" customWidth="1"/>
    <col min="9474" max="9474" width="6.21875" style="2936" customWidth="1"/>
    <col min="9475" max="9475" width="11.77734375" style="2936" customWidth="1"/>
    <col min="9476" max="9476" width="4.6640625" style="2936" customWidth="1"/>
    <col min="9477" max="9477" width="37.6640625" style="2936" customWidth="1"/>
    <col min="9478" max="9478" width="7.88671875" style="2936" customWidth="1"/>
    <col min="9479" max="9479" width="11.21875" style="2936" customWidth="1"/>
    <col min="9480" max="9481" width="13.88671875" style="2936" customWidth="1"/>
    <col min="9482" max="9482" width="24" style="2936" customWidth="1"/>
    <col min="9483" max="9483" width="9" style="2936" customWidth="1"/>
    <col min="9484" max="9484" width="15.33203125" style="2936" customWidth="1"/>
    <col min="9485" max="9485" width="31" style="2936" customWidth="1"/>
    <col min="9486" max="9486" width="10.6640625" style="2936" customWidth="1"/>
    <col min="9487" max="9487" width="16" style="2936" customWidth="1"/>
    <col min="9488" max="9488" width="14.33203125" style="2936" customWidth="1"/>
    <col min="9489" max="9489" width="6.21875" style="2936" customWidth="1"/>
    <col min="9490" max="9490" width="7.88671875" style="2936" customWidth="1"/>
    <col min="9491" max="9728" width="9" style="2936"/>
    <col min="9729" max="9729" width="37.6640625" style="2936" customWidth="1"/>
    <col min="9730" max="9730" width="6.21875" style="2936" customWidth="1"/>
    <col min="9731" max="9731" width="11.77734375" style="2936" customWidth="1"/>
    <col min="9732" max="9732" width="4.6640625" style="2936" customWidth="1"/>
    <col min="9733" max="9733" width="37.6640625" style="2936" customWidth="1"/>
    <col min="9734" max="9734" width="7.88671875" style="2936" customWidth="1"/>
    <col min="9735" max="9735" width="11.21875" style="2936" customWidth="1"/>
    <col min="9736" max="9737" width="13.88671875" style="2936" customWidth="1"/>
    <col min="9738" max="9738" width="24" style="2936" customWidth="1"/>
    <col min="9739" max="9739" width="9" style="2936" customWidth="1"/>
    <col min="9740" max="9740" width="15.33203125" style="2936" customWidth="1"/>
    <col min="9741" max="9741" width="31" style="2936" customWidth="1"/>
    <col min="9742" max="9742" width="10.6640625" style="2936" customWidth="1"/>
    <col min="9743" max="9743" width="16" style="2936" customWidth="1"/>
    <col min="9744" max="9744" width="14.33203125" style="2936" customWidth="1"/>
    <col min="9745" max="9745" width="6.21875" style="2936" customWidth="1"/>
    <col min="9746" max="9746" width="7.88671875" style="2936" customWidth="1"/>
    <col min="9747" max="9984" width="9" style="2936"/>
    <col min="9985" max="9985" width="37.6640625" style="2936" customWidth="1"/>
    <col min="9986" max="9986" width="6.21875" style="2936" customWidth="1"/>
    <col min="9987" max="9987" width="11.77734375" style="2936" customWidth="1"/>
    <col min="9988" max="9988" width="4.6640625" style="2936" customWidth="1"/>
    <col min="9989" max="9989" width="37.6640625" style="2936" customWidth="1"/>
    <col min="9990" max="9990" width="7.88671875" style="2936" customWidth="1"/>
    <col min="9991" max="9991" width="11.21875" style="2936" customWidth="1"/>
    <col min="9992" max="9993" width="13.88671875" style="2936" customWidth="1"/>
    <col min="9994" max="9994" width="24" style="2936" customWidth="1"/>
    <col min="9995" max="9995" width="9" style="2936" customWidth="1"/>
    <col min="9996" max="9996" width="15.33203125" style="2936" customWidth="1"/>
    <col min="9997" max="9997" width="31" style="2936" customWidth="1"/>
    <col min="9998" max="9998" width="10.6640625" style="2936" customWidth="1"/>
    <col min="9999" max="9999" width="16" style="2936" customWidth="1"/>
    <col min="10000" max="10000" width="14.33203125" style="2936" customWidth="1"/>
    <col min="10001" max="10001" width="6.21875" style="2936" customWidth="1"/>
    <col min="10002" max="10002" width="7.88671875" style="2936" customWidth="1"/>
    <col min="10003" max="10240" width="9" style="2936"/>
    <col min="10241" max="10241" width="37.6640625" style="2936" customWidth="1"/>
    <col min="10242" max="10242" width="6.21875" style="2936" customWidth="1"/>
    <col min="10243" max="10243" width="11.77734375" style="2936" customWidth="1"/>
    <col min="10244" max="10244" width="4.6640625" style="2936" customWidth="1"/>
    <col min="10245" max="10245" width="37.6640625" style="2936" customWidth="1"/>
    <col min="10246" max="10246" width="7.88671875" style="2936" customWidth="1"/>
    <col min="10247" max="10247" width="11.21875" style="2936" customWidth="1"/>
    <col min="10248" max="10249" width="13.88671875" style="2936" customWidth="1"/>
    <col min="10250" max="10250" width="24" style="2936" customWidth="1"/>
    <col min="10251" max="10251" width="9" style="2936" customWidth="1"/>
    <col min="10252" max="10252" width="15.33203125" style="2936" customWidth="1"/>
    <col min="10253" max="10253" width="31" style="2936" customWidth="1"/>
    <col min="10254" max="10254" width="10.6640625" style="2936" customWidth="1"/>
    <col min="10255" max="10255" width="16" style="2936" customWidth="1"/>
    <col min="10256" max="10256" width="14.33203125" style="2936" customWidth="1"/>
    <col min="10257" max="10257" width="6.21875" style="2936" customWidth="1"/>
    <col min="10258" max="10258" width="7.88671875" style="2936" customWidth="1"/>
    <col min="10259" max="10496" width="9" style="2936"/>
    <col min="10497" max="10497" width="37.6640625" style="2936" customWidth="1"/>
    <col min="10498" max="10498" width="6.21875" style="2936" customWidth="1"/>
    <col min="10499" max="10499" width="11.77734375" style="2936" customWidth="1"/>
    <col min="10500" max="10500" width="4.6640625" style="2936" customWidth="1"/>
    <col min="10501" max="10501" width="37.6640625" style="2936" customWidth="1"/>
    <col min="10502" max="10502" width="7.88671875" style="2936" customWidth="1"/>
    <col min="10503" max="10503" width="11.21875" style="2936" customWidth="1"/>
    <col min="10504" max="10505" width="13.88671875" style="2936" customWidth="1"/>
    <col min="10506" max="10506" width="24" style="2936" customWidth="1"/>
    <col min="10507" max="10507" width="9" style="2936" customWidth="1"/>
    <col min="10508" max="10508" width="15.33203125" style="2936" customWidth="1"/>
    <col min="10509" max="10509" width="31" style="2936" customWidth="1"/>
    <col min="10510" max="10510" width="10.6640625" style="2936" customWidth="1"/>
    <col min="10511" max="10511" width="16" style="2936" customWidth="1"/>
    <col min="10512" max="10512" width="14.33203125" style="2936" customWidth="1"/>
    <col min="10513" max="10513" width="6.21875" style="2936" customWidth="1"/>
    <col min="10514" max="10514" width="7.88671875" style="2936" customWidth="1"/>
    <col min="10515" max="10752" width="9" style="2936"/>
    <col min="10753" max="10753" width="37.6640625" style="2936" customWidth="1"/>
    <col min="10754" max="10754" width="6.21875" style="2936" customWidth="1"/>
    <col min="10755" max="10755" width="11.77734375" style="2936" customWidth="1"/>
    <col min="10756" max="10756" width="4.6640625" style="2936" customWidth="1"/>
    <col min="10757" max="10757" width="37.6640625" style="2936" customWidth="1"/>
    <col min="10758" max="10758" width="7.88671875" style="2936" customWidth="1"/>
    <col min="10759" max="10759" width="11.21875" style="2936" customWidth="1"/>
    <col min="10760" max="10761" width="13.88671875" style="2936" customWidth="1"/>
    <col min="10762" max="10762" width="24" style="2936" customWidth="1"/>
    <col min="10763" max="10763" width="9" style="2936" customWidth="1"/>
    <col min="10764" max="10764" width="15.33203125" style="2936" customWidth="1"/>
    <col min="10765" max="10765" width="31" style="2936" customWidth="1"/>
    <col min="10766" max="10766" width="10.6640625" style="2936" customWidth="1"/>
    <col min="10767" max="10767" width="16" style="2936" customWidth="1"/>
    <col min="10768" max="10768" width="14.33203125" style="2936" customWidth="1"/>
    <col min="10769" max="10769" width="6.21875" style="2936" customWidth="1"/>
    <col min="10770" max="10770" width="7.88671875" style="2936" customWidth="1"/>
    <col min="10771" max="11008" width="9" style="2936"/>
    <col min="11009" max="11009" width="37.6640625" style="2936" customWidth="1"/>
    <col min="11010" max="11010" width="6.21875" style="2936" customWidth="1"/>
    <col min="11011" max="11011" width="11.77734375" style="2936" customWidth="1"/>
    <col min="11012" max="11012" width="4.6640625" style="2936" customWidth="1"/>
    <col min="11013" max="11013" width="37.6640625" style="2936" customWidth="1"/>
    <col min="11014" max="11014" width="7.88671875" style="2936" customWidth="1"/>
    <col min="11015" max="11015" width="11.21875" style="2936" customWidth="1"/>
    <col min="11016" max="11017" width="13.88671875" style="2936" customWidth="1"/>
    <col min="11018" max="11018" width="24" style="2936" customWidth="1"/>
    <col min="11019" max="11019" width="9" style="2936" customWidth="1"/>
    <col min="11020" max="11020" width="15.33203125" style="2936" customWidth="1"/>
    <col min="11021" max="11021" width="31" style="2936" customWidth="1"/>
    <col min="11022" max="11022" width="10.6640625" style="2936" customWidth="1"/>
    <col min="11023" max="11023" width="16" style="2936" customWidth="1"/>
    <col min="11024" max="11024" width="14.33203125" style="2936" customWidth="1"/>
    <col min="11025" max="11025" width="6.21875" style="2936" customWidth="1"/>
    <col min="11026" max="11026" width="7.88671875" style="2936" customWidth="1"/>
    <col min="11027" max="11264" width="9" style="2936"/>
    <col min="11265" max="11265" width="37.6640625" style="2936" customWidth="1"/>
    <col min="11266" max="11266" width="6.21875" style="2936" customWidth="1"/>
    <col min="11267" max="11267" width="11.77734375" style="2936" customWidth="1"/>
    <col min="11268" max="11268" width="4.6640625" style="2936" customWidth="1"/>
    <col min="11269" max="11269" width="37.6640625" style="2936" customWidth="1"/>
    <col min="11270" max="11270" width="7.88671875" style="2936" customWidth="1"/>
    <col min="11271" max="11271" width="11.21875" style="2936" customWidth="1"/>
    <col min="11272" max="11273" width="13.88671875" style="2936" customWidth="1"/>
    <col min="11274" max="11274" width="24" style="2936" customWidth="1"/>
    <col min="11275" max="11275" width="9" style="2936" customWidth="1"/>
    <col min="11276" max="11276" width="15.33203125" style="2936" customWidth="1"/>
    <col min="11277" max="11277" width="31" style="2936" customWidth="1"/>
    <col min="11278" max="11278" width="10.6640625" style="2936" customWidth="1"/>
    <col min="11279" max="11279" width="16" style="2936" customWidth="1"/>
    <col min="11280" max="11280" width="14.33203125" style="2936" customWidth="1"/>
    <col min="11281" max="11281" width="6.21875" style="2936" customWidth="1"/>
    <col min="11282" max="11282" width="7.88671875" style="2936" customWidth="1"/>
    <col min="11283" max="11520" width="9" style="2936"/>
    <col min="11521" max="11521" width="37.6640625" style="2936" customWidth="1"/>
    <col min="11522" max="11522" width="6.21875" style="2936" customWidth="1"/>
    <col min="11523" max="11523" width="11.77734375" style="2936" customWidth="1"/>
    <col min="11524" max="11524" width="4.6640625" style="2936" customWidth="1"/>
    <col min="11525" max="11525" width="37.6640625" style="2936" customWidth="1"/>
    <col min="11526" max="11526" width="7.88671875" style="2936" customWidth="1"/>
    <col min="11527" max="11527" width="11.21875" style="2936" customWidth="1"/>
    <col min="11528" max="11529" width="13.88671875" style="2936" customWidth="1"/>
    <col min="11530" max="11530" width="24" style="2936" customWidth="1"/>
    <col min="11531" max="11531" width="9" style="2936" customWidth="1"/>
    <col min="11532" max="11532" width="15.33203125" style="2936" customWidth="1"/>
    <col min="11533" max="11533" width="31" style="2936" customWidth="1"/>
    <col min="11534" max="11534" width="10.6640625" style="2936" customWidth="1"/>
    <col min="11535" max="11535" width="16" style="2936" customWidth="1"/>
    <col min="11536" max="11536" width="14.33203125" style="2936" customWidth="1"/>
    <col min="11537" max="11537" width="6.21875" style="2936" customWidth="1"/>
    <col min="11538" max="11538" width="7.88671875" style="2936" customWidth="1"/>
    <col min="11539" max="11776" width="9" style="2936"/>
    <col min="11777" max="11777" width="37.6640625" style="2936" customWidth="1"/>
    <col min="11778" max="11778" width="6.21875" style="2936" customWidth="1"/>
    <col min="11779" max="11779" width="11.77734375" style="2936" customWidth="1"/>
    <col min="11780" max="11780" width="4.6640625" style="2936" customWidth="1"/>
    <col min="11781" max="11781" width="37.6640625" style="2936" customWidth="1"/>
    <col min="11782" max="11782" width="7.88671875" style="2936" customWidth="1"/>
    <col min="11783" max="11783" width="11.21875" style="2936" customWidth="1"/>
    <col min="11784" max="11785" width="13.88671875" style="2936" customWidth="1"/>
    <col min="11786" max="11786" width="24" style="2936" customWidth="1"/>
    <col min="11787" max="11787" width="9" style="2936" customWidth="1"/>
    <col min="11788" max="11788" width="15.33203125" style="2936" customWidth="1"/>
    <col min="11789" max="11789" width="31" style="2936" customWidth="1"/>
    <col min="11790" max="11790" width="10.6640625" style="2936" customWidth="1"/>
    <col min="11791" max="11791" width="16" style="2936" customWidth="1"/>
    <col min="11792" max="11792" width="14.33203125" style="2936" customWidth="1"/>
    <col min="11793" max="11793" width="6.21875" style="2936" customWidth="1"/>
    <col min="11794" max="11794" width="7.88671875" style="2936" customWidth="1"/>
    <col min="11795" max="12032" width="9" style="2936"/>
    <col min="12033" max="12033" width="37.6640625" style="2936" customWidth="1"/>
    <col min="12034" max="12034" width="6.21875" style="2936" customWidth="1"/>
    <col min="12035" max="12035" width="11.77734375" style="2936" customWidth="1"/>
    <col min="12036" max="12036" width="4.6640625" style="2936" customWidth="1"/>
    <col min="12037" max="12037" width="37.6640625" style="2936" customWidth="1"/>
    <col min="12038" max="12038" width="7.88671875" style="2936" customWidth="1"/>
    <col min="12039" max="12039" width="11.21875" style="2936" customWidth="1"/>
    <col min="12040" max="12041" width="13.88671875" style="2936" customWidth="1"/>
    <col min="12042" max="12042" width="24" style="2936" customWidth="1"/>
    <col min="12043" max="12043" width="9" style="2936" customWidth="1"/>
    <col min="12044" max="12044" width="15.33203125" style="2936" customWidth="1"/>
    <col min="12045" max="12045" width="31" style="2936" customWidth="1"/>
    <col min="12046" max="12046" width="10.6640625" style="2936" customWidth="1"/>
    <col min="12047" max="12047" width="16" style="2936" customWidth="1"/>
    <col min="12048" max="12048" width="14.33203125" style="2936" customWidth="1"/>
    <col min="12049" max="12049" width="6.21875" style="2936" customWidth="1"/>
    <col min="12050" max="12050" width="7.88671875" style="2936" customWidth="1"/>
    <col min="12051" max="12288" width="9" style="2936"/>
    <col min="12289" max="12289" width="37.6640625" style="2936" customWidth="1"/>
    <col min="12290" max="12290" width="6.21875" style="2936" customWidth="1"/>
    <col min="12291" max="12291" width="11.77734375" style="2936" customWidth="1"/>
    <col min="12292" max="12292" width="4.6640625" style="2936" customWidth="1"/>
    <col min="12293" max="12293" width="37.6640625" style="2936" customWidth="1"/>
    <col min="12294" max="12294" width="7.88671875" style="2936" customWidth="1"/>
    <col min="12295" max="12295" width="11.21875" style="2936" customWidth="1"/>
    <col min="12296" max="12297" width="13.88671875" style="2936" customWidth="1"/>
    <col min="12298" max="12298" width="24" style="2936" customWidth="1"/>
    <col min="12299" max="12299" width="9" style="2936" customWidth="1"/>
    <col min="12300" max="12300" width="15.33203125" style="2936" customWidth="1"/>
    <col min="12301" max="12301" width="31" style="2936" customWidth="1"/>
    <col min="12302" max="12302" width="10.6640625" style="2936" customWidth="1"/>
    <col min="12303" max="12303" width="16" style="2936" customWidth="1"/>
    <col min="12304" max="12304" width="14.33203125" style="2936" customWidth="1"/>
    <col min="12305" max="12305" width="6.21875" style="2936" customWidth="1"/>
    <col min="12306" max="12306" width="7.88671875" style="2936" customWidth="1"/>
    <col min="12307" max="12544" width="9" style="2936"/>
    <col min="12545" max="12545" width="37.6640625" style="2936" customWidth="1"/>
    <col min="12546" max="12546" width="6.21875" style="2936" customWidth="1"/>
    <col min="12547" max="12547" width="11.77734375" style="2936" customWidth="1"/>
    <col min="12548" max="12548" width="4.6640625" style="2936" customWidth="1"/>
    <col min="12549" max="12549" width="37.6640625" style="2936" customWidth="1"/>
    <col min="12550" max="12550" width="7.88671875" style="2936" customWidth="1"/>
    <col min="12551" max="12551" width="11.21875" style="2936" customWidth="1"/>
    <col min="12552" max="12553" width="13.88671875" style="2936" customWidth="1"/>
    <col min="12554" max="12554" width="24" style="2936" customWidth="1"/>
    <col min="12555" max="12555" width="9" style="2936" customWidth="1"/>
    <col min="12556" max="12556" width="15.33203125" style="2936" customWidth="1"/>
    <col min="12557" max="12557" width="31" style="2936" customWidth="1"/>
    <col min="12558" max="12558" width="10.6640625" style="2936" customWidth="1"/>
    <col min="12559" max="12559" width="16" style="2936" customWidth="1"/>
    <col min="12560" max="12560" width="14.33203125" style="2936" customWidth="1"/>
    <col min="12561" max="12561" width="6.21875" style="2936" customWidth="1"/>
    <col min="12562" max="12562" width="7.88671875" style="2936" customWidth="1"/>
    <col min="12563" max="12800" width="9" style="2936"/>
    <col min="12801" max="12801" width="37.6640625" style="2936" customWidth="1"/>
    <col min="12802" max="12802" width="6.21875" style="2936" customWidth="1"/>
    <col min="12803" max="12803" width="11.77734375" style="2936" customWidth="1"/>
    <col min="12804" max="12804" width="4.6640625" style="2936" customWidth="1"/>
    <col min="12805" max="12805" width="37.6640625" style="2936" customWidth="1"/>
    <col min="12806" max="12806" width="7.88671875" style="2936" customWidth="1"/>
    <col min="12807" max="12807" width="11.21875" style="2936" customWidth="1"/>
    <col min="12808" max="12809" width="13.88671875" style="2936" customWidth="1"/>
    <col min="12810" max="12810" width="24" style="2936" customWidth="1"/>
    <col min="12811" max="12811" width="9" style="2936" customWidth="1"/>
    <col min="12812" max="12812" width="15.33203125" style="2936" customWidth="1"/>
    <col min="12813" max="12813" width="31" style="2936" customWidth="1"/>
    <col min="12814" max="12814" width="10.6640625" style="2936" customWidth="1"/>
    <col min="12815" max="12815" width="16" style="2936" customWidth="1"/>
    <col min="12816" max="12816" width="14.33203125" style="2936" customWidth="1"/>
    <col min="12817" max="12817" width="6.21875" style="2936" customWidth="1"/>
    <col min="12818" max="12818" width="7.88671875" style="2936" customWidth="1"/>
    <col min="12819" max="13056" width="9" style="2936"/>
    <col min="13057" max="13057" width="37.6640625" style="2936" customWidth="1"/>
    <col min="13058" max="13058" width="6.21875" style="2936" customWidth="1"/>
    <col min="13059" max="13059" width="11.77734375" style="2936" customWidth="1"/>
    <col min="13060" max="13060" width="4.6640625" style="2936" customWidth="1"/>
    <col min="13061" max="13061" width="37.6640625" style="2936" customWidth="1"/>
    <col min="13062" max="13062" width="7.88671875" style="2936" customWidth="1"/>
    <col min="13063" max="13063" width="11.21875" style="2936" customWidth="1"/>
    <col min="13064" max="13065" width="13.88671875" style="2936" customWidth="1"/>
    <col min="13066" max="13066" width="24" style="2936" customWidth="1"/>
    <col min="13067" max="13067" width="9" style="2936" customWidth="1"/>
    <col min="13068" max="13068" width="15.33203125" style="2936" customWidth="1"/>
    <col min="13069" max="13069" width="31" style="2936" customWidth="1"/>
    <col min="13070" max="13070" width="10.6640625" style="2936" customWidth="1"/>
    <col min="13071" max="13071" width="16" style="2936" customWidth="1"/>
    <col min="13072" max="13072" width="14.33203125" style="2936" customWidth="1"/>
    <col min="13073" max="13073" width="6.21875" style="2936" customWidth="1"/>
    <col min="13074" max="13074" width="7.88671875" style="2936" customWidth="1"/>
    <col min="13075" max="13312" width="9" style="2936"/>
    <col min="13313" max="13313" width="37.6640625" style="2936" customWidth="1"/>
    <col min="13314" max="13314" width="6.21875" style="2936" customWidth="1"/>
    <col min="13315" max="13315" width="11.77734375" style="2936" customWidth="1"/>
    <col min="13316" max="13316" width="4.6640625" style="2936" customWidth="1"/>
    <col min="13317" max="13317" width="37.6640625" style="2936" customWidth="1"/>
    <col min="13318" max="13318" width="7.88671875" style="2936" customWidth="1"/>
    <col min="13319" max="13319" width="11.21875" style="2936" customWidth="1"/>
    <col min="13320" max="13321" width="13.88671875" style="2936" customWidth="1"/>
    <col min="13322" max="13322" width="24" style="2936" customWidth="1"/>
    <col min="13323" max="13323" width="9" style="2936" customWidth="1"/>
    <col min="13324" max="13324" width="15.33203125" style="2936" customWidth="1"/>
    <col min="13325" max="13325" width="31" style="2936" customWidth="1"/>
    <col min="13326" max="13326" width="10.6640625" style="2936" customWidth="1"/>
    <col min="13327" max="13327" width="16" style="2936" customWidth="1"/>
    <col min="13328" max="13328" width="14.33203125" style="2936" customWidth="1"/>
    <col min="13329" max="13329" width="6.21875" style="2936" customWidth="1"/>
    <col min="13330" max="13330" width="7.88671875" style="2936" customWidth="1"/>
    <col min="13331" max="13568" width="9" style="2936"/>
    <col min="13569" max="13569" width="37.6640625" style="2936" customWidth="1"/>
    <col min="13570" max="13570" width="6.21875" style="2936" customWidth="1"/>
    <col min="13571" max="13571" width="11.77734375" style="2936" customWidth="1"/>
    <col min="13572" max="13572" width="4.6640625" style="2936" customWidth="1"/>
    <col min="13573" max="13573" width="37.6640625" style="2936" customWidth="1"/>
    <col min="13574" max="13574" width="7.88671875" style="2936" customWidth="1"/>
    <col min="13575" max="13575" width="11.21875" style="2936" customWidth="1"/>
    <col min="13576" max="13577" width="13.88671875" style="2936" customWidth="1"/>
    <col min="13578" max="13578" width="24" style="2936" customWidth="1"/>
    <col min="13579" max="13579" width="9" style="2936" customWidth="1"/>
    <col min="13580" max="13580" width="15.33203125" style="2936" customWidth="1"/>
    <col min="13581" max="13581" width="31" style="2936" customWidth="1"/>
    <col min="13582" max="13582" width="10.6640625" style="2936" customWidth="1"/>
    <col min="13583" max="13583" width="16" style="2936" customWidth="1"/>
    <col min="13584" max="13584" width="14.33203125" style="2936" customWidth="1"/>
    <col min="13585" max="13585" width="6.21875" style="2936" customWidth="1"/>
    <col min="13586" max="13586" width="7.88671875" style="2936" customWidth="1"/>
    <col min="13587" max="13824" width="9" style="2936"/>
    <col min="13825" max="13825" width="37.6640625" style="2936" customWidth="1"/>
    <col min="13826" max="13826" width="6.21875" style="2936" customWidth="1"/>
    <col min="13827" max="13827" width="11.77734375" style="2936" customWidth="1"/>
    <col min="13828" max="13828" width="4.6640625" style="2936" customWidth="1"/>
    <col min="13829" max="13829" width="37.6640625" style="2936" customWidth="1"/>
    <col min="13830" max="13830" width="7.88671875" style="2936" customWidth="1"/>
    <col min="13831" max="13831" width="11.21875" style="2936" customWidth="1"/>
    <col min="13832" max="13833" width="13.88671875" style="2936" customWidth="1"/>
    <col min="13834" max="13834" width="24" style="2936" customWidth="1"/>
    <col min="13835" max="13835" width="9" style="2936" customWidth="1"/>
    <col min="13836" max="13836" width="15.33203125" style="2936" customWidth="1"/>
    <col min="13837" max="13837" width="31" style="2936" customWidth="1"/>
    <col min="13838" max="13838" width="10.6640625" style="2936" customWidth="1"/>
    <col min="13839" max="13839" width="16" style="2936" customWidth="1"/>
    <col min="13840" max="13840" width="14.33203125" style="2936" customWidth="1"/>
    <col min="13841" max="13841" width="6.21875" style="2936" customWidth="1"/>
    <col min="13842" max="13842" width="7.88671875" style="2936" customWidth="1"/>
    <col min="13843" max="14080" width="9" style="2936"/>
    <col min="14081" max="14081" width="37.6640625" style="2936" customWidth="1"/>
    <col min="14082" max="14082" width="6.21875" style="2936" customWidth="1"/>
    <col min="14083" max="14083" width="11.77734375" style="2936" customWidth="1"/>
    <col min="14084" max="14084" width="4.6640625" style="2936" customWidth="1"/>
    <col min="14085" max="14085" width="37.6640625" style="2936" customWidth="1"/>
    <col min="14086" max="14086" width="7.88671875" style="2936" customWidth="1"/>
    <col min="14087" max="14087" width="11.21875" style="2936" customWidth="1"/>
    <col min="14088" max="14089" width="13.88671875" style="2936" customWidth="1"/>
    <col min="14090" max="14090" width="24" style="2936" customWidth="1"/>
    <col min="14091" max="14091" width="9" style="2936" customWidth="1"/>
    <col min="14092" max="14092" width="15.33203125" style="2936" customWidth="1"/>
    <col min="14093" max="14093" width="31" style="2936" customWidth="1"/>
    <col min="14094" max="14094" width="10.6640625" style="2936" customWidth="1"/>
    <col min="14095" max="14095" width="16" style="2936" customWidth="1"/>
    <col min="14096" max="14096" width="14.33203125" style="2936" customWidth="1"/>
    <col min="14097" max="14097" width="6.21875" style="2936" customWidth="1"/>
    <col min="14098" max="14098" width="7.88671875" style="2936" customWidth="1"/>
    <col min="14099" max="14336" width="9" style="2936"/>
    <col min="14337" max="14337" width="37.6640625" style="2936" customWidth="1"/>
    <col min="14338" max="14338" width="6.21875" style="2936" customWidth="1"/>
    <col min="14339" max="14339" width="11.77734375" style="2936" customWidth="1"/>
    <col min="14340" max="14340" width="4.6640625" style="2936" customWidth="1"/>
    <col min="14341" max="14341" width="37.6640625" style="2936" customWidth="1"/>
    <col min="14342" max="14342" width="7.88671875" style="2936" customWidth="1"/>
    <col min="14343" max="14343" width="11.21875" style="2936" customWidth="1"/>
    <col min="14344" max="14345" width="13.88671875" style="2936" customWidth="1"/>
    <col min="14346" max="14346" width="24" style="2936" customWidth="1"/>
    <col min="14347" max="14347" width="9" style="2936" customWidth="1"/>
    <col min="14348" max="14348" width="15.33203125" style="2936" customWidth="1"/>
    <col min="14349" max="14349" width="31" style="2936" customWidth="1"/>
    <col min="14350" max="14350" width="10.6640625" style="2936" customWidth="1"/>
    <col min="14351" max="14351" width="16" style="2936" customWidth="1"/>
    <col min="14352" max="14352" width="14.33203125" style="2936" customWidth="1"/>
    <col min="14353" max="14353" width="6.21875" style="2936" customWidth="1"/>
    <col min="14354" max="14354" width="7.88671875" style="2936" customWidth="1"/>
    <col min="14355" max="14592" width="9" style="2936"/>
    <col min="14593" max="14593" width="37.6640625" style="2936" customWidth="1"/>
    <col min="14594" max="14594" width="6.21875" style="2936" customWidth="1"/>
    <col min="14595" max="14595" width="11.77734375" style="2936" customWidth="1"/>
    <col min="14596" max="14596" width="4.6640625" style="2936" customWidth="1"/>
    <col min="14597" max="14597" width="37.6640625" style="2936" customWidth="1"/>
    <col min="14598" max="14598" width="7.88671875" style="2936" customWidth="1"/>
    <col min="14599" max="14599" width="11.21875" style="2936" customWidth="1"/>
    <col min="14600" max="14601" width="13.88671875" style="2936" customWidth="1"/>
    <col min="14602" max="14602" width="24" style="2936" customWidth="1"/>
    <col min="14603" max="14603" width="9" style="2936" customWidth="1"/>
    <col min="14604" max="14604" width="15.33203125" style="2936" customWidth="1"/>
    <col min="14605" max="14605" width="31" style="2936" customWidth="1"/>
    <col min="14606" max="14606" width="10.6640625" style="2936" customWidth="1"/>
    <col min="14607" max="14607" width="16" style="2936" customWidth="1"/>
    <col min="14608" max="14608" width="14.33203125" style="2936" customWidth="1"/>
    <col min="14609" max="14609" width="6.21875" style="2936" customWidth="1"/>
    <col min="14610" max="14610" width="7.88671875" style="2936" customWidth="1"/>
    <col min="14611" max="14848" width="9" style="2936"/>
    <col min="14849" max="14849" width="37.6640625" style="2936" customWidth="1"/>
    <col min="14850" max="14850" width="6.21875" style="2936" customWidth="1"/>
    <col min="14851" max="14851" width="11.77734375" style="2936" customWidth="1"/>
    <col min="14852" max="14852" width="4.6640625" style="2936" customWidth="1"/>
    <col min="14853" max="14853" width="37.6640625" style="2936" customWidth="1"/>
    <col min="14854" max="14854" width="7.88671875" style="2936" customWidth="1"/>
    <col min="14855" max="14855" width="11.21875" style="2936" customWidth="1"/>
    <col min="14856" max="14857" width="13.88671875" style="2936" customWidth="1"/>
    <col min="14858" max="14858" width="24" style="2936" customWidth="1"/>
    <col min="14859" max="14859" width="9" style="2936" customWidth="1"/>
    <col min="14860" max="14860" width="15.33203125" style="2936" customWidth="1"/>
    <col min="14861" max="14861" width="31" style="2936" customWidth="1"/>
    <col min="14862" max="14862" width="10.6640625" style="2936" customWidth="1"/>
    <col min="14863" max="14863" width="16" style="2936" customWidth="1"/>
    <col min="14864" max="14864" width="14.33203125" style="2936" customWidth="1"/>
    <col min="14865" max="14865" width="6.21875" style="2936" customWidth="1"/>
    <col min="14866" max="14866" width="7.88671875" style="2936" customWidth="1"/>
    <col min="14867" max="15104" width="9" style="2936"/>
    <col min="15105" max="15105" width="37.6640625" style="2936" customWidth="1"/>
    <col min="15106" max="15106" width="6.21875" style="2936" customWidth="1"/>
    <col min="15107" max="15107" width="11.77734375" style="2936" customWidth="1"/>
    <col min="15108" max="15108" width="4.6640625" style="2936" customWidth="1"/>
    <col min="15109" max="15109" width="37.6640625" style="2936" customWidth="1"/>
    <col min="15110" max="15110" width="7.88671875" style="2936" customWidth="1"/>
    <col min="15111" max="15111" width="11.21875" style="2936" customWidth="1"/>
    <col min="15112" max="15113" width="13.88671875" style="2936" customWidth="1"/>
    <col min="15114" max="15114" width="24" style="2936" customWidth="1"/>
    <col min="15115" max="15115" width="9" style="2936" customWidth="1"/>
    <col min="15116" max="15116" width="15.33203125" style="2936" customWidth="1"/>
    <col min="15117" max="15117" width="31" style="2936" customWidth="1"/>
    <col min="15118" max="15118" width="10.6640625" style="2936" customWidth="1"/>
    <col min="15119" max="15119" width="16" style="2936" customWidth="1"/>
    <col min="15120" max="15120" width="14.33203125" style="2936" customWidth="1"/>
    <col min="15121" max="15121" width="6.21875" style="2936" customWidth="1"/>
    <col min="15122" max="15122" width="7.88671875" style="2936" customWidth="1"/>
    <col min="15123" max="15360" width="9" style="2936"/>
    <col min="15361" max="15361" width="37.6640625" style="2936" customWidth="1"/>
    <col min="15362" max="15362" width="6.21875" style="2936" customWidth="1"/>
    <col min="15363" max="15363" width="11.77734375" style="2936" customWidth="1"/>
    <col min="15364" max="15364" width="4.6640625" style="2936" customWidth="1"/>
    <col min="15365" max="15365" width="37.6640625" style="2936" customWidth="1"/>
    <col min="15366" max="15366" width="7.88671875" style="2936" customWidth="1"/>
    <col min="15367" max="15367" width="11.21875" style="2936" customWidth="1"/>
    <col min="15368" max="15369" width="13.88671875" style="2936" customWidth="1"/>
    <col min="15370" max="15370" width="24" style="2936" customWidth="1"/>
    <col min="15371" max="15371" width="9" style="2936" customWidth="1"/>
    <col min="15372" max="15372" width="15.33203125" style="2936" customWidth="1"/>
    <col min="15373" max="15373" width="31" style="2936" customWidth="1"/>
    <col min="15374" max="15374" width="10.6640625" style="2936" customWidth="1"/>
    <col min="15375" max="15375" width="16" style="2936" customWidth="1"/>
    <col min="15376" max="15376" width="14.33203125" style="2936" customWidth="1"/>
    <col min="15377" max="15377" width="6.21875" style="2936" customWidth="1"/>
    <col min="15378" max="15378" width="7.88671875" style="2936" customWidth="1"/>
    <col min="15379" max="15616" width="9" style="2936"/>
    <col min="15617" max="15617" width="37.6640625" style="2936" customWidth="1"/>
    <col min="15618" max="15618" width="6.21875" style="2936" customWidth="1"/>
    <col min="15619" max="15619" width="11.77734375" style="2936" customWidth="1"/>
    <col min="15620" max="15620" width="4.6640625" style="2936" customWidth="1"/>
    <col min="15621" max="15621" width="37.6640625" style="2936" customWidth="1"/>
    <col min="15622" max="15622" width="7.88671875" style="2936" customWidth="1"/>
    <col min="15623" max="15623" width="11.21875" style="2936" customWidth="1"/>
    <col min="15624" max="15625" width="13.88671875" style="2936" customWidth="1"/>
    <col min="15626" max="15626" width="24" style="2936" customWidth="1"/>
    <col min="15627" max="15627" width="9" style="2936" customWidth="1"/>
    <col min="15628" max="15628" width="15.33203125" style="2936" customWidth="1"/>
    <col min="15629" max="15629" width="31" style="2936" customWidth="1"/>
    <col min="15630" max="15630" width="10.6640625" style="2936" customWidth="1"/>
    <col min="15631" max="15631" width="16" style="2936" customWidth="1"/>
    <col min="15632" max="15632" width="14.33203125" style="2936" customWidth="1"/>
    <col min="15633" max="15633" width="6.21875" style="2936" customWidth="1"/>
    <col min="15634" max="15634" width="7.88671875" style="2936" customWidth="1"/>
    <col min="15635" max="15872" width="9" style="2936"/>
    <col min="15873" max="15873" width="37.6640625" style="2936" customWidth="1"/>
    <col min="15874" max="15874" width="6.21875" style="2936" customWidth="1"/>
    <col min="15875" max="15875" width="11.77734375" style="2936" customWidth="1"/>
    <col min="15876" max="15876" width="4.6640625" style="2936" customWidth="1"/>
    <col min="15877" max="15877" width="37.6640625" style="2936" customWidth="1"/>
    <col min="15878" max="15878" width="7.88671875" style="2936" customWidth="1"/>
    <col min="15879" max="15879" width="11.21875" style="2936" customWidth="1"/>
    <col min="15880" max="15881" width="13.88671875" style="2936" customWidth="1"/>
    <col min="15882" max="15882" width="24" style="2936" customWidth="1"/>
    <col min="15883" max="15883" width="9" style="2936" customWidth="1"/>
    <col min="15884" max="15884" width="15.33203125" style="2936" customWidth="1"/>
    <col min="15885" max="15885" width="31" style="2936" customWidth="1"/>
    <col min="15886" max="15886" width="10.6640625" style="2936" customWidth="1"/>
    <col min="15887" max="15887" width="16" style="2936" customWidth="1"/>
    <col min="15888" max="15888" width="14.33203125" style="2936" customWidth="1"/>
    <col min="15889" max="15889" width="6.21875" style="2936" customWidth="1"/>
    <col min="15890" max="15890" width="7.88671875" style="2936" customWidth="1"/>
    <col min="15891" max="16128" width="9" style="2936"/>
    <col min="16129" max="16129" width="37.6640625" style="2936" customWidth="1"/>
    <col min="16130" max="16130" width="6.21875" style="2936" customWidth="1"/>
    <col min="16131" max="16131" width="11.77734375" style="2936" customWidth="1"/>
    <col min="16132" max="16132" width="4.6640625" style="2936" customWidth="1"/>
    <col min="16133" max="16133" width="37.6640625" style="2936" customWidth="1"/>
    <col min="16134" max="16134" width="7.88671875" style="2936" customWidth="1"/>
    <col min="16135" max="16135" width="11.21875" style="2936" customWidth="1"/>
    <col min="16136" max="16137" width="13.88671875" style="2936" customWidth="1"/>
    <col min="16138" max="16138" width="24" style="2936" customWidth="1"/>
    <col min="16139" max="16139" width="9" style="2936" customWidth="1"/>
    <col min="16140" max="16140" width="15.33203125" style="2936" customWidth="1"/>
    <col min="16141" max="16141" width="31" style="2936" customWidth="1"/>
    <col min="16142" max="16142" width="10.6640625" style="2936" customWidth="1"/>
    <col min="16143" max="16143" width="16" style="2936" customWidth="1"/>
    <col min="16144" max="16144" width="14.33203125" style="2936" customWidth="1"/>
    <col min="16145" max="16145" width="6.21875" style="2936" customWidth="1"/>
    <col min="16146" max="16146" width="7.88671875" style="2936" customWidth="1"/>
    <col min="16147" max="16384" width="9" style="2936"/>
  </cols>
  <sheetData>
    <row r="1" spans="1:16146">
      <c r="A1" s="2936" t="s">
        <v>2983</v>
      </c>
      <c r="B1" s="2936" t="s">
        <v>2984</v>
      </c>
      <c r="C1" s="2936" t="s">
        <v>2985</v>
      </c>
      <c r="D1" s="2936" t="s">
        <v>3018</v>
      </c>
      <c r="E1" s="2936" t="s">
        <v>2986</v>
      </c>
      <c r="F1" s="2936" t="s">
        <v>3019</v>
      </c>
      <c r="G1" s="2936" t="s">
        <v>3020</v>
      </c>
      <c r="H1" s="2936" t="s">
        <v>2987</v>
      </c>
      <c r="I1" s="2936" t="s">
        <v>2988</v>
      </c>
      <c r="J1" s="2936" t="s">
        <v>2034</v>
      </c>
      <c r="K1" s="2936" t="s">
        <v>2989</v>
      </c>
      <c r="L1" s="2936" t="s">
        <v>3021</v>
      </c>
      <c r="M1" s="2936" t="s">
        <v>2990</v>
      </c>
      <c r="N1" s="2936" t="s">
        <v>2991</v>
      </c>
      <c r="O1" s="2936" t="s">
        <v>3022</v>
      </c>
      <c r="P1" s="2936" t="s">
        <v>2992</v>
      </c>
      <c r="Q1" s="2936" t="s">
        <v>2993</v>
      </c>
      <c r="R1" s="2936" t="s">
        <v>2994</v>
      </c>
    </row>
    <row r="2" spans="1:16146">
      <c r="A2" s="3182" t="s">
        <v>3076</v>
      </c>
      <c r="B2" s="2936" t="s">
        <v>2995</v>
      </c>
      <c r="C2" s="2936" t="s">
        <v>3024</v>
      </c>
      <c r="D2" s="2936" t="s">
        <v>2819</v>
      </c>
      <c r="E2" s="2936" t="s">
        <v>3077</v>
      </c>
      <c r="F2" s="2936">
        <v>201821</v>
      </c>
      <c r="G2" s="2936" t="s">
        <v>3026</v>
      </c>
      <c r="H2" s="2936">
        <v>114876</v>
      </c>
      <c r="I2" s="2936">
        <v>310165.2</v>
      </c>
      <c r="J2" s="2936" t="s">
        <v>3027</v>
      </c>
      <c r="K2" s="2936" t="s">
        <v>3078</v>
      </c>
      <c r="L2" s="2936" t="s">
        <v>3079</v>
      </c>
      <c r="M2" s="2936" t="s">
        <v>3080</v>
      </c>
      <c r="N2" s="2936">
        <v>17580</v>
      </c>
      <c r="O2" s="2936">
        <v>102.02</v>
      </c>
      <c r="P2" s="2936">
        <v>566.78</v>
      </c>
      <c r="Q2" s="2936">
        <v>0</v>
      </c>
      <c r="R2" s="2936" t="s">
        <v>2996</v>
      </c>
      <c r="S2" s="2936">
        <f t="shared" ref="S2:S33" si="0">N2/H2*10000</f>
        <v>1530.3457641282776</v>
      </c>
    </row>
    <row r="3" spans="1:16146" s="3188" customFormat="1" ht="13.5" customHeight="1">
      <c r="A3" s="3182" t="s">
        <v>3037</v>
      </c>
      <c r="B3" s="2936" t="s">
        <v>2995</v>
      </c>
      <c r="C3" s="2936" t="s">
        <v>3024</v>
      </c>
      <c r="D3" s="2936" t="s">
        <v>2819</v>
      </c>
      <c r="E3" s="2936" t="s">
        <v>3038</v>
      </c>
      <c r="F3" s="2936">
        <v>201823</v>
      </c>
      <c r="G3" s="2936" t="s">
        <v>3026</v>
      </c>
      <c r="H3" s="2936">
        <v>93745</v>
      </c>
      <c r="I3" s="2936">
        <v>262486</v>
      </c>
      <c r="J3" s="2936" t="s">
        <v>3039</v>
      </c>
      <c r="K3" s="2936" t="s">
        <v>3040</v>
      </c>
      <c r="L3" s="2936" t="s">
        <v>3041</v>
      </c>
      <c r="M3" s="2936" t="s">
        <v>3042</v>
      </c>
      <c r="N3" s="2936">
        <v>30800</v>
      </c>
      <c r="O3" s="2936">
        <v>219.03</v>
      </c>
      <c r="P3" s="2936">
        <v>1173.4000000000001</v>
      </c>
      <c r="Q3" s="2936">
        <v>0</v>
      </c>
      <c r="R3" s="2936" t="s">
        <v>2996</v>
      </c>
      <c r="S3" s="2936">
        <f t="shared" si="0"/>
        <v>3285.5085604565575</v>
      </c>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c r="IW3" s="2936"/>
      <c r="IX3" s="2936"/>
      <c r="IY3" s="2936"/>
      <c r="IZ3" s="2936"/>
      <c r="JA3" s="2936"/>
      <c r="JB3" s="2936"/>
      <c r="JC3" s="2936"/>
      <c r="JD3" s="2936"/>
      <c r="JE3" s="2936"/>
      <c r="JF3" s="2936"/>
      <c r="JG3" s="2936"/>
      <c r="JH3" s="2936"/>
      <c r="JI3" s="2936"/>
      <c r="JJ3" s="2936"/>
      <c r="JK3" s="2936"/>
      <c r="JL3" s="2936"/>
      <c r="JM3" s="2936"/>
      <c r="JN3" s="2936"/>
      <c r="JO3" s="2936"/>
      <c r="JP3" s="2936"/>
      <c r="JQ3" s="2936"/>
      <c r="JR3" s="2936"/>
      <c r="JS3" s="2936"/>
      <c r="JT3" s="2936"/>
      <c r="JU3" s="2936"/>
      <c r="JV3" s="2936"/>
      <c r="JW3" s="2936"/>
      <c r="JX3" s="2936"/>
      <c r="JY3" s="2936"/>
      <c r="JZ3" s="2936"/>
      <c r="KA3" s="2936"/>
      <c r="KB3" s="2936"/>
      <c r="KC3" s="2936"/>
      <c r="KD3" s="2936"/>
      <c r="KE3" s="2936"/>
      <c r="KF3" s="2936"/>
      <c r="KG3" s="2936"/>
      <c r="KH3" s="2936"/>
      <c r="KI3" s="2936"/>
      <c r="KJ3" s="2936"/>
      <c r="KK3" s="2936"/>
      <c r="KL3" s="2936"/>
      <c r="KM3" s="2936"/>
      <c r="KN3" s="2936"/>
      <c r="KO3" s="2936"/>
      <c r="KP3" s="2936"/>
      <c r="KQ3" s="2936"/>
      <c r="KR3" s="2936"/>
      <c r="KS3" s="2936"/>
      <c r="KT3" s="2936"/>
      <c r="KU3" s="2936"/>
      <c r="KV3" s="2936"/>
      <c r="KW3" s="2936"/>
      <c r="KX3" s="2936"/>
      <c r="KY3" s="2936"/>
      <c r="KZ3" s="2936"/>
      <c r="LA3" s="2936"/>
      <c r="LB3" s="2936"/>
      <c r="LC3" s="2936"/>
      <c r="LD3" s="2936"/>
      <c r="LE3" s="2936"/>
      <c r="LF3" s="2936"/>
      <c r="LG3" s="2936"/>
      <c r="LH3" s="2936"/>
      <c r="LI3" s="2936"/>
      <c r="LJ3" s="2936"/>
      <c r="LK3" s="2936"/>
      <c r="LL3" s="2936"/>
      <c r="LM3" s="2936"/>
      <c r="LN3" s="2936"/>
      <c r="LO3" s="2936"/>
      <c r="LP3" s="2936"/>
      <c r="LQ3" s="2936"/>
      <c r="LR3" s="2936"/>
      <c r="LS3" s="2936"/>
      <c r="LT3" s="2936"/>
      <c r="LU3" s="2936"/>
      <c r="LV3" s="2936"/>
      <c r="LW3" s="2936"/>
      <c r="LX3" s="2936"/>
      <c r="LY3" s="2936"/>
      <c r="LZ3" s="2936"/>
      <c r="MA3" s="2936"/>
      <c r="MB3" s="2936"/>
      <c r="MC3" s="2936"/>
      <c r="MD3" s="2936"/>
      <c r="ME3" s="2936"/>
      <c r="MF3" s="2936"/>
      <c r="MG3" s="2936"/>
      <c r="MH3" s="2936"/>
      <c r="MI3" s="2936"/>
      <c r="MJ3" s="2936"/>
      <c r="MK3" s="2936"/>
      <c r="ML3" s="2936"/>
      <c r="MM3" s="2936"/>
      <c r="MN3" s="2936"/>
      <c r="MO3" s="2936"/>
      <c r="MP3" s="2936"/>
      <c r="MQ3" s="2936"/>
      <c r="MR3" s="2936"/>
      <c r="MS3" s="2936"/>
      <c r="MT3" s="2936"/>
      <c r="MU3" s="2936"/>
      <c r="MV3" s="2936"/>
      <c r="MW3" s="2936"/>
      <c r="MX3" s="2936"/>
      <c r="MY3" s="2936"/>
      <c r="MZ3" s="2936"/>
      <c r="NA3" s="2936"/>
      <c r="NB3" s="2936"/>
      <c r="NC3" s="2936"/>
      <c r="ND3" s="2936"/>
      <c r="NE3" s="2936"/>
      <c r="NF3" s="2936"/>
      <c r="NG3" s="2936"/>
      <c r="NH3" s="2936"/>
      <c r="NI3" s="2936"/>
      <c r="NJ3" s="2936"/>
      <c r="NK3" s="2936"/>
      <c r="NL3" s="2936"/>
      <c r="NM3" s="2936"/>
      <c r="NN3" s="2936"/>
      <c r="NO3" s="2936"/>
      <c r="NP3" s="2936"/>
      <c r="NQ3" s="2936"/>
      <c r="NR3" s="2936"/>
      <c r="NS3" s="2936"/>
      <c r="NT3" s="2936"/>
      <c r="NU3" s="2936"/>
      <c r="NV3" s="2936"/>
      <c r="NW3" s="2936"/>
      <c r="NX3" s="2936"/>
      <c r="NY3" s="2936"/>
      <c r="NZ3" s="2936"/>
      <c r="OA3" s="2936"/>
      <c r="OB3" s="2936"/>
      <c r="OC3" s="2936"/>
      <c r="OD3" s="2936"/>
      <c r="OE3" s="2936"/>
      <c r="OF3" s="2936"/>
      <c r="OG3" s="2936"/>
      <c r="OH3" s="2936"/>
      <c r="OI3" s="2936"/>
      <c r="OJ3" s="2936"/>
      <c r="OK3" s="2936"/>
      <c r="OL3" s="2936"/>
      <c r="OM3" s="2936"/>
      <c r="ON3" s="2936"/>
      <c r="OO3" s="2936"/>
      <c r="OP3" s="2936"/>
      <c r="OQ3" s="2936"/>
      <c r="OR3" s="2936"/>
      <c r="OS3" s="2936"/>
      <c r="OT3" s="2936"/>
      <c r="OU3" s="2936"/>
      <c r="OV3" s="2936"/>
      <c r="OW3" s="2936"/>
      <c r="OX3" s="2936"/>
      <c r="OY3" s="2936"/>
      <c r="OZ3" s="2936"/>
      <c r="PA3" s="2936"/>
      <c r="PB3" s="2936"/>
      <c r="PC3" s="2936"/>
      <c r="PD3" s="2936"/>
      <c r="PE3" s="2936"/>
      <c r="PF3" s="2936"/>
      <c r="PG3" s="2936"/>
      <c r="PH3" s="2936"/>
      <c r="PI3" s="2936"/>
      <c r="PJ3" s="2936"/>
      <c r="PK3" s="2936"/>
      <c r="PL3" s="2936"/>
      <c r="PM3" s="2936"/>
      <c r="PN3" s="2936"/>
      <c r="PO3" s="2936"/>
      <c r="PP3" s="2936"/>
      <c r="PQ3" s="2936"/>
      <c r="PR3" s="2936"/>
      <c r="PS3" s="2936"/>
      <c r="PT3" s="2936"/>
      <c r="PU3" s="2936"/>
      <c r="PV3" s="2936"/>
      <c r="PW3" s="2936"/>
      <c r="PX3" s="2936"/>
      <c r="PY3" s="2936"/>
      <c r="PZ3" s="2936"/>
      <c r="QA3" s="2936"/>
      <c r="QB3" s="2936"/>
      <c r="QC3" s="2936"/>
      <c r="QD3" s="2936"/>
      <c r="QE3" s="2936"/>
      <c r="QF3" s="2936"/>
      <c r="QG3" s="2936"/>
      <c r="QH3" s="2936"/>
      <c r="QI3" s="2936"/>
      <c r="QJ3" s="2936"/>
      <c r="QK3" s="2936"/>
      <c r="QL3" s="2936"/>
      <c r="QM3" s="2936"/>
      <c r="QN3" s="2936"/>
      <c r="QO3" s="2936"/>
      <c r="QP3" s="2936"/>
      <c r="QQ3" s="2936"/>
      <c r="QR3" s="2936"/>
      <c r="QS3" s="2936"/>
      <c r="QT3" s="2936"/>
      <c r="QU3" s="2936"/>
      <c r="QV3" s="2936"/>
      <c r="QW3" s="2936"/>
      <c r="QX3" s="2936"/>
      <c r="QY3" s="2936"/>
      <c r="QZ3" s="2936"/>
      <c r="RA3" s="2936"/>
      <c r="RB3" s="2936"/>
      <c r="RC3" s="2936"/>
      <c r="RD3" s="2936"/>
      <c r="RE3" s="2936"/>
      <c r="RF3" s="2936"/>
      <c r="RG3" s="2936"/>
      <c r="RH3" s="2936"/>
      <c r="RI3" s="2936"/>
      <c r="RJ3" s="2936"/>
      <c r="RK3" s="2936"/>
      <c r="RL3" s="2936"/>
      <c r="RM3" s="2936"/>
      <c r="RN3" s="2936"/>
      <c r="RO3" s="2936"/>
      <c r="RP3" s="2936"/>
      <c r="RQ3" s="2936"/>
      <c r="RR3" s="2936"/>
      <c r="RS3" s="2936"/>
      <c r="RT3" s="2936"/>
      <c r="RU3" s="2936"/>
      <c r="RV3" s="2936"/>
      <c r="RW3" s="2936"/>
      <c r="RX3" s="2936"/>
      <c r="RY3" s="2936"/>
      <c r="RZ3" s="2936"/>
      <c r="SA3" s="2936"/>
      <c r="SB3" s="2936"/>
      <c r="SC3" s="2936"/>
      <c r="SD3" s="2936"/>
      <c r="SE3" s="2936"/>
      <c r="SF3" s="2936"/>
      <c r="SG3" s="2936"/>
      <c r="SH3" s="2936"/>
      <c r="SI3" s="2936"/>
      <c r="SJ3" s="2936"/>
      <c r="SK3" s="2936"/>
      <c r="SL3" s="2936"/>
      <c r="SM3" s="2936"/>
      <c r="SN3" s="2936"/>
      <c r="SO3" s="2936"/>
      <c r="SP3" s="2936"/>
      <c r="SQ3" s="2936"/>
      <c r="SR3" s="2936"/>
      <c r="SS3" s="2936"/>
      <c r="ST3" s="2936"/>
      <c r="SU3" s="2936"/>
      <c r="SV3" s="2936"/>
      <c r="SW3" s="2936"/>
      <c r="SX3" s="2936"/>
      <c r="SY3" s="2936"/>
      <c r="SZ3" s="2936"/>
      <c r="TA3" s="2936"/>
      <c r="TB3" s="2936"/>
      <c r="TC3" s="2936"/>
      <c r="TD3" s="2936"/>
      <c r="TE3" s="2936"/>
      <c r="TF3" s="2936"/>
      <c r="TG3" s="2936"/>
      <c r="TH3" s="2936"/>
      <c r="TI3" s="2936"/>
      <c r="TJ3" s="2936"/>
      <c r="TK3" s="2936"/>
      <c r="TL3" s="2936"/>
      <c r="TM3" s="2936"/>
      <c r="TN3" s="2936"/>
      <c r="TO3" s="2936"/>
      <c r="TP3" s="2936"/>
      <c r="TQ3" s="2936"/>
      <c r="TR3" s="2936"/>
      <c r="TS3" s="2936"/>
      <c r="TT3" s="2936"/>
      <c r="TU3" s="2936"/>
      <c r="TV3" s="2936"/>
      <c r="TW3" s="2936"/>
      <c r="TX3" s="2936"/>
      <c r="TY3" s="2936"/>
      <c r="TZ3" s="2936"/>
      <c r="UA3" s="2936"/>
      <c r="UB3" s="2936"/>
      <c r="UC3" s="2936"/>
      <c r="UD3" s="2936"/>
      <c r="UE3" s="2936"/>
      <c r="UF3" s="2936"/>
      <c r="UG3" s="2936"/>
      <c r="UH3" s="2936"/>
      <c r="UI3" s="2936"/>
      <c r="UJ3" s="2936"/>
      <c r="UK3" s="2936"/>
      <c r="UL3" s="2936"/>
      <c r="UM3" s="2936"/>
      <c r="UN3" s="2936"/>
      <c r="UO3" s="2936"/>
      <c r="UP3" s="2936"/>
      <c r="UQ3" s="2936"/>
      <c r="UR3" s="2936"/>
      <c r="US3" s="2936"/>
      <c r="UT3" s="2936"/>
      <c r="UU3" s="2936"/>
      <c r="UV3" s="2936"/>
      <c r="UW3" s="2936"/>
      <c r="UX3" s="2936"/>
      <c r="UY3" s="2936"/>
      <c r="UZ3" s="2936"/>
      <c r="VA3" s="2936"/>
      <c r="VB3" s="2936"/>
      <c r="VC3" s="2936"/>
      <c r="VD3" s="2936"/>
      <c r="VE3" s="2936"/>
      <c r="VF3" s="2936"/>
      <c r="VG3" s="2936"/>
      <c r="VH3" s="2936"/>
      <c r="VI3" s="2936"/>
      <c r="VJ3" s="2936"/>
      <c r="VK3" s="2936"/>
      <c r="VL3" s="2936"/>
      <c r="VM3" s="2936"/>
      <c r="VN3" s="2936"/>
      <c r="VO3" s="2936"/>
      <c r="VP3" s="2936"/>
      <c r="VQ3" s="2936"/>
      <c r="VR3" s="2936"/>
      <c r="VS3" s="2936"/>
      <c r="VT3" s="2936"/>
      <c r="VU3" s="2936"/>
      <c r="VV3" s="2936"/>
      <c r="VW3" s="2936"/>
      <c r="VX3" s="2936"/>
      <c r="VY3" s="2936"/>
      <c r="VZ3" s="2936"/>
      <c r="WA3" s="2936"/>
      <c r="WB3" s="2936"/>
      <c r="WC3" s="2936"/>
      <c r="WD3" s="2936"/>
      <c r="WE3" s="2936"/>
      <c r="WF3" s="2936"/>
      <c r="WG3" s="2936"/>
      <c r="WH3" s="2936"/>
      <c r="WI3" s="2936"/>
      <c r="WJ3" s="2936"/>
      <c r="WK3" s="2936"/>
      <c r="WL3" s="2936"/>
      <c r="WM3" s="2936"/>
      <c r="WN3" s="2936"/>
      <c r="WO3" s="2936"/>
      <c r="WP3" s="2936"/>
      <c r="WQ3" s="2936"/>
      <c r="WR3" s="2936"/>
      <c r="WS3" s="2936"/>
      <c r="WT3" s="2936"/>
      <c r="WU3" s="2936"/>
      <c r="WV3" s="2936"/>
      <c r="WW3" s="2936"/>
      <c r="WX3" s="2936"/>
      <c r="WY3" s="2936"/>
      <c r="WZ3" s="2936"/>
      <c r="XA3" s="2936"/>
      <c r="XB3" s="2936"/>
      <c r="XC3" s="2936"/>
      <c r="XD3" s="2936"/>
      <c r="XE3" s="2936"/>
      <c r="XF3" s="2936"/>
      <c r="XG3" s="2936"/>
      <c r="XH3" s="2936"/>
      <c r="XI3" s="2936"/>
      <c r="XJ3" s="2936"/>
      <c r="XK3" s="2936"/>
      <c r="XL3" s="2936"/>
      <c r="XM3" s="2936"/>
      <c r="XN3" s="2936"/>
      <c r="XO3" s="2936"/>
      <c r="XP3" s="2936"/>
      <c r="XQ3" s="2936"/>
      <c r="XR3" s="2936"/>
      <c r="XS3" s="2936"/>
      <c r="XT3" s="2936"/>
      <c r="XU3" s="2936"/>
      <c r="XV3" s="2936"/>
      <c r="XW3" s="2936"/>
      <c r="XX3" s="2936"/>
      <c r="XY3" s="2936"/>
      <c r="XZ3" s="2936"/>
      <c r="YA3" s="2936"/>
      <c r="YB3" s="2936"/>
      <c r="YC3" s="2936"/>
      <c r="YD3" s="2936"/>
      <c r="YE3" s="2936"/>
      <c r="YF3" s="2936"/>
      <c r="YG3" s="2936"/>
      <c r="YH3" s="2936"/>
      <c r="YI3" s="2936"/>
      <c r="YJ3" s="2936"/>
      <c r="YK3" s="2936"/>
      <c r="YL3" s="2936"/>
      <c r="YM3" s="2936"/>
      <c r="YN3" s="2936"/>
      <c r="YO3" s="2936"/>
      <c r="YP3" s="2936"/>
      <c r="YQ3" s="2936"/>
      <c r="YR3" s="2936"/>
      <c r="YS3" s="2936"/>
      <c r="YT3" s="2936"/>
      <c r="YU3" s="2936"/>
      <c r="YV3" s="2936"/>
      <c r="YW3" s="2936"/>
      <c r="YX3" s="2936"/>
      <c r="YY3" s="2936"/>
      <c r="YZ3" s="2936"/>
      <c r="ZA3" s="2936"/>
      <c r="ZB3" s="2936"/>
      <c r="ZC3" s="2936"/>
      <c r="ZD3" s="2936"/>
      <c r="ZE3" s="2936"/>
      <c r="ZF3" s="2936"/>
      <c r="ZG3" s="2936"/>
      <c r="ZH3" s="2936"/>
      <c r="ZI3" s="2936"/>
      <c r="ZJ3" s="2936"/>
      <c r="ZK3" s="2936"/>
      <c r="ZL3" s="2936"/>
      <c r="ZM3" s="2936"/>
      <c r="ZN3" s="2936"/>
      <c r="ZO3" s="2936"/>
      <c r="ZP3" s="2936"/>
      <c r="ZQ3" s="2936"/>
      <c r="ZR3" s="2936"/>
      <c r="ZS3" s="2936"/>
      <c r="ZT3" s="2936"/>
      <c r="ZU3" s="2936"/>
      <c r="ZV3" s="2936"/>
      <c r="ZW3" s="2936"/>
      <c r="ZX3" s="2936"/>
      <c r="ZY3" s="2936"/>
      <c r="ZZ3" s="2936"/>
      <c r="AAA3" s="2936"/>
      <c r="AAB3" s="2936"/>
      <c r="AAC3" s="2936"/>
      <c r="AAD3" s="2936"/>
      <c r="AAE3" s="2936"/>
      <c r="AAF3" s="2936"/>
      <c r="AAG3" s="2936"/>
      <c r="AAH3" s="2936"/>
      <c r="AAI3" s="2936"/>
      <c r="AAJ3" s="2936"/>
      <c r="AAK3" s="2936"/>
      <c r="AAL3" s="2936"/>
      <c r="AAM3" s="2936"/>
      <c r="AAN3" s="2936"/>
      <c r="AAO3" s="2936"/>
      <c r="AAP3" s="2936"/>
      <c r="AAQ3" s="2936"/>
      <c r="AAR3" s="2936"/>
      <c r="AAS3" s="2936"/>
      <c r="AAT3" s="2936"/>
      <c r="AAU3" s="2936"/>
      <c r="AAV3" s="2936"/>
      <c r="AAW3" s="2936"/>
      <c r="AAX3" s="2936"/>
      <c r="AAY3" s="2936"/>
      <c r="AAZ3" s="2936"/>
      <c r="ABA3" s="2936"/>
      <c r="ABB3" s="2936"/>
      <c r="ABC3" s="2936"/>
      <c r="ABD3" s="2936"/>
      <c r="ABE3" s="2936"/>
      <c r="ABF3" s="2936"/>
      <c r="ABG3" s="2936"/>
      <c r="ABH3" s="2936"/>
      <c r="ABI3" s="2936"/>
      <c r="ABJ3" s="2936"/>
      <c r="ABK3" s="2936"/>
      <c r="ABL3" s="2936"/>
      <c r="ABM3" s="2936"/>
      <c r="ABN3" s="2936"/>
      <c r="ABO3" s="2936"/>
      <c r="ABP3" s="2936"/>
      <c r="ABQ3" s="2936"/>
      <c r="ABR3" s="2936"/>
      <c r="ABS3" s="2936"/>
      <c r="ABT3" s="2936"/>
      <c r="ABU3" s="2936"/>
      <c r="ABV3" s="2936"/>
      <c r="ABW3" s="2936"/>
      <c r="ABX3" s="2936"/>
      <c r="ABY3" s="2936"/>
      <c r="ABZ3" s="2936"/>
      <c r="ACA3" s="2936"/>
      <c r="ACB3" s="2936"/>
      <c r="ACC3" s="2936"/>
      <c r="ACD3" s="2936"/>
      <c r="ACE3" s="2936"/>
      <c r="ACF3" s="2936"/>
      <c r="ACG3" s="2936"/>
      <c r="ACH3" s="2936"/>
      <c r="ACI3" s="2936"/>
      <c r="ACJ3" s="2936"/>
      <c r="ACK3" s="2936"/>
      <c r="ACL3" s="2936"/>
      <c r="ACM3" s="2936"/>
      <c r="ACN3" s="2936"/>
      <c r="ACO3" s="2936"/>
      <c r="ACP3" s="2936"/>
      <c r="ACQ3" s="2936"/>
      <c r="ACR3" s="2936"/>
      <c r="ACS3" s="2936"/>
      <c r="ACT3" s="2936"/>
      <c r="ACU3" s="2936"/>
      <c r="ACV3" s="2936"/>
      <c r="ACW3" s="2936"/>
      <c r="ACX3" s="2936"/>
      <c r="ACY3" s="2936"/>
      <c r="ACZ3" s="2936"/>
      <c r="ADA3" s="2936"/>
      <c r="ADB3" s="2936"/>
      <c r="ADC3" s="2936"/>
      <c r="ADD3" s="2936"/>
      <c r="ADE3" s="2936"/>
      <c r="ADF3" s="2936"/>
      <c r="ADG3" s="2936"/>
      <c r="ADH3" s="2936"/>
      <c r="ADI3" s="2936"/>
      <c r="ADJ3" s="2936"/>
      <c r="ADK3" s="2936"/>
      <c r="ADL3" s="2936"/>
      <c r="ADM3" s="2936"/>
      <c r="ADN3" s="2936"/>
      <c r="ADO3" s="2936"/>
      <c r="ADP3" s="2936"/>
      <c r="ADQ3" s="2936"/>
      <c r="ADR3" s="2936"/>
      <c r="ADS3" s="2936"/>
      <c r="ADT3" s="2936"/>
      <c r="ADU3" s="2936"/>
      <c r="ADV3" s="2936"/>
      <c r="ADW3" s="2936"/>
      <c r="ADX3" s="2936"/>
      <c r="ADY3" s="2936"/>
      <c r="ADZ3" s="2936"/>
      <c r="AEA3" s="2936"/>
      <c r="AEB3" s="2936"/>
      <c r="AEC3" s="2936"/>
      <c r="AED3" s="2936"/>
      <c r="AEE3" s="2936"/>
      <c r="AEF3" s="2936"/>
      <c r="AEG3" s="2936"/>
      <c r="AEH3" s="2936"/>
      <c r="AEI3" s="2936"/>
      <c r="AEJ3" s="2936"/>
      <c r="AEK3" s="2936"/>
      <c r="AEL3" s="2936"/>
      <c r="AEM3" s="2936"/>
      <c r="AEN3" s="2936"/>
      <c r="AEO3" s="2936"/>
      <c r="AEP3" s="2936"/>
      <c r="AEQ3" s="2936"/>
      <c r="AER3" s="2936"/>
      <c r="AES3" s="2936"/>
      <c r="AET3" s="2936"/>
      <c r="AEU3" s="2936"/>
      <c r="AEV3" s="2936"/>
      <c r="AEW3" s="2936"/>
      <c r="AEX3" s="2936"/>
      <c r="AEY3" s="2936"/>
      <c r="AEZ3" s="2936"/>
      <c r="AFA3" s="2936"/>
      <c r="AFB3" s="2936"/>
      <c r="AFC3" s="2936"/>
      <c r="AFD3" s="2936"/>
      <c r="AFE3" s="2936"/>
      <c r="AFF3" s="2936"/>
      <c r="AFG3" s="2936"/>
      <c r="AFH3" s="2936"/>
      <c r="AFI3" s="2936"/>
      <c r="AFJ3" s="2936"/>
      <c r="AFK3" s="2936"/>
      <c r="AFL3" s="2936"/>
      <c r="AFM3" s="2936"/>
      <c r="AFN3" s="2936"/>
      <c r="AFO3" s="2936"/>
      <c r="AFP3" s="2936"/>
      <c r="AFQ3" s="2936"/>
      <c r="AFR3" s="2936"/>
      <c r="AFS3" s="2936"/>
      <c r="AFT3" s="2936"/>
      <c r="AFU3" s="2936"/>
      <c r="AFV3" s="2936"/>
      <c r="AFW3" s="2936"/>
      <c r="AFX3" s="2936"/>
      <c r="AFY3" s="2936"/>
      <c r="AFZ3" s="2936"/>
      <c r="AGA3" s="2936"/>
      <c r="AGB3" s="2936"/>
      <c r="AGC3" s="2936"/>
      <c r="AGD3" s="2936"/>
      <c r="AGE3" s="2936"/>
      <c r="AGF3" s="2936"/>
      <c r="AGG3" s="2936"/>
      <c r="AGH3" s="2936"/>
      <c r="AGI3" s="2936"/>
      <c r="AGJ3" s="2936"/>
      <c r="AGK3" s="2936"/>
      <c r="AGL3" s="2936"/>
      <c r="AGM3" s="2936"/>
      <c r="AGN3" s="2936"/>
      <c r="AGO3" s="2936"/>
      <c r="AGP3" s="2936"/>
      <c r="AGQ3" s="2936"/>
      <c r="AGR3" s="2936"/>
      <c r="AGS3" s="2936"/>
      <c r="AGT3" s="2936"/>
      <c r="AGU3" s="2936"/>
      <c r="AGV3" s="2936"/>
      <c r="AGW3" s="2936"/>
      <c r="AGX3" s="2936"/>
      <c r="AGY3" s="2936"/>
      <c r="AGZ3" s="2936"/>
      <c r="AHA3" s="2936"/>
      <c r="AHB3" s="2936"/>
      <c r="AHC3" s="2936"/>
      <c r="AHD3" s="2936"/>
      <c r="AHE3" s="2936"/>
      <c r="AHF3" s="2936"/>
      <c r="AHG3" s="2936"/>
      <c r="AHH3" s="2936"/>
      <c r="AHI3" s="2936"/>
      <c r="AHJ3" s="2936"/>
      <c r="AHK3" s="2936"/>
      <c r="AHL3" s="2936"/>
      <c r="AHM3" s="2936"/>
      <c r="AHN3" s="2936"/>
      <c r="AHO3" s="2936"/>
      <c r="AHP3" s="2936"/>
      <c r="AHQ3" s="2936"/>
      <c r="AHR3" s="2936"/>
      <c r="AHS3" s="2936"/>
      <c r="AHT3" s="2936"/>
      <c r="AHU3" s="2936"/>
      <c r="AHV3" s="2936"/>
      <c r="AHW3" s="2936"/>
      <c r="AHX3" s="2936"/>
      <c r="AHY3" s="2936"/>
      <c r="AHZ3" s="2936"/>
      <c r="AIA3" s="2936"/>
      <c r="AIB3" s="2936"/>
      <c r="AIC3" s="2936"/>
      <c r="AID3" s="2936"/>
      <c r="AIE3" s="2936"/>
      <c r="AIF3" s="2936"/>
      <c r="AIG3" s="2936"/>
      <c r="AIH3" s="2936"/>
      <c r="AII3" s="2936"/>
      <c r="AIJ3" s="2936"/>
      <c r="AIK3" s="2936"/>
      <c r="AIL3" s="2936"/>
      <c r="AIM3" s="2936"/>
      <c r="AIN3" s="2936"/>
      <c r="AIO3" s="2936"/>
      <c r="AIP3" s="2936"/>
      <c r="AIQ3" s="2936"/>
      <c r="AIR3" s="2936"/>
      <c r="AIS3" s="2936"/>
      <c r="AIT3" s="2936"/>
      <c r="AIU3" s="2936"/>
      <c r="AIV3" s="2936"/>
      <c r="AIW3" s="2936"/>
      <c r="AIX3" s="2936"/>
      <c r="AIY3" s="2936"/>
      <c r="AIZ3" s="2936"/>
      <c r="AJA3" s="2936"/>
      <c r="AJB3" s="2936"/>
      <c r="AJC3" s="2936"/>
      <c r="AJD3" s="2936"/>
      <c r="AJE3" s="2936"/>
      <c r="AJF3" s="2936"/>
      <c r="AJG3" s="2936"/>
      <c r="AJH3" s="2936"/>
      <c r="AJI3" s="2936"/>
      <c r="AJJ3" s="2936"/>
      <c r="AJK3" s="2936"/>
      <c r="AJL3" s="2936"/>
      <c r="AJM3" s="2936"/>
      <c r="AJN3" s="2936"/>
      <c r="AJO3" s="2936"/>
      <c r="AJP3" s="2936"/>
      <c r="AJQ3" s="2936"/>
      <c r="AJR3" s="2936"/>
      <c r="AJS3" s="2936"/>
      <c r="AJT3" s="2936"/>
      <c r="AJU3" s="2936"/>
      <c r="AJV3" s="2936"/>
      <c r="AJW3" s="2936"/>
      <c r="AJX3" s="2936"/>
      <c r="AJY3" s="2936"/>
      <c r="AJZ3" s="2936"/>
      <c r="AKA3" s="2936"/>
      <c r="AKB3" s="2936"/>
      <c r="AKC3" s="2936"/>
      <c r="AKD3" s="2936"/>
      <c r="AKE3" s="2936"/>
      <c r="AKF3" s="2936"/>
      <c r="AKG3" s="2936"/>
      <c r="AKH3" s="2936"/>
      <c r="AKI3" s="2936"/>
      <c r="AKJ3" s="2936"/>
      <c r="AKK3" s="2936"/>
      <c r="AKL3" s="2936"/>
      <c r="AKM3" s="2936"/>
      <c r="AKN3" s="2936"/>
      <c r="AKO3" s="2936"/>
      <c r="AKP3" s="2936"/>
      <c r="AKQ3" s="2936"/>
      <c r="AKR3" s="2936"/>
      <c r="AKS3" s="2936"/>
      <c r="AKT3" s="2936"/>
      <c r="AKU3" s="2936"/>
      <c r="AKV3" s="2936"/>
      <c r="AKW3" s="2936"/>
      <c r="AKX3" s="2936"/>
      <c r="AKY3" s="2936"/>
      <c r="AKZ3" s="2936"/>
      <c r="ALA3" s="2936"/>
      <c r="ALB3" s="2936"/>
      <c r="ALC3" s="2936"/>
      <c r="ALD3" s="2936"/>
      <c r="ALE3" s="2936"/>
      <c r="ALF3" s="2936"/>
      <c r="ALG3" s="2936"/>
      <c r="ALH3" s="2936"/>
      <c r="ALI3" s="2936"/>
      <c r="ALJ3" s="2936"/>
      <c r="ALK3" s="2936"/>
      <c r="ALL3" s="2936"/>
      <c r="ALM3" s="2936"/>
      <c r="ALN3" s="2936"/>
      <c r="ALO3" s="2936"/>
      <c r="ALP3" s="2936"/>
      <c r="ALQ3" s="2936"/>
      <c r="ALR3" s="2936"/>
      <c r="ALS3" s="2936"/>
      <c r="ALT3" s="2936"/>
      <c r="ALU3" s="2936"/>
      <c r="ALV3" s="2936"/>
      <c r="ALW3" s="2936"/>
      <c r="ALX3" s="2936"/>
      <c r="ALY3" s="2936"/>
      <c r="ALZ3" s="2936"/>
      <c r="AMA3" s="2936"/>
      <c r="AMB3" s="2936"/>
      <c r="AMC3" s="2936"/>
      <c r="AMD3" s="2936"/>
      <c r="AME3" s="2936"/>
      <c r="AMF3" s="2936"/>
      <c r="AMG3" s="2936"/>
      <c r="AMH3" s="2936"/>
      <c r="AMI3" s="2936"/>
      <c r="AMJ3" s="2936"/>
      <c r="AMK3" s="2936"/>
      <c r="AML3" s="2936"/>
      <c r="AMM3" s="2936"/>
      <c r="AMN3" s="2936"/>
      <c r="AMO3" s="2936"/>
      <c r="AMP3" s="2936"/>
      <c r="AMQ3" s="2936"/>
      <c r="AMR3" s="2936"/>
      <c r="AMS3" s="2936"/>
      <c r="AMT3" s="2936"/>
      <c r="AMU3" s="2936"/>
      <c r="AMV3" s="2936"/>
      <c r="AMW3" s="2936"/>
      <c r="AMX3" s="2936"/>
      <c r="AMY3" s="2936"/>
      <c r="AMZ3" s="2936"/>
      <c r="ANA3" s="2936"/>
      <c r="ANB3" s="2936"/>
      <c r="ANC3" s="2936"/>
      <c r="AND3" s="2936"/>
      <c r="ANE3" s="2936"/>
      <c r="ANF3" s="2936"/>
      <c r="ANG3" s="2936"/>
      <c r="ANH3" s="2936"/>
      <c r="ANI3" s="2936"/>
      <c r="ANJ3" s="2936"/>
      <c r="ANK3" s="2936"/>
      <c r="ANL3" s="2936"/>
      <c r="ANM3" s="2936"/>
      <c r="ANN3" s="2936"/>
      <c r="ANO3" s="2936"/>
      <c r="ANP3" s="2936"/>
      <c r="ANQ3" s="2936"/>
      <c r="ANR3" s="2936"/>
      <c r="ANS3" s="2936"/>
      <c r="ANT3" s="2936"/>
      <c r="ANU3" s="2936"/>
      <c r="ANV3" s="2936"/>
      <c r="ANW3" s="2936"/>
      <c r="ANX3" s="2936"/>
      <c r="ANY3" s="2936"/>
      <c r="ANZ3" s="2936"/>
      <c r="AOA3" s="2936"/>
      <c r="AOB3" s="2936"/>
      <c r="AOC3" s="2936"/>
      <c r="AOD3" s="2936"/>
      <c r="AOE3" s="2936"/>
      <c r="AOF3" s="2936"/>
      <c r="AOG3" s="2936"/>
      <c r="AOH3" s="2936"/>
      <c r="AOI3" s="2936"/>
      <c r="AOJ3" s="2936"/>
      <c r="AOK3" s="2936"/>
      <c r="AOL3" s="2936"/>
      <c r="AOM3" s="2936"/>
      <c r="AON3" s="2936"/>
      <c r="AOO3" s="2936"/>
      <c r="AOP3" s="2936"/>
      <c r="AOQ3" s="2936"/>
      <c r="AOR3" s="2936"/>
      <c r="AOS3" s="2936"/>
      <c r="AOT3" s="2936"/>
      <c r="AOU3" s="2936"/>
      <c r="AOV3" s="2936"/>
      <c r="AOW3" s="2936"/>
      <c r="AOX3" s="2936"/>
      <c r="AOY3" s="2936"/>
      <c r="AOZ3" s="2936"/>
      <c r="APA3" s="2936"/>
      <c r="APB3" s="2936"/>
      <c r="APC3" s="2936"/>
      <c r="APD3" s="2936"/>
      <c r="APE3" s="2936"/>
      <c r="APF3" s="2936"/>
      <c r="APG3" s="2936"/>
      <c r="APH3" s="2936"/>
      <c r="API3" s="2936"/>
      <c r="APJ3" s="2936"/>
      <c r="APK3" s="2936"/>
      <c r="APL3" s="2936"/>
      <c r="APM3" s="2936"/>
      <c r="APN3" s="2936"/>
      <c r="APO3" s="2936"/>
      <c r="APP3" s="2936"/>
      <c r="APQ3" s="2936"/>
      <c r="APR3" s="2936"/>
      <c r="APS3" s="2936"/>
      <c r="APT3" s="2936"/>
      <c r="APU3" s="2936"/>
      <c r="APV3" s="2936"/>
      <c r="APW3" s="2936"/>
      <c r="APX3" s="2936"/>
      <c r="APY3" s="2936"/>
      <c r="APZ3" s="2936"/>
      <c r="AQA3" s="2936"/>
      <c r="AQB3" s="2936"/>
      <c r="AQC3" s="2936"/>
      <c r="AQD3" s="2936"/>
      <c r="AQE3" s="2936"/>
      <c r="AQF3" s="2936"/>
      <c r="AQG3" s="2936"/>
      <c r="AQH3" s="2936"/>
      <c r="AQI3" s="2936"/>
      <c r="AQJ3" s="2936"/>
      <c r="AQK3" s="2936"/>
      <c r="AQL3" s="2936"/>
      <c r="AQM3" s="2936"/>
      <c r="AQN3" s="2936"/>
      <c r="AQO3" s="2936"/>
      <c r="AQP3" s="2936"/>
      <c r="AQQ3" s="2936"/>
      <c r="AQR3" s="2936"/>
      <c r="AQS3" s="2936"/>
      <c r="AQT3" s="2936"/>
      <c r="AQU3" s="2936"/>
      <c r="AQV3" s="2936"/>
      <c r="AQW3" s="2936"/>
      <c r="AQX3" s="2936"/>
      <c r="AQY3" s="2936"/>
      <c r="AQZ3" s="2936"/>
      <c r="ARA3" s="2936"/>
      <c r="ARB3" s="2936"/>
      <c r="ARC3" s="2936"/>
      <c r="ARD3" s="2936"/>
      <c r="ARE3" s="2936"/>
      <c r="ARF3" s="2936"/>
      <c r="ARG3" s="2936"/>
      <c r="ARH3" s="2936"/>
      <c r="ARI3" s="2936"/>
      <c r="ARJ3" s="2936"/>
      <c r="ARK3" s="2936"/>
      <c r="ARL3" s="2936"/>
      <c r="ARM3" s="2936"/>
      <c r="ARN3" s="2936"/>
      <c r="ARO3" s="2936"/>
      <c r="ARP3" s="2936"/>
      <c r="ARQ3" s="2936"/>
      <c r="ARR3" s="2936"/>
      <c r="ARS3" s="2936"/>
      <c r="ART3" s="2936"/>
      <c r="ARU3" s="2936"/>
      <c r="ARV3" s="2936"/>
      <c r="ARW3" s="2936"/>
      <c r="ARX3" s="2936"/>
      <c r="ARY3" s="2936"/>
      <c r="ARZ3" s="2936"/>
      <c r="ASA3" s="2936"/>
      <c r="ASB3" s="2936"/>
      <c r="ASC3" s="2936"/>
      <c r="ASD3" s="2936"/>
      <c r="ASE3" s="2936"/>
      <c r="ASF3" s="2936"/>
      <c r="ASG3" s="2936"/>
      <c r="ASH3" s="2936"/>
      <c r="ASI3" s="2936"/>
      <c r="ASJ3" s="2936"/>
      <c r="ASK3" s="2936"/>
      <c r="ASL3" s="2936"/>
      <c r="ASM3" s="2936"/>
      <c r="ASN3" s="2936"/>
      <c r="ASO3" s="2936"/>
      <c r="ASP3" s="2936"/>
      <c r="ASQ3" s="2936"/>
      <c r="ASR3" s="2936"/>
      <c r="ASS3" s="2936"/>
      <c r="AST3" s="2936"/>
      <c r="ASU3" s="2936"/>
      <c r="ASV3" s="2936"/>
      <c r="ASW3" s="2936"/>
      <c r="ASX3" s="2936"/>
      <c r="ASY3" s="2936"/>
      <c r="ASZ3" s="2936"/>
      <c r="ATA3" s="2936"/>
      <c r="ATB3" s="2936"/>
      <c r="ATC3" s="2936"/>
      <c r="ATD3" s="2936"/>
      <c r="ATE3" s="2936"/>
      <c r="ATF3" s="2936"/>
      <c r="ATG3" s="2936"/>
      <c r="ATH3" s="2936"/>
      <c r="ATI3" s="2936"/>
      <c r="ATJ3" s="2936"/>
      <c r="ATK3" s="2936"/>
      <c r="ATL3" s="2936"/>
      <c r="ATM3" s="2936"/>
      <c r="ATN3" s="2936"/>
      <c r="ATO3" s="2936"/>
      <c r="ATP3" s="2936"/>
      <c r="ATQ3" s="2936"/>
      <c r="ATR3" s="2936"/>
      <c r="ATS3" s="2936"/>
      <c r="ATT3" s="2936"/>
      <c r="ATU3" s="2936"/>
      <c r="ATV3" s="2936"/>
      <c r="ATW3" s="2936"/>
      <c r="ATX3" s="2936"/>
      <c r="ATY3" s="2936"/>
      <c r="ATZ3" s="2936"/>
      <c r="AUA3" s="2936"/>
      <c r="AUB3" s="2936"/>
      <c r="AUC3" s="2936"/>
      <c r="AUD3" s="2936"/>
      <c r="AUE3" s="2936"/>
      <c r="AUF3" s="2936"/>
      <c r="AUG3" s="2936"/>
      <c r="AUH3" s="2936"/>
      <c r="AUI3" s="2936"/>
      <c r="AUJ3" s="2936"/>
      <c r="AUK3" s="2936"/>
      <c r="AUL3" s="2936"/>
      <c r="AUM3" s="2936"/>
      <c r="AUN3" s="2936"/>
      <c r="AUO3" s="2936"/>
      <c r="AUP3" s="2936"/>
      <c r="AUQ3" s="2936"/>
      <c r="AUR3" s="2936"/>
      <c r="AUS3" s="2936"/>
      <c r="AUT3" s="2936"/>
      <c r="AUU3" s="2936"/>
      <c r="AUV3" s="2936"/>
      <c r="AUW3" s="2936"/>
      <c r="AUX3" s="2936"/>
      <c r="AUY3" s="2936"/>
      <c r="AUZ3" s="2936"/>
      <c r="AVA3" s="2936"/>
      <c r="AVB3" s="2936"/>
      <c r="AVC3" s="2936"/>
      <c r="AVD3" s="2936"/>
      <c r="AVE3" s="2936"/>
      <c r="AVF3" s="2936"/>
      <c r="AVG3" s="2936"/>
      <c r="AVH3" s="2936"/>
      <c r="AVI3" s="2936"/>
      <c r="AVJ3" s="2936"/>
      <c r="AVK3" s="2936"/>
      <c r="AVL3" s="2936"/>
      <c r="AVM3" s="2936"/>
      <c r="AVN3" s="2936"/>
      <c r="AVO3" s="2936"/>
      <c r="AVP3" s="2936"/>
      <c r="AVQ3" s="2936"/>
      <c r="AVR3" s="2936"/>
      <c r="AVS3" s="2936"/>
      <c r="AVT3" s="2936"/>
      <c r="AVU3" s="2936"/>
      <c r="AVV3" s="2936"/>
      <c r="AVW3" s="2936"/>
      <c r="AVX3" s="2936"/>
      <c r="AVY3" s="2936"/>
      <c r="AVZ3" s="2936"/>
      <c r="AWA3" s="2936"/>
      <c r="AWB3" s="2936"/>
      <c r="AWC3" s="2936"/>
      <c r="AWD3" s="2936"/>
      <c r="AWE3" s="2936"/>
      <c r="AWF3" s="2936"/>
      <c r="AWG3" s="2936"/>
      <c r="AWH3" s="2936"/>
      <c r="AWI3" s="2936"/>
      <c r="AWJ3" s="2936"/>
      <c r="AWK3" s="2936"/>
      <c r="AWL3" s="2936"/>
      <c r="AWM3" s="2936"/>
      <c r="AWN3" s="2936"/>
      <c r="AWO3" s="2936"/>
      <c r="AWP3" s="2936"/>
      <c r="AWQ3" s="2936"/>
      <c r="AWR3" s="2936"/>
      <c r="AWS3" s="2936"/>
      <c r="AWT3" s="2936"/>
      <c r="AWU3" s="2936"/>
      <c r="AWV3" s="2936"/>
      <c r="AWW3" s="2936"/>
      <c r="AWX3" s="2936"/>
      <c r="AWY3" s="2936"/>
      <c r="AWZ3" s="2936"/>
      <c r="AXA3" s="2936"/>
      <c r="AXB3" s="2936"/>
      <c r="AXC3" s="2936"/>
      <c r="AXD3" s="2936"/>
      <c r="AXE3" s="2936"/>
      <c r="AXF3" s="2936"/>
      <c r="AXG3" s="2936"/>
      <c r="AXH3" s="2936"/>
      <c r="AXI3" s="2936"/>
      <c r="AXJ3" s="2936"/>
      <c r="AXK3" s="2936"/>
      <c r="AXL3" s="2936"/>
      <c r="AXM3" s="2936"/>
      <c r="AXN3" s="2936"/>
      <c r="AXO3" s="2936"/>
      <c r="AXP3" s="2936"/>
      <c r="AXQ3" s="2936"/>
      <c r="AXR3" s="2936"/>
      <c r="AXS3" s="2936"/>
      <c r="AXT3" s="2936"/>
      <c r="AXU3" s="2936"/>
      <c r="AXV3" s="2936"/>
      <c r="AXW3" s="2936"/>
      <c r="AXX3" s="2936"/>
      <c r="AXY3" s="2936"/>
      <c r="AXZ3" s="2936"/>
      <c r="AYA3" s="2936"/>
      <c r="AYB3" s="2936"/>
      <c r="AYC3" s="2936"/>
      <c r="AYD3" s="2936"/>
      <c r="AYE3" s="2936"/>
      <c r="AYF3" s="2936"/>
      <c r="AYG3" s="2936"/>
      <c r="AYH3" s="2936"/>
      <c r="AYI3" s="2936"/>
      <c r="AYJ3" s="2936"/>
      <c r="AYK3" s="2936"/>
      <c r="AYL3" s="2936"/>
      <c r="AYM3" s="2936"/>
      <c r="AYN3" s="2936"/>
      <c r="AYO3" s="2936"/>
      <c r="AYP3" s="2936"/>
      <c r="AYQ3" s="2936"/>
      <c r="AYR3" s="2936"/>
      <c r="AYS3" s="2936"/>
      <c r="AYT3" s="2936"/>
      <c r="AYU3" s="2936"/>
      <c r="AYV3" s="2936"/>
      <c r="AYW3" s="2936"/>
      <c r="AYX3" s="2936"/>
      <c r="AYY3" s="2936"/>
      <c r="AYZ3" s="2936"/>
      <c r="AZA3" s="2936"/>
      <c r="AZB3" s="2936"/>
      <c r="AZC3" s="2936"/>
      <c r="AZD3" s="2936"/>
      <c r="AZE3" s="2936"/>
      <c r="AZF3" s="2936"/>
      <c r="AZG3" s="2936"/>
      <c r="AZH3" s="2936"/>
      <c r="AZI3" s="2936"/>
      <c r="AZJ3" s="2936"/>
      <c r="AZK3" s="2936"/>
      <c r="AZL3" s="2936"/>
      <c r="AZM3" s="2936"/>
      <c r="AZN3" s="2936"/>
      <c r="AZO3" s="2936"/>
      <c r="AZP3" s="2936"/>
      <c r="AZQ3" s="2936"/>
      <c r="AZR3" s="2936"/>
      <c r="AZS3" s="2936"/>
      <c r="AZT3" s="2936"/>
      <c r="AZU3" s="2936"/>
      <c r="AZV3" s="2936"/>
      <c r="AZW3" s="2936"/>
      <c r="AZX3" s="2936"/>
      <c r="AZY3" s="2936"/>
      <c r="AZZ3" s="2936"/>
      <c r="BAA3" s="2936"/>
      <c r="BAB3" s="2936"/>
      <c r="BAC3" s="2936"/>
      <c r="BAD3" s="2936"/>
      <c r="BAE3" s="2936"/>
      <c r="BAF3" s="2936"/>
      <c r="BAG3" s="2936"/>
      <c r="BAH3" s="2936"/>
      <c r="BAI3" s="2936"/>
      <c r="BAJ3" s="2936"/>
      <c r="BAK3" s="2936"/>
      <c r="BAL3" s="2936"/>
      <c r="BAM3" s="2936"/>
      <c r="BAN3" s="2936"/>
      <c r="BAO3" s="2936"/>
      <c r="BAP3" s="2936"/>
      <c r="BAQ3" s="2936"/>
      <c r="BAR3" s="2936"/>
      <c r="BAS3" s="2936"/>
      <c r="BAT3" s="2936"/>
      <c r="BAU3" s="2936"/>
      <c r="BAV3" s="2936"/>
      <c r="BAW3" s="2936"/>
      <c r="BAX3" s="2936"/>
      <c r="BAY3" s="2936"/>
      <c r="BAZ3" s="2936"/>
      <c r="BBA3" s="2936"/>
      <c r="BBB3" s="2936"/>
      <c r="BBC3" s="2936"/>
      <c r="BBD3" s="2936"/>
      <c r="BBE3" s="2936"/>
      <c r="BBF3" s="2936"/>
      <c r="BBG3" s="2936"/>
      <c r="BBH3" s="2936"/>
      <c r="BBI3" s="2936"/>
      <c r="BBJ3" s="2936"/>
      <c r="BBK3" s="2936"/>
      <c r="BBL3" s="2936"/>
      <c r="BBM3" s="2936"/>
      <c r="BBN3" s="2936"/>
      <c r="BBO3" s="2936"/>
      <c r="BBP3" s="2936"/>
      <c r="BBQ3" s="2936"/>
      <c r="BBR3" s="2936"/>
      <c r="BBS3" s="2936"/>
      <c r="BBT3" s="2936"/>
      <c r="BBU3" s="2936"/>
      <c r="BBV3" s="2936"/>
      <c r="BBW3" s="2936"/>
      <c r="BBX3" s="2936"/>
      <c r="BBY3" s="2936"/>
      <c r="BBZ3" s="2936"/>
      <c r="BCA3" s="2936"/>
      <c r="BCB3" s="2936"/>
      <c r="BCC3" s="2936"/>
      <c r="BCD3" s="2936"/>
      <c r="BCE3" s="2936"/>
      <c r="BCF3" s="2936"/>
      <c r="BCG3" s="2936"/>
      <c r="BCH3" s="2936"/>
      <c r="BCI3" s="2936"/>
      <c r="BCJ3" s="2936"/>
      <c r="BCK3" s="2936"/>
      <c r="BCL3" s="2936"/>
      <c r="BCM3" s="2936"/>
      <c r="BCN3" s="2936"/>
      <c r="BCO3" s="2936"/>
      <c r="BCP3" s="2936"/>
      <c r="BCQ3" s="2936"/>
      <c r="BCR3" s="2936"/>
      <c r="BCS3" s="2936"/>
      <c r="BCT3" s="2936"/>
      <c r="BCU3" s="2936"/>
      <c r="BCV3" s="2936"/>
      <c r="BCW3" s="2936"/>
      <c r="BCX3" s="2936"/>
      <c r="BCY3" s="2936"/>
      <c r="BCZ3" s="2936"/>
      <c r="BDA3" s="2936"/>
      <c r="BDB3" s="2936"/>
      <c r="BDC3" s="2936"/>
      <c r="BDD3" s="2936"/>
      <c r="BDE3" s="2936"/>
      <c r="BDF3" s="2936"/>
      <c r="BDG3" s="2936"/>
      <c r="BDH3" s="2936"/>
      <c r="BDI3" s="2936"/>
      <c r="BDJ3" s="2936"/>
      <c r="BDK3" s="2936"/>
      <c r="BDL3" s="2936"/>
      <c r="BDM3" s="2936"/>
      <c r="BDN3" s="2936"/>
      <c r="BDO3" s="2936"/>
      <c r="BDP3" s="2936"/>
      <c r="BDQ3" s="2936"/>
      <c r="BDR3" s="2936"/>
      <c r="BDS3" s="2936"/>
      <c r="BDT3" s="2936"/>
      <c r="BDU3" s="2936"/>
      <c r="BDV3" s="2936"/>
      <c r="BDW3" s="2936"/>
      <c r="BDX3" s="2936"/>
      <c r="BDY3" s="2936"/>
      <c r="BDZ3" s="2936"/>
      <c r="BEA3" s="2936"/>
      <c r="BEB3" s="2936"/>
      <c r="BEC3" s="2936"/>
      <c r="BED3" s="2936"/>
      <c r="BEE3" s="2936"/>
      <c r="BEF3" s="2936"/>
      <c r="BEG3" s="2936"/>
      <c r="BEH3" s="2936"/>
      <c r="BEI3" s="2936"/>
      <c r="BEJ3" s="2936"/>
      <c r="BEK3" s="2936"/>
      <c r="BEL3" s="2936"/>
      <c r="BEM3" s="2936"/>
      <c r="BEN3" s="2936"/>
      <c r="BEO3" s="2936"/>
      <c r="BEP3" s="2936"/>
      <c r="BEQ3" s="2936"/>
      <c r="BER3" s="2936"/>
      <c r="BES3" s="2936"/>
      <c r="BET3" s="2936"/>
      <c r="BEU3" s="2936"/>
      <c r="BEV3" s="2936"/>
      <c r="BEW3" s="2936"/>
      <c r="BEX3" s="2936"/>
      <c r="BEY3" s="2936"/>
      <c r="BEZ3" s="2936"/>
      <c r="BFA3" s="2936"/>
      <c r="BFB3" s="2936"/>
      <c r="BFC3" s="2936"/>
      <c r="BFD3" s="2936"/>
      <c r="BFE3" s="2936"/>
      <c r="BFF3" s="2936"/>
      <c r="BFG3" s="2936"/>
      <c r="BFH3" s="2936"/>
      <c r="BFI3" s="2936"/>
      <c r="BFJ3" s="2936"/>
      <c r="BFK3" s="2936"/>
      <c r="BFL3" s="2936"/>
      <c r="BFM3" s="2936"/>
      <c r="BFN3" s="2936"/>
      <c r="BFO3" s="2936"/>
      <c r="BFP3" s="2936"/>
      <c r="BFQ3" s="2936"/>
      <c r="BFR3" s="2936"/>
      <c r="BFS3" s="2936"/>
      <c r="BFT3" s="2936"/>
      <c r="BFU3" s="2936"/>
      <c r="BFV3" s="2936"/>
      <c r="BFW3" s="2936"/>
      <c r="BFX3" s="2936"/>
      <c r="BFY3" s="2936"/>
      <c r="BFZ3" s="2936"/>
      <c r="BGA3" s="2936"/>
      <c r="BGB3" s="2936"/>
      <c r="BGC3" s="2936"/>
      <c r="BGD3" s="2936"/>
      <c r="BGE3" s="2936"/>
      <c r="BGF3" s="2936"/>
      <c r="BGG3" s="2936"/>
      <c r="BGH3" s="2936"/>
      <c r="BGI3" s="2936"/>
      <c r="BGJ3" s="2936"/>
      <c r="BGK3" s="2936"/>
      <c r="BGL3" s="2936"/>
      <c r="BGM3" s="2936"/>
      <c r="BGN3" s="2936"/>
      <c r="BGO3" s="2936"/>
      <c r="BGP3" s="2936"/>
      <c r="BGQ3" s="2936"/>
      <c r="BGR3" s="2936"/>
      <c r="BGS3" s="2936"/>
      <c r="BGT3" s="2936"/>
      <c r="BGU3" s="2936"/>
      <c r="BGV3" s="2936"/>
      <c r="BGW3" s="2936"/>
      <c r="BGX3" s="2936"/>
      <c r="BGY3" s="2936"/>
      <c r="BGZ3" s="2936"/>
      <c r="BHA3" s="2936"/>
      <c r="BHB3" s="2936"/>
      <c r="BHC3" s="2936"/>
      <c r="BHD3" s="2936"/>
      <c r="BHE3" s="2936"/>
      <c r="BHF3" s="2936"/>
      <c r="BHG3" s="2936"/>
      <c r="BHH3" s="2936"/>
      <c r="BHI3" s="2936"/>
      <c r="BHJ3" s="2936"/>
      <c r="BHK3" s="2936"/>
      <c r="BHL3" s="2936"/>
      <c r="BHM3" s="2936"/>
      <c r="BHN3" s="2936"/>
      <c r="BHO3" s="2936"/>
      <c r="BHP3" s="2936"/>
      <c r="BHQ3" s="2936"/>
      <c r="BHR3" s="2936"/>
      <c r="BHS3" s="2936"/>
      <c r="BHT3" s="2936"/>
      <c r="BHU3" s="2936"/>
      <c r="BHV3" s="2936"/>
      <c r="BHW3" s="2936"/>
      <c r="BHX3" s="2936"/>
      <c r="BHY3" s="2936"/>
      <c r="BHZ3" s="2936"/>
      <c r="BIA3" s="2936"/>
      <c r="BIB3" s="2936"/>
      <c r="BIC3" s="2936"/>
      <c r="BID3" s="2936"/>
      <c r="BIE3" s="2936"/>
      <c r="BIF3" s="2936"/>
      <c r="BIG3" s="2936"/>
      <c r="BIH3" s="2936"/>
      <c r="BII3" s="2936"/>
      <c r="BIJ3" s="2936"/>
      <c r="BIK3" s="2936"/>
      <c r="BIL3" s="2936"/>
      <c r="BIM3" s="2936"/>
      <c r="BIN3" s="2936"/>
      <c r="BIO3" s="2936"/>
      <c r="BIP3" s="2936"/>
      <c r="BIQ3" s="2936"/>
      <c r="BIR3" s="2936"/>
      <c r="BIS3" s="2936"/>
      <c r="BIT3" s="2936"/>
      <c r="BIU3" s="2936"/>
      <c r="BIV3" s="2936"/>
      <c r="BIW3" s="2936"/>
      <c r="BIX3" s="2936"/>
      <c r="BIY3" s="2936"/>
      <c r="BIZ3" s="2936"/>
      <c r="BJA3" s="2936"/>
      <c r="BJB3" s="2936"/>
      <c r="BJC3" s="2936"/>
      <c r="BJD3" s="2936"/>
      <c r="BJE3" s="2936"/>
      <c r="BJF3" s="2936"/>
      <c r="BJG3" s="2936"/>
      <c r="BJH3" s="2936"/>
      <c r="BJI3" s="2936"/>
      <c r="BJJ3" s="2936"/>
      <c r="BJK3" s="2936"/>
      <c r="BJL3" s="2936"/>
      <c r="BJM3" s="2936"/>
      <c r="BJN3" s="2936"/>
      <c r="BJO3" s="2936"/>
      <c r="BJP3" s="2936"/>
      <c r="BJQ3" s="2936"/>
      <c r="BJR3" s="2936"/>
      <c r="BJS3" s="2936"/>
      <c r="BJT3" s="2936"/>
      <c r="BJU3" s="2936"/>
      <c r="BJV3" s="2936"/>
      <c r="BJW3" s="2936"/>
      <c r="BJX3" s="2936"/>
      <c r="BJY3" s="2936"/>
      <c r="BJZ3" s="2936"/>
      <c r="BKA3" s="2936"/>
      <c r="BKB3" s="2936"/>
      <c r="BKC3" s="2936"/>
      <c r="BKD3" s="2936"/>
      <c r="BKE3" s="2936"/>
      <c r="BKF3" s="2936"/>
      <c r="BKG3" s="2936"/>
      <c r="BKH3" s="2936"/>
      <c r="BKI3" s="2936"/>
      <c r="BKJ3" s="2936"/>
      <c r="BKK3" s="2936"/>
      <c r="BKL3" s="2936"/>
      <c r="BKM3" s="2936"/>
      <c r="BKN3" s="2936"/>
      <c r="BKO3" s="2936"/>
      <c r="BKP3" s="2936"/>
      <c r="BKQ3" s="2936"/>
      <c r="BKR3" s="2936"/>
      <c r="BKS3" s="2936"/>
      <c r="BKT3" s="2936"/>
      <c r="BKU3" s="2936"/>
      <c r="BKV3" s="2936"/>
      <c r="BKW3" s="2936"/>
      <c r="BKX3" s="2936"/>
      <c r="BKY3" s="2936"/>
      <c r="BKZ3" s="2936"/>
      <c r="BLA3" s="2936"/>
      <c r="BLB3" s="2936"/>
      <c r="BLC3" s="2936"/>
      <c r="BLD3" s="2936"/>
      <c r="BLE3" s="2936"/>
      <c r="BLF3" s="2936"/>
      <c r="BLG3" s="2936"/>
      <c r="BLH3" s="2936"/>
      <c r="BLI3" s="2936"/>
      <c r="BLJ3" s="2936"/>
      <c r="BLK3" s="2936"/>
      <c r="BLL3" s="2936"/>
      <c r="BLM3" s="2936"/>
      <c r="BLN3" s="2936"/>
      <c r="BLO3" s="2936"/>
      <c r="BLP3" s="2936"/>
      <c r="BLQ3" s="2936"/>
      <c r="BLR3" s="2936"/>
      <c r="BLS3" s="2936"/>
      <c r="BLT3" s="2936"/>
      <c r="BLU3" s="2936"/>
      <c r="BLV3" s="2936"/>
      <c r="BLW3" s="2936"/>
      <c r="BLX3" s="2936"/>
      <c r="BLY3" s="2936"/>
      <c r="BLZ3" s="2936"/>
      <c r="BMA3" s="2936"/>
      <c r="BMB3" s="2936"/>
      <c r="BMC3" s="2936"/>
      <c r="BMD3" s="2936"/>
      <c r="BME3" s="2936"/>
      <c r="BMF3" s="2936"/>
      <c r="BMG3" s="2936"/>
      <c r="BMH3" s="2936"/>
      <c r="BMI3" s="2936"/>
      <c r="BMJ3" s="2936"/>
      <c r="BMK3" s="2936"/>
      <c r="BML3" s="2936"/>
      <c r="BMM3" s="2936"/>
      <c r="BMN3" s="2936"/>
      <c r="BMO3" s="2936"/>
      <c r="BMP3" s="2936"/>
      <c r="BMQ3" s="2936"/>
      <c r="BMR3" s="2936"/>
      <c r="BMS3" s="2936"/>
      <c r="BMT3" s="2936"/>
      <c r="BMU3" s="2936"/>
      <c r="BMV3" s="2936"/>
      <c r="BMW3" s="2936"/>
      <c r="BMX3" s="2936"/>
      <c r="BMY3" s="2936"/>
      <c r="BMZ3" s="2936"/>
      <c r="BNA3" s="2936"/>
      <c r="BNB3" s="2936"/>
      <c r="BNC3" s="2936"/>
      <c r="BND3" s="2936"/>
      <c r="BNE3" s="2936"/>
      <c r="BNF3" s="2936"/>
      <c r="BNG3" s="2936"/>
      <c r="BNH3" s="2936"/>
      <c r="BNI3" s="2936"/>
      <c r="BNJ3" s="2936"/>
      <c r="BNK3" s="2936"/>
      <c r="BNL3" s="2936"/>
      <c r="BNM3" s="2936"/>
      <c r="BNN3" s="2936"/>
      <c r="BNO3" s="2936"/>
      <c r="BNP3" s="2936"/>
      <c r="BNQ3" s="2936"/>
      <c r="BNR3" s="2936"/>
      <c r="BNS3" s="2936"/>
      <c r="BNT3" s="2936"/>
      <c r="BNU3" s="2936"/>
      <c r="BNV3" s="2936"/>
      <c r="BNW3" s="2936"/>
      <c r="BNX3" s="2936"/>
      <c r="BNY3" s="2936"/>
      <c r="BNZ3" s="2936"/>
      <c r="BOA3" s="2936"/>
      <c r="BOB3" s="2936"/>
      <c r="BOC3" s="2936"/>
      <c r="BOD3" s="2936"/>
      <c r="BOE3" s="2936"/>
      <c r="BOF3" s="2936"/>
      <c r="BOG3" s="2936"/>
      <c r="BOH3" s="2936"/>
      <c r="BOI3" s="2936"/>
      <c r="BOJ3" s="2936"/>
      <c r="BOK3" s="2936"/>
      <c r="BOL3" s="2936"/>
      <c r="BOM3" s="2936"/>
      <c r="BON3" s="2936"/>
      <c r="BOO3" s="2936"/>
      <c r="BOP3" s="2936"/>
      <c r="BOQ3" s="2936"/>
      <c r="BOR3" s="2936"/>
      <c r="BOS3" s="2936"/>
      <c r="BOT3" s="2936"/>
      <c r="BOU3" s="2936"/>
      <c r="BOV3" s="2936"/>
      <c r="BOW3" s="2936"/>
      <c r="BOX3" s="2936"/>
      <c r="BOY3" s="2936"/>
      <c r="BOZ3" s="2936"/>
      <c r="BPA3" s="2936"/>
      <c r="BPB3" s="2936"/>
      <c r="BPC3" s="2936"/>
      <c r="BPD3" s="2936"/>
      <c r="BPE3" s="2936"/>
      <c r="BPF3" s="2936"/>
      <c r="BPG3" s="2936"/>
      <c r="BPH3" s="2936"/>
      <c r="BPI3" s="2936"/>
      <c r="BPJ3" s="2936"/>
      <c r="BPK3" s="2936"/>
      <c r="BPL3" s="2936"/>
      <c r="BPM3" s="2936"/>
      <c r="BPN3" s="2936"/>
      <c r="BPO3" s="2936"/>
      <c r="BPP3" s="2936"/>
      <c r="BPQ3" s="2936"/>
      <c r="BPR3" s="2936"/>
      <c r="BPS3" s="2936"/>
      <c r="BPT3" s="2936"/>
      <c r="BPU3" s="2936"/>
      <c r="BPV3" s="2936"/>
      <c r="BPW3" s="2936"/>
      <c r="BPX3" s="2936"/>
      <c r="BPY3" s="2936"/>
      <c r="BPZ3" s="2936"/>
      <c r="BQA3" s="2936"/>
      <c r="BQB3" s="2936"/>
      <c r="BQC3" s="2936"/>
      <c r="BQD3" s="2936"/>
      <c r="BQE3" s="2936"/>
      <c r="BQF3" s="2936"/>
      <c r="BQG3" s="2936"/>
      <c r="BQH3" s="2936"/>
      <c r="BQI3" s="2936"/>
      <c r="BQJ3" s="2936"/>
      <c r="BQK3" s="2936"/>
      <c r="BQL3" s="2936"/>
      <c r="BQM3" s="2936"/>
      <c r="BQN3" s="2936"/>
      <c r="BQO3" s="2936"/>
      <c r="BQP3" s="2936"/>
      <c r="BQQ3" s="2936"/>
      <c r="BQR3" s="2936"/>
      <c r="BQS3" s="2936"/>
      <c r="BQT3" s="2936"/>
      <c r="BQU3" s="2936"/>
      <c r="BQV3" s="2936"/>
      <c r="BQW3" s="2936"/>
      <c r="BQX3" s="2936"/>
      <c r="BQY3" s="2936"/>
      <c r="BQZ3" s="2936"/>
      <c r="BRA3" s="2936"/>
      <c r="BRB3" s="2936"/>
      <c r="BRC3" s="2936"/>
      <c r="BRD3" s="2936"/>
      <c r="BRE3" s="2936"/>
      <c r="BRF3" s="2936"/>
      <c r="BRG3" s="2936"/>
      <c r="BRH3" s="2936"/>
      <c r="BRI3" s="2936"/>
      <c r="BRJ3" s="2936"/>
      <c r="BRK3" s="2936"/>
      <c r="BRL3" s="2936"/>
      <c r="BRM3" s="2936"/>
      <c r="BRN3" s="2936"/>
      <c r="BRO3" s="2936"/>
      <c r="BRP3" s="2936"/>
      <c r="BRQ3" s="2936"/>
      <c r="BRR3" s="2936"/>
      <c r="BRS3" s="2936"/>
      <c r="BRT3" s="2936"/>
      <c r="BRU3" s="2936"/>
      <c r="BRV3" s="2936"/>
      <c r="BRW3" s="2936"/>
      <c r="BRX3" s="2936"/>
      <c r="BRY3" s="2936"/>
      <c r="BRZ3" s="2936"/>
      <c r="BSA3" s="2936"/>
      <c r="BSB3" s="2936"/>
      <c r="BSC3" s="2936"/>
      <c r="BSD3" s="2936"/>
      <c r="BSE3" s="2936"/>
      <c r="BSF3" s="2936"/>
      <c r="BSG3" s="2936"/>
      <c r="BSH3" s="2936"/>
      <c r="BSI3" s="2936"/>
      <c r="BSJ3" s="2936"/>
      <c r="BSK3" s="2936"/>
      <c r="BSL3" s="2936"/>
      <c r="BSM3" s="2936"/>
      <c r="BSN3" s="2936"/>
      <c r="BSO3" s="2936"/>
      <c r="BSP3" s="2936"/>
      <c r="BSQ3" s="2936"/>
      <c r="BSR3" s="2936"/>
      <c r="BSS3" s="2936"/>
      <c r="BST3" s="2936"/>
      <c r="BSU3" s="2936"/>
      <c r="BSV3" s="2936"/>
      <c r="BSW3" s="2936"/>
      <c r="BSX3" s="2936"/>
      <c r="BSY3" s="2936"/>
      <c r="BSZ3" s="2936"/>
      <c r="BTA3" s="2936"/>
      <c r="BTB3" s="2936"/>
      <c r="BTC3" s="2936"/>
      <c r="BTD3" s="2936"/>
      <c r="BTE3" s="2936"/>
      <c r="BTF3" s="2936"/>
      <c r="BTG3" s="2936"/>
      <c r="BTH3" s="2936"/>
      <c r="BTI3" s="2936"/>
      <c r="BTJ3" s="2936"/>
      <c r="BTK3" s="2936"/>
      <c r="BTL3" s="2936"/>
      <c r="BTM3" s="2936"/>
      <c r="BTN3" s="2936"/>
      <c r="BTO3" s="2936"/>
      <c r="BTP3" s="2936"/>
      <c r="BTQ3" s="2936"/>
      <c r="BTR3" s="2936"/>
      <c r="BTS3" s="2936"/>
      <c r="BTT3" s="2936"/>
      <c r="BTU3" s="2936"/>
      <c r="BTV3" s="2936"/>
      <c r="BTW3" s="2936"/>
      <c r="BTX3" s="2936"/>
      <c r="BTY3" s="2936"/>
      <c r="BTZ3" s="2936"/>
      <c r="BUA3" s="2936"/>
      <c r="BUB3" s="2936"/>
      <c r="BUC3" s="2936"/>
      <c r="BUD3" s="2936"/>
      <c r="BUE3" s="2936"/>
      <c r="BUF3" s="2936"/>
      <c r="BUG3" s="2936"/>
      <c r="BUH3" s="2936"/>
      <c r="BUI3" s="2936"/>
      <c r="BUJ3" s="2936"/>
      <c r="BUK3" s="2936"/>
      <c r="BUL3" s="2936"/>
      <c r="BUM3" s="2936"/>
      <c r="BUN3" s="2936"/>
      <c r="BUO3" s="2936"/>
      <c r="BUP3" s="2936"/>
      <c r="BUQ3" s="2936"/>
      <c r="BUR3" s="2936"/>
      <c r="BUS3" s="2936"/>
      <c r="BUT3" s="2936"/>
      <c r="BUU3" s="2936"/>
      <c r="BUV3" s="2936"/>
      <c r="BUW3" s="2936"/>
      <c r="BUX3" s="2936"/>
      <c r="BUY3" s="2936"/>
      <c r="BUZ3" s="2936"/>
      <c r="BVA3" s="2936"/>
      <c r="BVB3" s="2936"/>
      <c r="BVC3" s="2936"/>
      <c r="BVD3" s="2936"/>
      <c r="BVE3" s="2936"/>
      <c r="BVF3" s="2936"/>
      <c r="BVG3" s="2936"/>
      <c r="BVH3" s="2936"/>
      <c r="BVI3" s="2936"/>
      <c r="BVJ3" s="2936"/>
      <c r="BVK3" s="2936"/>
      <c r="BVL3" s="2936"/>
      <c r="BVM3" s="2936"/>
      <c r="BVN3" s="2936"/>
      <c r="BVO3" s="2936"/>
      <c r="BVP3" s="2936"/>
      <c r="BVQ3" s="2936"/>
      <c r="BVR3" s="2936"/>
      <c r="BVS3" s="2936"/>
      <c r="BVT3" s="2936"/>
      <c r="BVU3" s="2936"/>
      <c r="BVV3" s="2936"/>
      <c r="BVW3" s="2936"/>
      <c r="BVX3" s="2936"/>
      <c r="BVY3" s="2936"/>
      <c r="BVZ3" s="2936"/>
      <c r="BWA3" s="2936"/>
      <c r="BWB3" s="2936"/>
      <c r="BWC3" s="2936"/>
      <c r="BWD3" s="2936"/>
      <c r="BWE3" s="2936"/>
      <c r="BWF3" s="2936"/>
      <c r="BWG3" s="2936"/>
      <c r="BWH3" s="2936"/>
      <c r="BWI3" s="2936"/>
      <c r="BWJ3" s="2936"/>
      <c r="BWK3" s="2936"/>
      <c r="BWL3" s="2936"/>
      <c r="BWM3" s="2936"/>
      <c r="BWN3" s="2936"/>
      <c r="BWO3" s="2936"/>
      <c r="BWP3" s="2936"/>
      <c r="BWQ3" s="2936"/>
      <c r="BWR3" s="2936"/>
      <c r="BWS3" s="2936"/>
      <c r="BWT3" s="2936"/>
      <c r="BWU3" s="2936"/>
      <c r="BWV3" s="2936"/>
      <c r="BWW3" s="2936"/>
      <c r="BWX3" s="2936"/>
      <c r="BWY3" s="2936"/>
      <c r="BWZ3" s="2936"/>
      <c r="BXA3" s="2936"/>
      <c r="BXB3" s="2936"/>
      <c r="BXC3" s="2936"/>
      <c r="BXD3" s="2936"/>
      <c r="BXE3" s="2936"/>
      <c r="BXF3" s="2936"/>
      <c r="BXG3" s="2936"/>
      <c r="BXH3" s="2936"/>
      <c r="BXI3" s="2936"/>
      <c r="BXJ3" s="2936"/>
      <c r="BXK3" s="2936"/>
      <c r="BXL3" s="2936"/>
      <c r="BXM3" s="2936"/>
      <c r="BXN3" s="2936"/>
      <c r="BXO3" s="2936"/>
      <c r="BXP3" s="2936"/>
      <c r="BXQ3" s="2936"/>
      <c r="BXR3" s="2936"/>
      <c r="BXS3" s="2936"/>
      <c r="BXT3" s="2936"/>
      <c r="BXU3" s="2936"/>
      <c r="BXV3" s="2936"/>
      <c r="BXW3" s="2936"/>
      <c r="BXX3" s="2936"/>
      <c r="BXY3" s="2936"/>
      <c r="BXZ3" s="2936"/>
      <c r="BYA3" s="2936"/>
      <c r="BYB3" s="2936"/>
      <c r="BYC3" s="2936"/>
      <c r="BYD3" s="2936"/>
      <c r="BYE3" s="2936"/>
      <c r="BYF3" s="2936"/>
      <c r="BYG3" s="2936"/>
      <c r="BYH3" s="2936"/>
      <c r="BYI3" s="2936"/>
      <c r="BYJ3" s="2936"/>
      <c r="BYK3" s="2936"/>
      <c r="BYL3" s="2936"/>
      <c r="BYM3" s="2936"/>
      <c r="BYN3" s="2936"/>
      <c r="BYO3" s="2936"/>
      <c r="BYP3" s="2936"/>
      <c r="BYQ3" s="2936"/>
      <c r="BYR3" s="2936"/>
      <c r="BYS3" s="2936"/>
      <c r="BYT3" s="2936"/>
      <c r="BYU3" s="2936"/>
      <c r="BYV3" s="2936"/>
      <c r="BYW3" s="2936"/>
      <c r="BYX3" s="2936"/>
      <c r="BYY3" s="2936"/>
      <c r="BYZ3" s="2936"/>
      <c r="BZA3" s="2936"/>
      <c r="BZB3" s="2936"/>
      <c r="BZC3" s="2936"/>
      <c r="BZD3" s="2936"/>
      <c r="BZE3" s="2936"/>
      <c r="BZF3" s="2936"/>
      <c r="BZG3" s="2936"/>
      <c r="BZH3" s="2936"/>
      <c r="BZI3" s="2936"/>
      <c r="BZJ3" s="2936"/>
      <c r="BZK3" s="2936"/>
      <c r="BZL3" s="2936"/>
      <c r="BZM3" s="2936"/>
      <c r="BZN3" s="2936"/>
      <c r="BZO3" s="2936"/>
      <c r="BZP3" s="2936"/>
      <c r="BZQ3" s="2936"/>
      <c r="BZR3" s="2936"/>
      <c r="BZS3" s="2936"/>
      <c r="BZT3" s="2936"/>
      <c r="BZU3" s="2936"/>
      <c r="BZV3" s="2936"/>
      <c r="BZW3" s="2936"/>
      <c r="BZX3" s="2936"/>
      <c r="BZY3" s="2936"/>
      <c r="BZZ3" s="2936"/>
      <c r="CAA3" s="2936"/>
      <c r="CAB3" s="2936"/>
      <c r="CAC3" s="2936"/>
      <c r="CAD3" s="2936"/>
      <c r="CAE3" s="2936"/>
      <c r="CAF3" s="2936"/>
      <c r="CAG3" s="2936"/>
      <c r="CAH3" s="2936"/>
      <c r="CAI3" s="2936"/>
      <c r="CAJ3" s="2936"/>
      <c r="CAK3" s="2936"/>
      <c r="CAL3" s="2936"/>
      <c r="CAM3" s="2936"/>
      <c r="CAN3" s="2936"/>
      <c r="CAO3" s="2936"/>
      <c r="CAP3" s="2936"/>
      <c r="CAQ3" s="2936"/>
      <c r="CAR3" s="2936"/>
      <c r="CAS3" s="2936"/>
      <c r="CAT3" s="2936"/>
      <c r="CAU3" s="2936"/>
      <c r="CAV3" s="2936"/>
      <c r="CAW3" s="2936"/>
      <c r="CAX3" s="2936"/>
      <c r="CAY3" s="2936"/>
      <c r="CAZ3" s="2936"/>
      <c r="CBA3" s="2936"/>
      <c r="CBB3" s="2936"/>
      <c r="CBC3" s="2936"/>
      <c r="CBD3" s="2936"/>
      <c r="CBE3" s="2936"/>
      <c r="CBF3" s="2936"/>
      <c r="CBG3" s="2936"/>
      <c r="CBH3" s="2936"/>
      <c r="CBI3" s="2936"/>
      <c r="CBJ3" s="2936"/>
      <c r="CBK3" s="2936"/>
      <c r="CBL3" s="2936"/>
      <c r="CBM3" s="2936"/>
      <c r="CBN3" s="2936"/>
      <c r="CBO3" s="2936"/>
      <c r="CBP3" s="2936"/>
      <c r="CBQ3" s="2936"/>
      <c r="CBR3" s="2936"/>
      <c r="CBS3" s="2936"/>
      <c r="CBT3" s="2936"/>
      <c r="CBU3" s="2936"/>
      <c r="CBV3" s="2936"/>
      <c r="CBW3" s="2936"/>
      <c r="CBX3" s="2936"/>
      <c r="CBY3" s="2936"/>
      <c r="CBZ3" s="2936"/>
      <c r="CCA3" s="2936"/>
      <c r="CCB3" s="2936"/>
      <c r="CCC3" s="2936"/>
      <c r="CCD3" s="2936"/>
      <c r="CCE3" s="2936"/>
      <c r="CCF3" s="2936"/>
      <c r="CCG3" s="2936"/>
      <c r="CCH3" s="2936"/>
      <c r="CCI3" s="2936"/>
      <c r="CCJ3" s="2936"/>
      <c r="CCK3" s="2936"/>
      <c r="CCL3" s="2936"/>
      <c r="CCM3" s="2936"/>
      <c r="CCN3" s="2936"/>
      <c r="CCO3" s="2936"/>
      <c r="CCP3" s="2936"/>
      <c r="CCQ3" s="2936"/>
      <c r="CCR3" s="2936"/>
      <c r="CCS3" s="2936"/>
      <c r="CCT3" s="2936"/>
      <c r="CCU3" s="2936"/>
      <c r="CCV3" s="2936"/>
      <c r="CCW3" s="2936"/>
      <c r="CCX3" s="2936"/>
      <c r="CCY3" s="2936"/>
      <c r="CCZ3" s="2936"/>
      <c r="CDA3" s="2936"/>
      <c r="CDB3" s="2936"/>
      <c r="CDC3" s="2936"/>
      <c r="CDD3" s="2936"/>
      <c r="CDE3" s="2936"/>
      <c r="CDF3" s="2936"/>
      <c r="CDG3" s="2936"/>
      <c r="CDH3" s="2936"/>
      <c r="CDI3" s="2936"/>
      <c r="CDJ3" s="2936"/>
      <c r="CDK3" s="2936"/>
      <c r="CDL3" s="2936"/>
      <c r="CDM3" s="2936"/>
      <c r="CDN3" s="2936"/>
      <c r="CDO3" s="2936"/>
      <c r="CDP3" s="2936"/>
      <c r="CDQ3" s="2936"/>
      <c r="CDR3" s="2936"/>
      <c r="CDS3" s="2936"/>
      <c r="CDT3" s="2936"/>
      <c r="CDU3" s="2936"/>
      <c r="CDV3" s="2936"/>
      <c r="CDW3" s="2936"/>
      <c r="CDX3" s="2936"/>
      <c r="CDY3" s="2936"/>
      <c r="CDZ3" s="2936"/>
      <c r="CEA3" s="2936"/>
      <c r="CEB3" s="2936"/>
      <c r="CEC3" s="2936"/>
      <c r="CED3" s="2936"/>
      <c r="CEE3" s="2936"/>
      <c r="CEF3" s="2936"/>
      <c r="CEG3" s="2936"/>
      <c r="CEH3" s="2936"/>
      <c r="CEI3" s="2936"/>
      <c r="CEJ3" s="2936"/>
      <c r="CEK3" s="2936"/>
      <c r="CEL3" s="2936"/>
      <c r="CEM3" s="2936"/>
      <c r="CEN3" s="2936"/>
      <c r="CEO3" s="2936"/>
      <c r="CEP3" s="2936"/>
      <c r="CEQ3" s="2936"/>
      <c r="CER3" s="2936"/>
      <c r="CES3" s="2936"/>
      <c r="CET3" s="2936"/>
      <c r="CEU3" s="2936"/>
      <c r="CEV3" s="2936"/>
      <c r="CEW3" s="2936"/>
      <c r="CEX3" s="2936"/>
      <c r="CEY3" s="2936"/>
      <c r="CEZ3" s="2936"/>
      <c r="CFA3" s="2936"/>
      <c r="CFB3" s="2936"/>
      <c r="CFC3" s="2936"/>
      <c r="CFD3" s="2936"/>
      <c r="CFE3" s="2936"/>
      <c r="CFF3" s="2936"/>
      <c r="CFG3" s="2936"/>
      <c r="CFH3" s="2936"/>
      <c r="CFI3" s="2936"/>
      <c r="CFJ3" s="2936"/>
      <c r="CFK3" s="2936"/>
      <c r="CFL3" s="2936"/>
      <c r="CFM3" s="2936"/>
      <c r="CFN3" s="2936"/>
      <c r="CFO3" s="2936"/>
      <c r="CFP3" s="2936"/>
      <c r="CFQ3" s="2936"/>
      <c r="CFR3" s="2936"/>
      <c r="CFS3" s="2936"/>
      <c r="CFT3" s="2936"/>
      <c r="CFU3" s="2936"/>
      <c r="CFV3" s="2936"/>
      <c r="CFW3" s="2936"/>
      <c r="CFX3" s="2936"/>
      <c r="CFY3" s="2936"/>
      <c r="CFZ3" s="2936"/>
      <c r="CGA3" s="2936"/>
      <c r="CGB3" s="2936"/>
      <c r="CGC3" s="2936"/>
      <c r="CGD3" s="2936"/>
      <c r="CGE3" s="2936"/>
      <c r="CGF3" s="2936"/>
      <c r="CGG3" s="2936"/>
      <c r="CGH3" s="2936"/>
      <c r="CGI3" s="2936"/>
      <c r="CGJ3" s="2936"/>
      <c r="CGK3" s="2936"/>
      <c r="CGL3" s="2936"/>
      <c r="CGM3" s="2936"/>
      <c r="CGN3" s="2936"/>
      <c r="CGO3" s="2936"/>
      <c r="CGP3" s="2936"/>
      <c r="CGQ3" s="2936"/>
      <c r="CGR3" s="2936"/>
      <c r="CGS3" s="2936"/>
      <c r="CGT3" s="2936"/>
      <c r="CGU3" s="2936"/>
      <c r="CGV3" s="2936"/>
      <c r="CGW3" s="2936"/>
      <c r="CGX3" s="2936"/>
      <c r="CGY3" s="2936"/>
      <c r="CGZ3" s="2936"/>
      <c r="CHA3" s="2936"/>
      <c r="CHB3" s="2936"/>
      <c r="CHC3" s="2936"/>
      <c r="CHD3" s="2936"/>
      <c r="CHE3" s="2936"/>
      <c r="CHF3" s="2936"/>
      <c r="CHG3" s="2936"/>
      <c r="CHH3" s="2936"/>
      <c r="CHI3" s="2936"/>
      <c r="CHJ3" s="2936"/>
      <c r="CHK3" s="2936"/>
      <c r="CHL3" s="2936"/>
      <c r="CHM3" s="2936"/>
      <c r="CHN3" s="2936"/>
      <c r="CHO3" s="2936"/>
      <c r="CHP3" s="2936"/>
      <c r="CHQ3" s="2936"/>
      <c r="CHR3" s="2936"/>
      <c r="CHS3" s="2936"/>
      <c r="CHT3" s="2936"/>
      <c r="CHU3" s="2936"/>
      <c r="CHV3" s="2936"/>
      <c r="CHW3" s="2936"/>
      <c r="CHX3" s="2936"/>
      <c r="CHY3" s="2936"/>
      <c r="CHZ3" s="2936"/>
      <c r="CIA3" s="2936"/>
      <c r="CIB3" s="2936"/>
      <c r="CIC3" s="2936"/>
      <c r="CID3" s="2936"/>
      <c r="CIE3" s="2936"/>
      <c r="CIF3" s="2936"/>
      <c r="CIG3" s="2936"/>
      <c r="CIH3" s="2936"/>
      <c r="CII3" s="2936"/>
      <c r="CIJ3" s="2936"/>
      <c r="CIK3" s="2936"/>
      <c r="CIL3" s="2936"/>
      <c r="CIM3" s="2936"/>
      <c r="CIN3" s="2936"/>
      <c r="CIO3" s="2936"/>
      <c r="CIP3" s="2936"/>
      <c r="CIQ3" s="2936"/>
      <c r="CIR3" s="2936"/>
      <c r="CIS3" s="2936"/>
      <c r="CIT3" s="2936"/>
      <c r="CIU3" s="2936"/>
      <c r="CIV3" s="2936"/>
      <c r="CIW3" s="2936"/>
      <c r="CIX3" s="2936"/>
      <c r="CIY3" s="2936"/>
      <c r="CIZ3" s="2936"/>
      <c r="CJA3" s="2936"/>
      <c r="CJB3" s="2936"/>
      <c r="CJC3" s="2936"/>
      <c r="CJD3" s="2936"/>
      <c r="CJE3" s="2936"/>
      <c r="CJF3" s="2936"/>
      <c r="CJG3" s="2936"/>
      <c r="CJH3" s="2936"/>
      <c r="CJI3" s="2936"/>
      <c r="CJJ3" s="2936"/>
      <c r="CJK3" s="2936"/>
      <c r="CJL3" s="2936"/>
      <c r="CJM3" s="2936"/>
      <c r="CJN3" s="2936"/>
      <c r="CJO3" s="2936"/>
      <c r="CJP3" s="2936"/>
      <c r="CJQ3" s="2936"/>
      <c r="CJR3" s="2936"/>
      <c r="CJS3" s="2936"/>
      <c r="CJT3" s="2936"/>
      <c r="CJU3" s="2936"/>
      <c r="CJV3" s="2936"/>
      <c r="CJW3" s="2936"/>
      <c r="CJX3" s="2936"/>
      <c r="CJY3" s="2936"/>
      <c r="CJZ3" s="2936"/>
      <c r="CKA3" s="2936"/>
      <c r="CKB3" s="2936"/>
      <c r="CKC3" s="2936"/>
      <c r="CKD3" s="2936"/>
      <c r="CKE3" s="2936"/>
      <c r="CKF3" s="2936"/>
      <c r="CKG3" s="2936"/>
      <c r="CKH3" s="2936"/>
      <c r="CKI3" s="2936"/>
      <c r="CKJ3" s="2936"/>
      <c r="CKK3" s="2936"/>
      <c r="CKL3" s="2936"/>
      <c r="CKM3" s="2936"/>
      <c r="CKN3" s="2936"/>
      <c r="CKO3" s="2936"/>
      <c r="CKP3" s="2936"/>
      <c r="CKQ3" s="2936"/>
      <c r="CKR3" s="2936"/>
      <c r="CKS3" s="2936"/>
      <c r="CKT3" s="2936"/>
      <c r="CKU3" s="2936"/>
      <c r="CKV3" s="2936"/>
      <c r="CKW3" s="2936"/>
      <c r="CKX3" s="2936"/>
      <c r="CKY3" s="2936"/>
      <c r="CKZ3" s="2936"/>
      <c r="CLA3" s="2936"/>
      <c r="CLB3" s="2936"/>
      <c r="CLC3" s="2936"/>
      <c r="CLD3" s="2936"/>
      <c r="CLE3" s="2936"/>
      <c r="CLF3" s="2936"/>
      <c r="CLG3" s="2936"/>
      <c r="CLH3" s="2936"/>
      <c r="CLI3" s="2936"/>
      <c r="CLJ3" s="2936"/>
      <c r="CLK3" s="2936"/>
      <c r="CLL3" s="2936"/>
      <c r="CLM3" s="2936"/>
      <c r="CLN3" s="2936"/>
      <c r="CLO3" s="2936"/>
      <c r="CLP3" s="2936"/>
      <c r="CLQ3" s="2936"/>
      <c r="CLR3" s="2936"/>
      <c r="CLS3" s="2936"/>
      <c r="CLT3" s="2936"/>
      <c r="CLU3" s="2936"/>
      <c r="CLV3" s="2936"/>
      <c r="CLW3" s="2936"/>
      <c r="CLX3" s="2936"/>
      <c r="CLY3" s="2936"/>
      <c r="CLZ3" s="2936"/>
      <c r="CMA3" s="2936"/>
      <c r="CMB3" s="2936"/>
      <c r="CMC3" s="2936"/>
      <c r="CMD3" s="2936"/>
      <c r="CME3" s="2936"/>
      <c r="CMF3" s="2936"/>
      <c r="CMG3" s="2936"/>
      <c r="CMH3" s="2936"/>
      <c r="CMI3" s="2936"/>
      <c r="CMJ3" s="2936"/>
      <c r="CMK3" s="2936"/>
      <c r="CML3" s="2936"/>
      <c r="CMM3" s="2936"/>
      <c r="CMN3" s="2936"/>
      <c r="CMO3" s="2936"/>
      <c r="CMP3" s="2936"/>
      <c r="CMQ3" s="2936"/>
      <c r="CMR3" s="2936"/>
      <c r="CMS3" s="2936"/>
      <c r="CMT3" s="2936"/>
      <c r="CMU3" s="2936"/>
      <c r="CMV3" s="2936"/>
      <c r="CMW3" s="2936"/>
      <c r="CMX3" s="2936"/>
      <c r="CMY3" s="2936"/>
      <c r="CMZ3" s="2936"/>
      <c r="CNA3" s="2936"/>
      <c r="CNB3" s="2936"/>
      <c r="CNC3" s="2936"/>
      <c r="CND3" s="2936"/>
      <c r="CNE3" s="2936"/>
      <c r="CNF3" s="2936"/>
      <c r="CNG3" s="2936"/>
      <c r="CNH3" s="2936"/>
      <c r="CNI3" s="2936"/>
      <c r="CNJ3" s="2936"/>
      <c r="CNK3" s="2936"/>
      <c r="CNL3" s="2936"/>
      <c r="CNM3" s="2936"/>
      <c r="CNN3" s="2936"/>
      <c r="CNO3" s="2936"/>
      <c r="CNP3" s="2936"/>
      <c r="CNQ3" s="2936"/>
      <c r="CNR3" s="2936"/>
      <c r="CNS3" s="2936"/>
      <c r="CNT3" s="2936"/>
      <c r="CNU3" s="2936"/>
      <c r="CNV3" s="2936"/>
      <c r="CNW3" s="2936"/>
      <c r="CNX3" s="2936"/>
      <c r="CNY3" s="2936"/>
      <c r="CNZ3" s="2936"/>
      <c r="COA3" s="2936"/>
      <c r="COB3" s="2936"/>
      <c r="COC3" s="2936"/>
      <c r="COD3" s="2936"/>
      <c r="COE3" s="2936"/>
      <c r="COF3" s="2936"/>
      <c r="COG3" s="2936"/>
      <c r="COH3" s="2936"/>
      <c r="COI3" s="2936"/>
      <c r="COJ3" s="2936"/>
      <c r="COK3" s="2936"/>
      <c r="COL3" s="2936"/>
      <c r="COM3" s="2936"/>
      <c r="CON3" s="2936"/>
      <c r="COO3" s="2936"/>
      <c r="COP3" s="2936"/>
      <c r="COQ3" s="2936"/>
      <c r="COR3" s="2936"/>
      <c r="COS3" s="2936"/>
      <c r="COT3" s="2936"/>
      <c r="COU3" s="2936"/>
      <c r="COV3" s="2936"/>
      <c r="COW3" s="2936"/>
      <c r="COX3" s="2936"/>
      <c r="COY3" s="2936"/>
      <c r="COZ3" s="2936"/>
      <c r="CPA3" s="2936"/>
      <c r="CPB3" s="2936"/>
      <c r="CPC3" s="2936"/>
      <c r="CPD3" s="2936"/>
      <c r="CPE3" s="2936"/>
      <c r="CPF3" s="2936"/>
      <c r="CPG3" s="2936"/>
      <c r="CPH3" s="2936"/>
      <c r="CPI3" s="2936"/>
      <c r="CPJ3" s="2936"/>
      <c r="CPK3" s="2936"/>
      <c r="CPL3" s="2936"/>
      <c r="CPM3" s="2936"/>
      <c r="CPN3" s="2936"/>
      <c r="CPO3" s="2936"/>
      <c r="CPP3" s="2936"/>
      <c r="CPQ3" s="2936"/>
      <c r="CPR3" s="2936"/>
      <c r="CPS3" s="2936"/>
      <c r="CPT3" s="2936"/>
      <c r="CPU3" s="2936"/>
      <c r="CPV3" s="2936"/>
      <c r="CPW3" s="2936"/>
      <c r="CPX3" s="2936"/>
      <c r="CPY3" s="2936"/>
      <c r="CPZ3" s="2936"/>
      <c r="CQA3" s="2936"/>
      <c r="CQB3" s="2936"/>
      <c r="CQC3" s="2936"/>
      <c r="CQD3" s="2936"/>
      <c r="CQE3" s="2936"/>
      <c r="CQF3" s="2936"/>
      <c r="CQG3" s="2936"/>
      <c r="CQH3" s="2936"/>
      <c r="CQI3" s="2936"/>
      <c r="CQJ3" s="2936"/>
      <c r="CQK3" s="2936"/>
      <c r="CQL3" s="2936"/>
      <c r="CQM3" s="2936"/>
      <c r="CQN3" s="2936"/>
      <c r="CQO3" s="2936"/>
      <c r="CQP3" s="2936"/>
      <c r="CQQ3" s="2936"/>
      <c r="CQR3" s="2936"/>
      <c r="CQS3" s="2936"/>
      <c r="CQT3" s="2936"/>
      <c r="CQU3" s="2936"/>
      <c r="CQV3" s="2936"/>
      <c r="CQW3" s="2936"/>
      <c r="CQX3" s="2936"/>
      <c r="CQY3" s="2936"/>
      <c r="CQZ3" s="2936"/>
      <c r="CRA3" s="2936"/>
      <c r="CRB3" s="2936"/>
      <c r="CRC3" s="2936"/>
      <c r="CRD3" s="2936"/>
      <c r="CRE3" s="2936"/>
      <c r="CRF3" s="2936"/>
      <c r="CRG3" s="2936"/>
      <c r="CRH3" s="2936"/>
      <c r="CRI3" s="2936"/>
      <c r="CRJ3" s="2936"/>
      <c r="CRK3" s="2936"/>
      <c r="CRL3" s="2936"/>
      <c r="CRM3" s="2936"/>
      <c r="CRN3" s="2936"/>
      <c r="CRO3" s="2936"/>
      <c r="CRP3" s="2936"/>
      <c r="CRQ3" s="2936"/>
      <c r="CRR3" s="2936"/>
      <c r="CRS3" s="2936"/>
      <c r="CRT3" s="2936"/>
      <c r="CRU3" s="2936"/>
      <c r="CRV3" s="2936"/>
      <c r="CRW3" s="2936"/>
      <c r="CRX3" s="2936"/>
      <c r="CRY3" s="2936"/>
      <c r="CRZ3" s="2936"/>
      <c r="CSA3" s="2936"/>
      <c r="CSB3" s="2936"/>
      <c r="CSC3" s="2936"/>
      <c r="CSD3" s="2936"/>
      <c r="CSE3" s="2936"/>
      <c r="CSF3" s="2936"/>
      <c r="CSG3" s="2936"/>
      <c r="CSH3" s="2936"/>
      <c r="CSI3" s="2936"/>
      <c r="CSJ3" s="2936"/>
      <c r="CSK3" s="2936"/>
      <c r="CSL3" s="2936"/>
      <c r="CSM3" s="2936"/>
      <c r="CSN3" s="2936"/>
      <c r="CSO3" s="2936"/>
      <c r="CSP3" s="2936"/>
      <c r="CSQ3" s="2936"/>
      <c r="CSR3" s="2936"/>
      <c r="CSS3" s="2936"/>
      <c r="CST3" s="2936"/>
      <c r="CSU3" s="2936"/>
      <c r="CSV3" s="2936"/>
      <c r="CSW3" s="2936"/>
      <c r="CSX3" s="2936"/>
      <c r="CSY3" s="2936"/>
      <c r="CSZ3" s="2936"/>
      <c r="CTA3" s="2936"/>
      <c r="CTB3" s="2936"/>
      <c r="CTC3" s="2936"/>
      <c r="CTD3" s="2936"/>
      <c r="CTE3" s="2936"/>
      <c r="CTF3" s="2936"/>
      <c r="CTG3" s="2936"/>
      <c r="CTH3" s="2936"/>
      <c r="CTI3" s="2936"/>
      <c r="CTJ3" s="2936"/>
      <c r="CTK3" s="2936"/>
      <c r="CTL3" s="2936"/>
      <c r="CTM3" s="2936"/>
      <c r="CTN3" s="2936"/>
      <c r="CTO3" s="2936"/>
      <c r="CTP3" s="2936"/>
      <c r="CTQ3" s="2936"/>
      <c r="CTR3" s="2936"/>
      <c r="CTS3" s="2936"/>
      <c r="CTT3" s="2936"/>
      <c r="CTU3" s="2936"/>
      <c r="CTV3" s="2936"/>
      <c r="CTW3" s="2936"/>
      <c r="CTX3" s="2936"/>
      <c r="CTY3" s="2936"/>
      <c r="CTZ3" s="2936"/>
      <c r="CUA3" s="2936"/>
      <c r="CUB3" s="2936"/>
      <c r="CUC3" s="2936"/>
      <c r="CUD3" s="2936"/>
      <c r="CUE3" s="2936"/>
      <c r="CUF3" s="2936"/>
      <c r="CUG3" s="2936"/>
      <c r="CUH3" s="2936"/>
      <c r="CUI3" s="2936"/>
      <c r="CUJ3" s="2936"/>
      <c r="CUK3" s="2936"/>
      <c r="CUL3" s="2936"/>
      <c r="CUM3" s="2936"/>
      <c r="CUN3" s="2936"/>
      <c r="CUO3" s="2936"/>
      <c r="CUP3" s="2936"/>
      <c r="CUQ3" s="2936"/>
      <c r="CUR3" s="2936"/>
      <c r="CUS3" s="2936"/>
      <c r="CUT3" s="2936"/>
      <c r="CUU3" s="2936"/>
      <c r="CUV3" s="2936"/>
      <c r="CUW3" s="2936"/>
      <c r="CUX3" s="2936"/>
      <c r="CUY3" s="2936"/>
      <c r="CUZ3" s="2936"/>
      <c r="CVA3" s="2936"/>
      <c r="CVB3" s="2936"/>
      <c r="CVC3" s="2936"/>
      <c r="CVD3" s="2936"/>
      <c r="CVE3" s="2936"/>
      <c r="CVF3" s="2936"/>
      <c r="CVG3" s="2936"/>
      <c r="CVH3" s="2936"/>
      <c r="CVI3" s="2936"/>
      <c r="CVJ3" s="2936"/>
      <c r="CVK3" s="2936"/>
      <c r="CVL3" s="2936"/>
      <c r="CVM3" s="2936"/>
      <c r="CVN3" s="2936"/>
      <c r="CVO3" s="2936"/>
      <c r="CVP3" s="2936"/>
      <c r="CVQ3" s="2936"/>
      <c r="CVR3" s="2936"/>
      <c r="CVS3" s="2936"/>
      <c r="CVT3" s="2936"/>
      <c r="CVU3" s="2936"/>
      <c r="CVV3" s="2936"/>
      <c r="CVW3" s="2936"/>
      <c r="CVX3" s="2936"/>
      <c r="CVY3" s="2936"/>
      <c r="CVZ3" s="2936"/>
      <c r="CWA3" s="2936"/>
      <c r="CWB3" s="2936"/>
      <c r="CWC3" s="2936"/>
      <c r="CWD3" s="2936"/>
      <c r="CWE3" s="2936"/>
      <c r="CWF3" s="2936"/>
      <c r="CWG3" s="2936"/>
      <c r="CWH3" s="2936"/>
      <c r="CWI3" s="2936"/>
      <c r="CWJ3" s="2936"/>
      <c r="CWK3" s="2936"/>
      <c r="CWL3" s="2936"/>
      <c r="CWM3" s="2936"/>
      <c r="CWN3" s="2936"/>
      <c r="CWO3" s="2936"/>
      <c r="CWP3" s="2936"/>
      <c r="CWQ3" s="2936"/>
      <c r="CWR3" s="2936"/>
      <c r="CWS3" s="2936"/>
      <c r="CWT3" s="2936"/>
      <c r="CWU3" s="2936"/>
      <c r="CWV3" s="2936"/>
      <c r="CWW3" s="2936"/>
      <c r="CWX3" s="2936"/>
      <c r="CWY3" s="2936"/>
      <c r="CWZ3" s="2936"/>
      <c r="CXA3" s="2936"/>
      <c r="CXB3" s="2936"/>
      <c r="CXC3" s="2936"/>
      <c r="CXD3" s="2936"/>
      <c r="CXE3" s="2936"/>
      <c r="CXF3" s="2936"/>
      <c r="CXG3" s="2936"/>
      <c r="CXH3" s="2936"/>
      <c r="CXI3" s="2936"/>
      <c r="CXJ3" s="2936"/>
      <c r="CXK3" s="2936"/>
      <c r="CXL3" s="2936"/>
      <c r="CXM3" s="2936"/>
      <c r="CXN3" s="2936"/>
      <c r="CXO3" s="2936"/>
      <c r="CXP3" s="2936"/>
      <c r="CXQ3" s="2936"/>
      <c r="CXR3" s="2936"/>
      <c r="CXS3" s="2936"/>
      <c r="CXT3" s="2936"/>
      <c r="CXU3" s="2936"/>
      <c r="CXV3" s="2936"/>
      <c r="CXW3" s="2936"/>
      <c r="CXX3" s="2936"/>
      <c r="CXY3" s="2936"/>
      <c r="CXZ3" s="2936"/>
      <c r="CYA3" s="2936"/>
      <c r="CYB3" s="2936"/>
      <c r="CYC3" s="2936"/>
      <c r="CYD3" s="2936"/>
      <c r="CYE3" s="2936"/>
      <c r="CYF3" s="2936"/>
      <c r="CYG3" s="2936"/>
      <c r="CYH3" s="2936"/>
      <c r="CYI3" s="2936"/>
      <c r="CYJ3" s="2936"/>
      <c r="CYK3" s="2936"/>
      <c r="CYL3" s="2936"/>
      <c r="CYM3" s="2936"/>
      <c r="CYN3" s="2936"/>
      <c r="CYO3" s="2936"/>
      <c r="CYP3" s="2936"/>
      <c r="CYQ3" s="2936"/>
      <c r="CYR3" s="2936"/>
      <c r="CYS3" s="2936"/>
      <c r="CYT3" s="2936"/>
      <c r="CYU3" s="2936"/>
      <c r="CYV3" s="2936"/>
      <c r="CYW3" s="2936"/>
      <c r="CYX3" s="2936"/>
      <c r="CYY3" s="2936"/>
      <c r="CYZ3" s="2936"/>
      <c r="CZA3" s="2936"/>
      <c r="CZB3" s="2936"/>
      <c r="CZC3" s="2936"/>
      <c r="CZD3" s="2936"/>
      <c r="CZE3" s="2936"/>
      <c r="CZF3" s="2936"/>
      <c r="CZG3" s="2936"/>
      <c r="CZH3" s="2936"/>
      <c r="CZI3" s="2936"/>
      <c r="CZJ3" s="2936"/>
      <c r="CZK3" s="2936"/>
      <c r="CZL3" s="2936"/>
      <c r="CZM3" s="2936"/>
      <c r="CZN3" s="2936"/>
      <c r="CZO3" s="2936"/>
      <c r="CZP3" s="2936"/>
      <c r="CZQ3" s="2936"/>
      <c r="CZR3" s="2936"/>
      <c r="CZS3" s="2936"/>
      <c r="CZT3" s="2936"/>
      <c r="CZU3" s="2936"/>
      <c r="CZV3" s="2936"/>
      <c r="CZW3" s="2936"/>
      <c r="CZX3" s="2936"/>
      <c r="CZY3" s="2936"/>
      <c r="CZZ3" s="2936"/>
      <c r="DAA3" s="2936"/>
      <c r="DAB3" s="2936"/>
      <c r="DAC3" s="2936"/>
      <c r="DAD3" s="2936"/>
      <c r="DAE3" s="2936"/>
      <c r="DAF3" s="2936"/>
      <c r="DAG3" s="2936"/>
      <c r="DAH3" s="2936"/>
      <c r="DAI3" s="2936"/>
      <c r="DAJ3" s="2936"/>
      <c r="DAK3" s="2936"/>
      <c r="DAL3" s="2936"/>
      <c r="DAM3" s="2936"/>
      <c r="DAN3" s="2936"/>
      <c r="DAO3" s="2936"/>
      <c r="DAP3" s="2936"/>
      <c r="DAQ3" s="2936"/>
      <c r="DAR3" s="2936"/>
      <c r="DAS3" s="2936"/>
      <c r="DAT3" s="2936"/>
      <c r="DAU3" s="2936"/>
      <c r="DAV3" s="2936"/>
      <c r="DAW3" s="2936"/>
      <c r="DAX3" s="2936"/>
      <c r="DAY3" s="2936"/>
      <c r="DAZ3" s="2936"/>
      <c r="DBA3" s="2936"/>
      <c r="DBB3" s="2936"/>
      <c r="DBC3" s="2936"/>
      <c r="DBD3" s="2936"/>
      <c r="DBE3" s="2936"/>
      <c r="DBF3" s="2936"/>
      <c r="DBG3" s="2936"/>
      <c r="DBH3" s="2936"/>
      <c r="DBI3" s="2936"/>
      <c r="DBJ3" s="2936"/>
      <c r="DBK3" s="2936"/>
      <c r="DBL3" s="2936"/>
      <c r="DBM3" s="2936"/>
      <c r="DBN3" s="2936"/>
      <c r="DBO3" s="2936"/>
      <c r="DBP3" s="2936"/>
      <c r="DBQ3" s="2936"/>
      <c r="DBR3" s="2936"/>
      <c r="DBS3" s="2936"/>
      <c r="DBT3" s="2936"/>
      <c r="DBU3" s="2936"/>
      <c r="DBV3" s="2936"/>
      <c r="DBW3" s="2936"/>
      <c r="DBX3" s="2936"/>
      <c r="DBY3" s="2936"/>
      <c r="DBZ3" s="2936"/>
      <c r="DCA3" s="2936"/>
      <c r="DCB3" s="2936"/>
      <c r="DCC3" s="2936"/>
      <c r="DCD3" s="2936"/>
      <c r="DCE3" s="2936"/>
      <c r="DCF3" s="2936"/>
      <c r="DCG3" s="2936"/>
      <c r="DCH3" s="2936"/>
      <c r="DCI3" s="2936"/>
      <c r="DCJ3" s="2936"/>
      <c r="DCK3" s="2936"/>
      <c r="DCL3" s="2936"/>
      <c r="DCM3" s="2936"/>
      <c r="DCN3" s="2936"/>
      <c r="DCO3" s="2936"/>
      <c r="DCP3" s="2936"/>
      <c r="DCQ3" s="2936"/>
      <c r="DCR3" s="2936"/>
      <c r="DCS3" s="2936"/>
      <c r="DCT3" s="2936"/>
      <c r="DCU3" s="2936"/>
      <c r="DCV3" s="2936"/>
      <c r="DCW3" s="2936"/>
      <c r="DCX3" s="2936"/>
      <c r="DCY3" s="2936"/>
      <c r="DCZ3" s="2936"/>
      <c r="DDA3" s="2936"/>
      <c r="DDB3" s="2936"/>
      <c r="DDC3" s="2936"/>
      <c r="DDD3" s="2936"/>
      <c r="DDE3" s="2936"/>
      <c r="DDF3" s="2936"/>
      <c r="DDG3" s="2936"/>
      <c r="DDH3" s="2936"/>
      <c r="DDI3" s="2936"/>
      <c r="DDJ3" s="2936"/>
      <c r="DDK3" s="2936"/>
      <c r="DDL3" s="2936"/>
      <c r="DDM3" s="2936"/>
      <c r="DDN3" s="2936"/>
      <c r="DDO3" s="2936"/>
      <c r="DDP3" s="2936"/>
      <c r="DDQ3" s="2936"/>
      <c r="DDR3" s="2936"/>
      <c r="DDS3" s="2936"/>
      <c r="DDT3" s="2936"/>
      <c r="DDU3" s="2936"/>
      <c r="DDV3" s="2936"/>
      <c r="DDW3" s="2936"/>
      <c r="DDX3" s="2936"/>
      <c r="DDY3" s="2936"/>
      <c r="DDZ3" s="2936"/>
      <c r="DEA3" s="2936"/>
      <c r="DEB3" s="2936"/>
      <c r="DEC3" s="2936"/>
      <c r="DED3" s="2936"/>
      <c r="DEE3" s="2936"/>
      <c r="DEF3" s="2936"/>
      <c r="DEG3" s="2936"/>
      <c r="DEH3" s="2936"/>
      <c r="DEI3" s="2936"/>
      <c r="DEJ3" s="2936"/>
      <c r="DEK3" s="2936"/>
      <c r="DEL3" s="2936"/>
      <c r="DEM3" s="2936"/>
      <c r="DEN3" s="2936"/>
      <c r="DEO3" s="2936"/>
      <c r="DEP3" s="2936"/>
      <c r="DEQ3" s="2936"/>
      <c r="DER3" s="2936"/>
      <c r="DES3" s="2936"/>
      <c r="DET3" s="2936"/>
      <c r="DEU3" s="2936"/>
      <c r="DEV3" s="2936"/>
      <c r="DEW3" s="2936"/>
      <c r="DEX3" s="2936"/>
      <c r="DEY3" s="2936"/>
      <c r="DEZ3" s="2936"/>
      <c r="DFA3" s="2936"/>
      <c r="DFB3" s="2936"/>
      <c r="DFC3" s="2936"/>
      <c r="DFD3" s="2936"/>
      <c r="DFE3" s="2936"/>
      <c r="DFF3" s="2936"/>
      <c r="DFG3" s="2936"/>
      <c r="DFH3" s="2936"/>
      <c r="DFI3" s="2936"/>
      <c r="DFJ3" s="2936"/>
      <c r="DFK3" s="2936"/>
      <c r="DFL3" s="2936"/>
      <c r="DFM3" s="2936"/>
      <c r="DFN3" s="2936"/>
      <c r="DFO3" s="2936"/>
      <c r="DFP3" s="2936"/>
      <c r="DFQ3" s="2936"/>
      <c r="DFR3" s="2936"/>
      <c r="DFS3" s="2936"/>
      <c r="DFT3" s="2936"/>
      <c r="DFU3" s="2936"/>
      <c r="DFV3" s="2936"/>
      <c r="DFW3" s="2936"/>
      <c r="DFX3" s="2936"/>
      <c r="DFY3" s="2936"/>
      <c r="DFZ3" s="2936"/>
      <c r="DGA3" s="2936"/>
      <c r="DGB3" s="2936"/>
      <c r="DGC3" s="2936"/>
      <c r="DGD3" s="2936"/>
      <c r="DGE3" s="2936"/>
      <c r="DGF3" s="2936"/>
      <c r="DGG3" s="2936"/>
      <c r="DGH3" s="2936"/>
      <c r="DGI3" s="2936"/>
      <c r="DGJ3" s="2936"/>
      <c r="DGK3" s="2936"/>
      <c r="DGL3" s="2936"/>
      <c r="DGM3" s="2936"/>
      <c r="DGN3" s="2936"/>
      <c r="DGO3" s="2936"/>
      <c r="DGP3" s="2936"/>
      <c r="DGQ3" s="2936"/>
      <c r="DGR3" s="2936"/>
      <c r="DGS3" s="2936"/>
      <c r="DGT3" s="2936"/>
      <c r="DGU3" s="2936"/>
      <c r="DGV3" s="2936"/>
      <c r="DGW3" s="2936"/>
      <c r="DGX3" s="2936"/>
      <c r="DGY3" s="2936"/>
      <c r="DGZ3" s="2936"/>
      <c r="DHA3" s="2936"/>
      <c r="DHB3" s="2936"/>
      <c r="DHC3" s="2936"/>
      <c r="DHD3" s="2936"/>
      <c r="DHE3" s="2936"/>
      <c r="DHF3" s="2936"/>
      <c r="DHG3" s="2936"/>
      <c r="DHH3" s="2936"/>
      <c r="DHI3" s="2936"/>
      <c r="DHJ3" s="2936"/>
      <c r="DHK3" s="2936"/>
      <c r="DHL3" s="2936"/>
      <c r="DHM3" s="2936"/>
      <c r="DHN3" s="2936"/>
      <c r="DHO3" s="2936"/>
      <c r="DHP3" s="2936"/>
      <c r="DHQ3" s="2936"/>
      <c r="DHR3" s="2936"/>
      <c r="DHS3" s="2936"/>
      <c r="DHT3" s="2936"/>
      <c r="DHU3" s="2936"/>
      <c r="DHV3" s="2936"/>
      <c r="DHW3" s="2936"/>
      <c r="DHX3" s="2936"/>
      <c r="DHY3" s="2936"/>
      <c r="DHZ3" s="2936"/>
      <c r="DIA3" s="2936"/>
      <c r="DIB3" s="2936"/>
      <c r="DIC3" s="2936"/>
      <c r="DID3" s="2936"/>
      <c r="DIE3" s="2936"/>
      <c r="DIF3" s="2936"/>
      <c r="DIG3" s="2936"/>
      <c r="DIH3" s="2936"/>
      <c r="DII3" s="2936"/>
      <c r="DIJ3" s="2936"/>
      <c r="DIK3" s="2936"/>
      <c r="DIL3" s="2936"/>
      <c r="DIM3" s="2936"/>
      <c r="DIN3" s="2936"/>
      <c r="DIO3" s="2936"/>
      <c r="DIP3" s="2936"/>
      <c r="DIQ3" s="2936"/>
      <c r="DIR3" s="2936"/>
      <c r="DIS3" s="2936"/>
      <c r="DIT3" s="2936"/>
      <c r="DIU3" s="2936"/>
      <c r="DIV3" s="2936"/>
      <c r="DIW3" s="2936"/>
      <c r="DIX3" s="2936"/>
      <c r="DIY3" s="2936"/>
      <c r="DIZ3" s="2936"/>
      <c r="DJA3" s="2936"/>
      <c r="DJB3" s="2936"/>
      <c r="DJC3" s="2936"/>
      <c r="DJD3" s="2936"/>
      <c r="DJE3" s="2936"/>
      <c r="DJF3" s="2936"/>
      <c r="DJG3" s="2936"/>
      <c r="DJH3" s="2936"/>
      <c r="DJI3" s="2936"/>
      <c r="DJJ3" s="2936"/>
      <c r="DJK3" s="2936"/>
      <c r="DJL3" s="2936"/>
      <c r="DJM3" s="2936"/>
      <c r="DJN3" s="2936"/>
      <c r="DJO3" s="2936"/>
      <c r="DJP3" s="2936"/>
      <c r="DJQ3" s="2936"/>
      <c r="DJR3" s="2936"/>
      <c r="DJS3" s="2936"/>
      <c r="DJT3" s="2936"/>
      <c r="DJU3" s="2936"/>
      <c r="DJV3" s="2936"/>
      <c r="DJW3" s="2936"/>
      <c r="DJX3" s="2936"/>
      <c r="DJY3" s="2936"/>
      <c r="DJZ3" s="2936"/>
      <c r="DKA3" s="2936"/>
      <c r="DKB3" s="2936"/>
      <c r="DKC3" s="2936"/>
      <c r="DKD3" s="2936"/>
      <c r="DKE3" s="2936"/>
      <c r="DKF3" s="2936"/>
      <c r="DKG3" s="2936"/>
      <c r="DKH3" s="2936"/>
      <c r="DKI3" s="2936"/>
      <c r="DKJ3" s="2936"/>
      <c r="DKK3" s="2936"/>
      <c r="DKL3" s="2936"/>
      <c r="DKM3" s="2936"/>
      <c r="DKN3" s="2936"/>
      <c r="DKO3" s="2936"/>
      <c r="DKP3" s="2936"/>
      <c r="DKQ3" s="2936"/>
      <c r="DKR3" s="2936"/>
      <c r="DKS3" s="2936"/>
      <c r="DKT3" s="2936"/>
      <c r="DKU3" s="2936"/>
      <c r="DKV3" s="2936"/>
      <c r="DKW3" s="2936"/>
      <c r="DKX3" s="2936"/>
      <c r="DKY3" s="2936"/>
      <c r="DKZ3" s="2936"/>
      <c r="DLA3" s="2936"/>
      <c r="DLB3" s="2936"/>
      <c r="DLC3" s="2936"/>
      <c r="DLD3" s="2936"/>
      <c r="DLE3" s="2936"/>
      <c r="DLF3" s="2936"/>
      <c r="DLG3" s="2936"/>
      <c r="DLH3" s="2936"/>
      <c r="DLI3" s="2936"/>
      <c r="DLJ3" s="2936"/>
      <c r="DLK3" s="2936"/>
      <c r="DLL3" s="2936"/>
      <c r="DLM3" s="2936"/>
      <c r="DLN3" s="2936"/>
      <c r="DLO3" s="2936"/>
      <c r="DLP3" s="2936"/>
      <c r="DLQ3" s="2936"/>
      <c r="DLR3" s="2936"/>
      <c r="DLS3" s="2936"/>
      <c r="DLT3" s="2936"/>
      <c r="DLU3" s="2936"/>
      <c r="DLV3" s="2936"/>
      <c r="DLW3" s="2936"/>
      <c r="DLX3" s="2936"/>
      <c r="DLY3" s="2936"/>
      <c r="DLZ3" s="2936"/>
      <c r="DMA3" s="2936"/>
      <c r="DMB3" s="2936"/>
      <c r="DMC3" s="2936"/>
      <c r="DMD3" s="2936"/>
      <c r="DME3" s="2936"/>
      <c r="DMF3" s="2936"/>
      <c r="DMG3" s="2936"/>
      <c r="DMH3" s="2936"/>
      <c r="DMI3" s="2936"/>
      <c r="DMJ3" s="2936"/>
      <c r="DMK3" s="2936"/>
      <c r="DML3" s="2936"/>
      <c r="DMM3" s="2936"/>
      <c r="DMN3" s="2936"/>
      <c r="DMO3" s="2936"/>
      <c r="DMP3" s="2936"/>
      <c r="DMQ3" s="2936"/>
      <c r="DMR3" s="2936"/>
      <c r="DMS3" s="2936"/>
      <c r="DMT3" s="2936"/>
      <c r="DMU3" s="2936"/>
      <c r="DMV3" s="2936"/>
      <c r="DMW3" s="2936"/>
      <c r="DMX3" s="2936"/>
      <c r="DMY3" s="2936"/>
      <c r="DMZ3" s="2936"/>
      <c r="DNA3" s="2936"/>
      <c r="DNB3" s="2936"/>
      <c r="DNC3" s="2936"/>
      <c r="DND3" s="2936"/>
      <c r="DNE3" s="2936"/>
      <c r="DNF3" s="2936"/>
      <c r="DNG3" s="2936"/>
      <c r="DNH3" s="2936"/>
      <c r="DNI3" s="2936"/>
      <c r="DNJ3" s="2936"/>
      <c r="DNK3" s="2936"/>
      <c r="DNL3" s="2936"/>
      <c r="DNM3" s="2936"/>
      <c r="DNN3" s="2936"/>
      <c r="DNO3" s="2936"/>
      <c r="DNP3" s="2936"/>
      <c r="DNQ3" s="2936"/>
      <c r="DNR3" s="2936"/>
      <c r="DNS3" s="2936"/>
      <c r="DNT3" s="2936"/>
      <c r="DNU3" s="2936"/>
      <c r="DNV3" s="2936"/>
      <c r="DNW3" s="2936"/>
      <c r="DNX3" s="2936"/>
      <c r="DNY3" s="2936"/>
      <c r="DNZ3" s="2936"/>
      <c r="DOA3" s="2936"/>
      <c r="DOB3" s="2936"/>
      <c r="DOC3" s="2936"/>
      <c r="DOD3" s="2936"/>
      <c r="DOE3" s="2936"/>
      <c r="DOF3" s="2936"/>
      <c r="DOG3" s="2936"/>
      <c r="DOH3" s="2936"/>
      <c r="DOI3" s="2936"/>
      <c r="DOJ3" s="2936"/>
      <c r="DOK3" s="2936"/>
      <c r="DOL3" s="2936"/>
      <c r="DOM3" s="2936"/>
      <c r="DON3" s="2936"/>
      <c r="DOO3" s="2936"/>
      <c r="DOP3" s="2936"/>
      <c r="DOQ3" s="2936"/>
      <c r="DOR3" s="2936"/>
      <c r="DOS3" s="2936"/>
      <c r="DOT3" s="2936"/>
      <c r="DOU3" s="2936"/>
      <c r="DOV3" s="2936"/>
      <c r="DOW3" s="2936"/>
      <c r="DOX3" s="2936"/>
      <c r="DOY3" s="2936"/>
      <c r="DOZ3" s="2936"/>
      <c r="DPA3" s="2936"/>
      <c r="DPB3" s="2936"/>
      <c r="DPC3" s="2936"/>
      <c r="DPD3" s="2936"/>
      <c r="DPE3" s="2936"/>
      <c r="DPF3" s="2936"/>
      <c r="DPG3" s="2936"/>
      <c r="DPH3" s="2936"/>
      <c r="DPI3" s="2936"/>
      <c r="DPJ3" s="2936"/>
      <c r="DPK3" s="2936"/>
      <c r="DPL3" s="2936"/>
      <c r="DPM3" s="2936"/>
      <c r="DPN3" s="2936"/>
      <c r="DPO3" s="2936"/>
      <c r="DPP3" s="2936"/>
      <c r="DPQ3" s="2936"/>
      <c r="DPR3" s="2936"/>
      <c r="DPS3" s="2936"/>
      <c r="DPT3" s="2936"/>
      <c r="DPU3" s="2936"/>
      <c r="DPV3" s="2936"/>
      <c r="DPW3" s="2936"/>
      <c r="DPX3" s="2936"/>
      <c r="DPY3" s="2936"/>
      <c r="DPZ3" s="2936"/>
      <c r="DQA3" s="2936"/>
      <c r="DQB3" s="2936"/>
      <c r="DQC3" s="2936"/>
      <c r="DQD3" s="2936"/>
      <c r="DQE3" s="2936"/>
      <c r="DQF3" s="2936"/>
      <c r="DQG3" s="2936"/>
      <c r="DQH3" s="2936"/>
      <c r="DQI3" s="2936"/>
      <c r="DQJ3" s="2936"/>
      <c r="DQK3" s="2936"/>
      <c r="DQL3" s="2936"/>
      <c r="DQM3" s="2936"/>
      <c r="DQN3" s="2936"/>
      <c r="DQO3" s="2936"/>
      <c r="DQP3" s="2936"/>
      <c r="DQQ3" s="2936"/>
      <c r="DQR3" s="2936"/>
      <c r="DQS3" s="2936"/>
      <c r="DQT3" s="2936"/>
      <c r="DQU3" s="2936"/>
      <c r="DQV3" s="2936"/>
      <c r="DQW3" s="2936"/>
      <c r="DQX3" s="2936"/>
      <c r="DQY3" s="2936"/>
      <c r="DQZ3" s="2936"/>
      <c r="DRA3" s="2936"/>
      <c r="DRB3" s="2936"/>
      <c r="DRC3" s="2936"/>
      <c r="DRD3" s="2936"/>
      <c r="DRE3" s="2936"/>
      <c r="DRF3" s="2936"/>
      <c r="DRG3" s="2936"/>
      <c r="DRH3" s="2936"/>
      <c r="DRI3" s="2936"/>
      <c r="DRJ3" s="2936"/>
      <c r="DRK3" s="2936"/>
      <c r="DRL3" s="2936"/>
      <c r="DRM3" s="2936"/>
      <c r="DRN3" s="2936"/>
      <c r="DRO3" s="2936"/>
      <c r="DRP3" s="2936"/>
      <c r="DRQ3" s="2936"/>
      <c r="DRR3" s="2936"/>
      <c r="DRS3" s="2936"/>
      <c r="DRT3" s="2936"/>
      <c r="DRU3" s="2936"/>
      <c r="DRV3" s="2936"/>
      <c r="DRW3" s="2936"/>
      <c r="DRX3" s="2936"/>
      <c r="DRY3" s="2936"/>
      <c r="DRZ3" s="2936"/>
      <c r="DSA3" s="2936"/>
      <c r="DSB3" s="2936"/>
      <c r="DSC3" s="2936"/>
      <c r="DSD3" s="2936"/>
      <c r="DSE3" s="2936"/>
      <c r="DSF3" s="2936"/>
      <c r="DSG3" s="2936"/>
      <c r="DSH3" s="2936"/>
      <c r="DSI3" s="2936"/>
      <c r="DSJ3" s="2936"/>
      <c r="DSK3" s="2936"/>
      <c r="DSL3" s="2936"/>
      <c r="DSM3" s="2936"/>
      <c r="DSN3" s="2936"/>
      <c r="DSO3" s="2936"/>
      <c r="DSP3" s="2936"/>
      <c r="DSQ3" s="2936"/>
      <c r="DSR3" s="2936"/>
      <c r="DSS3" s="2936"/>
      <c r="DST3" s="2936"/>
      <c r="DSU3" s="2936"/>
      <c r="DSV3" s="2936"/>
      <c r="DSW3" s="2936"/>
      <c r="DSX3" s="2936"/>
      <c r="DSY3" s="2936"/>
      <c r="DSZ3" s="2936"/>
      <c r="DTA3" s="2936"/>
      <c r="DTB3" s="2936"/>
      <c r="DTC3" s="2936"/>
      <c r="DTD3" s="2936"/>
      <c r="DTE3" s="2936"/>
      <c r="DTF3" s="2936"/>
      <c r="DTG3" s="2936"/>
      <c r="DTH3" s="2936"/>
      <c r="DTI3" s="2936"/>
      <c r="DTJ3" s="2936"/>
      <c r="DTK3" s="2936"/>
      <c r="DTL3" s="2936"/>
      <c r="DTM3" s="2936"/>
      <c r="DTN3" s="2936"/>
      <c r="DTO3" s="2936"/>
      <c r="DTP3" s="2936"/>
      <c r="DTQ3" s="2936"/>
      <c r="DTR3" s="2936"/>
      <c r="DTS3" s="2936"/>
      <c r="DTT3" s="2936"/>
      <c r="DTU3" s="2936"/>
      <c r="DTV3" s="2936"/>
      <c r="DTW3" s="2936"/>
      <c r="DTX3" s="2936"/>
      <c r="DTY3" s="2936"/>
      <c r="DTZ3" s="2936"/>
      <c r="DUA3" s="2936"/>
      <c r="DUB3" s="2936"/>
      <c r="DUC3" s="2936"/>
      <c r="DUD3" s="2936"/>
      <c r="DUE3" s="2936"/>
      <c r="DUF3" s="2936"/>
      <c r="DUG3" s="2936"/>
      <c r="DUH3" s="2936"/>
      <c r="DUI3" s="2936"/>
      <c r="DUJ3" s="2936"/>
      <c r="DUK3" s="2936"/>
      <c r="DUL3" s="2936"/>
      <c r="DUM3" s="2936"/>
      <c r="DUN3" s="2936"/>
      <c r="DUO3" s="2936"/>
      <c r="DUP3" s="2936"/>
      <c r="DUQ3" s="2936"/>
      <c r="DUR3" s="2936"/>
      <c r="DUS3" s="2936"/>
      <c r="DUT3" s="2936"/>
      <c r="DUU3" s="2936"/>
      <c r="DUV3" s="2936"/>
      <c r="DUW3" s="2936"/>
      <c r="DUX3" s="2936"/>
      <c r="DUY3" s="2936"/>
      <c r="DUZ3" s="2936"/>
      <c r="DVA3" s="2936"/>
      <c r="DVB3" s="2936"/>
      <c r="DVC3" s="2936"/>
      <c r="DVD3" s="2936"/>
      <c r="DVE3" s="2936"/>
      <c r="DVF3" s="2936"/>
      <c r="DVG3" s="2936"/>
      <c r="DVH3" s="2936"/>
      <c r="DVI3" s="2936"/>
      <c r="DVJ3" s="2936"/>
      <c r="DVK3" s="2936"/>
      <c r="DVL3" s="2936"/>
      <c r="DVM3" s="2936"/>
      <c r="DVN3" s="2936"/>
      <c r="DVO3" s="2936"/>
      <c r="DVP3" s="2936"/>
      <c r="DVQ3" s="2936"/>
      <c r="DVR3" s="2936"/>
      <c r="DVS3" s="2936"/>
      <c r="DVT3" s="2936"/>
      <c r="DVU3" s="2936"/>
      <c r="DVV3" s="2936"/>
      <c r="DVW3" s="2936"/>
      <c r="DVX3" s="2936"/>
      <c r="DVY3" s="2936"/>
      <c r="DVZ3" s="2936"/>
      <c r="DWA3" s="2936"/>
      <c r="DWB3" s="2936"/>
      <c r="DWC3" s="2936"/>
      <c r="DWD3" s="2936"/>
      <c r="DWE3" s="2936"/>
      <c r="DWF3" s="2936"/>
      <c r="DWG3" s="2936"/>
      <c r="DWH3" s="2936"/>
      <c r="DWI3" s="2936"/>
      <c r="DWJ3" s="2936"/>
      <c r="DWK3" s="2936"/>
      <c r="DWL3" s="2936"/>
      <c r="DWM3" s="2936"/>
      <c r="DWN3" s="2936"/>
      <c r="DWO3" s="2936"/>
      <c r="DWP3" s="2936"/>
      <c r="DWQ3" s="2936"/>
      <c r="DWR3" s="2936"/>
      <c r="DWS3" s="2936"/>
      <c r="DWT3" s="2936"/>
      <c r="DWU3" s="2936"/>
      <c r="DWV3" s="2936"/>
      <c r="DWW3" s="2936"/>
      <c r="DWX3" s="2936"/>
      <c r="DWY3" s="2936"/>
      <c r="DWZ3" s="2936"/>
      <c r="DXA3" s="2936"/>
      <c r="DXB3" s="2936"/>
      <c r="DXC3" s="2936"/>
      <c r="DXD3" s="2936"/>
      <c r="DXE3" s="2936"/>
      <c r="DXF3" s="2936"/>
      <c r="DXG3" s="2936"/>
      <c r="DXH3" s="2936"/>
      <c r="DXI3" s="2936"/>
      <c r="DXJ3" s="2936"/>
      <c r="DXK3" s="2936"/>
      <c r="DXL3" s="2936"/>
      <c r="DXM3" s="2936"/>
      <c r="DXN3" s="2936"/>
      <c r="DXO3" s="2936"/>
      <c r="DXP3" s="2936"/>
      <c r="DXQ3" s="2936"/>
      <c r="DXR3" s="2936"/>
      <c r="DXS3" s="2936"/>
      <c r="DXT3" s="2936"/>
      <c r="DXU3" s="2936"/>
      <c r="DXV3" s="2936"/>
      <c r="DXW3" s="2936"/>
      <c r="DXX3" s="2936"/>
      <c r="DXY3" s="2936"/>
      <c r="DXZ3" s="2936"/>
      <c r="DYA3" s="2936"/>
      <c r="DYB3" s="2936"/>
      <c r="DYC3" s="2936"/>
      <c r="DYD3" s="2936"/>
      <c r="DYE3" s="2936"/>
      <c r="DYF3" s="2936"/>
      <c r="DYG3" s="2936"/>
      <c r="DYH3" s="2936"/>
      <c r="DYI3" s="2936"/>
      <c r="DYJ3" s="2936"/>
      <c r="DYK3" s="2936"/>
      <c r="DYL3" s="2936"/>
      <c r="DYM3" s="2936"/>
      <c r="DYN3" s="2936"/>
      <c r="DYO3" s="2936"/>
      <c r="DYP3" s="2936"/>
      <c r="DYQ3" s="2936"/>
      <c r="DYR3" s="2936"/>
      <c r="DYS3" s="2936"/>
      <c r="DYT3" s="2936"/>
      <c r="DYU3" s="2936"/>
      <c r="DYV3" s="2936"/>
      <c r="DYW3" s="2936"/>
      <c r="DYX3" s="2936"/>
      <c r="DYY3" s="2936"/>
      <c r="DYZ3" s="2936"/>
      <c r="DZA3" s="2936"/>
      <c r="DZB3" s="2936"/>
      <c r="DZC3" s="2936"/>
      <c r="DZD3" s="2936"/>
      <c r="DZE3" s="2936"/>
      <c r="DZF3" s="2936"/>
      <c r="DZG3" s="2936"/>
      <c r="DZH3" s="2936"/>
      <c r="DZI3" s="2936"/>
      <c r="DZJ3" s="2936"/>
      <c r="DZK3" s="2936"/>
      <c r="DZL3" s="2936"/>
      <c r="DZM3" s="2936"/>
      <c r="DZN3" s="2936"/>
      <c r="DZO3" s="2936"/>
      <c r="DZP3" s="2936"/>
      <c r="DZQ3" s="2936"/>
      <c r="DZR3" s="2936"/>
      <c r="DZS3" s="2936"/>
      <c r="DZT3" s="2936"/>
      <c r="DZU3" s="2936"/>
      <c r="DZV3" s="2936"/>
      <c r="DZW3" s="2936"/>
      <c r="DZX3" s="2936"/>
      <c r="DZY3" s="2936"/>
      <c r="DZZ3" s="2936"/>
      <c r="EAA3" s="2936"/>
      <c r="EAB3" s="2936"/>
      <c r="EAC3" s="2936"/>
      <c r="EAD3" s="2936"/>
      <c r="EAE3" s="2936"/>
      <c r="EAF3" s="2936"/>
      <c r="EAG3" s="2936"/>
      <c r="EAH3" s="2936"/>
      <c r="EAI3" s="2936"/>
      <c r="EAJ3" s="2936"/>
      <c r="EAK3" s="2936"/>
      <c r="EAL3" s="2936"/>
      <c r="EAM3" s="2936"/>
      <c r="EAN3" s="2936"/>
      <c r="EAO3" s="2936"/>
      <c r="EAP3" s="2936"/>
      <c r="EAQ3" s="2936"/>
      <c r="EAR3" s="2936"/>
      <c r="EAS3" s="2936"/>
      <c r="EAT3" s="2936"/>
      <c r="EAU3" s="2936"/>
      <c r="EAV3" s="2936"/>
      <c r="EAW3" s="2936"/>
      <c r="EAX3" s="2936"/>
      <c r="EAY3" s="2936"/>
      <c r="EAZ3" s="2936"/>
      <c r="EBA3" s="2936"/>
      <c r="EBB3" s="2936"/>
      <c r="EBC3" s="2936"/>
      <c r="EBD3" s="2936"/>
      <c r="EBE3" s="2936"/>
      <c r="EBF3" s="2936"/>
      <c r="EBG3" s="2936"/>
      <c r="EBH3" s="2936"/>
      <c r="EBI3" s="2936"/>
      <c r="EBJ3" s="2936"/>
      <c r="EBK3" s="2936"/>
      <c r="EBL3" s="2936"/>
      <c r="EBM3" s="2936"/>
      <c r="EBN3" s="2936"/>
      <c r="EBO3" s="2936"/>
      <c r="EBP3" s="2936"/>
      <c r="EBQ3" s="2936"/>
      <c r="EBR3" s="2936"/>
      <c r="EBS3" s="2936"/>
      <c r="EBT3" s="2936"/>
      <c r="EBU3" s="2936"/>
      <c r="EBV3" s="2936"/>
      <c r="EBW3" s="2936"/>
      <c r="EBX3" s="2936"/>
      <c r="EBY3" s="2936"/>
      <c r="EBZ3" s="2936"/>
      <c r="ECA3" s="2936"/>
      <c r="ECB3" s="2936"/>
      <c r="ECC3" s="2936"/>
      <c r="ECD3" s="2936"/>
      <c r="ECE3" s="2936"/>
      <c r="ECF3" s="2936"/>
      <c r="ECG3" s="2936"/>
      <c r="ECH3" s="2936"/>
      <c r="ECI3" s="2936"/>
      <c r="ECJ3" s="2936"/>
      <c r="ECK3" s="2936"/>
      <c r="ECL3" s="2936"/>
      <c r="ECM3" s="2936"/>
      <c r="ECN3" s="2936"/>
      <c r="ECO3" s="2936"/>
      <c r="ECP3" s="2936"/>
      <c r="ECQ3" s="2936"/>
      <c r="ECR3" s="2936"/>
      <c r="ECS3" s="2936"/>
      <c r="ECT3" s="2936"/>
      <c r="ECU3" s="2936"/>
      <c r="ECV3" s="2936"/>
      <c r="ECW3" s="2936"/>
      <c r="ECX3" s="2936"/>
      <c r="ECY3" s="2936"/>
      <c r="ECZ3" s="2936"/>
      <c r="EDA3" s="2936"/>
      <c r="EDB3" s="2936"/>
      <c r="EDC3" s="2936"/>
      <c r="EDD3" s="2936"/>
      <c r="EDE3" s="2936"/>
      <c r="EDF3" s="2936"/>
      <c r="EDG3" s="2936"/>
      <c r="EDH3" s="2936"/>
      <c r="EDI3" s="2936"/>
      <c r="EDJ3" s="2936"/>
      <c r="EDK3" s="2936"/>
      <c r="EDL3" s="2936"/>
      <c r="EDM3" s="2936"/>
      <c r="EDN3" s="2936"/>
      <c r="EDO3" s="2936"/>
      <c r="EDP3" s="2936"/>
      <c r="EDQ3" s="2936"/>
      <c r="EDR3" s="2936"/>
      <c r="EDS3" s="2936"/>
      <c r="EDT3" s="2936"/>
      <c r="EDU3" s="2936"/>
      <c r="EDV3" s="2936"/>
      <c r="EDW3" s="2936"/>
      <c r="EDX3" s="2936"/>
      <c r="EDY3" s="2936"/>
      <c r="EDZ3" s="2936"/>
      <c r="EEA3" s="2936"/>
      <c r="EEB3" s="2936"/>
      <c r="EEC3" s="2936"/>
      <c r="EED3" s="2936"/>
      <c r="EEE3" s="2936"/>
      <c r="EEF3" s="2936"/>
      <c r="EEG3" s="2936"/>
      <c r="EEH3" s="2936"/>
      <c r="EEI3" s="2936"/>
      <c r="EEJ3" s="2936"/>
      <c r="EEK3" s="2936"/>
      <c r="EEL3" s="2936"/>
      <c r="EEM3" s="2936"/>
      <c r="EEN3" s="2936"/>
      <c r="EEO3" s="2936"/>
      <c r="EEP3" s="2936"/>
      <c r="EEQ3" s="2936"/>
      <c r="EER3" s="2936"/>
      <c r="EES3" s="2936"/>
      <c r="EET3" s="2936"/>
      <c r="EEU3" s="2936"/>
      <c r="EEV3" s="2936"/>
      <c r="EEW3" s="2936"/>
      <c r="EEX3" s="2936"/>
      <c r="EEY3" s="2936"/>
      <c r="EEZ3" s="2936"/>
      <c r="EFA3" s="2936"/>
      <c r="EFB3" s="2936"/>
      <c r="EFC3" s="2936"/>
      <c r="EFD3" s="2936"/>
      <c r="EFE3" s="2936"/>
      <c r="EFF3" s="2936"/>
      <c r="EFG3" s="2936"/>
      <c r="EFH3" s="2936"/>
      <c r="EFI3" s="2936"/>
      <c r="EFJ3" s="2936"/>
      <c r="EFK3" s="2936"/>
      <c r="EFL3" s="2936"/>
      <c r="EFM3" s="2936"/>
      <c r="EFN3" s="2936"/>
      <c r="EFO3" s="2936"/>
      <c r="EFP3" s="2936"/>
      <c r="EFQ3" s="2936"/>
      <c r="EFR3" s="2936"/>
      <c r="EFS3" s="2936"/>
      <c r="EFT3" s="2936"/>
      <c r="EFU3" s="2936"/>
      <c r="EFV3" s="2936"/>
      <c r="EFW3" s="2936"/>
      <c r="EFX3" s="2936"/>
      <c r="EFY3" s="2936"/>
      <c r="EFZ3" s="2936"/>
      <c r="EGA3" s="2936"/>
      <c r="EGB3" s="2936"/>
      <c r="EGC3" s="2936"/>
      <c r="EGD3" s="2936"/>
      <c r="EGE3" s="2936"/>
      <c r="EGF3" s="2936"/>
      <c r="EGG3" s="2936"/>
      <c r="EGH3" s="2936"/>
      <c r="EGI3" s="2936"/>
      <c r="EGJ3" s="2936"/>
      <c r="EGK3" s="2936"/>
      <c r="EGL3" s="2936"/>
      <c r="EGM3" s="2936"/>
      <c r="EGN3" s="2936"/>
      <c r="EGO3" s="2936"/>
      <c r="EGP3" s="2936"/>
      <c r="EGQ3" s="2936"/>
      <c r="EGR3" s="2936"/>
      <c r="EGS3" s="2936"/>
      <c r="EGT3" s="2936"/>
      <c r="EGU3" s="2936"/>
      <c r="EGV3" s="2936"/>
      <c r="EGW3" s="2936"/>
      <c r="EGX3" s="2936"/>
      <c r="EGY3" s="2936"/>
      <c r="EGZ3" s="2936"/>
      <c r="EHA3" s="2936"/>
      <c r="EHB3" s="2936"/>
      <c r="EHC3" s="2936"/>
      <c r="EHD3" s="2936"/>
      <c r="EHE3" s="2936"/>
      <c r="EHF3" s="2936"/>
      <c r="EHG3" s="2936"/>
      <c r="EHH3" s="2936"/>
      <c r="EHI3" s="2936"/>
      <c r="EHJ3" s="2936"/>
      <c r="EHK3" s="2936"/>
      <c r="EHL3" s="2936"/>
      <c r="EHM3" s="2936"/>
      <c r="EHN3" s="2936"/>
      <c r="EHO3" s="2936"/>
      <c r="EHP3" s="2936"/>
      <c r="EHQ3" s="2936"/>
      <c r="EHR3" s="2936"/>
      <c r="EHS3" s="2936"/>
      <c r="EHT3" s="2936"/>
      <c r="EHU3" s="2936"/>
      <c r="EHV3" s="2936"/>
      <c r="EHW3" s="2936"/>
      <c r="EHX3" s="2936"/>
      <c r="EHY3" s="2936"/>
      <c r="EHZ3" s="2936"/>
      <c r="EIA3" s="2936"/>
      <c r="EIB3" s="2936"/>
      <c r="EIC3" s="2936"/>
      <c r="EID3" s="2936"/>
      <c r="EIE3" s="2936"/>
      <c r="EIF3" s="2936"/>
      <c r="EIG3" s="2936"/>
      <c r="EIH3" s="2936"/>
      <c r="EII3" s="2936"/>
      <c r="EIJ3" s="2936"/>
      <c r="EIK3" s="2936"/>
      <c r="EIL3" s="2936"/>
      <c r="EIM3" s="2936"/>
      <c r="EIN3" s="2936"/>
      <c r="EIO3" s="2936"/>
      <c r="EIP3" s="2936"/>
      <c r="EIQ3" s="2936"/>
      <c r="EIR3" s="2936"/>
      <c r="EIS3" s="2936"/>
      <c r="EIT3" s="2936"/>
      <c r="EIU3" s="2936"/>
      <c r="EIV3" s="2936"/>
      <c r="EIW3" s="2936"/>
      <c r="EIX3" s="2936"/>
      <c r="EIY3" s="2936"/>
      <c r="EIZ3" s="2936"/>
      <c r="EJA3" s="2936"/>
      <c r="EJB3" s="2936"/>
      <c r="EJC3" s="2936"/>
      <c r="EJD3" s="2936"/>
      <c r="EJE3" s="2936"/>
      <c r="EJF3" s="2936"/>
      <c r="EJG3" s="2936"/>
      <c r="EJH3" s="2936"/>
      <c r="EJI3" s="2936"/>
      <c r="EJJ3" s="2936"/>
      <c r="EJK3" s="2936"/>
      <c r="EJL3" s="2936"/>
      <c r="EJM3" s="2936"/>
      <c r="EJN3" s="2936"/>
      <c r="EJO3" s="2936"/>
      <c r="EJP3" s="2936"/>
      <c r="EJQ3" s="2936"/>
      <c r="EJR3" s="2936"/>
      <c r="EJS3" s="2936"/>
      <c r="EJT3" s="2936"/>
      <c r="EJU3" s="2936"/>
      <c r="EJV3" s="2936"/>
      <c r="EJW3" s="2936"/>
      <c r="EJX3" s="2936"/>
      <c r="EJY3" s="2936"/>
      <c r="EJZ3" s="2936"/>
      <c r="EKA3" s="2936"/>
      <c r="EKB3" s="2936"/>
      <c r="EKC3" s="2936"/>
      <c r="EKD3" s="2936"/>
      <c r="EKE3" s="2936"/>
      <c r="EKF3" s="2936"/>
      <c r="EKG3" s="2936"/>
      <c r="EKH3" s="2936"/>
      <c r="EKI3" s="2936"/>
      <c r="EKJ3" s="2936"/>
      <c r="EKK3" s="2936"/>
      <c r="EKL3" s="2936"/>
      <c r="EKM3" s="2936"/>
      <c r="EKN3" s="2936"/>
      <c r="EKO3" s="2936"/>
      <c r="EKP3" s="2936"/>
      <c r="EKQ3" s="2936"/>
      <c r="EKR3" s="2936"/>
      <c r="EKS3" s="2936"/>
      <c r="EKT3" s="2936"/>
      <c r="EKU3" s="2936"/>
      <c r="EKV3" s="2936"/>
      <c r="EKW3" s="2936"/>
      <c r="EKX3" s="2936"/>
      <c r="EKY3" s="2936"/>
      <c r="EKZ3" s="2936"/>
      <c r="ELA3" s="2936"/>
      <c r="ELB3" s="2936"/>
      <c r="ELC3" s="2936"/>
      <c r="ELD3" s="2936"/>
      <c r="ELE3" s="2936"/>
      <c r="ELF3" s="2936"/>
      <c r="ELG3" s="2936"/>
      <c r="ELH3" s="2936"/>
      <c r="ELI3" s="2936"/>
      <c r="ELJ3" s="2936"/>
      <c r="ELK3" s="2936"/>
      <c r="ELL3" s="2936"/>
      <c r="ELM3" s="2936"/>
      <c r="ELN3" s="2936"/>
      <c r="ELO3" s="2936"/>
      <c r="ELP3" s="2936"/>
      <c r="ELQ3" s="2936"/>
      <c r="ELR3" s="2936"/>
      <c r="ELS3" s="2936"/>
      <c r="ELT3" s="2936"/>
      <c r="ELU3" s="2936"/>
      <c r="ELV3" s="2936"/>
      <c r="ELW3" s="2936"/>
      <c r="ELX3" s="2936"/>
      <c r="ELY3" s="2936"/>
      <c r="ELZ3" s="2936"/>
      <c r="EMA3" s="2936"/>
      <c r="EMB3" s="2936"/>
      <c r="EMC3" s="2936"/>
      <c r="EMD3" s="2936"/>
      <c r="EME3" s="2936"/>
      <c r="EMF3" s="2936"/>
      <c r="EMG3" s="2936"/>
      <c r="EMH3" s="2936"/>
      <c r="EMI3" s="2936"/>
      <c r="EMJ3" s="2936"/>
      <c r="EMK3" s="2936"/>
      <c r="EML3" s="2936"/>
      <c r="EMM3" s="2936"/>
      <c r="EMN3" s="2936"/>
      <c r="EMO3" s="2936"/>
      <c r="EMP3" s="2936"/>
      <c r="EMQ3" s="2936"/>
      <c r="EMR3" s="2936"/>
      <c r="EMS3" s="2936"/>
      <c r="EMT3" s="2936"/>
      <c r="EMU3" s="2936"/>
      <c r="EMV3" s="2936"/>
      <c r="EMW3" s="2936"/>
      <c r="EMX3" s="2936"/>
      <c r="EMY3" s="2936"/>
      <c r="EMZ3" s="2936"/>
      <c r="ENA3" s="2936"/>
      <c r="ENB3" s="2936"/>
      <c r="ENC3" s="2936"/>
      <c r="END3" s="2936"/>
      <c r="ENE3" s="2936"/>
      <c r="ENF3" s="2936"/>
      <c r="ENG3" s="2936"/>
      <c r="ENH3" s="2936"/>
      <c r="ENI3" s="2936"/>
      <c r="ENJ3" s="2936"/>
      <c r="ENK3" s="2936"/>
      <c r="ENL3" s="2936"/>
      <c r="ENM3" s="2936"/>
      <c r="ENN3" s="2936"/>
      <c r="ENO3" s="2936"/>
      <c r="ENP3" s="2936"/>
      <c r="ENQ3" s="2936"/>
      <c r="ENR3" s="2936"/>
      <c r="ENS3" s="2936"/>
      <c r="ENT3" s="2936"/>
      <c r="ENU3" s="2936"/>
      <c r="ENV3" s="2936"/>
      <c r="ENW3" s="2936"/>
      <c r="ENX3" s="2936"/>
      <c r="ENY3" s="2936"/>
      <c r="ENZ3" s="2936"/>
      <c r="EOA3" s="2936"/>
      <c r="EOB3" s="2936"/>
      <c r="EOC3" s="2936"/>
      <c r="EOD3" s="2936"/>
      <c r="EOE3" s="2936"/>
      <c r="EOF3" s="2936"/>
      <c r="EOG3" s="2936"/>
      <c r="EOH3" s="2936"/>
      <c r="EOI3" s="2936"/>
      <c r="EOJ3" s="2936"/>
      <c r="EOK3" s="2936"/>
      <c r="EOL3" s="2936"/>
      <c r="EOM3" s="2936"/>
      <c r="EON3" s="2936"/>
      <c r="EOO3" s="2936"/>
      <c r="EOP3" s="2936"/>
      <c r="EOQ3" s="2936"/>
      <c r="EOR3" s="2936"/>
      <c r="EOS3" s="2936"/>
      <c r="EOT3" s="2936"/>
      <c r="EOU3" s="2936"/>
      <c r="EOV3" s="2936"/>
      <c r="EOW3" s="2936"/>
      <c r="EOX3" s="2936"/>
      <c r="EOY3" s="2936"/>
      <c r="EOZ3" s="2936"/>
      <c r="EPA3" s="2936"/>
      <c r="EPB3" s="2936"/>
      <c r="EPC3" s="2936"/>
      <c r="EPD3" s="2936"/>
      <c r="EPE3" s="2936"/>
      <c r="EPF3" s="2936"/>
      <c r="EPG3" s="2936"/>
      <c r="EPH3" s="2936"/>
      <c r="EPI3" s="2936"/>
      <c r="EPJ3" s="2936"/>
      <c r="EPK3" s="2936"/>
      <c r="EPL3" s="2936"/>
      <c r="EPM3" s="2936"/>
      <c r="EPN3" s="2936"/>
      <c r="EPO3" s="2936"/>
      <c r="EPP3" s="2936"/>
      <c r="EPQ3" s="2936"/>
      <c r="EPR3" s="2936"/>
      <c r="EPS3" s="2936"/>
      <c r="EPT3" s="2936"/>
      <c r="EPU3" s="2936"/>
      <c r="EPV3" s="2936"/>
      <c r="EPW3" s="2936"/>
      <c r="EPX3" s="2936"/>
      <c r="EPY3" s="2936"/>
      <c r="EPZ3" s="2936"/>
      <c r="EQA3" s="2936"/>
      <c r="EQB3" s="2936"/>
      <c r="EQC3" s="2936"/>
      <c r="EQD3" s="2936"/>
      <c r="EQE3" s="2936"/>
      <c r="EQF3" s="2936"/>
      <c r="EQG3" s="2936"/>
      <c r="EQH3" s="2936"/>
      <c r="EQI3" s="2936"/>
      <c r="EQJ3" s="2936"/>
      <c r="EQK3" s="2936"/>
      <c r="EQL3" s="2936"/>
      <c r="EQM3" s="2936"/>
      <c r="EQN3" s="2936"/>
      <c r="EQO3" s="2936"/>
      <c r="EQP3" s="2936"/>
      <c r="EQQ3" s="2936"/>
      <c r="EQR3" s="2936"/>
      <c r="EQS3" s="2936"/>
      <c r="EQT3" s="2936"/>
      <c r="EQU3" s="2936"/>
      <c r="EQV3" s="2936"/>
      <c r="EQW3" s="2936"/>
      <c r="EQX3" s="2936"/>
      <c r="EQY3" s="2936"/>
      <c r="EQZ3" s="2936"/>
      <c r="ERA3" s="2936"/>
      <c r="ERB3" s="2936"/>
      <c r="ERC3" s="2936"/>
      <c r="ERD3" s="2936"/>
      <c r="ERE3" s="2936"/>
      <c r="ERF3" s="2936"/>
      <c r="ERG3" s="2936"/>
      <c r="ERH3" s="2936"/>
      <c r="ERI3" s="2936"/>
      <c r="ERJ3" s="2936"/>
      <c r="ERK3" s="2936"/>
      <c r="ERL3" s="2936"/>
      <c r="ERM3" s="2936"/>
      <c r="ERN3" s="2936"/>
      <c r="ERO3" s="2936"/>
      <c r="ERP3" s="2936"/>
      <c r="ERQ3" s="2936"/>
      <c r="ERR3" s="2936"/>
      <c r="ERS3" s="2936"/>
      <c r="ERT3" s="2936"/>
      <c r="ERU3" s="2936"/>
      <c r="ERV3" s="2936"/>
      <c r="ERW3" s="2936"/>
      <c r="ERX3" s="2936"/>
      <c r="ERY3" s="2936"/>
      <c r="ERZ3" s="2936"/>
      <c r="ESA3" s="2936"/>
      <c r="ESB3" s="2936"/>
      <c r="ESC3" s="2936"/>
      <c r="ESD3" s="2936"/>
      <c r="ESE3" s="2936"/>
      <c r="ESF3" s="2936"/>
      <c r="ESG3" s="2936"/>
      <c r="ESH3" s="2936"/>
      <c r="ESI3" s="2936"/>
      <c r="ESJ3" s="2936"/>
      <c r="ESK3" s="2936"/>
      <c r="ESL3" s="2936"/>
      <c r="ESM3" s="2936"/>
      <c r="ESN3" s="2936"/>
      <c r="ESO3" s="2936"/>
      <c r="ESP3" s="2936"/>
      <c r="ESQ3" s="2936"/>
      <c r="ESR3" s="2936"/>
      <c r="ESS3" s="2936"/>
      <c r="EST3" s="2936"/>
      <c r="ESU3" s="2936"/>
      <c r="ESV3" s="2936"/>
      <c r="ESW3" s="2936"/>
      <c r="ESX3" s="2936"/>
      <c r="ESY3" s="2936"/>
      <c r="ESZ3" s="2936"/>
      <c r="ETA3" s="2936"/>
      <c r="ETB3" s="2936"/>
      <c r="ETC3" s="2936"/>
      <c r="ETD3" s="2936"/>
      <c r="ETE3" s="2936"/>
      <c r="ETF3" s="2936"/>
      <c r="ETG3" s="2936"/>
      <c r="ETH3" s="2936"/>
      <c r="ETI3" s="2936"/>
      <c r="ETJ3" s="2936"/>
      <c r="ETK3" s="2936"/>
      <c r="ETL3" s="2936"/>
      <c r="ETM3" s="2936"/>
      <c r="ETN3" s="2936"/>
      <c r="ETO3" s="2936"/>
      <c r="ETP3" s="2936"/>
      <c r="ETQ3" s="2936"/>
      <c r="ETR3" s="2936"/>
      <c r="ETS3" s="2936"/>
      <c r="ETT3" s="2936"/>
      <c r="ETU3" s="2936"/>
      <c r="ETV3" s="2936"/>
      <c r="ETW3" s="2936"/>
      <c r="ETX3" s="2936"/>
      <c r="ETY3" s="2936"/>
      <c r="ETZ3" s="2936"/>
      <c r="EUA3" s="2936"/>
      <c r="EUB3" s="2936"/>
      <c r="EUC3" s="2936"/>
      <c r="EUD3" s="2936"/>
      <c r="EUE3" s="2936"/>
      <c r="EUF3" s="2936"/>
      <c r="EUG3" s="2936"/>
      <c r="EUH3" s="2936"/>
      <c r="EUI3" s="2936"/>
      <c r="EUJ3" s="2936"/>
      <c r="EUK3" s="2936"/>
      <c r="EUL3" s="2936"/>
      <c r="EUM3" s="2936"/>
      <c r="EUN3" s="2936"/>
      <c r="EUO3" s="2936"/>
      <c r="EUP3" s="2936"/>
      <c r="EUQ3" s="2936"/>
      <c r="EUR3" s="2936"/>
      <c r="EUS3" s="2936"/>
      <c r="EUT3" s="2936"/>
      <c r="EUU3" s="2936"/>
      <c r="EUV3" s="2936"/>
      <c r="EUW3" s="2936"/>
      <c r="EUX3" s="2936"/>
      <c r="EUY3" s="2936"/>
      <c r="EUZ3" s="2936"/>
      <c r="EVA3" s="2936"/>
      <c r="EVB3" s="2936"/>
      <c r="EVC3" s="2936"/>
      <c r="EVD3" s="2936"/>
      <c r="EVE3" s="2936"/>
      <c r="EVF3" s="2936"/>
      <c r="EVG3" s="2936"/>
      <c r="EVH3" s="2936"/>
      <c r="EVI3" s="2936"/>
      <c r="EVJ3" s="2936"/>
      <c r="EVK3" s="2936"/>
      <c r="EVL3" s="2936"/>
      <c r="EVM3" s="2936"/>
      <c r="EVN3" s="2936"/>
      <c r="EVO3" s="2936"/>
      <c r="EVP3" s="2936"/>
      <c r="EVQ3" s="2936"/>
      <c r="EVR3" s="2936"/>
      <c r="EVS3" s="2936"/>
      <c r="EVT3" s="2936"/>
      <c r="EVU3" s="2936"/>
      <c r="EVV3" s="2936"/>
      <c r="EVW3" s="2936"/>
      <c r="EVX3" s="2936"/>
      <c r="EVY3" s="2936"/>
      <c r="EVZ3" s="2936"/>
      <c r="EWA3" s="2936"/>
      <c r="EWB3" s="2936"/>
      <c r="EWC3" s="2936"/>
      <c r="EWD3" s="2936"/>
      <c r="EWE3" s="2936"/>
      <c r="EWF3" s="2936"/>
      <c r="EWG3" s="2936"/>
      <c r="EWH3" s="2936"/>
      <c r="EWI3" s="2936"/>
      <c r="EWJ3" s="2936"/>
      <c r="EWK3" s="2936"/>
      <c r="EWL3" s="2936"/>
      <c r="EWM3" s="2936"/>
      <c r="EWN3" s="2936"/>
      <c r="EWO3" s="2936"/>
      <c r="EWP3" s="2936"/>
      <c r="EWQ3" s="2936"/>
      <c r="EWR3" s="2936"/>
      <c r="EWS3" s="2936"/>
      <c r="EWT3" s="2936"/>
      <c r="EWU3" s="2936"/>
      <c r="EWV3" s="2936"/>
      <c r="EWW3" s="2936"/>
      <c r="EWX3" s="2936"/>
      <c r="EWY3" s="2936"/>
      <c r="EWZ3" s="2936"/>
      <c r="EXA3" s="2936"/>
      <c r="EXB3" s="2936"/>
      <c r="EXC3" s="2936"/>
      <c r="EXD3" s="2936"/>
      <c r="EXE3" s="2936"/>
      <c r="EXF3" s="2936"/>
      <c r="EXG3" s="2936"/>
      <c r="EXH3" s="2936"/>
      <c r="EXI3" s="2936"/>
      <c r="EXJ3" s="2936"/>
      <c r="EXK3" s="2936"/>
      <c r="EXL3" s="2936"/>
      <c r="EXM3" s="2936"/>
      <c r="EXN3" s="2936"/>
      <c r="EXO3" s="2936"/>
      <c r="EXP3" s="2936"/>
      <c r="EXQ3" s="2936"/>
      <c r="EXR3" s="2936"/>
      <c r="EXS3" s="2936"/>
      <c r="EXT3" s="2936"/>
      <c r="EXU3" s="2936"/>
      <c r="EXV3" s="2936"/>
      <c r="EXW3" s="2936"/>
      <c r="EXX3" s="2936"/>
      <c r="EXY3" s="2936"/>
      <c r="EXZ3" s="2936"/>
      <c r="EYA3" s="2936"/>
      <c r="EYB3" s="2936"/>
      <c r="EYC3" s="2936"/>
      <c r="EYD3" s="2936"/>
      <c r="EYE3" s="2936"/>
      <c r="EYF3" s="2936"/>
      <c r="EYG3" s="2936"/>
      <c r="EYH3" s="2936"/>
      <c r="EYI3" s="2936"/>
      <c r="EYJ3" s="2936"/>
      <c r="EYK3" s="2936"/>
      <c r="EYL3" s="2936"/>
      <c r="EYM3" s="2936"/>
      <c r="EYN3" s="2936"/>
      <c r="EYO3" s="2936"/>
      <c r="EYP3" s="2936"/>
      <c r="EYQ3" s="2936"/>
      <c r="EYR3" s="2936"/>
      <c r="EYS3" s="2936"/>
      <c r="EYT3" s="2936"/>
      <c r="EYU3" s="2936"/>
      <c r="EYV3" s="2936"/>
      <c r="EYW3" s="2936"/>
      <c r="EYX3" s="2936"/>
      <c r="EYY3" s="2936"/>
      <c r="EYZ3" s="2936"/>
      <c r="EZA3" s="2936"/>
      <c r="EZB3" s="2936"/>
      <c r="EZC3" s="2936"/>
      <c r="EZD3" s="2936"/>
      <c r="EZE3" s="2936"/>
      <c r="EZF3" s="2936"/>
      <c r="EZG3" s="2936"/>
      <c r="EZH3" s="2936"/>
      <c r="EZI3" s="2936"/>
      <c r="EZJ3" s="2936"/>
      <c r="EZK3" s="2936"/>
      <c r="EZL3" s="2936"/>
      <c r="EZM3" s="2936"/>
      <c r="EZN3" s="2936"/>
      <c r="EZO3" s="2936"/>
      <c r="EZP3" s="2936"/>
      <c r="EZQ3" s="2936"/>
      <c r="EZR3" s="2936"/>
      <c r="EZS3" s="2936"/>
      <c r="EZT3" s="2936"/>
      <c r="EZU3" s="2936"/>
      <c r="EZV3" s="2936"/>
      <c r="EZW3" s="2936"/>
      <c r="EZX3" s="2936"/>
      <c r="EZY3" s="2936"/>
      <c r="EZZ3" s="2936"/>
      <c r="FAA3" s="2936"/>
      <c r="FAB3" s="2936"/>
      <c r="FAC3" s="2936"/>
      <c r="FAD3" s="2936"/>
      <c r="FAE3" s="2936"/>
      <c r="FAF3" s="2936"/>
      <c r="FAG3" s="2936"/>
      <c r="FAH3" s="2936"/>
      <c r="FAI3" s="2936"/>
      <c r="FAJ3" s="2936"/>
      <c r="FAK3" s="2936"/>
      <c r="FAL3" s="2936"/>
      <c r="FAM3" s="2936"/>
      <c r="FAN3" s="2936"/>
      <c r="FAO3" s="2936"/>
      <c r="FAP3" s="2936"/>
      <c r="FAQ3" s="2936"/>
      <c r="FAR3" s="2936"/>
      <c r="FAS3" s="2936"/>
      <c r="FAT3" s="2936"/>
      <c r="FAU3" s="2936"/>
      <c r="FAV3" s="2936"/>
      <c r="FAW3" s="2936"/>
      <c r="FAX3" s="2936"/>
      <c r="FAY3" s="2936"/>
      <c r="FAZ3" s="2936"/>
      <c r="FBA3" s="2936"/>
      <c r="FBB3" s="2936"/>
      <c r="FBC3" s="2936"/>
      <c r="FBD3" s="2936"/>
      <c r="FBE3" s="2936"/>
      <c r="FBF3" s="2936"/>
      <c r="FBG3" s="2936"/>
      <c r="FBH3" s="2936"/>
      <c r="FBI3" s="2936"/>
      <c r="FBJ3" s="2936"/>
      <c r="FBK3" s="2936"/>
      <c r="FBL3" s="2936"/>
      <c r="FBM3" s="2936"/>
      <c r="FBN3" s="2936"/>
      <c r="FBO3" s="2936"/>
      <c r="FBP3" s="2936"/>
      <c r="FBQ3" s="2936"/>
      <c r="FBR3" s="2936"/>
      <c r="FBS3" s="2936"/>
      <c r="FBT3" s="2936"/>
      <c r="FBU3" s="2936"/>
      <c r="FBV3" s="2936"/>
      <c r="FBW3" s="2936"/>
      <c r="FBX3" s="2936"/>
      <c r="FBY3" s="2936"/>
      <c r="FBZ3" s="2936"/>
      <c r="FCA3" s="2936"/>
      <c r="FCB3" s="2936"/>
      <c r="FCC3" s="2936"/>
      <c r="FCD3" s="2936"/>
      <c r="FCE3" s="2936"/>
      <c r="FCF3" s="2936"/>
      <c r="FCG3" s="2936"/>
      <c r="FCH3" s="2936"/>
      <c r="FCI3" s="2936"/>
      <c r="FCJ3" s="2936"/>
      <c r="FCK3" s="2936"/>
      <c r="FCL3" s="2936"/>
      <c r="FCM3" s="2936"/>
      <c r="FCN3" s="2936"/>
      <c r="FCO3" s="2936"/>
      <c r="FCP3" s="2936"/>
      <c r="FCQ3" s="2936"/>
      <c r="FCR3" s="2936"/>
      <c r="FCS3" s="2936"/>
      <c r="FCT3" s="2936"/>
      <c r="FCU3" s="2936"/>
      <c r="FCV3" s="2936"/>
      <c r="FCW3" s="2936"/>
      <c r="FCX3" s="2936"/>
      <c r="FCY3" s="2936"/>
      <c r="FCZ3" s="2936"/>
      <c r="FDA3" s="2936"/>
      <c r="FDB3" s="2936"/>
      <c r="FDC3" s="2936"/>
      <c r="FDD3" s="2936"/>
      <c r="FDE3" s="2936"/>
      <c r="FDF3" s="2936"/>
      <c r="FDG3" s="2936"/>
      <c r="FDH3" s="2936"/>
      <c r="FDI3" s="2936"/>
      <c r="FDJ3" s="2936"/>
      <c r="FDK3" s="2936"/>
      <c r="FDL3" s="2936"/>
      <c r="FDM3" s="2936"/>
      <c r="FDN3" s="2936"/>
      <c r="FDO3" s="2936"/>
      <c r="FDP3" s="2936"/>
      <c r="FDQ3" s="2936"/>
      <c r="FDR3" s="2936"/>
      <c r="FDS3" s="2936"/>
      <c r="FDT3" s="2936"/>
      <c r="FDU3" s="2936"/>
      <c r="FDV3" s="2936"/>
      <c r="FDW3" s="2936"/>
      <c r="FDX3" s="2936"/>
      <c r="FDY3" s="2936"/>
      <c r="FDZ3" s="2936"/>
      <c r="FEA3" s="2936"/>
      <c r="FEB3" s="2936"/>
      <c r="FEC3" s="2936"/>
      <c r="FED3" s="2936"/>
      <c r="FEE3" s="2936"/>
      <c r="FEF3" s="2936"/>
      <c r="FEG3" s="2936"/>
      <c r="FEH3" s="2936"/>
      <c r="FEI3" s="2936"/>
      <c r="FEJ3" s="2936"/>
      <c r="FEK3" s="2936"/>
      <c r="FEL3" s="2936"/>
      <c r="FEM3" s="2936"/>
      <c r="FEN3" s="2936"/>
      <c r="FEO3" s="2936"/>
      <c r="FEP3" s="2936"/>
      <c r="FEQ3" s="2936"/>
      <c r="FER3" s="2936"/>
      <c r="FES3" s="2936"/>
      <c r="FET3" s="2936"/>
      <c r="FEU3" s="2936"/>
      <c r="FEV3" s="2936"/>
      <c r="FEW3" s="2936"/>
      <c r="FEX3" s="2936"/>
      <c r="FEY3" s="2936"/>
      <c r="FEZ3" s="2936"/>
      <c r="FFA3" s="2936"/>
      <c r="FFB3" s="2936"/>
      <c r="FFC3" s="2936"/>
      <c r="FFD3" s="2936"/>
      <c r="FFE3" s="2936"/>
      <c r="FFF3" s="2936"/>
      <c r="FFG3" s="2936"/>
      <c r="FFH3" s="2936"/>
      <c r="FFI3" s="2936"/>
      <c r="FFJ3" s="2936"/>
      <c r="FFK3" s="2936"/>
      <c r="FFL3" s="2936"/>
      <c r="FFM3" s="2936"/>
      <c r="FFN3" s="2936"/>
      <c r="FFO3" s="2936"/>
      <c r="FFP3" s="2936"/>
      <c r="FFQ3" s="2936"/>
      <c r="FFR3" s="2936"/>
      <c r="FFS3" s="2936"/>
      <c r="FFT3" s="2936"/>
      <c r="FFU3" s="2936"/>
      <c r="FFV3" s="2936"/>
      <c r="FFW3" s="2936"/>
      <c r="FFX3" s="2936"/>
      <c r="FFY3" s="2936"/>
      <c r="FFZ3" s="2936"/>
      <c r="FGA3" s="2936"/>
      <c r="FGB3" s="2936"/>
      <c r="FGC3" s="2936"/>
      <c r="FGD3" s="2936"/>
      <c r="FGE3" s="2936"/>
      <c r="FGF3" s="2936"/>
      <c r="FGG3" s="2936"/>
      <c r="FGH3" s="2936"/>
      <c r="FGI3" s="2936"/>
      <c r="FGJ3" s="2936"/>
      <c r="FGK3" s="2936"/>
      <c r="FGL3" s="2936"/>
      <c r="FGM3" s="2936"/>
      <c r="FGN3" s="2936"/>
      <c r="FGO3" s="2936"/>
      <c r="FGP3" s="2936"/>
      <c r="FGQ3" s="2936"/>
      <c r="FGR3" s="2936"/>
      <c r="FGS3" s="2936"/>
      <c r="FGT3" s="2936"/>
      <c r="FGU3" s="2936"/>
      <c r="FGV3" s="2936"/>
      <c r="FGW3" s="2936"/>
      <c r="FGX3" s="2936"/>
      <c r="FGY3" s="2936"/>
      <c r="FGZ3" s="2936"/>
      <c r="FHA3" s="2936"/>
      <c r="FHB3" s="2936"/>
      <c r="FHC3" s="2936"/>
      <c r="FHD3" s="2936"/>
      <c r="FHE3" s="2936"/>
      <c r="FHF3" s="2936"/>
      <c r="FHG3" s="2936"/>
      <c r="FHH3" s="2936"/>
      <c r="FHI3" s="2936"/>
      <c r="FHJ3" s="2936"/>
      <c r="FHK3" s="2936"/>
      <c r="FHL3" s="2936"/>
      <c r="FHM3" s="2936"/>
      <c r="FHN3" s="2936"/>
      <c r="FHO3" s="2936"/>
      <c r="FHP3" s="2936"/>
      <c r="FHQ3" s="2936"/>
      <c r="FHR3" s="2936"/>
      <c r="FHS3" s="2936"/>
      <c r="FHT3" s="2936"/>
      <c r="FHU3" s="2936"/>
      <c r="FHV3" s="2936"/>
      <c r="FHW3" s="2936"/>
      <c r="FHX3" s="2936"/>
      <c r="FHY3" s="2936"/>
      <c r="FHZ3" s="2936"/>
      <c r="FIA3" s="2936"/>
      <c r="FIB3" s="2936"/>
      <c r="FIC3" s="2936"/>
      <c r="FID3" s="2936"/>
      <c r="FIE3" s="2936"/>
      <c r="FIF3" s="2936"/>
      <c r="FIG3" s="2936"/>
      <c r="FIH3" s="2936"/>
      <c r="FII3" s="2936"/>
      <c r="FIJ3" s="2936"/>
      <c r="FIK3" s="2936"/>
      <c r="FIL3" s="2936"/>
      <c r="FIM3" s="2936"/>
      <c r="FIN3" s="2936"/>
      <c r="FIO3" s="2936"/>
      <c r="FIP3" s="2936"/>
      <c r="FIQ3" s="2936"/>
      <c r="FIR3" s="2936"/>
      <c r="FIS3" s="2936"/>
      <c r="FIT3" s="2936"/>
      <c r="FIU3" s="2936"/>
      <c r="FIV3" s="2936"/>
      <c r="FIW3" s="2936"/>
      <c r="FIX3" s="2936"/>
      <c r="FIY3" s="2936"/>
      <c r="FIZ3" s="2936"/>
      <c r="FJA3" s="2936"/>
      <c r="FJB3" s="2936"/>
      <c r="FJC3" s="2936"/>
      <c r="FJD3" s="2936"/>
      <c r="FJE3" s="2936"/>
      <c r="FJF3" s="2936"/>
      <c r="FJG3" s="2936"/>
      <c r="FJH3" s="2936"/>
      <c r="FJI3" s="2936"/>
      <c r="FJJ3" s="2936"/>
      <c r="FJK3" s="2936"/>
      <c r="FJL3" s="2936"/>
      <c r="FJM3" s="2936"/>
      <c r="FJN3" s="2936"/>
      <c r="FJO3" s="2936"/>
      <c r="FJP3" s="2936"/>
      <c r="FJQ3" s="2936"/>
      <c r="FJR3" s="2936"/>
      <c r="FJS3" s="2936"/>
      <c r="FJT3" s="2936"/>
      <c r="FJU3" s="2936"/>
      <c r="FJV3" s="2936"/>
      <c r="FJW3" s="2936"/>
      <c r="FJX3" s="2936"/>
      <c r="FJY3" s="2936"/>
      <c r="FJZ3" s="2936"/>
      <c r="FKA3" s="2936"/>
      <c r="FKB3" s="2936"/>
      <c r="FKC3" s="2936"/>
      <c r="FKD3" s="2936"/>
      <c r="FKE3" s="2936"/>
      <c r="FKF3" s="2936"/>
      <c r="FKG3" s="2936"/>
      <c r="FKH3" s="2936"/>
      <c r="FKI3" s="2936"/>
      <c r="FKJ3" s="2936"/>
      <c r="FKK3" s="2936"/>
      <c r="FKL3" s="2936"/>
      <c r="FKM3" s="2936"/>
      <c r="FKN3" s="2936"/>
      <c r="FKO3" s="2936"/>
      <c r="FKP3" s="2936"/>
      <c r="FKQ3" s="2936"/>
      <c r="FKR3" s="2936"/>
      <c r="FKS3" s="2936"/>
      <c r="FKT3" s="2936"/>
      <c r="FKU3" s="2936"/>
      <c r="FKV3" s="2936"/>
      <c r="FKW3" s="2936"/>
      <c r="FKX3" s="2936"/>
      <c r="FKY3" s="2936"/>
      <c r="FKZ3" s="2936"/>
      <c r="FLA3" s="2936"/>
      <c r="FLB3" s="2936"/>
      <c r="FLC3" s="2936"/>
      <c r="FLD3" s="2936"/>
      <c r="FLE3" s="2936"/>
      <c r="FLF3" s="2936"/>
      <c r="FLG3" s="2936"/>
      <c r="FLH3" s="2936"/>
      <c r="FLI3" s="2936"/>
      <c r="FLJ3" s="2936"/>
      <c r="FLK3" s="2936"/>
      <c r="FLL3" s="2936"/>
      <c r="FLM3" s="2936"/>
      <c r="FLN3" s="2936"/>
      <c r="FLO3" s="2936"/>
      <c r="FLP3" s="2936"/>
      <c r="FLQ3" s="2936"/>
      <c r="FLR3" s="2936"/>
      <c r="FLS3" s="2936"/>
      <c r="FLT3" s="2936"/>
      <c r="FLU3" s="2936"/>
      <c r="FLV3" s="2936"/>
      <c r="FLW3" s="2936"/>
      <c r="FLX3" s="2936"/>
      <c r="FLY3" s="2936"/>
      <c r="FLZ3" s="2936"/>
      <c r="FMA3" s="2936"/>
      <c r="FMB3" s="2936"/>
      <c r="FMC3" s="2936"/>
      <c r="FMD3" s="2936"/>
      <c r="FME3" s="2936"/>
      <c r="FMF3" s="2936"/>
      <c r="FMG3" s="2936"/>
      <c r="FMH3" s="2936"/>
      <c r="FMI3" s="2936"/>
      <c r="FMJ3" s="2936"/>
      <c r="FMK3" s="2936"/>
      <c r="FML3" s="2936"/>
      <c r="FMM3" s="2936"/>
      <c r="FMN3" s="2936"/>
      <c r="FMO3" s="2936"/>
      <c r="FMP3" s="2936"/>
      <c r="FMQ3" s="2936"/>
      <c r="FMR3" s="2936"/>
      <c r="FMS3" s="2936"/>
      <c r="FMT3" s="2936"/>
      <c r="FMU3" s="2936"/>
      <c r="FMV3" s="2936"/>
      <c r="FMW3" s="2936"/>
      <c r="FMX3" s="2936"/>
      <c r="FMY3" s="2936"/>
      <c r="FMZ3" s="2936"/>
      <c r="FNA3" s="2936"/>
      <c r="FNB3" s="2936"/>
      <c r="FNC3" s="2936"/>
      <c r="FND3" s="2936"/>
      <c r="FNE3" s="2936"/>
      <c r="FNF3" s="2936"/>
      <c r="FNG3" s="2936"/>
      <c r="FNH3" s="2936"/>
      <c r="FNI3" s="2936"/>
      <c r="FNJ3" s="2936"/>
      <c r="FNK3" s="2936"/>
      <c r="FNL3" s="2936"/>
      <c r="FNM3" s="2936"/>
      <c r="FNN3" s="2936"/>
      <c r="FNO3" s="2936"/>
      <c r="FNP3" s="2936"/>
      <c r="FNQ3" s="2936"/>
      <c r="FNR3" s="2936"/>
      <c r="FNS3" s="2936"/>
      <c r="FNT3" s="2936"/>
      <c r="FNU3" s="2936"/>
      <c r="FNV3" s="2936"/>
      <c r="FNW3" s="2936"/>
      <c r="FNX3" s="2936"/>
      <c r="FNY3" s="2936"/>
      <c r="FNZ3" s="2936"/>
      <c r="FOA3" s="2936"/>
      <c r="FOB3" s="2936"/>
      <c r="FOC3" s="2936"/>
      <c r="FOD3" s="2936"/>
      <c r="FOE3" s="2936"/>
      <c r="FOF3" s="2936"/>
      <c r="FOG3" s="2936"/>
      <c r="FOH3" s="2936"/>
      <c r="FOI3" s="2936"/>
      <c r="FOJ3" s="2936"/>
      <c r="FOK3" s="2936"/>
      <c r="FOL3" s="2936"/>
      <c r="FOM3" s="2936"/>
      <c r="FON3" s="2936"/>
      <c r="FOO3" s="2936"/>
      <c r="FOP3" s="2936"/>
      <c r="FOQ3" s="2936"/>
      <c r="FOR3" s="2936"/>
      <c r="FOS3" s="2936"/>
      <c r="FOT3" s="2936"/>
      <c r="FOU3" s="2936"/>
      <c r="FOV3" s="2936"/>
      <c r="FOW3" s="2936"/>
      <c r="FOX3" s="2936"/>
      <c r="FOY3" s="2936"/>
      <c r="FOZ3" s="2936"/>
      <c r="FPA3" s="2936"/>
      <c r="FPB3" s="2936"/>
      <c r="FPC3" s="2936"/>
      <c r="FPD3" s="2936"/>
      <c r="FPE3" s="2936"/>
      <c r="FPF3" s="2936"/>
      <c r="FPG3" s="2936"/>
      <c r="FPH3" s="2936"/>
      <c r="FPI3" s="2936"/>
      <c r="FPJ3" s="2936"/>
      <c r="FPK3" s="2936"/>
      <c r="FPL3" s="2936"/>
      <c r="FPM3" s="2936"/>
      <c r="FPN3" s="2936"/>
      <c r="FPO3" s="2936"/>
      <c r="FPP3" s="2936"/>
      <c r="FPQ3" s="2936"/>
      <c r="FPR3" s="2936"/>
      <c r="FPS3" s="2936"/>
      <c r="FPT3" s="2936"/>
      <c r="FPU3" s="2936"/>
      <c r="FPV3" s="2936"/>
      <c r="FPW3" s="2936"/>
      <c r="FPX3" s="2936"/>
      <c r="FPY3" s="2936"/>
      <c r="FPZ3" s="2936"/>
      <c r="FQA3" s="2936"/>
      <c r="FQB3" s="2936"/>
      <c r="FQC3" s="2936"/>
      <c r="FQD3" s="2936"/>
      <c r="FQE3" s="2936"/>
      <c r="FQF3" s="2936"/>
      <c r="FQG3" s="2936"/>
      <c r="FQH3" s="2936"/>
      <c r="FQI3" s="2936"/>
      <c r="FQJ3" s="2936"/>
      <c r="FQK3" s="2936"/>
      <c r="FQL3" s="2936"/>
      <c r="FQM3" s="2936"/>
      <c r="FQN3" s="2936"/>
      <c r="FQO3" s="2936"/>
      <c r="FQP3" s="2936"/>
      <c r="FQQ3" s="2936"/>
      <c r="FQR3" s="2936"/>
      <c r="FQS3" s="2936"/>
      <c r="FQT3" s="2936"/>
      <c r="FQU3" s="2936"/>
      <c r="FQV3" s="2936"/>
      <c r="FQW3" s="2936"/>
      <c r="FQX3" s="2936"/>
      <c r="FQY3" s="2936"/>
      <c r="FQZ3" s="2936"/>
      <c r="FRA3" s="2936"/>
      <c r="FRB3" s="2936"/>
      <c r="FRC3" s="2936"/>
      <c r="FRD3" s="2936"/>
      <c r="FRE3" s="2936"/>
      <c r="FRF3" s="2936"/>
      <c r="FRG3" s="2936"/>
      <c r="FRH3" s="2936"/>
      <c r="FRI3" s="2936"/>
      <c r="FRJ3" s="2936"/>
      <c r="FRK3" s="2936"/>
      <c r="FRL3" s="2936"/>
      <c r="FRM3" s="2936"/>
      <c r="FRN3" s="2936"/>
      <c r="FRO3" s="2936"/>
      <c r="FRP3" s="2936"/>
      <c r="FRQ3" s="2936"/>
      <c r="FRR3" s="2936"/>
      <c r="FRS3" s="2936"/>
      <c r="FRT3" s="2936"/>
      <c r="FRU3" s="2936"/>
      <c r="FRV3" s="2936"/>
      <c r="FRW3" s="2936"/>
      <c r="FRX3" s="2936"/>
      <c r="FRY3" s="2936"/>
      <c r="FRZ3" s="2936"/>
      <c r="FSA3" s="2936"/>
      <c r="FSB3" s="2936"/>
      <c r="FSC3" s="2936"/>
      <c r="FSD3" s="2936"/>
      <c r="FSE3" s="2936"/>
      <c r="FSF3" s="2936"/>
      <c r="FSG3" s="2936"/>
      <c r="FSH3" s="2936"/>
      <c r="FSI3" s="2936"/>
      <c r="FSJ3" s="2936"/>
      <c r="FSK3" s="2936"/>
      <c r="FSL3" s="2936"/>
      <c r="FSM3" s="2936"/>
      <c r="FSN3" s="2936"/>
      <c r="FSO3" s="2936"/>
      <c r="FSP3" s="2936"/>
      <c r="FSQ3" s="2936"/>
      <c r="FSR3" s="2936"/>
      <c r="FSS3" s="2936"/>
      <c r="FST3" s="2936"/>
      <c r="FSU3" s="2936"/>
      <c r="FSV3" s="2936"/>
      <c r="FSW3" s="2936"/>
      <c r="FSX3" s="2936"/>
      <c r="FSY3" s="2936"/>
      <c r="FSZ3" s="2936"/>
      <c r="FTA3" s="2936"/>
      <c r="FTB3" s="2936"/>
      <c r="FTC3" s="2936"/>
      <c r="FTD3" s="2936"/>
      <c r="FTE3" s="2936"/>
      <c r="FTF3" s="2936"/>
      <c r="FTG3" s="2936"/>
      <c r="FTH3" s="2936"/>
      <c r="FTI3" s="2936"/>
      <c r="FTJ3" s="2936"/>
      <c r="FTK3" s="2936"/>
      <c r="FTL3" s="2936"/>
      <c r="FTM3" s="2936"/>
      <c r="FTN3" s="2936"/>
      <c r="FTO3" s="2936"/>
      <c r="FTP3" s="2936"/>
      <c r="FTQ3" s="2936"/>
      <c r="FTR3" s="2936"/>
      <c r="FTS3" s="2936"/>
      <c r="FTT3" s="2936"/>
      <c r="FTU3" s="2936"/>
      <c r="FTV3" s="2936"/>
      <c r="FTW3" s="2936"/>
      <c r="FTX3" s="2936"/>
      <c r="FTY3" s="2936"/>
      <c r="FTZ3" s="2936"/>
      <c r="FUA3" s="2936"/>
      <c r="FUB3" s="2936"/>
      <c r="FUC3" s="2936"/>
      <c r="FUD3" s="2936"/>
      <c r="FUE3" s="2936"/>
      <c r="FUF3" s="2936"/>
      <c r="FUG3" s="2936"/>
      <c r="FUH3" s="2936"/>
      <c r="FUI3" s="2936"/>
      <c r="FUJ3" s="2936"/>
      <c r="FUK3" s="2936"/>
      <c r="FUL3" s="2936"/>
      <c r="FUM3" s="2936"/>
      <c r="FUN3" s="2936"/>
      <c r="FUO3" s="2936"/>
      <c r="FUP3" s="2936"/>
      <c r="FUQ3" s="2936"/>
      <c r="FUR3" s="2936"/>
      <c r="FUS3" s="2936"/>
      <c r="FUT3" s="2936"/>
      <c r="FUU3" s="2936"/>
      <c r="FUV3" s="2936"/>
      <c r="FUW3" s="2936"/>
      <c r="FUX3" s="2936"/>
      <c r="FUY3" s="2936"/>
      <c r="FUZ3" s="2936"/>
      <c r="FVA3" s="2936"/>
      <c r="FVB3" s="2936"/>
      <c r="FVC3" s="2936"/>
      <c r="FVD3" s="2936"/>
      <c r="FVE3" s="2936"/>
      <c r="FVF3" s="2936"/>
      <c r="FVG3" s="2936"/>
      <c r="FVH3" s="2936"/>
      <c r="FVI3" s="2936"/>
      <c r="FVJ3" s="2936"/>
      <c r="FVK3" s="2936"/>
      <c r="FVL3" s="2936"/>
      <c r="FVM3" s="2936"/>
      <c r="FVN3" s="2936"/>
      <c r="FVO3" s="2936"/>
      <c r="FVP3" s="2936"/>
      <c r="FVQ3" s="2936"/>
      <c r="FVR3" s="2936"/>
      <c r="FVS3" s="2936"/>
      <c r="FVT3" s="2936"/>
      <c r="FVU3" s="2936"/>
      <c r="FVV3" s="2936"/>
      <c r="FVW3" s="2936"/>
      <c r="FVX3" s="2936"/>
      <c r="FVY3" s="2936"/>
      <c r="FVZ3" s="2936"/>
      <c r="FWA3" s="2936"/>
      <c r="FWB3" s="2936"/>
      <c r="FWC3" s="2936"/>
      <c r="FWD3" s="2936"/>
      <c r="FWE3" s="2936"/>
      <c r="FWF3" s="2936"/>
      <c r="FWG3" s="2936"/>
      <c r="FWH3" s="2936"/>
      <c r="FWI3" s="2936"/>
      <c r="FWJ3" s="2936"/>
      <c r="FWK3" s="2936"/>
      <c r="FWL3" s="2936"/>
      <c r="FWM3" s="2936"/>
      <c r="FWN3" s="2936"/>
      <c r="FWO3" s="2936"/>
      <c r="FWP3" s="2936"/>
      <c r="FWQ3" s="2936"/>
      <c r="FWR3" s="2936"/>
      <c r="FWS3" s="2936"/>
      <c r="FWT3" s="2936"/>
      <c r="FWU3" s="2936"/>
      <c r="FWV3" s="2936"/>
      <c r="FWW3" s="2936"/>
      <c r="FWX3" s="2936"/>
      <c r="FWY3" s="2936"/>
      <c r="FWZ3" s="2936"/>
      <c r="FXA3" s="2936"/>
      <c r="FXB3" s="2936"/>
      <c r="FXC3" s="2936"/>
      <c r="FXD3" s="2936"/>
      <c r="FXE3" s="2936"/>
      <c r="FXF3" s="2936"/>
      <c r="FXG3" s="2936"/>
      <c r="FXH3" s="2936"/>
      <c r="FXI3" s="2936"/>
      <c r="FXJ3" s="2936"/>
      <c r="FXK3" s="2936"/>
      <c r="FXL3" s="2936"/>
      <c r="FXM3" s="2936"/>
      <c r="FXN3" s="2936"/>
      <c r="FXO3" s="2936"/>
      <c r="FXP3" s="2936"/>
      <c r="FXQ3" s="2936"/>
      <c r="FXR3" s="2936"/>
      <c r="FXS3" s="2936"/>
      <c r="FXT3" s="2936"/>
      <c r="FXU3" s="2936"/>
      <c r="FXV3" s="2936"/>
      <c r="FXW3" s="2936"/>
      <c r="FXX3" s="2936"/>
      <c r="FXY3" s="2936"/>
      <c r="FXZ3" s="2936"/>
      <c r="FYA3" s="2936"/>
      <c r="FYB3" s="2936"/>
      <c r="FYC3" s="2936"/>
      <c r="FYD3" s="2936"/>
      <c r="FYE3" s="2936"/>
      <c r="FYF3" s="2936"/>
      <c r="FYG3" s="2936"/>
      <c r="FYH3" s="2936"/>
      <c r="FYI3" s="2936"/>
      <c r="FYJ3" s="2936"/>
      <c r="FYK3" s="2936"/>
      <c r="FYL3" s="2936"/>
      <c r="FYM3" s="2936"/>
      <c r="FYN3" s="2936"/>
      <c r="FYO3" s="2936"/>
      <c r="FYP3" s="2936"/>
      <c r="FYQ3" s="2936"/>
      <c r="FYR3" s="2936"/>
      <c r="FYS3" s="2936"/>
      <c r="FYT3" s="2936"/>
      <c r="FYU3" s="2936"/>
      <c r="FYV3" s="2936"/>
      <c r="FYW3" s="2936"/>
      <c r="FYX3" s="2936"/>
      <c r="FYY3" s="2936"/>
      <c r="FYZ3" s="2936"/>
      <c r="FZA3" s="2936"/>
      <c r="FZB3" s="2936"/>
      <c r="FZC3" s="2936"/>
      <c r="FZD3" s="2936"/>
      <c r="FZE3" s="2936"/>
      <c r="FZF3" s="2936"/>
      <c r="FZG3" s="2936"/>
      <c r="FZH3" s="2936"/>
      <c r="FZI3" s="2936"/>
      <c r="FZJ3" s="2936"/>
      <c r="FZK3" s="2936"/>
      <c r="FZL3" s="2936"/>
      <c r="FZM3" s="2936"/>
      <c r="FZN3" s="2936"/>
      <c r="FZO3" s="2936"/>
      <c r="FZP3" s="2936"/>
      <c r="FZQ3" s="2936"/>
      <c r="FZR3" s="2936"/>
      <c r="FZS3" s="2936"/>
      <c r="FZT3" s="2936"/>
      <c r="FZU3" s="2936"/>
      <c r="FZV3" s="2936"/>
      <c r="FZW3" s="2936"/>
      <c r="FZX3" s="2936"/>
      <c r="FZY3" s="2936"/>
      <c r="FZZ3" s="2936"/>
      <c r="GAA3" s="2936"/>
      <c r="GAB3" s="2936"/>
      <c r="GAC3" s="2936"/>
      <c r="GAD3" s="2936"/>
      <c r="GAE3" s="2936"/>
      <c r="GAF3" s="2936"/>
      <c r="GAG3" s="2936"/>
      <c r="GAH3" s="2936"/>
      <c r="GAI3" s="2936"/>
      <c r="GAJ3" s="2936"/>
      <c r="GAK3" s="2936"/>
      <c r="GAL3" s="2936"/>
      <c r="GAM3" s="2936"/>
      <c r="GAN3" s="2936"/>
      <c r="GAO3" s="2936"/>
      <c r="GAP3" s="2936"/>
      <c r="GAQ3" s="2936"/>
      <c r="GAR3" s="2936"/>
      <c r="GAS3" s="2936"/>
      <c r="GAT3" s="2936"/>
      <c r="GAU3" s="2936"/>
      <c r="GAV3" s="2936"/>
      <c r="GAW3" s="2936"/>
      <c r="GAX3" s="2936"/>
      <c r="GAY3" s="2936"/>
      <c r="GAZ3" s="2936"/>
      <c r="GBA3" s="2936"/>
      <c r="GBB3" s="2936"/>
      <c r="GBC3" s="2936"/>
      <c r="GBD3" s="2936"/>
      <c r="GBE3" s="2936"/>
      <c r="GBF3" s="2936"/>
      <c r="GBG3" s="2936"/>
      <c r="GBH3" s="2936"/>
      <c r="GBI3" s="2936"/>
      <c r="GBJ3" s="2936"/>
      <c r="GBK3" s="2936"/>
      <c r="GBL3" s="2936"/>
      <c r="GBM3" s="2936"/>
      <c r="GBN3" s="2936"/>
      <c r="GBO3" s="2936"/>
      <c r="GBP3" s="2936"/>
      <c r="GBQ3" s="2936"/>
      <c r="GBR3" s="2936"/>
      <c r="GBS3" s="2936"/>
      <c r="GBT3" s="2936"/>
      <c r="GBU3" s="2936"/>
      <c r="GBV3" s="2936"/>
      <c r="GBW3" s="2936"/>
      <c r="GBX3" s="2936"/>
      <c r="GBY3" s="2936"/>
      <c r="GBZ3" s="2936"/>
      <c r="GCA3" s="2936"/>
      <c r="GCB3" s="2936"/>
      <c r="GCC3" s="2936"/>
      <c r="GCD3" s="2936"/>
      <c r="GCE3" s="2936"/>
      <c r="GCF3" s="2936"/>
      <c r="GCG3" s="2936"/>
      <c r="GCH3" s="2936"/>
      <c r="GCI3" s="2936"/>
      <c r="GCJ3" s="2936"/>
      <c r="GCK3" s="2936"/>
      <c r="GCL3" s="2936"/>
      <c r="GCM3" s="2936"/>
      <c r="GCN3" s="2936"/>
      <c r="GCO3" s="2936"/>
      <c r="GCP3" s="2936"/>
      <c r="GCQ3" s="2936"/>
      <c r="GCR3" s="2936"/>
      <c r="GCS3" s="2936"/>
      <c r="GCT3" s="2936"/>
      <c r="GCU3" s="2936"/>
      <c r="GCV3" s="2936"/>
      <c r="GCW3" s="2936"/>
      <c r="GCX3" s="2936"/>
      <c r="GCY3" s="2936"/>
      <c r="GCZ3" s="2936"/>
      <c r="GDA3" s="2936"/>
      <c r="GDB3" s="2936"/>
      <c r="GDC3" s="2936"/>
      <c r="GDD3" s="2936"/>
      <c r="GDE3" s="2936"/>
      <c r="GDF3" s="2936"/>
      <c r="GDG3" s="2936"/>
      <c r="GDH3" s="2936"/>
      <c r="GDI3" s="2936"/>
      <c r="GDJ3" s="2936"/>
      <c r="GDK3" s="2936"/>
      <c r="GDL3" s="2936"/>
      <c r="GDM3" s="2936"/>
      <c r="GDN3" s="2936"/>
      <c r="GDO3" s="2936"/>
      <c r="GDP3" s="2936"/>
      <c r="GDQ3" s="2936"/>
      <c r="GDR3" s="2936"/>
      <c r="GDS3" s="2936"/>
      <c r="GDT3" s="2936"/>
      <c r="GDU3" s="2936"/>
      <c r="GDV3" s="2936"/>
      <c r="GDW3" s="2936"/>
      <c r="GDX3" s="2936"/>
      <c r="GDY3" s="2936"/>
      <c r="GDZ3" s="2936"/>
      <c r="GEA3" s="2936"/>
      <c r="GEB3" s="2936"/>
      <c r="GEC3" s="2936"/>
      <c r="GED3" s="2936"/>
      <c r="GEE3" s="2936"/>
      <c r="GEF3" s="2936"/>
      <c r="GEG3" s="2936"/>
      <c r="GEH3" s="2936"/>
      <c r="GEI3" s="2936"/>
      <c r="GEJ3" s="2936"/>
      <c r="GEK3" s="2936"/>
      <c r="GEL3" s="2936"/>
      <c r="GEM3" s="2936"/>
      <c r="GEN3" s="2936"/>
      <c r="GEO3" s="2936"/>
      <c r="GEP3" s="2936"/>
      <c r="GEQ3" s="2936"/>
      <c r="GER3" s="2936"/>
      <c r="GES3" s="2936"/>
      <c r="GET3" s="2936"/>
      <c r="GEU3" s="2936"/>
      <c r="GEV3" s="2936"/>
      <c r="GEW3" s="2936"/>
      <c r="GEX3" s="2936"/>
      <c r="GEY3" s="2936"/>
      <c r="GEZ3" s="2936"/>
      <c r="GFA3" s="2936"/>
      <c r="GFB3" s="2936"/>
      <c r="GFC3" s="2936"/>
      <c r="GFD3" s="2936"/>
      <c r="GFE3" s="2936"/>
      <c r="GFF3" s="2936"/>
      <c r="GFG3" s="2936"/>
      <c r="GFH3" s="2936"/>
      <c r="GFI3" s="2936"/>
      <c r="GFJ3" s="2936"/>
      <c r="GFK3" s="2936"/>
      <c r="GFL3" s="2936"/>
      <c r="GFM3" s="2936"/>
      <c r="GFN3" s="2936"/>
      <c r="GFO3" s="2936"/>
      <c r="GFP3" s="2936"/>
      <c r="GFQ3" s="2936"/>
      <c r="GFR3" s="2936"/>
      <c r="GFS3" s="2936"/>
      <c r="GFT3" s="2936"/>
      <c r="GFU3" s="2936"/>
      <c r="GFV3" s="2936"/>
      <c r="GFW3" s="2936"/>
      <c r="GFX3" s="2936"/>
      <c r="GFY3" s="2936"/>
      <c r="GFZ3" s="2936"/>
      <c r="GGA3" s="2936"/>
      <c r="GGB3" s="2936"/>
      <c r="GGC3" s="2936"/>
      <c r="GGD3" s="2936"/>
      <c r="GGE3" s="2936"/>
      <c r="GGF3" s="2936"/>
      <c r="GGG3" s="2936"/>
      <c r="GGH3" s="2936"/>
      <c r="GGI3" s="2936"/>
      <c r="GGJ3" s="2936"/>
      <c r="GGK3" s="2936"/>
      <c r="GGL3" s="2936"/>
      <c r="GGM3" s="2936"/>
      <c r="GGN3" s="2936"/>
      <c r="GGO3" s="2936"/>
      <c r="GGP3" s="2936"/>
      <c r="GGQ3" s="2936"/>
      <c r="GGR3" s="2936"/>
      <c r="GGS3" s="2936"/>
      <c r="GGT3" s="2936"/>
      <c r="GGU3" s="2936"/>
      <c r="GGV3" s="2936"/>
      <c r="GGW3" s="2936"/>
      <c r="GGX3" s="2936"/>
      <c r="GGY3" s="2936"/>
      <c r="GGZ3" s="2936"/>
      <c r="GHA3" s="2936"/>
      <c r="GHB3" s="2936"/>
      <c r="GHC3" s="2936"/>
      <c r="GHD3" s="2936"/>
      <c r="GHE3" s="2936"/>
      <c r="GHF3" s="2936"/>
      <c r="GHG3" s="2936"/>
      <c r="GHH3" s="2936"/>
      <c r="GHI3" s="2936"/>
      <c r="GHJ3" s="2936"/>
      <c r="GHK3" s="2936"/>
      <c r="GHL3" s="2936"/>
      <c r="GHM3" s="2936"/>
      <c r="GHN3" s="2936"/>
      <c r="GHO3" s="2936"/>
      <c r="GHP3" s="2936"/>
      <c r="GHQ3" s="2936"/>
      <c r="GHR3" s="2936"/>
      <c r="GHS3" s="2936"/>
      <c r="GHT3" s="2936"/>
      <c r="GHU3" s="2936"/>
      <c r="GHV3" s="2936"/>
      <c r="GHW3" s="2936"/>
      <c r="GHX3" s="2936"/>
      <c r="GHY3" s="2936"/>
      <c r="GHZ3" s="2936"/>
      <c r="GIA3" s="2936"/>
      <c r="GIB3" s="2936"/>
      <c r="GIC3" s="2936"/>
      <c r="GID3" s="2936"/>
      <c r="GIE3" s="2936"/>
      <c r="GIF3" s="2936"/>
      <c r="GIG3" s="2936"/>
      <c r="GIH3" s="2936"/>
      <c r="GII3" s="2936"/>
      <c r="GIJ3" s="2936"/>
      <c r="GIK3" s="2936"/>
      <c r="GIL3" s="2936"/>
      <c r="GIM3" s="2936"/>
      <c r="GIN3" s="2936"/>
      <c r="GIO3" s="2936"/>
      <c r="GIP3" s="2936"/>
      <c r="GIQ3" s="2936"/>
      <c r="GIR3" s="2936"/>
      <c r="GIS3" s="2936"/>
      <c r="GIT3" s="2936"/>
      <c r="GIU3" s="2936"/>
      <c r="GIV3" s="2936"/>
      <c r="GIW3" s="2936"/>
      <c r="GIX3" s="2936"/>
      <c r="GIY3" s="2936"/>
      <c r="GIZ3" s="2936"/>
      <c r="GJA3" s="2936"/>
      <c r="GJB3" s="2936"/>
      <c r="GJC3" s="2936"/>
      <c r="GJD3" s="2936"/>
      <c r="GJE3" s="2936"/>
      <c r="GJF3" s="2936"/>
      <c r="GJG3" s="2936"/>
      <c r="GJH3" s="2936"/>
      <c r="GJI3" s="2936"/>
      <c r="GJJ3" s="2936"/>
      <c r="GJK3" s="2936"/>
      <c r="GJL3" s="2936"/>
      <c r="GJM3" s="2936"/>
      <c r="GJN3" s="2936"/>
      <c r="GJO3" s="2936"/>
      <c r="GJP3" s="2936"/>
      <c r="GJQ3" s="2936"/>
      <c r="GJR3" s="2936"/>
      <c r="GJS3" s="2936"/>
      <c r="GJT3" s="2936"/>
      <c r="GJU3" s="2936"/>
      <c r="GJV3" s="2936"/>
      <c r="GJW3" s="2936"/>
      <c r="GJX3" s="2936"/>
      <c r="GJY3" s="2936"/>
      <c r="GJZ3" s="2936"/>
      <c r="GKA3" s="2936"/>
      <c r="GKB3" s="2936"/>
      <c r="GKC3" s="2936"/>
      <c r="GKD3" s="2936"/>
      <c r="GKE3" s="2936"/>
      <c r="GKF3" s="2936"/>
      <c r="GKG3" s="2936"/>
      <c r="GKH3" s="2936"/>
      <c r="GKI3" s="2936"/>
      <c r="GKJ3" s="2936"/>
      <c r="GKK3" s="2936"/>
      <c r="GKL3" s="2936"/>
      <c r="GKM3" s="2936"/>
      <c r="GKN3" s="2936"/>
      <c r="GKO3" s="2936"/>
      <c r="GKP3" s="2936"/>
      <c r="GKQ3" s="2936"/>
      <c r="GKR3" s="2936"/>
      <c r="GKS3" s="2936"/>
      <c r="GKT3" s="2936"/>
      <c r="GKU3" s="2936"/>
      <c r="GKV3" s="2936"/>
      <c r="GKW3" s="2936"/>
      <c r="GKX3" s="2936"/>
      <c r="GKY3" s="2936"/>
      <c r="GKZ3" s="2936"/>
      <c r="GLA3" s="2936"/>
      <c r="GLB3" s="2936"/>
      <c r="GLC3" s="2936"/>
      <c r="GLD3" s="2936"/>
      <c r="GLE3" s="2936"/>
      <c r="GLF3" s="2936"/>
      <c r="GLG3" s="2936"/>
      <c r="GLH3" s="2936"/>
      <c r="GLI3" s="2936"/>
      <c r="GLJ3" s="2936"/>
      <c r="GLK3" s="2936"/>
      <c r="GLL3" s="2936"/>
      <c r="GLM3" s="2936"/>
      <c r="GLN3" s="2936"/>
      <c r="GLO3" s="2936"/>
      <c r="GLP3" s="2936"/>
      <c r="GLQ3" s="2936"/>
      <c r="GLR3" s="2936"/>
      <c r="GLS3" s="2936"/>
      <c r="GLT3" s="2936"/>
      <c r="GLU3" s="2936"/>
      <c r="GLV3" s="2936"/>
      <c r="GLW3" s="2936"/>
      <c r="GLX3" s="2936"/>
      <c r="GLY3" s="2936"/>
      <c r="GLZ3" s="2936"/>
      <c r="GMA3" s="2936"/>
      <c r="GMB3" s="2936"/>
      <c r="GMC3" s="2936"/>
      <c r="GMD3" s="2936"/>
      <c r="GME3" s="2936"/>
      <c r="GMF3" s="2936"/>
      <c r="GMG3" s="2936"/>
      <c r="GMH3" s="2936"/>
      <c r="GMI3" s="2936"/>
      <c r="GMJ3" s="2936"/>
      <c r="GMK3" s="2936"/>
      <c r="GML3" s="2936"/>
      <c r="GMM3" s="2936"/>
      <c r="GMN3" s="2936"/>
      <c r="GMO3" s="2936"/>
      <c r="GMP3" s="2936"/>
      <c r="GMQ3" s="2936"/>
      <c r="GMR3" s="2936"/>
      <c r="GMS3" s="2936"/>
      <c r="GMT3" s="2936"/>
      <c r="GMU3" s="2936"/>
      <c r="GMV3" s="2936"/>
      <c r="GMW3" s="2936"/>
      <c r="GMX3" s="2936"/>
      <c r="GMY3" s="2936"/>
      <c r="GMZ3" s="2936"/>
      <c r="GNA3" s="2936"/>
      <c r="GNB3" s="2936"/>
      <c r="GNC3" s="2936"/>
      <c r="GND3" s="2936"/>
      <c r="GNE3" s="2936"/>
      <c r="GNF3" s="2936"/>
      <c r="GNG3" s="2936"/>
      <c r="GNH3" s="2936"/>
      <c r="GNI3" s="2936"/>
      <c r="GNJ3" s="2936"/>
      <c r="GNK3" s="2936"/>
      <c r="GNL3" s="2936"/>
      <c r="GNM3" s="2936"/>
      <c r="GNN3" s="2936"/>
      <c r="GNO3" s="2936"/>
      <c r="GNP3" s="2936"/>
      <c r="GNQ3" s="2936"/>
      <c r="GNR3" s="2936"/>
      <c r="GNS3" s="2936"/>
      <c r="GNT3" s="2936"/>
      <c r="GNU3" s="2936"/>
      <c r="GNV3" s="2936"/>
      <c r="GNW3" s="2936"/>
      <c r="GNX3" s="2936"/>
      <c r="GNY3" s="2936"/>
      <c r="GNZ3" s="2936"/>
      <c r="GOA3" s="2936"/>
      <c r="GOB3" s="2936"/>
      <c r="GOC3" s="2936"/>
      <c r="GOD3" s="2936"/>
      <c r="GOE3" s="2936"/>
      <c r="GOF3" s="2936"/>
      <c r="GOG3" s="2936"/>
      <c r="GOH3" s="2936"/>
      <c r="GOI3" s="2936"/>
      <c r="GOJ3" s="2936"/>
      <c r="GOK3" s="2936"/>
      <c r="GOL3" s="2936"/>
      <c r="GOM3" s="2936"/>
      <c r="GON3" s="2936"/>
      <c r="GOO3" s="2936"/>
      <c r="GOP3" s="2936"/>
      <c r="GOQ3" s="2936"/>
      <c r="GOR3" s="2936"/>
      <c r="GOS3" s="2936"/>
      <c r="GOT3" s="2936"/>
      <c r="GOU3" s="2936"/>
      <c r="GOV3" s="2936"/>
      <c r="GOW3" s="2936"/>
      <c r="GOX3" s="2936"/>
      <c r="GOY3" s="2936"/>
      <c r="GOZ3" s="2936"/>
      <c r="GPA3" s="2936"/>
      <c r="GPB3" s="2936"/>
      <c r="GPC3" s="2936"/>
      <c r="GPD3" s="2936"/>
      <c r="GPE3" s="2936"/>
      <c r="GPF3" s="2936"/>
      <c r="GPG3" s="2936"/>
      <c r="GPH3" s="2936"/>
      <c r="GPI3" s="2936"/>
      <c r="GPJ3" s="2936"/>
      <c r="GPK3" s="2936"/>
      <c r="GPL3" s="2936"/>
      <c r="GPM3" s="2936"/>
      <c r="GPN3" s="2936"/>
      <c r="GPO3" s="2936"/>
      <c r="GPP3" s="2936"/>
      <c r="GPQ3" s="2936"/>
      <c r="GPR3" s="2936"/>
      <c r="GPS3" s="2936"/>
      <c r="GPT3" s="2936"/>
      <c r="GPU3" s="2936"/>
      <c r="GPV3" s="2936"/>
      <c r="GPW3" s="2936"/>
      <c r="GPX3" s="2936"/>
      <c r="GPY3" s="2936"/>
      <c r="GPZ3" s="2936"/>
      <c r="GQA3" s="2936"/>
      <c r="GQB3" s="2936"/>
      <c r="GQC3" s="2936"/>
      <c r="GQD3" s="2936"/>
      <c r="GQE3" s="2936"/>
      <c r="GQF3" s="2936"/>
      <c r="GQG3" s="2936"/>
      <c r="GQH3" s="2936"/>
      <c r="GQI3" s="2936"/>
      <c r="GQJ3" s="2936"/>
      <c r="GQK3" s="2936"/>
      <c r="GQL3" s="2936"/>
      <c r="GQM3" s="2936"/>
      <c r="GQN3" s="2936"/>
      <c r="GQO3" s="2936"/>
      <c r="GQP3" s="2936"/>
      <c r="GQQ3" s="2936"/>
      <c r="GQR3" s="2936"/>
      <c r="GQS3" s="2936"/>
      <c r="GQT3" s="2936"/>
      <c r="GQU3" s="2936"/>
      <c r="GQV3" s="2936"/>
      <c r="GQW3" s="2936"/>
      <c r="GQX3" s="2936"/>
      <c r="GQY3" s="2936"/>
      <c r="GQZ3" s="2936"/>
      <c r="GRA3" s="2936"/>
      <c r="GRB3" s="2936"/>
      <c r="GRC3" s="2936"/>
      <c r="GRD3" s="2936"/>
      <c r="GRE3" s="2936"/>
      <c r="GRF3" s="2936"/>
      <c r="GRG3" s="2936"/>
      <c r="GRH3" s="2936"/>
      <c r="GRI3" s="2936"/>
      <c r="GRJ3" s="2936"/>
      <c r="GRK3" s="2936"/>
      <c r="GRL3" s="2936"/>
      <c r="GRM3" s="2936"/>
      <c r="GRN3" s="2936"/>
      <c r="GRO3" s="2936"/>
      <c r="GRP3" s="2936"/>
      <c r="GRQ3" s="2936"/>
      <c r="GRR3" s="2936"/>
      <c r="GRS3" s="2936"/>
      <c r="GRT3" s="2936"/>
      <c r="GRU3" s="2936"/>
      <c r="GRV3" s="2936"/>
      <c r="GRW3" s="2936"/>
      <c r="GRX3" s="2936"/>
      <c r="GRY3" s="2936"/>
      <c r="GRZ3" s="2936"/>
      <c r="GSA3" s="2936"/>
      <c r="GSB3" s="2936"/>
      <c r="GSC3" s="2936"/>
      <c r="GSD3" s="2936"/>
      <c r="GSE3" s="2936"/>
      <c r="GSF3" s="2936"/>
      <c r="GSG3" s="2936"/>
      <c r="GSH3" s="2936"/>
      <c r="GSI3" s="2936"/>
      <c r="GSJ3" s="2936"/>
      <c r="GSK3" s="2936"/>
      <c r="GSL3" s="2936"/>
      <c r="GSM3" s="2936"/>
      <c r="GSN3" s="2936"/>
      <c r="GSO3" s="2936"/>
      <c r="GSP3" s="2936"/>
      <c r="GSQ3" s="2936"/>
      <c r="GSR3" s="2936"/>
      <c r="GSS3" s="2936"/>
      <c r="GST3" s="2936"/>
      <c r="GSU3" s="2936"/>
      <c r="GSV3" s="2936"/>
      <c r="GSW3" s="2936"/>
      <c r="GSX3" s="2936"/>
      <c r="GSY3" s="2936"/>
      <c r="GSZ3" s="2936"/>
      <c r="GTA3" s="2936"/>
      <c r="GTB3" s="2936"/>
      <c r="GTC3" s="2936"/>
      <c r="GTD3" s="2936"/>
      <c r="GTE3" s="2936"/>
      <c r="GTF3" s="2936"/>
      <c r="GTG3" s="2936"/>
      <c r="GTH3" s="2936"/>
      <c r="GTI3" s="2936"/>
      <c r="GTJ3" s="2936"/>
      <c r="GTK3" s="2936"/>
      <c r="GTL3" s="2936"/>
      <c r="GTM3" s="2936"/>
      <c r="GTN3" s="2936"/>
      <c r="GTO3" s="2936"/>
      <c r="GTP3" s="2936"/>
      <c r="GTQ3" s="2936"/>
      <c r="GTR3" s="2936"/>
      <c r="GTS3" s="2936"/>
      <c r="GTT3" s="2936"/>
      <c r="GTU3" s="2936"/>
      <c r="GTV3" s="2936"/>
      <c r="GTW3" s="2936"/>
      <c r="GTX3" s="2936"/>
      <c r="GTY3" s="2936"/>
      <c r="GTZ3" s="2936"/>
      <c r="GUA3" s="2936"/>
      <c r="GUB3" s="2936"/>
      <c r="GUC3" s="2936"/>
      <c r="GUD3" s="2936"/>
      <c r="GUE3" s="2936"/>
      <c r="GUF3" s="2936"/>
      <c r="GUG3" s="2936"/>
      <c r="GUH3" s="2936"/>
      <c r="GUI3" s="2936"/>
      <c r="GUJ3" s="2936"/>
      <c r="GUK3" s="2936"/>
      <c r="GUL3" s="2936"/>
      <c r="GUM3" s="2936"/>
      <c r="GUN3" s="2936"/>
      <c r="GUO3" s="2936"/>
      <c r="GUP3" s="2936"/>
      <c r="GUQ3" s="2936"/>
      <c r="GUR3" s="2936"/>
      <c r="GUS3" s="2936"/>
      <c r="GUT3" s="2936"/>
      <c r="GUU3" s="2936"/>
      <c r="GUV3" s="2936"/>
      <c r="GUW3" s="2936"/>
      <c r="GUX3" s="2936"/>
      <c r="GUY3" s="2936"/>
      <c r="GUZ3" s="2936"/>
      <c r="GVA3" s="2936"/>
      <c r="GVB3" s="2936"/>
      <c r="GVC3" s="2936"/>
      <c r="GVD3" s="2936"/>
      <c r="GVE3" s="2936"/>
      <c r="GVF3" s="2936"/>
      <c r="GVG3" s="2936"/>
      <c r="GVH3" s="2936"/>
      <c r="GVI3" s="2936"/>
      <c r="GVJ3" s="2936"/>
      <c r="GVK3" s="2936"/>
      <c r="GVL3" s="2936"/>
      <c r="GVM3" s="2936"/>
      <c r="GVN3" s="2936"/>
      <c r="GVO3" s="2936"/>
      <c r="GVP3" s="2936"/>
      <c r="GVQ3" s="2936"/>
      <c r="GVR3" s="2936"/>
      <c r="GVS3" s="2936"/>
      <c r="GVT3" s="2936"/>
      <c r="GVU3" s="2936"/>
      <c r="GVV3" s="2936"/>
      <c r="GVW3" s="2936"/>
      <c r="GVX3" s="2936"/>
      <c r="GVY3" s="2936"/>
      <c r="GVZ3" s="2936"/>
      <c r="GWA3" s="2936"/>
      <c r="GWB3" s="2936"/>
      <c r="GWC3" s="2936"/>
      <c r="GWD3" s="2936"/>
      <c r="GWE3" s="2936"/>
      <c r="GWF3" s="2936"/>
      <c r="GWG3" s="2936"/>
      <c r="GWH3" s="2936"/>
      <c r="GWI3" s="2936"/>
      <c r="GWJ3" s="2936"/>
      <c r="GWK3" s="2936"/>
      <c r="GWL3" s="2936"/>
      <c r="GWM3" s="2936"/>
      <c r="GWN3" s="2936"/>
      <c r="GWO3" s="2936"/>
      <c r="GWP3" s="2936"/>
      <c r="GWQ3" s="2936"/>
      <c r="GWR3" s="2936"/>
      <c r="GWS3" s="2936"/>
      <c r="GWT3" s="2936"/>
      <c r="GWU3" s="2936"/>
      <c r="GWV3" s="2936"/>
      <c r="GWW3" s="2936"/>
      <c r="GWX3" s="2936"/>
      <c r="GWY3" s="2936"/>
      <c r="GWZ3" s="2936"/>
      <c r="GXA3" s="2936"/>
      <c r="GXB3" s="2936"/>
      <c r="GXC3" s="2936"/>
      <c r="GXD3" s="2936"/>
      <c r="GXE3" s="2936"/>
      <c r="GXF3" s="2936"/>
      <c r="GXG3" s="2936"/>
      <c r="GXH3" s="2936"/>
      <c r="GXI3" s="2936"/>
      <c r="GXJ3" s="2936"/>
      <c r="GXK3" s="2936"/>
      <c r="GXL3" s="2936"/>
      <c r="GXM3" s="2936"/>
      <c r="GXN3" s="2936"/>
      <c r="GXO3" s="2936"/>
      <c r="GXP3" s="2936"/>
      <c r="GXQ3" s="2936"/>
      <c r="GXR3" s="2936"/>
      <c r="GXS3" s="2936"/>
      <c r="GXT3" s="2936"/>
      <c r="GXU3" s="2936"/>
      <c r="GXV3" s="2936"/>
      <c r="GXW3" s="2936"/>
      <c r="GXX3" s="2936"/>
      <c r="GXY3" s="2936"/>
      <c r="GXZ3" s="2936"/>
      <c r="GYA3" s="2936"/>
      <c r="GYB3" s="2936"/>
      <c r="GYC3" s="2936"/>
      <c r="GYD3" s="2936"/>
      <c r="GYE3" s="2936"/>
      <c r="GYF3" s="2936"/>
      <c r="GYG3" s="2936"/>
      <c r="GYH3" s="2936"/>
      <c r="GYI3" s="2936"/>
      <c r="GYJ3" s="2936"/>
      <c r="GYK3" s="2936"/>
      <c r="GYL3" s="2936"/>
      <c r="GYM3" s="2936"/>
      <c r="GYN3" s="2936"/>
      <c r="GYO3" s="2936"/>
      <c r="GYP3" s="2936"/>
      <c r="GYQ3" s="2936"/>
      <c r="GYR3" s="2936"/>
      <c r="GYS3" s="2936"/>
      <c r="GYT3" s="2936"/>
      <c r="GYU3" s="2936"/>
      <c r="GYV3" s="2936"/>
      <c r="GYW3" s="2936"/>
      <c r="GYX3" s="2936"/>
      <c r="GYY3" s="2936"/>
      <c r="GYZ3" s="2936"/>
      <c r="GZA3" s="2936"/>
      <c r="GZB3" s="2936"/>
      <c r="GZC3" s="2936"/>
      <c r="GZD3" s="2936"/>
      <c r="GZE3" s="2936"/>
      <c r="GZF3" s="2936"/>
      <c r="GZG3" s="2936"/>
      <c r="GZH3" s="2936"/>
      <c r="GZI3" s="2936"/>
      <c r="GZJ3" s="2936"/>
      <c r="GZK3" s="2936"/>
      <c r="GZL3" s="2936"/>
      <c r="GZM3" s="2936"/>
      <c r="GZN3" s="2936"/>
      <c r="GZO3" s="2936"/>
      <c r="GZP3" s="2936"/>
      <c r="GZQ3" s="2936"/>
      <c r="GZR3" s="2936"/>
      <c r="GZS3" s="2936"/>
      <c r="GZT3" s="2936"/>
      <c r="GZU3" s="2936"/>
      <c r="GZV3" s="2936"/>
      <c r="GZW3" s="2936"/>
      <c r="GZX3" s="2936"/>
      <c r="GZY3" s="2936"/>
      <c r="GZZ3" s="2936"/>
      <c r="HAA3" s="2936"/>
      <c r="HAB3" s="2936"/>
      <c r="HAC3" s="2936"/>
      <c r="HAD3" s="2936"/>
      <c r="HAE3" s="2936"/>
      <c r="HAF3" s="2936"/>
      <c r="HAG3" s="2936"/>
      <c r="HAH3" s="2936"/>
      <c r="HAI3" s="2936"/>
      <c r="HAJ3" s="2936"/>
      <c r="HAK3" s="2936"/>
      <c r="HAL3" s="2936"/>
      <c r="HAM3" s="2936"/>
      <c r="HAN3" s="2936"/>
      <c r="HAO3" s="2936"/>
      <c r="HAP3" s="2936"/>
      <c r="HAQ3" s="2936"/>
      <c r="HAR3" s="2936"/>
      <c r="HAS3" s="2936"/>
      <c r="HAT3" s="2936"/>
      <c r="HAU3" s="2936"/>
      <c r="HAV3" s="2936"/>
      <c r="HAW3" s="2936"/>
      <c r="HAX3" s="2936"/>
      <c r="HAY3" s="2936"/>
      <c r="HAZ3" s="2936"/>
      <c r="HBA3" s="2936"/>
      <c r="HBB3" s="2936"/>
      <c r="HBC3" s="2936"/>
      <c r="HBD3" s="2936"/>
      <c r="HBE3" s="2936"/>
      <c r="HBF3" s="2936"/>
      <c r="HBG3" s="2936"/>
      <c r="HBH3" s="2936"/>
      <c r="HBI3" s="2936"/>
      <c r="HBJ3" s="2936"/>
      <c r="HBK3" s="2936"/>
      <c r="HBL3" s="2936"/>
      <c r="HBM3" s="2936"/>
      <c r="HBN3" s="2936"/>
      <c r="HBO3" s="2936"/>
      <c r="HBP3" s="2936"/>
      <c r="HBQ3" s="2936"/>
      <c r="HBR3" s="2936"/>
      <c r="HBS3" s="2936"/>
      <c r="HBT3" s="2936"/>
      <c r="HBU3" s="2936"/>
      <c r="HBV3" s="2936"/>
      <c r="HBW3" s="2936"/>
      <c r="HBX3" s="2936"/>
      <c r="HBY3" s="2936"/>
      <c r="HBZ3" s="2936"/>
      <c r="HCA3" s="2936"/>
      <c r="HCB3" s="2936"/>
      <c r="HCC3" s="2936"/>
      <c r="HCD3" s="2936"/>
      <c r="HCE3" s="2936"/>
      <c r="HCF3" s="2936"/>
      <c r="HCG3" s="2936"/>
      <c r="HCH3" s="2936"/>
      <c r="HCI3" s="2936"/>
      <c r="HCJ3" s="2936"/>
      <c r="HCK3" s="2936"/>
      <c r="HCL3" s="2936"/>
      <c r="HCM3" s="2936"/>
      <c r="HCN3" s="2936"/>
      <c r="HCO3" s="2936"/>
      <c r="HCP3" s="2936"/>
      <c r="HCQ3" s="2936"/>
      <c r="HCR3" s="2936"/>
      <c r="HCS3" s="2936"/>
      <c r="HCT3" s="2936"/>
      <c r="HCU3" s="2936"/>
      <c r="HCV3" s="2936"/>
      <c r="HCW3" s="2936"/>
      <c r="HCX3" s="2936"/>
      <c r="HCY3" s="2936"/>
      <c r="HCZ3" s="2936"/>
      <c r="HDA3" s="2936"/>
      <c r="HDB3" s="2936"/>
      <c r="HDC3" s="2936"/>
      <c r="HDD3" s="2936"/>
      <c r="HDE3" s="2936"/>
      <c r="HDF3" s="2936"/>
      <c r="HDG3" s="2936"/>
      <c r="HDH3" s="2936"/>
      <c r="HDI3" s="2936"/>
      <c r="HDJ3" s="2936"/>
      <c r="HDK3" s="2936"/>
      <c r="HDL3" s="2936"/>
      <c r="HDM3" s="2936"/>
      <c r="HDN3" s="2936"/>
      <c r="HDO3" s="2936"/>
      <c r="HDP3" s="2936"/>
      <c r="HDQ3" s="2936"/>
      <c r="HDR3" s="2936"/>
      <c r="HDS3" s="2936"/>
      <c r="HDT3" s="2936"/>
      <c r="HDU3" s="2936"/>
      <c r="HDV3" s="2936"/>
      <c r="HDW3" s="2936"/>
      <c r="HDX3" s="2936"/>
      <c r="HDY3" s="2936"/>
      <c r="HDZ3" s="2936"/>
      <c r="HEA3" s="2936"/>
      <c r="HEB3" s="2936"/>
      <c r="HEC3" s="2936"/>
      <c r="HED3" s="2936"/>
      <c r="HEE3" s="2936"/>
      <c r="HEF3" s="2936"/>
      <c r="HEG3" s="2936"/>
      <c r="HEH3" s="2936"/>
      <c r="HEI3" s="2936"/>
      <c r="HEJ3" s="2936"/>
      <c r="HEK3" s="2936"/>
      <c r="HEL3" s="2936"/>
      <c r="HEM3" s="2936"/>
      <c r="HEN3" s="2936"/>
      <c r="HEO3" s="2936"/>
      <c r="HEP3" s="2936"/>
      <c r="HEQ3" s="2936"/>
      <c r="HER3" s="2936"/>
      <c r="HES3" s="2936"/>
      <c r="HET3" s="2936"/>
      <c r="HEU3" s="2936"/>
      <c r="HEV3" s="2936"/>
      <c r="HEW3" s="2936"/>
      <c r="HEX3" s="2936"/>
      <c r="HEY3" s="2936"/>
      <c r="HEZ3" s="2936"/>
      <c r="HFA3" s="2936"/>
      <c r="HFB3" s="2936"/>
      <c r="HFC3" s="2936"/>
      <c r="HFD3" s="2936"/>
      <c r="HFE3" s="2936"/>
      <c r="HFF3" s="2936"/>
      <c r="HFG3" s="2936"/>
      <c r="HFH3" s="2936"/>
      <c r="HFI3" s="2936"/>
      <c r="HFJ3" s="2936"/>
      <c r="HFK3" s="2936"/>
      <c r="HFL3" s="2936"/>
      <c r="HFM3" s="2936"/>
      <c r="HFN3" s="2936"/>
      <c r="HFO3" s="2936"/>
      <c r="HFP3" s="2936"/>
      <c r="HFQ3" s="2936"/>
      <c r="HFR3" s="2936"/>
      <c r="HFS3" s="2936"/>
      <c r="HFT3" s="2936"/>
      <c r="HFU3" s="2936"/>
      <c r="HFV3" s="2936"/>
      <c r="HFW3" s="2936"/>
      <c r="HFX3" s="2936"/>
      <c r="HFY3" s="2936"/>
      <c r="HFZ3" s="2936"/>
      <c r="HGA3" s="2936"/>
      <c r="HGB3" s="2936"/>
      <c r="HGC3" s="2936"/>
      <c r="HGD3" s="2936"/>
      <c r="HGE3" s="2936"/>
      <c r="HGF3" s="2936"/>
      <c r="HGG3" s="2936"/>
      <c r="HGH3" s="2936"/>
      <c r="HGI3" s="2936"/>
      <c r="HGJ3" s="2936"/>
      <c r="HGK3" s="2936"/>
      <c r="HGL3" s="2936"/>
      <c r="HGM3" s="2936"/>
      <c r="HGN3" s="2936"/>
      <c r="HGO3" s="2936"/>
      <c r="HGP3" s="2936"/>
      <c r="HGQ3" s="2936"/>
      <c r="HGR3" s="2936"/>
      <c r="HGS3" s="2936"/>
      <c r="HGT3" s="2936"/>
      <c r="HGU3" s="2936"/>
      <c r="HGV3" s="2936"/>
      <c r="HGW3" s="2936"/>
      <c r="HGX3" s="2936"/>
      <c r="HGY3" s="2936"/>
      <c r="HGZ3" s="2936"/>
      <c r="HHA3" s="2936"/>
      <c r="HHB3" s="2936"/>
      <c r="HHC3" s="2936"/>
      <c r="HHD3" s="2936"/>
      <c r="HHE3" s="2936"/>
      <c r="HHF3" s="2936"/>
      <c r="HHG3" s="2936"/>
      <c r="HHH3" s="2936"/>
      <c r="HHI3" s="2936"/>
      <c r="HHJ3" s="2936"/>
      <c r="HHK3" s="2936"/>
      <c r="HHL3" s="2936"/>
      <c r="HHM3" s="2936"/>
      <c r="HHN3" s="2936"/>
      <c r="HHO3" s="2936"/>
      <c r="HHP3" s="2936"/>
      <c r="HHQ3" s="2936"/>
      <c r="HHR3" s="2936"/>
      <c r="HHS3" s="2936"/>
      <c r="HHT3" s="2936"/>
      <c r="HHU3" s="2936"/>
      <c r="HHV3" s="2936"/>
      <c r="HHW3" s="2936"/>
      <c r="HHX3" s="2936"/>
      <c r="HHY3" s="2936"/>
      <c r="HHZ3" s="2936"/>
      <c r="HIA3" s="2936"/>
      <c r="HIB3" s="2936"/>
      <c r="HIC3" s="2936"/>
      <c r="HID3" s="2936"/>
      <c r="HIE3" s="2936"/>
      <c r="HIF3" s="2936"/>
      <c r="HIG3" s="2936"/>
      <c r="HIH3" s="2936"/>
      <c r="HII3" s="2936"/>
      <c r="HIJ3" s="2936"/>
      <c r="HIK3" s="2936"/>
      <c r="HIL3" s="2936"/>
      <c r="HIM3" s="2936"/>
      <c r="HIN3" s="2936"/>
      <c r="HIO3" s="2936"/>
      <c r="HIP3" s="2936"/>
      <c r="HIQ3" s="2936"/>
      <c r="HIR3" s="2936"/>
      <c r="HIS3" s="2936"/>
      <c r="HIT3" s="2936"/>
      <c r="HIU3" s="2936"/>
      <c r="HIV3" s="2936"/>
      <c r="HIW3" s="2936"/>
      <c r="HIX3" s="2936"/>
      <c r="HIY3" s="2936"/>
      <c r="HIZ3" s="2936"/>
      <c r="HJA3" s="2936"/>
      <c r="HJB3" s="2936"/>
      <c r="HJC3" s="2936"/>
      <c r="HJD3" s="2936"/>
      <c r="HJE3" s="2936"/>
      <c r="HJF3" s="2936"/>
      <c r="HJG3" s="2936"/>
      <c r="HJH3" s="2936"/>
      <c r="HJI3" s="2936"/>
      <c r="HJJ3" s="2936"/>
      <c r="HJK3" s="2936"/>
      <c r="HJL3" s="2936"/>
      <c r="HJM3" s="2936"/>
      <c r="HJN3" s="2936"/>
      <c r="HJO3" s="2936"/>
      <c r="HJP3" s="2936"/>
      <c r="HJQ3" s="2936"/>
      <c r="HJR3" s="2936"/>
      <c r="HJS3" s="2936"/>
      <c r="HJT3" s="2936"/>
      <c r="HJU3" s="2936"/>
      <c r="HJV3" s="2936"/>
      <c r="HJW3" s="2936"/>
      <c r="HJX3" s="2936"/>
      <c r="HJY3" s="2936"/>
      <c r="HJZ3" s="2936"/>
      <c r="HKA3" s="2936"/>
      <c r="HKB3" s="2936"/>
      <c r="HKC3" s="2936"/>
      <c r="HKD3" s="2936"/>
      <c r="HKE3" s="2936"/>
      <c r="HKF3" s="2936"/>
      <c r="HKG3" s="2936"/>
      <c r="HKH3" s="2936"/>
      <c r="HKI3" s="2936"/>
      <c r="HKJ3" s="2936"/>
      <c r="HKK3" s="2936"/>
      <c r="HKL3" s="2936"/>
      <c r="HKM3" s="2936"/>
      <c r="HKN3" s="2936"/>
      <c r="HKO3" s="2936"/>
      <c r="HKP3" s="2936"/>
      <c r="HKQ3" s="2936"/>
      <c r="HKR3" s="2936"/>
      <c r="HKS3" s="2936"/>
      <c r="HKT3" s="2936"/>
      <c r="HKU3" s="2936"/>
      <c r="HKV3" s="2936"/>
      <c r="HKW3" s="2936"/>
      <c r="HKX3" s="2936"/>
      <c r="HKY3" s="2936"/>
      <c r="HKZ3" s="2936"/>
      <c r="HLA3" s="2936"/>
      <c r="HLB3" s="2936"/>
      <c r="HLC3" s="2936"/>
      <c r="HLD3" s="2936"/>
      <c r="HLE3" s="2936"/>
      <c r="HLF3" s="2936"/>
      <c r="HLG3" s="2936"/>
      <c r="HLH3" s="2936"/>
      <c r="HLI3" s="2936"/>
      <c r="HLJ3" s="2936"/>
      <c r="HLK3" s="2936"/>
      <c r="HLL3" s="2936"/>
      <c r="HLM3" s="2936"/>
      <c r="HLN3" s="2936"/>
      <c r="HLO3" s="2936"/>
      <c r="HLP3" s="2936"/>
      <c r="HLQ3" s="2936"/>
      <c r="HLR3" s="2936"/>
      <c r="HLS3" s="2936"/>
      <c r="HLT3" s="2936"/>
      <c r="HLU3" s="2936"/>
      <c r="HLV3" s="2936"/>
      <c r="HLW3" s="2936"/>
      <c r="HLX3" s="2936"/>
      <c r="HLY3" s="2936"/>
      <c r="HLZ3" s="2936"/>
      <c r="HMA3" s="2936"/>
      <c r="HMB3" s="2936"/>
      <c r="HMC3" s="2936"/>
      <c r="HMD3" s="2936"/>
      <c r="HME3" s="2936"/>
      <c r="HMF3" s="2936"/>
      <c r="HMG3" s="2936"/>
      <c r="HMH3" s="2936"/>
      <c r="HMI3" s="2936"/>
      <c r="HMJ3" s="2936"/>
      <c r="HMK3" s="2936"/>
      <c r="HML3" s="2936"/>
      <c r="HMM3" s="2936"/>
      <c r="HMN3" s="2936"/>
      <c r="HMO3" s="2936"/>
      <c r="HMP3" s="2936"/>
      <c r="HMQ3" s="2936"/>
      <c r="HMR3" s="2936"/>
      <c r="HMS3" s="2936"/>
      <c r="HMT3" s="2936"/>
      <c r="HMU3" s="2936"/>
      <c r="HMV3" s="2936"/>
      <c r="HMW3" s="2936"/>
      <c r="HMX3" s="2936"/>
      <c r="HMY3" s="2936"/>
      <c r="HMZ3" s="2936"/>
      <c r="HNA3" s="2936"/>
      <c r="HNB3" s="2936"/>
      <c r="HNC3" s="2936"/>
      <c r="HND3" s="2936"/>
      <c r="HNE3" s="2936"/>
      <c r="HNF3" s="2936"/>
      <c r="HNG3" s="2936"/>
      <c r="HNH3" s="2936"/>
      <c r="HNI3" s="2936"/>
      <c r="HNJ3" s="2936"/>
      <c r="HNK3" s="2936"/>
      <c r="HNL3" s="2936"/>
      <c r="HNM3" s="2936"/>
      <c r="HNN3" s="2936"/>
      <c r="HNO3" s="2936"/>
      <c r="HNP3" s="2936"/>
      <c r="HNQ3" s="2936"/>
      <c r="HNR3" s="2936"/>
      <c r="HNS3" s="2936"/>
      <c r="HNT3" s="2936"/>
      <c r="HNU3" s="2936"/>
      <c r="HNV3" s="2936"/>
      <c r="HNW3" s="2936"/>
      <c r="HNX3" s="2936"/>
      <c r="HNY3" s="2936"/>
      <c r="HNZ3" s="2936"/>
      <c r="HOA3" s="2936"/>
      <c r="HOB3" s="2936"/>
      <c r="HOC3" s="2936"/>
      <c r="HOD3" s="2936"/>
      <c r="HOE3" s="2936"/>
      <c r="HOF3" s="2936"/>
      <c r="HOG3" s="2936"/>
      <c r="HOH3" s="2936"/>
      <c r="HOI3" s="2936"/>
      <c r="HOJ3" s="2936"/>
      <c r="HOK3" s="2936"/>
      <c r="HOL3" s="2936"/>
      <c r="HOM3" s="2936"/>
      <c r="HON3" s="2936"/>
      <c r="HOO3" s="2936"/>
      <c r="HOP3" s="2936"/>
      <c r="HOQ3" s="2936"/>
      <c r="HOR3" s="2936"/>
      <c r="HOS3" s="2936"/>
      <c r="HOT3" s="2936"/>
      <c r="HOU3" s="2936"/>
      <c r="HOV3" s="2936"/>
      <c r="HOW3" s="2936"/>
      <c r="HOX3" s="2936"/>
      <c r="HOY3" s="2936"/>
      <c r="HOZ3" s="2936"/>
      <c r="HPA3" s="2936"/>
      <c r="HPB3" s="2936"/>
      <c r="HPC3" s="2936"/>
      <c r="HPD3" s="2936"/>
      <c r="HPE3" s="2936"/>
      <c r="HPF3" s="2936"/>
      <c r="HPG3" s="2936"/>
      <c r="HPH3" s="2936"/>
      <c r="HPI3" s="2936"/>
      <c r="HPJ3" s="2936"/>
      <c r="HPK3" s="2936"/>
      <c r="HPL3" s="2936"/>
      <c r="HPM3" s="2936"/>
      <c r="HPN3" s="2936"/>
      <c r="HPO3" s="2936"/>
      <c r="HPP3" s="2936"/>
      <c r="HPQ3" s="2936"/>
      <c r="HPR3" s="2936"/>
      <c r="HPS3" s="2936"/>
      <c r="HPT3" s="2936"/>
      <c r="HPU3" s="2936"/>
      <c r="HPV3" s="2936"/>
      <c r="HPW3" s="2936"/>
      <c r="HPX3" s="2936"/>
      <c r="HPY3" s="2936"/>
      <c r="HPZ3" s="2936"/>
      <c r="HQA3" s="2936"/>
      <c r="HQB3" s="2936"/>
      <c r="HQC3" s="2936"/>
      <c r="HQD3" s="2936"/>
      <c r="HQE3" s="2936"/>
      <c r="HQF3" s="2936"/>
      <c r="HQG3" s="2936"/>
      <c r="HQH3" s="2936"/>
      <c r="HQI3" s="2936"/>
      <c r="HQJ3" s="2936"/>
      <c r="HQK3" s="2936"/>
      <c r="HQL3" s="2936"/>
      <c r="HQM3" s="2936"/>
      <c r="HQN3" s="2936"/>
      <c r="HQO3" s="2936"/>
      <c r="HQP3" s="2936"/>
      <c r="HQQ3" s="2936"/>
      <c r="HQR3" s="2936"/>
      <c r="HQS3" s="2936"/>
      <c r="HQT3" s="2936"/>
      <c r="HQU3" s="2936"/>
      <c r="HQV3" s="2936"/>
      <c r="HQW3" s="2936"/>
      <c r="HQX3" s="2936"/>
      <c r="HQY3" s="2936"/>
      <c r="HQZ3" s="2936"/>
      <c r="HRA3" s="2936"/>
      <c r="HRB3" s="2936"/>
      <c r="HRC3" s="2936"/>
      <c r="HRD3" s="2936"/>
      <c r="HRE3" s="2936"/>
      <c r="HRF3" s="2936"/>
      <c r="HRG3" s="2936"/>
      <c r="HRH3" s="2936"/>
      <c r="HRI3" s="2936"/>
      <c r="HRJ3" s="2936"/>
      <c r="HRK3" s="2936"/>
      <c r="HRL3" s="2936"/>
      <c r="HRM3" s="2936"/>
      <c r="HRN3" s="2936"/>
      <c r="HRO3" s="2936"/>
      <c r="HRP3" s="2936"/>
      <c r="HRQ3" s="2936"/>
      <c r="HRR3" s="2936"/>
      <c r="HRS3" s="2936"/>
      <c r="HRT3" s="2936"/>
      <c r="HRU3" s="2936"/>
      <c r="HRV3" s="2936"/>
      <c r="HRW3" s="2936"/>
      <c r="HRX3" s="2936"/>
      <c r="HRY3" s="2936"/>
      <c r="HRZ3" s="2936"/>
      <c r="HSA3" s="2936"/>
      <c r="HSB3" s="2936"/>
      <c r="HSC3" s="2936"/>
      <c r="HSD3" s="2936"/>
      <c r="HSE3" s="2936"/>
      <c r="HSF3" s="2936"/>
      <c r="HSG3" s="2936"/>
      <c r="HSH3" s="2936"/>
      <c r="HSI3" s="2936"/>
      <c r="HSJ3" s="2936"/>
      <c r="HSK3" s="2936"/>
      <c r="HSL3" s="2936"/>
      <c r="HSM3" s="2936"/>
      <c r="HSN3" s="2936"/>
      <c r="HSO3" s="2936"/>
      <c r="HSP3" s="2936"/>
      <c r="HSQ3" s="2936"/>
      <c r="HSR3" s="2936"/>
      <c r="HSS3" s="2936"/>
      <c r="HST3" s="2936"/>
      <c r="HSU3" s="2936"/>
      <c r="HSV3" s="2936"/>
      <c r="HSW3" s="2936"/>
      <c r="HSX3" s="2936"/>
      <c r="HSY3" s="2936"/>
      <c r="HSZ3" s="2936"/>
      <c r="HTA3" s="2936"/>
      <c r="HTB3" s="2936"/>
      <c r="HTC3" s="2936"/>
      <c r="HTD3" s="2936"/>
      <c r="HTE3" s="2936"/>
      <c r="HTF3" s="2936"/>
      <c r="HTG3" s="2936"/>
      <c r="HTH3" s="2936"/>
      <c r="HTI3" s="2936"/>
      <c r="HTJ3" s="2936"/>
      <c r="HTK3" s="2936"/>
      <c r="HTL3" s="2936"/>
      <c r="HTM3" s="2936"/>
      <c r="HTN3" s="2936"/>
      <c r="HTO3" s="2936"/>
      <c r="HTP3" s="2936"/>
      <c r="HTQ3" s="2936"/>
      <c r="HTR3" s="2936"/>
      <c r="HTS3" s="2936"/>
      <c r="HTT3" s="2936"/>
      <c r="HTU3" s="2936"/>
      <c r="HTV3" s="2936"/>
      <c r="HTW3" s="2936"/>
      <c r="HTX3" s="2936"/>
      <c r="HTY3" s="2936"/>
      <c r="HTZ3" s="2936"/>
      <c r="HUA3" s="2936"/>
      <c r="HUB3" s="2936"/>
      <c r="HUC3" s="2936"/>
      <c r="HUD3" s="2936"/>
      <c r="HUE3" s="2936"/>
      <c r="HUF3" s="2936"/>
      <c r="HUG3" s="2936"/>
      <c r="HUH3" s="2936"/>
      <c r="HUI3" s="2936"/>
      <c r="HUJ3" s="2936"/>
      <c r="HUK3" s="2936"/>
      <c r="HUL3" s="2936"/>
      <c r="HUM3" s="2936"/>
      <c r="HUN3" s="2936"/>
      <c r="HUO3" s="2936"/>
      <c r="HUP3" s="2936"/>
      <c r="HUQ3" s="2936"/>
      <c r="HUR3" s="2936"/>
      <c r="HUS3" s="2936"/>
      <c r="HUT3" s="2936"/>
      <c r="HUU3" s="2936"/>
      <c r="HUV3" s="2936"/>
      <c r="HUW3" s="2936"/>
      <c r="HUX3" s="2936"/>
      <c r="HUY3" s="2936"/>
      <c r="HUZ3" s="2936"/>
      <c r="HVA3" s="2936"/>
      <c r="HVB3" s="2936"/>
      <c r="HVC3" s="2936"/>
      <c r="HVD3" s="2936"/>
      <c r="HVE3" s="2936"/>
      <c r="HVF3" s="2936"/>
      <c r="HVG3" s="2936"/>
      <c r="HVH3" s="2936"/>
      <c r="HVI3" s="2936"/>
      <c r="HVJ3" s="2936"/>
      <c r="HVK3" s="2936"/>
      <c r="HVL3" s="2936"/>
      <c r="HVM3" s="2936"/>
      <c r="HVN3" s="2936"/>
      <c r="HVO3" s="2936"/>
      <c r="HVP3" s="2936"/>
      <c r="HVQ3" s="2936"/>
      <c r="HVR3" s="2936"/>
      <c r="HVS3" s="2936"/>
      <c r="HVT3" s="2936"/>
      <c r="HVU3" s="2936"/>
      <c r="HVV3" s="2936"/>
      <c r="HVW3" s="2936"/>
      <c r="HVX3" s="2936"/>
      <c r="HVY3" s="2936"/>
      <c r="HVZ3" s="2936"/>
      <c r="HWA3" s="2936"/>
      <c r="HWB3" s="2936"/>
      <c r="HWC3" s="2936"/>
      <c r="HWD3" s="2936"/>
      <c r="HWE3" s="2936"/>
      <c r="HWF3" s="2936"/>
      <c r="HWG3" s="2936"/>
      <c r="HWH3" s="2936"/>
      <c r="HWI3" s="2936"/>
      <c r="HWJ3" s="2936"/>
      <c r="HWK3" s="2936"/>
      <c r="HWL3" s="2936"/>
      <c r="HWM3" s="2936"/>
      <c r="HWN3" s="2936"/>
      <c r="HWO3" s="2936"/>
      <c r="HWP3" s="2936"/>
      <c r="HWQ3" s="2936"/>
      <c r="HWR3" s="2936"/>
      <c r="HWS3" s="2936"/>
      <c r="HWT3" s="2936"/>
      <c r="HWU3" s="2936"/>
      <c r="HWV3" s="2936"/>
      <c r="HWW3" s="2936"/>
      <c r="HWX3" s="2936"/>
      <c r="HWY3" s="2936"/>
      <c r="HWZ3" s="2936"/>
      <c r="HXA3" s="2936"/>
      <c r="HXB3" s="2936"/>
      <c r="HXC3" s="2936"/>
      <c r="HXD3" s="2936"/>
      <c r="HXE3" s="2936"/>
      <c r="HXF3" s="2936"/>
      <c r="HXG3" s="2936"/>
      <c r="HXH3" s="2936"/>
      <c r="HXI3" s="2936"/>
      <c r="HXJ3" s="2936"/>
      <c r="HXK3" s="2936"/>
      <c r="HXL3" s="2936"/>
      <c r="HXM3" s="2936"/>
      <c r="HXN3" s="2936"/>
      <c r="HXO3" s="2936"/>
      <c r="HXP3" s="2936"/>
      <c r="HXQ3" s="2936"/>
      <c r="HXR3" s="2936"/>
      <c r="HXS3" s="2936"/>
      <c r="HXT3" s="2936"/>
      <c r="HXU3" s="2936"/>
      <c r="HXV3" s="2936"/>
      <c r="HXW3" s="2936"/>
      <c r="HXX3" s="2936"/>
      <c r="HXY3" s="2936"/>
      <c r="HXZ3" s="2936"/>
      <c r="HYA3" s="2936"/>
      <c r="HYB3" s="2936"/>
      <c r="HYC3" s="2936"/>
      <c r="HYD3" s="2936"/>
      <c r="HYE3" s="2936"/>
      <c r="HYF3" s="2936"/>
      <c r="HYG3" s="2936"/>
      <c r="HYH3" s="2936"/>
      <c r="HYI3" s="2936"/>
      <c r="HYJ3" s="2936"/>
      <c r="HYK3" s="2936"/>
      <c r="HYL3" s="2936"/>
      <c r="HYM3" s="2936"/>
      <c r="HYN3" s="2936"/>
      <c r="HYO3" s="2936"/>
      <c r="HYP3" s="2936"/>
      <c r="HYQ3" s="2936"/>
      <c r="HYR3" s="2936"/>
      <c r="HYS3" s="2936"/>
      <c r="HYT3" s="2936"/>
      <c r="HYU3" s="2936"/>
      <c r="HYV3" s="2936"/>
      <c r="HYW3" s="2936"/>
      <c r="HYX3" s="2936"/>
      <c r="HYY3" s="2936"/>
      <c r="HYZ3" s="2936"/>
      <c r="HZA3" s="2936"/>
      <c r="HZB3" s="2936"/>
      <c r="HZC3" s="2936"/>
      <c r="HZD3" s="2936"/>
      <c r="HZE3" s="2936"/>
      <c r="HZF3" s="2936"/>
      <c r="HZG3" s="2936"/>
      <c r="HZH3" s="2936"/>
      <c r="HZI3" s="2936"/>
      <c r="HZJ3" s="2936"/>
      <c r="HZK3" s="2936"/>
      <c r="HZL3" s="2936"/>
      <c r="HZM3" s="2936"/>
      <c r="HZN3" s="2936"/>
      <c r="HZO3" s="2936"/>
      <c r="HZP3" s="2936"/>
      <c r="HZQ3" s="2936"/>
      <c r="HZR3" s="2936"/>
      <c r="HZS3" s="2936"/>
      <c r="HZT3" s="2936"/>
      <c r="HZU3" s="2936"/>
      <c r="HZV3" s="2936"/>
      <c r="HZW3" s="2936"/>
      <c r="HZX3" s="2936"/>
      <c r="HZY3" s="2936"/>
      <c r="HZZ3" s="2936"/>
      <c r="IAA3" s="2936"/>
      <c r="IAB3" s="2936"/>
      <c r="IAC3" s="2936"/>
      <c r="IAD3" s="2936"/>
      <c r="IAE3" s="2936"/>
      <c r="IAF3" s="2936"/>
      <c r="IAG3" s="2936"/>
      <c r="IAH3" s="2936"/>
      <c r="IAI3" s="2936"/>
      <c r="IAJ3" s="2936"/>
      <c r="IAK3" s="2936"/>
      <c r="IAL3" s="2936"/>
      <c r="IAM3" s="2936"/>
      <c r="IAN3" s="2936"/>
      <c r="IAO3" s="2936"/>
      <c r="IAP3" s="2936"/>
      <c r="IAQ3" s="2936"/>
      <c r="IAR3" s="2936"/>
      <c r="IAS3" s="2936"/>
      <c r="IAT3" s="2936"/>
      <c r="IAU3" s="2936"/>
      <c r="IAV3" s="2936"/>
      <c r="IAW3" s="2936"/>
      <c r="IAX3" s="2936"/>
      <c r="IAY3" s="2936"/>
      <c r="IAZ3" s="2936"/>
      <c r="IBA3" s="2936"/>
      <c r="IBB3" s="2936"/>
      <c r="IBC3" s="2936"/>
      <c r="IBD3" s="2936"/>
      <c r="IBE3" s="2936"/>
      <c r="IBF3" s="2936"/>
      <c r="IBG3" s="2936"/>
      <c r="IBH3" s="2936"/>
      <c r="IBI3" s="2936"/>
      <c r="IBJ3" s="2936"/>
      <c r="IBK3" s="2936"/>
      <c r="IBL3" s="2936"/>
      <c r="IBM3" s="2936"/>
      <c r="IBN3" s="2936"/>
      <c r="IBO3" s="2936"/>
      <c r="IBP3" s="2936"/>
      <c r="IBQ3" s="2936"/>
      <c r="IBR3" s="2936"/>
      <c r="IBS3" s="2936"/>
      <c r="IBT3" s="2936"/>
      <c r="IBU3" s="2936"/>
      <c r="IBV3" s="2936"/>
      <c r="IBW3" s="2936"/>
      <c r="IBX3" s="2936"/>
      <c r="IBY3" s="2936"/>
      <c r="IBZ3" s="2936"/>
      <c r="ICA3" s="2936"/>
      <c r="ICB3" s="2936"/>
      <c r="ICC3" s="2936"/>
      <c r="ICD3" s="2936"/>
      <c r="ICE3" s="2936"/>
      <c r="ICF3" s="2936"/>
      <c r="ICG3" s="2936"/>
      <c r="ICH3" s="2936"/>
      <c r="ICI3" s="2936"/>
      <c r="ICJ3" s="2936"/>
      <c r="ICK3" s="2936"/>
      <c r="ICL3" s="2936"/>
      <c r="ICM3" s="2936"/>
      <c r="ICN3" s="2936"/>
      <c r="ICO3" s="2936"/>
      <c r="ICP3" s="2936"/>
      <c r="ICQ3" s="2936"/>
      <c r="ICR3" s="2936"/>
      <c r="ICS3" s="2936"/>
      <c r="ICT3" s="2936"/>
      <c r="ICU3" s="2936"/>
      <c r="ICV3" s="2936"/>
      <c r="ICW3" s="2936"/>
      <c r="ICX3" s="2936"/>
      <c r="ICY3" s="2936"/>
      <c r="ICZ3" s="2936"/>
      <c r="IDA3" s="2936"/>
      <c r="IDB3" s="2936"/>
      <c r="IDC3" s="2936"/>
      <c r="IDD3" s="2936"/>
      <c r="IDE3" s="2936"/>
      <c r="IDF3" s="2936"/>
      <c r="IDG3" s="2936"/>
      <c r="IDH3" s="2936"/>
      <c r="IDI3" s="2936"/>
      <c r="IDJ3" s="2936"/>
      <c r="IDK3" s="2936"/>
      <c r="IDL3" s="2936"/>
      <c r="IDM3" s="2936"/>
      <c r="IDN3" s="2936"/>
      <c r="IDO3" s="2936"/>
      <c r="IDP3" s="2936"/>
      <c r="IDQ3" s="2936"/>
      <c r="IDR3" s="2936"/>
      <c r="IDS3" s="2936"/>
      <c r="IDT3" s="2936"/>
      <c r="IDU3" s="2936"/>
      <c r="IDV3" s="2936"/>
      <c r="IDW3" s="2936"/>
      <c r="IDX3" s="2936"/>
      <c r="IDY3" s="2936"/>
      <c r="IDZ3" s="2936"/>
      <c r="IEA3" s="2936"/>
      <c r="IEB3" s="2936"/>
      <c r="IEC3" s="2936"/>
      <c r="IED3" s="2936"/>
      <c r="IEE3" s="2936"/>
      <c r="IEF3" s="2936"/>
      <c r="IEG3" s="2936"/>
      <c r="IEH3" s="2936"/>
      <c r="IEI3" s="2936"/>
      <c r="IEJ3" s="2936"/>
      <c r="IEK3" s="2936"/>
      <c r="IEL3" s="2936"/>
      <c r="IEM3" s="2936"/>
      <c r="IEN3" s="2936"/>
      <c r="IEO3" s="2936"/>
      <c r="IEP3" s="2936"/>
      <c r="IEQ3" s="2936"/>
      <c r="IER3" s="2936"/>
      <c r="IES3" s="2936"/>
      <c r="IET3" s="2936"/>
      <c r="IEU3" s="2936"/>
      <c r="IEV3" s="2936"/>
      <c r="IEW3" s="2936"/>
      <c r="IEX3" s="2936"/>
      <c r="IEY3" s="2936"/>
      <c r="IEZ3" s="2936"/>
      <c r="IFA3" s="2936"/>
      <c r="IFB3" s="2936"/>
      <c r="IFC3" s="2936"/>
      <c r="IFD3" s="2936"/>
      <c r="IFE3" s="2936"/>
      <c r="IFF3" s="2936"/>
      <c r="IFG3" s="2936"/>
      <c r="IFH3" s="2936"/>
      <c r="IFI3" s="2936"/>
      <c r="IFJ3" s="2936"/>
      <c r="IFK3" s="2936"/>
      <c r="IFL3" s="2936"/>
      <c r="IFM3" s="2936"/>
      <c r="IFN3" s="2936"/>
      <c r="IFO3" s="2936"/>
      <c r="IFP3" s="2936"/>
      <c r="IFQ3" s="2936"/>
      <c r="IFR3" s="2936"/>
      <c r="IFS3" s="2936"/>
      <c r="IFT3" s="2936"/>
      <c r="IFU3" s="2936"/>
      <c r="IFV3" s="2936"/>
      <c r="IFW3" s="2936"/>
      <c r="IFX3" s="2936"/>
      <c r="IFY3" s="2936"/>
      <c r="IFZ3" s="2936"/>
      <c r="IGA3" s="2936"/>
      <c r="IGB3" s="2936"/>
      <c r="IGC3" s="2936"/>
      <c r="IGD3" s="2936"/>
      <c r="IGE3" s="2936"/>
      <c r="IGF3" s="2936"/>
      <c r="IGG3" s="2936"/>
      <c r="IGH3" s="2936"/>
      <c r="IGI3" s="2936"/>
      <c r="IGJ3" s="2936"/>
      <c r="IGK3" s="2936"/>
      <c r="IGL3" s="2936"/>
      <c r="IGM3" s="2936"/>
      <c r="IGN3" s="2936"/>
      <c r="IGO3" s="2936"/>
      <c r="IGP3" s="2936"/>
      <c r="IGQ3" s="2936"/>
      <c r="IGR3" s="2936"/>
      <c r="IGS3" s="2936"/>
      <c r="IGT3" s="2936"/>
      <c r="IGU3" s="2936"/>
      <c r="IGV3" s="2936"/>
      <c r="IGW3" s="2936"/>
      <c r="IGX3" s="2936"/>
      <c r="IGY3" s="2936"/>
      <c r="IGZ3" s="2936"/>
      <c r="IHA3" s="2936"/>
      <c r="IHB3" s="2936"/>
      <c r="IHC3" s="2936"/>
      <c r="IHD3" s="2936"/>
      <c r="IHE3" s="2936"/>
      <c r="IHF3" s="2936"/>
      <c r="IHG3" s="2936"/>
      <c r="IHH3" s="2936"/>
      <c r="IHI3" s="2936"/>
      <c r="IHJ3" s="2936"/>
      <c r="IHK3" s="2936"/>
      <c r="IHL3" s="2936"/>
      <c r="IHM3" s="2936"/>
      <c r="IHN3" s="2936"/>
      <c r="IHO3" s="2936"/>
      <c r="IHP3" s="2936"/>
      <c r="IHQ3" s="2936"/>
      <c r="IHR3" s="2936"/>
      <c r="IHS3" s="2936"/>
      <c r="IHT3" s="2936"/>
      <c r="IHU3" s="2936"/>
      <c r="IHV3" s="2936"/>
      <c r="IHW3" s="2936"/>
      <c r="IHX3" s="2936"/>
      <c r="IHY3" s="2936"/>
      <c r="IHZ3" s="2936"/>
      <c r="IIA3" s="2936"/>
      <c r="IIB3" s="2936"/>
      <c r="IIC3" s="2936"/>
      <c r="IID3" s="2936"/>
      <c r="IIE3" s="2936"/>
      <c r="IIF3" s="2936"/>
      <c r="IIG3" s="2936"/>
      <c r="IIH3" s="2936"/>
      <c r="III3" s="2936"/>
      <c r="IIJ3" s="2936"/>
      <c r="IIK3" s="2936"/>
      <c r="IIL3" s="2936"/>
      <c r="IIM3" s="2936"/>
      <c r="IIN3" s="2936"/>
      <c r="IIO3" s="2936"/>
      <c r="IIP3" s="2936"/>
      <c r="IIQ3" s="2936"/>
      <c r="IIR3" s="2936"/>
      <c r="IIS3" s="2936"/>
      <c r="IIT3" s="2936"/>
      <c r="IIU3" s="2936"/>
      <c r="IIV3" s="2936"/>
      <c r="IIW3" s="2936"/>
      <c r="IIX3" s="2936"/>
      <c r="IIY3" s="2936"/>
      <c r="IIZ3" s="2936"/>
      <c r="IJA3" s="2936"/>
      <c r="IJB3" s="2936"/>
      <c r="IJC3" s="2936"/>
      <c r="IJD3" s="2936"/>
      <c r="IJE3" s="2936"/>
      <c r="IJF3" s="2936"/>
      <c r="IJG3" s="2936"/>
      <c r="IJH3" s="2936"/>
      <c r="IJI3" s="2936"/>
      <c r="IJJ3" s="2936"/>
      <c r="IJK3" s="2936"/>
      <c r="IJL3" s="2936"/>
      <c r="IJM3" s="2936"/>
      <c r="IJN3" s="2936"/>
      <c r="IJO3" s="2936"/>
      <c r="IJP3" s="2936"/>
      <c r="IJQ3" s="2936"/>
      <c r="IJR3" s="2936"/>
      <c r="IJS3" s="2936"/>
      <c r="IJT3" s="2936"/>
      <c r="IJU3" s="2936"/>
      <c r="IJV3" s="2936"/>
      <c r="IJW3" s="2936"/>
      <c r="IJX3" s="2936"/>
      <c r="IJY3" s="2936"/>
      <c r="IJZ3" s="2936"/>
      <c r="IKA3" s="2936"/>
      <c r="IKB3" s="2936"/>
      <c r="IKC3" s="2936"/>
      <c r="IKD3" s="2936"/>
      <c r="IKE3" s="2936"/>
      <c r="IKF3" s="2936"/>
      <c r="IKG3" s="2936"/>
      <c r="IKH3" s="2936"/>
      <c r="IKI3" s="2936"/>
      <c r="IKJ3" s="2936"/>
      <c r="IKK3" s="2936"/>
      <c r="IKL3" s="2936"/>
      <c r="IKM3" s="2936"/>
      <c r="IKN3" s="2936"/>
      <c r="IKO3" s="2936"/>
      <c r="IKP3" s="2936"/>
      <c r="IKQ3" s="2936"/>
      <c r="IKR3" s="2936"/>
      <c r="IKS3" s="2936"/>
      <c r="IKT3" s="2936"/>
      <c r="IKU3" s="2936"/>
      <c r="IKV3" s="2936"/>
      <c r="IKW3" s="2936"/>
      <c r="IKX3" s="2936"/>
      <c r="IKY3" s="2936"/>
      <c r="IKZ3" s="2936"/>
      <c r="ILA3" s="2936"/>
      <c r="ILB3" s="2936"/>
      <c r="ILC3" s="2936"/>
      <c r="ILD3" s="2936"/>
      <c r="ILE3" s="2936"/>
      <c r="ILF3" s="2936"/>
      <c r="ILG3" s="2936"/>
      <c r="ILH3" s="2936"/>
      <c r="ILI3" s="2936"/>
      <c r="ILJ3" s="2936"/>
      <c r="ILK3" s="2936"/>
      <c r="ILL3" s="2936"/>
      <c r="ILM3" s="2936"/>
      <c r="ILN3" s="2936"/>
      <c r="ILO3" s="2936"/>
      <c r="ILP3" s="2936"/>
      <c r="ILQ3" s="2936"/>
      <c r="ILR3" s="2936"/>
      <c r="ILS3" s="2936"/>
      <c r="ILT3" s="2936"/>
      <c r="ILU3" s="2936"/>
      <c r="ILV3" s="2936"/>
      <c r="ILW3" s="2936"/>
      <c r="ILX3" s="2936"/>
      <c r="ILY3" s="2936"/>
      <c r="ILZ3" s="2936"/>
      <c r="IMA3" s="2936"/>
      <c r="IMB3" s="2936"/>
      <c r="IMC3" s="2936"/>
      <c r="IMD3" s="2936"/>
      <c r="IME3" s="2936"/>
      <c r="IMF3" s="2936"/>
      <c r="IMG3" s="2936"/>
      <c r="IMH3" s="2936"/>
      <c r="IMI3" s="2936"/>
      <c r="IMJ3" s="2936"/>
      <c r="IMK3" s="2936"/>
      <c r="IML3" s="2936"/>
      <c r="IMM3" s="2936"/>
      <c r="IMN3" s="2936"/>
      <c r="IMO3" s="2936"/>
      <c r="IMP3" s="2936"/>
      <c r="IMQ3" s="2936"/>
      <c r="IMR3" s="2936"/>
      <c r="IMS3" s="2936"/>
      <c r="IMT3" s="2936"/>
      <c r="IMU3" s="2936"/>
      <c r="IMV3" s="2936"/>
      <c r="IMW3" s="2936"/>
      <c r="IMX3" s="2936"/>
      <c r="IMY3" s="2936"/>
      <c r="IMZ3" s="2936"/>
      <c r="INA3" s="2936"/>
      <c r="INB3" s="2936"/>
      <c r="INC3" s="2936"/>
      <c r="IND3" s="2936"/>
      <c r="INE3" s="2936"/>
      <c r="INF3" s="2936"/>
      <c r="ING3" s="2936"/>
      <c r="INH3" s="2936"/>
      <c r="INI3" s="2936"/>
      <c r="INJ3" s="2936"/>
      <c r="INK3" s="2936"/>
      <c r="INL3" s="2936"/>
      <c r="INM3" s="2936"/>
      <c r="INN3" s="2936"/>
      <c r="INO3" s="2936"/>
      <c r="INP3" s="2936"/>
      <c r="INQ3" s="2936"/>
      <c r="INR3" s="2936"/>
      <c r="INS3" s="2936"/>
      <c r="INT3" s="2936"/>
      <c r="INU3" s="2936"/>
      <c r="INV3" s="2936"/>
      <c r="INW3" s="2936"/>
      <c r="INX3" s="2936"/>
      <c r="INY3" s="2936"/>
      <c r="INZ3" s="2936"/>
      <c r="IOA3" s="2936"/>
      <c r="IOB3" s="2936"/>
      <c r="IOC3" s="2936"/>
      <c r="IOD3" s="2936"/>
      <c r="IOE3" s="2936"/>
      <c r="IOF3" s="2936"/>
      <c r="IOG3" s="2936"/>
      <c r="IOH3" s="2936"/>
      <c r="IOI3" s="2936"/>
      <c r="IOJ3" s="2936"/>
      <c r="IOK3" s="2936"/>
      <c r="IOL3" s="2936"/>
      <c r="IOM3" s="2936"/>
      <c r="ION3" s="2936"/>
      <c r="IOO3" s="2936"/>
      <c r="IOP3" s="2936"/>
      <c r="IOQ3" s="2936"/>
      <c r="IOR3" s="2936"/>
      <c r="IOS3" s="2936"/>
      <c r="IOT3" s="2936"/>
      <c r="IOU3" s="2936"/>
      <c r="IOV3" s="2936"/>
      <c r="IOW3" s="2936"/>
      <c r="IOX3" s="2936"/>
      <c r="IOY3" s="2936"/>
      <c r="IOZ3" s="2936"/>
      <c r="IPA3" s="2936"/>
      <c r="IPB3" s="2936"/>
      <c r="IPC3" s="2936"/>
      <c r="IPD3" s="2936"/>
      <c r="IPE3" s="2936"/>
      <c r="IPF3" s="2936"/>
      <c r="IPG3" s="2936"/>
      <c r="IPH3" s="2936"/>
      <c r="IPI3" s="2936"/>
      <c r="IPJ3" s="2936"/>
      <c r="IPK3" s="2936"/>
      <c r="IPL3" s="2936"/>
      <c r="IPM3" s="2936"/>
      <c r="IPN3" s="2936"/>
      <c r="IPO3" s="2936"/>
      <c r="IPP3" s="2936"/>
      <c r="IPQ3" s="2936"/>
      <c r="IPR3" s="2936"/>
      <c r="IPS3" s="2936"/>
      <c r="IPT3" s="2936"/>
      <c r="IPU3" s="2936"/>
      <c r="IPV3" s="2936"/>
      <c r="IPW3" s="2936"/>
      <c r="IPX3" s="2936"/>
      <c r="IPY3" s="2936"/>
      <c r="IPZ3" s="2936"/>
      <c r="IQA3" s="2936"/>
      <c r="IQB3" s="2936"/>
      <c r="IQC3" s="2936"/>
      <c r="IQD3" s="2936"/>
      <c r="IQE3" s="2936"/>
      <c r="IQF3" s="2936"/>
      <c r="IQG3" s="2936"/>
      <c r="IQH3" s="2936"/>
      <c r="IQI3" s="2936"/>
      <c r="IQJ3" s="2936"/>
      <c r="IQK3" s="2936"/>
      <c r="IQL3" s="2936"/>
      <c r="IQM3" s="2936"/>
      <c r="IQN3" s="2936"/>
      <c r="IQO3" s="2936"/>
      <c r="IQP3" s="2936"/>
      <c r="IQQ3" s="2936"/>
      <c r="IQR3" s="2936"/>
      <c r="IQS3" s="2936"/>
      <c r="IQT3" s="2936"/>
      <c r="IQU3" s="2936"/>
      <c r="IQV3" s="2936"/>
      <c r="IQW3" s="2936"/>
      <c r="IQX3" s="2936"/>
      <c r="IQY3" s="2936"/>
      <c r="IQZ3" s="2936"/>
      <c r="IRA3" s="2936"/>
      <c r="IRB3" s="2936"/>
      <c r="IRC3" s="2936"/>
      <c r="IRD3" s="2936"/>
      <c r="IRE3" s="2936"/>
      <c r="IRF3" s="2936"/>
      <c r="IRG3" s="2936"/>
      <c r="IRH3" s="2936"/>
      <c r="IRI3" s="2936"/>
      <c r="IRJ3" s="2936"/>
      <c r="IRK3" s="2936"/>
      <c r="IRL3" s="2936"/>
      <c r="IRM3" s="2936"/>
      <c r="IRN3" s="2936"/>
      <c r="IRO3" s="2936"/>
      <c r="IRP3" s="2936"/>
      <c r="IRQ3" s="2936"/>
      <c r="IRR3" s="2936"/>
      <c r="IRS3" s="2936"/>
      <c r="IRT3" s="2936"/>
      <c r="IRU3" s="2936"/>
      <c r="IRV3" s="2936"/>
      <c r="IRW3" s="2936"/>
      <c r="IRX3" s="2936"/>
      <c r="IRY3" s="2936"/>
      <c r="IRZ3" s="2936"/>
      <c r="ISA3" s="2936"/>
      <c r="ISB3" s="2936"/>
      <c r="ISC3" s="2936"/>
      <c r="ISD3" s="2936"/>
      <c r="ISE3" s="2936"/>
      <c r="ISF3" s="2936"/>
      <c r="ISG3" s="2936"/>
      <c r="ISH3" s="2936"/>
      <c r="ISI3" s="2936"/>
      <c r="ISJ3" s="2936"/>
      <c r="ISK3" s="2936"/>
      <c r="ISL3" s="2936"/>
      <c r="ISM3" s="2936"/>
      <c r="ISN3" s="2936"/>
      <c r="ISO3" s="2936"/>
      <c r="ISP3" s="2936"/>
      <c r="ISQ3" s="2936"/>
      <c r="ISR3" s="2936"/>
      <c r="ISS3" s="2936"/>
      <c r="IST3" s="2936"/>
      <c r="ISU3" s="2936"/>
      <c r="ISV3" s="2936"/>
      <c r="ISW3" s="2936"/>
      <c r="ISX3" s="2936"/>
      <c r="ISY3" s="2936"/>
      <c r="ISZ3" s="2936"/>
      <c r="ITA3" s="2936"/>
      <c r="ITB3" s="2936"/>
      <c r="ITC3" s="2936"/>
      <c r="ITD3" s="2936"/>
      <c r="ITE3" s="2936"/>
      <c r="ITF3" s="2936"/>
      <c r="ITG3" s="2936"/>
      <c r="ITH3" s="2936"/>
      <c r="ITI3" s="2936"/>
      <c r="ITJ3" s="2936"/>
      <c r="ITK3" s="2936"/>
      <c r="ITL3" s="2936"/>
      <c r="ITM3" s="2936"/>
      <c r="ITN3" s="2936"/>
      <c r="ITO3" s="2936"/>
      <c r="ITP3" s="2936"/>
      <c r="ITQ3" s="2936"/>
      <c r="ITR3" s="2936"/>
      <c r="ITS3" s="2936"/>
      <c r="ITT3" s="2936"/>
      <c r="ITU3" s="2936"/>
      <c r="ITV3" s="2936"/>
      <c r="ITW3" s="2936"/>
      <c r="ITX3" s="2936"/>
      <c r="ITY3" s="2936"/>
      <c r="ITZ3" s="2936"/>
      <c r="IUA3" s="2936"/>
      <c r="IUB3" s="2936"/>
      <c r="IUC3" s="2936"/>
      <c r="IUD3" s="2936"/>
      <c r="IUE3" s="2936"/>
      <c r="IUF3" s="2936"/>
      <c r="IUG3" s="2936"/>
      <c r="IUH3" s="2936"/>
      <c r="IUI3" s="2936"/>
      <c r="IUJ3" s="2936"/>
      <c r="IUK3" s="2936"/>
      <c r="IUL3" s="2936"/>
      <c r="IUM3" s="2936"/>
      <c r="IUN3" s="2936"/>
      <c r="IUO3" s="2936"/>
      <c r="IUP3" s="2936"/>
      <c r="IUQ3" s="2936"/>
      <c r="IUR3" s="2936"/>
      <c r="IUS3" s="2936"/>
      <c r="IUT3" s="2936"/>
      <c r="IUU3" s="2936"/>
      <c r="IUV3" s="2936"/>
      <c r="IUW3" s="2936"/>
      <c r="IUX3" s="2936"/>
      <c r="IUY3" s="2936"/>
      <c r="IUZ3" s="2936"/>
      <c r="IVA3" s="2936"/>
      <c r="IVB3" s="2936"/>
      <c r="IVC3" s="2936"/>
      <c r="IVD3" s="2936"/>
      <c r="IVE3" s="2936"/>
      <c r="IVF3" s="2936"/>
      <c r="IVG3" s="2936"/>
      <c r="IVH3" s="2936"/>
      <c r="IVI3" s="2936"/>
      <c r="IVJ3" s="2936"/>
      <c r="IVK3" s="2936"/>
      <c r="IVL3" s="2936"/>
      <c r="IVM3" s="2936"/>
      <c r="IVN3" s="2936"/>
      <c r="IVO3" s="2936"/>
      <c r="IVP3" s="2936"/>
      <c r="IVQ3" s="2936"/>
      <c r="IVR3" s="2936"/>
      <c r="IVS3" s="2936"/>
      <c r="IVT3" s="2936"/>
      <c r="IVU3" s="2936"/>
      <c r="IVV3" s="2936"/>
      <c r="IVW3" s="2936"/>
      <c r="IVX3" s="2936"/>
      <c r="IVY3" s="2936"/>
      <c r="IVZ3" s="2936"/>
      <c r="IWA3" s="2936"/>
      <c r="IWB3" s="2936"/>
      <c r="IWC3" s="2936"/>
      <c r="IWD3" s="2936"/>
      <c r="IWE3" s="2936"/>
      <c r="IWF3" s="2936"/>
      <c r="IWG3" s="2936"/>
      <c r="IWH3" s="2936"/>
      <c r="IWI3" s="2936"/>
      <c r="IWJ3" s="2936"/>
      <c r="IWK3" s="2936"/>
      <c r="IWL3" s="2936"/>
      <c r="IWM3" s="2936"/>
      <c r="IWN3" s="2936"/>
      <c r="IWO3" s="2936"/>
      <c r="IWP3" s="2936"/>
      <c r="IWQ3" s="2936"/>
      <c r="IWR3" s="2936"/>
      <c r="IWS3" s="2936"/>
      <c r="IWT3" s="2936"/>
      <c r="IWU3" s="2936"/>
      <c r="IWV3" s="2936"/>
      <c r="IWW3" s="2936"/>
      <c r="IWX3" s="2936"/>
      <c r="IWY3" s="2936"/>
      <c r="IWZ3" s="2936"/>
      <c r="IXA3" s="2936"/>
      <c r="IXB3" s="2936"/>
      <c r="IXC3" s="2936"/>
      <c r="IXD3" s="2936"/>
      <c r="IXE3" s="2936"/>
      <c r="IXF3" s="2936"/>
      <c r="IXG3" s="2936"/>
      <c r="IXH3" s="2936"/>
      <c r="IXI3" s="2936"/>
      <c r="IXJ3" s="2936"/>
      <c r="IXK3" s="2936"/>
      <c r="IXL3" s="2936"/>
      <c r="IXM3" s="2936"/>
      <c r="IXN3" s="2936"/>
      <c r="IXO3" s="2936"/>
      <c r="IXP3" s="2936"/>
      <c r="IXQ3" s="2936"/>
      <c r="IXR3" s="2936"/>
      <c r="IXS3" s="2936"/>
      <c r="IXT3" s="2936"/>
      <c r="IXU3" s="2936"/>
      <c r="IXV3" s="2936"/>
      <c r="IXW3" s="2936"/>
      <c r="IXX3" s="2936"/>
      <c r="IXY3" s="2936"/>
      <c r="IXZ3" s="2936"/>
      <c r="IYA3" s="2936"/>
      <c r="IYB3" s="2936"/>
      <c r="IYC3" s="2936"/>
      <c r="IYD3" s="2936"/>
      <c r="IYE3" s="2936"/>
      <c r="IYF3" s="2936"/>
      <c r="IYG3" s="2936"/>
      <c r="IYH3" s="2936"/>
      <c r="IYI3" s="2936"/>
      <c r="IYJ3" s="2936"/>
      <c r="IYK3" s="2936"/>
      <c r="IYL3" s="2936"/>
      <c r="IYM3" s="2936"/>
      <c r="IYN3" s="2936"/>
      <c r="IYO3" s="2936"/>
      <c r="IYP3" s="2936"/>
      <c r="IYQ3" s="2936"/>
      <c r="IYR3" s="2936"/>
      <c r="IYS3" s="2936"/>
      <c r="IYT3" s="2936"/>
      <c r="IYU3" s="2936"/>
      <c r="IYV3" s="2936"/>
      <c r="IYW3" s="2936"/>
      <c r="IYX3" s="2936"/>
      <c r="IYY3" s="2936"/>
      <c r="IYZ3" s="2936"/>
      <c r="IZA3" s="2936"/>
      <c r="IZB3" s="2936"/>
      <c r="IZC3" s="2936"/>
      <c r="IZD3" s="2936"/>
      <c r="IZE3" s="2936"/>
      <c r="IZF3" s="2936"/>
      <c r="IZG3" s="2936"/>
      <c r="IZH3" s="2936"/>
      <c r="IZI3" s="2936"/>
      <c r="IZJ3" s="2936"/>
      <c r="IZK3" s="2936"/>
      <c r="IZL3" s="2936"/>
      <c r="IZM3" s="2936"/>
      <c r="IZN3" s="2936"/>
      <c r="IZO3" s="2936"/>
      <c r="IZP3" s="2936"/>
      <c r="IZQ3" s="2936"/>
      <c r="IZR3" s="2936"/>
      <c r="IZS3" s="2936"/>
      <c r="IZT3" s="2936"/>
      <c r="IZU3" s="2936"/>
      <c r="IZV3" s="2936"/>
      <c r="IZW3" s="2936"/>
      <c r="IZX3" s="2936"/>
      <c r="IZY3" s="2936"/>
      <c r="IZZ3" s="2936"/>
      <c r="JAA3" s="2936"/>
      <c r="JAB3" s="2936"/>
      <c r="JAC3" s="2936"/>
      <c r="JAD3" s="2936"/>
      <c r="JAE3" s="2936"/>
      <c r="JAF3" s="2936"/>
      <c r="JAG3" s="2936"/>
      <c r="JAH3" s="2936"/>
      <c r="JAI3" s="2936"/>
      <c r="JAJ3" s="2936"/>
      <c r="JAK3" s="2936"/>
      <c r="JAL3" s="2936"/>
      <c r="JAM3" s="2936"/>
      <c r="JAN3" s="2936"/>
      <c r="JAO3" s="2936"/>
      <c r="JAP3" s="2936"/>
      <c r="JAQ3" s="2936"/>
      <c r="JAR3" s="2936"/>
      <c r="JAS3" s="2936"/>
      <c r="JAT3" s="2936"/>
      <c r="JAU3" s="2936"/>
      <c r="JAV3" s="2936"/>
      <c r="JAW3" s="2936"/>
      <c r="JAX3" s="2936"/>
      <c r="JAY3" s="2936"/>
      <c r="JAZ3" s="2936"/>
      <c r="JBA3" s="2936"/>
      <c r="JBB3" s="2936"/>
      <c r="JBC3" s="2936"/>
      <c r="JBD3" s="2936"/>
      <c r="JBE3" s="2936"/>
      <c r="JBF3" s="2936"/>
      <c r="JBG3" s="2936"/>
      <c r="JBH3" s="2936"/>
      <c r="JBI3" s="2936"/>
      <c r="JBJ3" s="2936"/>
      <c r="JBK3" s="2936"/>
      <c r="JBL3" s="2936"/>
      <c r="JBM3" s="2936"/>
      <c r="JBN3" s="2936"/>
      <c r="JBO3" s="2936"/>
      <c r="JBP3" s="2936"/>
      <c r="JBQ3" s="2936"/>
      <c r="JBR3" s="2936"/>
      <c r="JBS3" s="2936"/>
      <c r="JBT3" s="2936"/>
      <c r="JBU3" s="2936"/>
      <c r="JBV3" s="2936"/>
      <c r="JBW3" s="2936"/>
      <c r="JBX3" s="2936"/>
      <c r="JBY3" s="2936"/>
      <c r="JBZ3" s="2936"/>
      <c r="JCA3" s="2936"/>
      <c r="JCB3" s="2936"/>
      <c r="JCC3" s="2936"/>
      <c r="JCD3" s="2936"/>
      <c r="JCE3" s="2936"/>
      <c r="JCF3" s="2936"/>
      <c r="JCG3" s="2936"/>
      <c r="JCH3" s="2936"/>
      <c r="JCI3" s="2936"/>
      <c r="JCJ3" s="2936"/>
      <c r="JCK3" s="2936"/>
      <c r="JCL3" s="2936"/>
      <c r="JCM3" s="2936"/>
      <c r="JCN3" s="2936"/>
      <c r="JCO3" s="2936"/>
      <c r="JCP3" s="2936"/>
      <c r="JCQ3" s="2936"/>
      <c r="JCR3" s="2936"/>
      <c r="JCS3" s="2936"/>
      <c r="JCT3" s="2936"/>
      <c r="JCU3" s="2936"/>
      <c r="JCV3" s="2936"/>
      <c r="JCW3" s="2936"/>
      <c r="JCX3" s="2936"/>
      <c r="JCY3" s="2936"/>
      <c r="JCZ3" s="2936"/>
      <c r="JDA3" s="2936"/>
      <c r="JDB3" s="2936"/>
      <c r="JDC3" s="2936"/>
      <c r="JDD3" s="2936"/>
      <c r="JDE3" s="2936"/>
      <c r="JDF3" s="2936"/>
      <c r="JDG3" s="2936"/>
      <c r="JDH3" s="2936"/>
      <c r="JDI3" s="2936"/>
      <c r="JDJ3" s="2936"/>
      <c r="JDK3" s="2936"/>
      <c r="JDL3" s="2936"/>
      <c r="JDM3" s="2936"/>
      <c r="JDN3" s="2936"/>
      <c r="JDO3" s="2936"/>
      <c r="JDP3" s="2936"/>
      <c r="JDQ3" s="2936"/>
      <c r="JDR3" s="2936"/>
      <c r="JDS3" s="2936"/>
      <c r="JDT3" s="2936"/>
      <c r="JDU3" s="2936"/>
      <c r="JDV3" s="2936"/>
      <c r="JDW3" s="2936"/>
      <c r="JDX3" s="2936"/>
      <c r="JDY3" s="2936"/>
      <c r="JDZ3" s="2936"/>
      <c r="JEA3" s="2936"/>
      <c r="JEB3" s="2936"/>
      <c r="JEC3" s="2936"/>
      <c r="JED3" s="2936"/>
      <c r="JEE3" s="2936"/>
      <c r="JEF3" s="2936"/>
      <c r="JEG3" s="2936"/>
      <c r="JEH3" s="2936"/>
      <c r="JEI3" s="2936"/>
      <c r="JEJ3" s="2936"/>
      <c r="JEK3" s="2936"/>
      <c r="JEL3" s="2936"/>
      <c r="JEM3" s="2936"/>
      <c r="JEN3" s="2936"/>
      <c r="JEO3" s="2936"/>
      <c r="JEP3" s="2936"/>
      <c r="JEQ3" s="2936"/>
      <c r="JER3" s="2936"/>
      <c r="JES3" s="2936"/>
      <c r="JET3" s="2936"/>
      <c r="JEU3" s="2936"/>
      <c r="JEV3" s="2936"/>
      <c r="JEW3" s="2936"/>
      <c r="JEX3" s="2936"/>
      <c r="JEY3" s="2936"/>
      <c r="JEZ3" s="2936"/>
      <c r="JFA3" s="2936"/>
      <c r="JFB3" s="2936"/>
      <c r="JFC3" s="2936"/>
      <c r="JFD3" s="2936"/>
      <c r="JFE3" s="2936"/>
      <c r="JFF3" s="2936"/>
      <c r="JFG3" s="2936"/>
      <c r="JFH3" s="2936"/>
      <c r="JFI3" s="2936"/>
      <c r="JFJ3" s="2936"/>
      <c r="JFK3" s="2936"/>
      <c r="JFL3" s="2936"/>
      <c r="JFM3" s="2936"/>
      <c r="JFN3" s="2936"/>
      <c r="JFO3" s="2936"/>
      <c r="JFP3" s="2936"/>
      <c r="JFQ3" s="2936"/>
      <c r="JFR3" s="2936"/>
      <c r="JFS3" s="2936"/>
      <c r="JFT3" s="2936"/>
      <c r="JFU3" s="2936"/>
      <c r="JFV3" s="2936"/>
      <c r="JFW3" s="2936"/>
      <c r="JFX3" s="2936"/>
      <c r="JFY3" s="2936"/>
      <c r="JFZ3" s="2936"/>
      <c r="JGA3" s="2936"/>
      <c r="JGB3" s="2936"/>
      <c r="JGC3" s="2936"/>
      <c r="JGD3" s="2936"/>
      <c r="JGE3" s="2936"/>
      <c r="JGF3" s="2936"/>
      <c r="JGG3" s="2936"/>
      <c r="JGH3" s="2936"/>
      <c r="JGI3" s="2936"/>
      <c r="JGJ3" s="2936"/>
      <c r="JGK3" s="2936"/>
      <c r="JGL3" s="2936"/>
      <c r="JGM3" s="2936"/>
      <c r="JGN3" s="2936"/>
      <c r="JGO3" s="2936"/>
      <c r="JGP3" s="2936"/>
      <c r="JGQ3" s="2936"/>
      <c r="JGR3" s="2936"/>
      <c r="JGS3" s="2936"/>
      <c r="JGT3" s="2936"/>
      <c r="JGU3" s="2936"/>
      <c r="JGV3" s="2936"/>
      <c r="JGW3" s="2936"/>
      <c r="JGX3" s="2936"/>
      <c r="JGY3" s="2936"/>
      <c r="JGZ3" s="2936"/>
      <c r="JHA3" s="2936"/>
      <c r="JHB3" s="2936"/>
      <c r="JHC3" s="2936"/>
      <c r="JHD3" s="2936"/>
      <c r="JHE3" s="2936"/>
      <c r="JHF3" s="2936"/>
      <c r="JHG3" s="2936"/>
      <c r="JHH3" s="2936"/>
      <c r="JHI3" s="2936"/>
      <c r="JHJ3" s="2936"/>
      <c r="JHK3" s="2936"/>
      <c r="JHL3" s="2936"/>
      <c r="JHM3" s="2936"/>
      <c r="JHN3" s="2936"/>
      <c r="JHO3" s="2936"/>
      <c r="JHP3" s="2936"/>
      <c r="JHQ3" s="2936"/>
      <c r="JHR3" s="2936"/>
      <c r="JHS3" s="2936"/>
      <c r="JHT3" s="2936"/>
      <c r="JHU3" s="2936"/>
      <c r="JHV3" s="2936"/>
      <c r="JHW3" s="2936"/>
      <c r="JHX3" s="2936"/>
      <c r="JHY3" s="2936"/>
      <c r="JHZ3" s="2936"/>
      <c r="JIA3" s="2936"/>
      <c r="JIB3" s="2936"/>
      <c r="JIC3" s="2936"/>
      <c r="JID3" s="2936"/>
      <c r="JIE3" s="2936"/>
      <c r="JIF3" s="2936"/>
      <c r="JIG3" s="2936"/>
      <c r="JIH3" s="2936"/>
      <c r="JII3" s="2936"/>
      <c r="JIJ3" s="2936"/>
      <c r="JIK3" s="2936"/>
      <c r="JIL3" s="2936"/>
      <c r="JIM3" s="2936"/>
      <c r="JIN3" s="2936"/>
      <c r="JIO3" s="2936"/>
      <c r="JIP3" s="2936"/>
      <c r="JIQ3" s="2936"/>
      <c r="JIR3" s="2936"/>
      <c r="JIS3" s="2936"/>
      <c r="JIT3" s="2936"/>
      <c r="JIU3" s="2936"/>
      <c r="JIV3" s="2936"/>
      <c r="JIW3" s="2936"/>
      <c r="JIX3" s="2936"/>
      <c r="JIY3" s="2936"/>
      <c r="JIZ3" s="2936"/>
      <c r="JJA3" s="2936"/>
      <c r="JJB3" s="2936"/>
      <c r="JJC3" s="2936"/>
      <c r="JJD3" s="2936"/>
      <c r="JJE3" s="2936"/>
      <c r="JJF3" s="2936"/>
      <c r="JJG3" s="2936"/>
      <c r="JJH3" s="2936"/>
      <c r="JJI3" s="2936"/>
      <c r="JJJ3" s="2936"/>
      <c r="JJK3" s="2936"/>
      <c r="JJL3" s="2936"/>
      <c r="JJM3" s="2936"/>
      <c r="JJN3" s="2936"/>
      <c r="JJO3" s="2936"/>
      <c r="JJP3" s="2936"/>
      <c r="JJQ3" s="2936"/>
      <c r="JJR3" s="2936"/>
      <c r="JJS3" s="2936"/>
      <c r="JJT3" s="2936"/>
      <c r="JJU3" s="2936"/>
      <c r="JJV3" s="2936"/>
      <c r="JJW3" s="2936"/>
      <c r="JJX3" s="2936"/>
      <c r="JJY3" s="2936"/>
      <c r="JJZ3" s="2936"/>
      <c r="JKA3" s="2936"/>
      <c r="JKB3" s="2936"/>
      <c r="JKC3" s="2936"/>
      <c r="JKD3" s="2936"/>
      <c r="JKE3" s="2936"/>
      <c r="JKF3" s="2936"/>
      <c r="JKG3" s="2936"/>
      <c r="JKH3" s="2936"/>
      <c r="JKI3" s="2936"/>
      <c r="JKJ3" s="2936"/>
      <c r="JKK3" s="2936"/>
      <c r="JKL3" s="2936"/>
      <c r="JKM3" s="2936"/>
      <c r="JKN3" s="2936"/>
      <c r="JKO3" s="2936"/>
      <c r="JKP3" s="2936"/>
      <c r="JKQ3" s="2936"/>
      <c r="JKR3" s="2936"/>
      <c r="JKS3" s="2936"/>
      <c r="JKT3" s="2936"/>
      <c r="JKU3" s="2936"/>
      <c r="JKV3" s="2936"/>
      <c r="JKW3" s="2936"/>
      <c r="JKX3" s="2936"/>
      <c r="JKY3" s="2936"/>
      <c r="JKZ3" s="2936"/>
      <c r="JLA3" s="2936"/>
      <c r="JLB3" s="2936"/>
      <c r="JLC3" s="2936"/>
      <c r="JLD3" s="2936"/>
      <c r="JLE3" s="2936"/>
      <c r="JLF3" s="2936"/>
      <c r="JLG3" s="2936"/>
      <c r="JLH3" s="2936"/>
      <c r="JLI3" s="2936"/>
      <c r="JLJ3" s="2936"/>
      <c r="JLK3" s="2936"/>
      <c r="JLL3" s="2936"/>
      <c r="JLM3" s="2936"/>
      <c r="JLN3" s="2936"/>
      <c r="JLO3" s="2936"/>
      <c r="JLP3" s="2936"/>
      <c r="JLQ3" s="2936"/>
      <c r="JLR3" s="2936"/>
      <c r="JLS3" s="2936"/>
      <c r="JLT3" s="2936"/>
      <c r="JLU3" s="2936"/>
      <c r="JLV3" s="2936"/>
      <c r="JLW3" s="2936"/>
      <c r="JLX3" s="2936"/>
      <c r="JLY3" s="2936"/>
      <c r="JLZ3" s="2936"/>
      <c r="JMA3" s="2936"/>
      <c r="JMB3" s="2936"/>
      <c r="JMC3" s="2936"/>
      <c r="JMD3" s="2936"/>
      <c r="JME3" s="2936"/>
      <c r="JMF3" s="2936"/>
      <c r="JMG3" s="2936"/>
      <c r="JMH3" s="2936"/>
      <c r="JMI3" s="2936"/>
      <c r="JMJ3" s="2936"/>
      <c r="JMK3" s="2936"/>
      <c r="JML3" s="2936"/>
      <c r="JMM3" s="2936"/>
      <c r="JMN3" s="2936"/>
      <c r="JMO3" s="2936"/>
      <c r="JMP3" s="2936"/>
      <c r="JMQ3" s="2936"/>
      <c r="JMR3" s="2936"/>
      <c r="JMS3" s="2936"/>
      <c r="JMT3" s="2936"/>
      <c r="JMU3" s="2936"/>
      <c r="JMV3" s="2936"/>
      <c r="JMW3" s="2936"/>
      <c r="JMX3" s="2936"/>
      <c r="JMY3" s="2936"/>
      <c r="JMZ3" s="2936"/>
      <c r="JNA3" s="2936"/>
      <c r="JNB3" s="2936"/>
      <c r="JNC3" s="2936"/>
      <c r="JND3" s="2936"/>
      <c r="JNE3" s="2936"/>
      <c r="JNF3" s="2936"/>
      <c r="JNG3" s="2936"/>
      <c r="JNH3" s="2936"/>
      <c r="JNI3" s="2936"/>
      <c r="JNJ3" s="2936"/>
      <c r="JNK3" s="2936"/>
      <c r="JNL3" s="2936"/>
      <c r="JNM3" s="2936"/>
      <c r="JNN3" s="2936"/>
      <c r="JNO3" s="2936"/>
      <c r="JNP3" s="2936"/>
      <c r="JNQ3" s="2936"/>
      <c r="JNR3" s="2936"/>
      <c r="JNS3" s="2936"/>
      <c r="JNT3" s="2936"/>
      <c r="JNU3" s="2936"/>
      <c r="JNV3" s="2936"/>
      <c r="JNW3" s="2936"/>
      <c r="JNX3" s="2936"/>
      <c r="JNY3" s="2936"/>
      <c r="JNZ3" s="2936"/>
      <c r="JOA3" s="2936"/>
      <c r="JOB3" s="2936"/>
      <c r="JOC3" s="2936"/>
      <c r="JOD3" s="2936"/>
      <c r="JOE3" s="2936"/>
      <c r="JOF3" s="2936"/>
      <c r="JOG3" s="2936"/>
      <c r="JOH3" s="2936"/>
      <c r="JOI3" s="2936"/>
      <c r="JOJ3" s="2936"/>
      <c r="JOK3" s="2936"/>
      <c r="JOL3" s="2936"/>
      <c r="JOM3" s="2936"/>
      <c r="JON3" s="2936"/>
      <c r="JOO3" s="2936"/>
      <c r="JOP3" s="2936"/>
      <c r="JOQ3" s="2936"/>
      <c r="JOR3" s="2936"/>
      <c r="JOS3" s="2936"/>
      <c r="JOT3" s="2936"/>
      <c r="JOU3" s="2936"/>
      <c r="JOV3" s="2936"/>
      <c r="JOW3" s="2936"/>
      <c r="JOX3" s="2936"/>
      <c r="JOY3" s="2936"/>
      <c r="JOZ3" s="2936"/>
      <c r="JPA3" s="2936"/>
      <c r="JPB3" s="2936"/>
      <c r="JPC3" s="2936"/>
      <c r="JPD3" s="2936"/>
      <c r="JPE3" s="2936"/>
      <c r="JPF3" s="2936"/>
      <c r="JPG3" s="2936"/>
      <c r="JPH3" s="2936"/>
      <c r="JPI3" s="2936"/>
      <c r="JPJ3" s="2936"/>
      <c r="JPK3" s="2936"/>
      <c r="JPL3" s="2936"/>
      <c r="JPM3" s="2936"/>
      <c r="JPN3" s="2936"/>
      <c r="JPO3" s="2936"/>
      <c r="JPP3" s="2936"/>
      <c r="JPQ3" s="2936"/>
      <c r="JPR3" s="2936"/>
      <c r="JPS3" s="2936"/>
      <c r="JPT3" s="2936"/>
      <c r="JPU3" s="2936"/>
      <c r="JPV3" s="2936"/>
      <c r="JPW3" s="2936"/>
      <c r="JPX3" s="2936"/>
      <c r="JPY3" s="2936"/>
      <c r="JPZ3" s="2936"/>
      <c r="JQA3" s="2936"/>
      <c r="JQB3" s="2936"/>
      <c r="JQC3" s="2936"/>
      <c r="JQD3" s="2936"/>
      <c r="JQE3" s="2936"/>
      <c r="JQF3" s="2936"/>
      <c r="JQG3" s="2936"/>
      <c r="JQH3" s="2936"/>
      <c r="JQI3" s="2936"/>
      <c r="JQJ3" s="2936"/>
      <c r="JQK3" s="2936"/>
      <c r="JQL3" s="2936"/>
      <c r="JQM3" s="2936"/>
      <c r="JQN3" s="2936"/>
      <c r="JQO3" s="2936"/>
      <c r="JQP3" s="2936"/>
      <c r="JQQ3" s="2936"/>
      <c r="JQR3" s="2936"/>
      <c r="JQS3" s="2936"/>
      <c r="JQT3" s="2936"/>
      <c r="JQU3" s="2936"/>
      <c r="JQV3" s="2936"/>
      <c r="JQW3" s="2936"/>
      <c r="JQX3" s="2936"/>
      <c r="JQY3" s="2936"/>
      <c r="JQZ3" s="2936"/>
      <c r="JRA3" s="2936"/>
      <c r="JRB3" s="2936"/>
      <c r="JRC3" s="2936"/>
      <c r="JRD3" s="2936"/>
      <c r="JRE3" s="2936"/>
      <c r="JRF3" s="2936"/>
      <c r="JRG3" s="2936"/>
      <c r="JRH3" s="2936"/>
      <c r="JRI3" s="2936"/>
      <c r="JRJ3" s="2936"/>
      <c r="JRK3" s="2936"/>
      <c r="JRL3" s="2936"/>
      <c r="JRM3" s="2936"/>
      <c r="JRN3" s="2936"/>
      <c r="JRO3" s="2936"/>
      <c r="JRP3" s="2936"/>
      <c r="JRQ3" s="2936"/>
      <c r="JRR3" s="2936"/>
      <c r="JRS3" s="2936"/>
      <c r="JRT3" s="2936"/>
      <c r="JRU3" s="2936"/>
      <c r="JRV3" s="2936"/>
      <c r="JRW3" s="2936"/>
      <c r="JRX3" s="2936"/>
      <c r="JRY3" s="2936"/>
      <c r="JRZ3" s="2936"/>
      <c r="JSA3" s="2936"/>
      <c r="JSB3" s="2936"/>
      <c r="JSC3" s="2936"/>
      <c r="JSD3" s="2936"/>
      <c r="JSE3" s="2936"/>
      <c r="JSF3" s="2936"/>
      <c r="JSG3" s="2936"/>
      <c r="JSH3" s="2936"/>
      <c r="JSI3" s="2936"/>
      <c r="JSJ3" s="2936"/>
      <c r="JSK3" s="2936"/>
      <c r="JSL3" s="2936"/>
      <c r="JSM3" s="2936"/>
      <c r="JSN3" s="2936"/>
      <c r="JSO3" s="2936"/>
      <c r="JSP3" s="2936"/>
      <c r="JSQ3" s="2936"/>
      <c r="JSR3" s="2936"/>
      <c r="JSS3" s="2936"/>
      <c r="JST3" s="2936"/>
      <c r="JSU3" s="2936"/>
      <c r="JSV3" s="2936"/>
      <c r="JSW3" s="2936"/>
      <c r="JSX3" s="2936"/>
      <c r="JSY3" s="2936"/>
      <c r="JSZ3" s="2936"/>
      <c r="JTA3" s="2936"/>
      <c r="JTB3" s="2936"/>
      <c r="JTC3" s="2936"/>
      <c r="JTD3" s="2936"/>
      <c r="JTE3" s="2936"/>
      <c r="JTF3" s="2936"/>
      <c r="JTG3" s="2936"/>
      <c r="JTH3" s="2936"/>
      <c r="JTI3" s="2936"/>
      <c r="JTJ3" s="2936"/>
      <c r="JTK3" s="2936"/>
      <c r="JTL3" s="2936"/>
      <c r="JTM3" s="2936"/>
      <c r="JTN3" s="2936"/>
      <c r="JTO3" s="2936"/>
      <c r="JTP3" s="2936"/>
      <c r="JTQ3" s="2936"/>
      <c r="JTR3" s="2936"/>
      <c r="JTS3" s="2936"/>
      <c r="JTT3" s="2936"/>
      <c r="JTU3" s="2936"/>
      <c r="JTV3" s="2936"/>
      <c r="JTW3" s="2936"/>
      <c r="JTX3" s="2936"/>
      <c r="JTY3" s="2936"/>
      <c r="JTZ3" s="2936"/>
      <c r="JUA3" s="2936"/>
      <c r="JUB3" s="2936"/>
      <c r="JUC3" s="2936"/>
      <c r="JUD3" s="2936"/>
      <c r="JUE3" s="2936"/>
      <c r="JUF3" s="2936"/>
      <c r="JUG3" s="2936"/>
      <c r="JUH3" s="2936"/>
      <c r="JUI3" s="2936"/>
      <c r="JUJ3" s="2936"/>
      <c r="JUK3" s="2936"/>
      <c r="JUL3" s="2936"/>
      <c r="JUM3" s="2936"/>
      <c r="JUN3" s="2936"/>
      <c r="JUO3" s="2936"/>
      <c r="JUP3" s="2936"/>
      <c r="JUQ3" s="2936"/>
      <c r="JUR3" s="2936"/>
      <c r="JUS3" s="2936"/>
      <c r="JUT3" s="2936"/>
      <c r="JUU3" s="2936"/>
      <c r="JUV3" s="2936"/>
      <c r="JUW3" s="2936"/>
      <c r="JUX3" s="2936"/>
      <c r="JUY3" s="2936"/>
      <c r="JUZ3" s="2936"/>
      <c r="JVA3" s="2936"/>
      <c r="JVB3" s="2936"/>
      <c r="JVC3" s="2936"/>
      <c r="JVD3" s="2936"/>
      <c r="JVE3" s="2936"/>
      <c r="JVF3" s="2936"/>
      <c r="JVG3" s="2936"/>
      <c r="JVH3" s="2936"/>
      <c r="JVI3" s="2936"/>
      <c r="JVJ3" s="2936"/>
      <c r="JVK3" s="2936"/>
      <c r="JVL3" s="2936"/>
      <c r="JVM3" s="2936"/>
      <c r="JVN3" s="2936"/>
      <c r="JVO3" s="2936"/>
      <c r="JVP3" s="2936"/>
      <c r="JVQ3" s="2936"/>
      <c r="JVR3" s="2936"/>
      <c r="JVS3" s="2936"/>
      <c r="JVT3" s="2936"/>
      <c r="JVU3" s="2936"/>
      <c r="JVV3" s="2936"/>
      <c r="JVW3" s="2936"/>
      <c r="JVX3" s="2936"/>
      <c r="JVY3" s="2936"/>
      <c r="JVZ3" s="2936"/>
      <c r="JWA3" s="2936"/>
      <c r="JWB3" s="2936"/>
      <c r="JWC3" s="2936"/>
      <c r="JWD3" s="2936"/>
      <c r="JWE3" s="2936"/>
      <c r="JWF3" s="2936"/>
      <c r="JWG3" s="2936"/>
      <c r="JWH3" s="2936"/>
      <c r="JWI3" s="2936"/>
      <c r="JWJ3" s="2936"/>
      <c r="JWK3" s="2936"/>
      <c r="JWL3" s="2936"/>
      <c r="JWM3" s="2936"/>
      <c r="JWN3" s="2936"/>
      <c r="JWO3" s="2936"/>
      <c r="JWP3" s="2936"/>
      <c r="JWQ3" s="2936"/>
      <c r="JWR3" s="2936"/>
      <c r="JWS3" s="2936"/>
      <c r="JWT3" s="2936"/>
      <c r="JWU3" s="2936"/>
      <c r="JWV3" s="2936"/>
      <c r="JWW3" s="2936"/>
      <c r="JWX3" s="2936"/>
      <c r="JWY3" s="2936"/>
      <c r="JWZ3" s="2936"/>
      <c r="JXA3" s="2936"/>
      <c r="JXB3" s="2936"/>
      <c r="JXC3" s="2936"/>
      <c r="JXD3" s="2936"/>
      <c r="JXE3" s="2936"/>
      <c r="JXF3" s="2936"/>
      <c r="JXG3" s="2936"/>
      <c r="JXH3" s="2936"/>
      <c r="JXI3" s="2936"/>
      <c r="JXJ3" s="2936"/>
      <c r="JXK3" s="2936"/>
      <c r="JXL3" s="2936"/>
      <c r="JXM3" s="2936"/>
      <c r="JXN3" s="2936"/>
      <c r="JXO3" s="2936"/>
      <c r="JXP3" s="2936"/>
      <c r="JXQ3" s="2936"/>
      <c r="JXR3" s="2936"/>
      <c r="JXS3" s="2936"/>
      <c r="JXT3" s="2936"/>
      <c r="JXU3" s="2936"/>
      <c r="JXV3" s="2936"/>
      <c r="JXW3" s="2936"/>
      <c r="JXX3" s="2936"/>
      <c r="JXY3" s="2936"/>
      <c r="JXZ3" s="2936"/>
      <c r="JYA3" s="2936"/>
      <c r="JYB3" s="2936"/>
      <c r="JYC3" s="2936"/>
      <c r="JYD3" s="2936"/>
      <c r="JYE3" s="2936"/>
      <c r="JYF3" s="2936"/>
      <c r="JYG3" s="2936"/>
      <c r="JYH3" s="2936"/>
      <c r="JYI3" s="2936"/>
      <c r="JYJ3" s="2936"/>
      <c r="JYK3" s="2936"/>
      <c r="JYL3" s="2936"/>
      <c r="JYM3" s="2936"/>
      <c r="JYN3" s="2936"/>
      <c r="JYO3" s="2936"/>
      <c r="JYP3" s="2936"/>
      <c r="JYQ3" s="2936"/>
      <c r="JYR3" s="2936"/>
      <c r="JYS3" s="2936"/>
      <c r="JYT3" s="2936"/>
      <c r="JYU3" s="2936"/>
      <c r="JYV3" s="2936"/>
      <c r="JYW3" s="2936"/>
      <c r="JYX3" s="2936"/>
      <c r="JYY3" s="2936"/>
      <c r="JYZ3" s="2936"/>
      <c r="JZA3" s="2936"/>
      <c r="JZB3" s="2936"/>
      <c r="JZC3" s="2936"/>
      <c r="JZD3" s="2936"/>
      <c r="JZE3" s="2936"/>
      <c r="JZF3" s="2936"/>
      <c r="JZG3" s="2936"/>
      <c r="JZH3" s="2936"/>
      <c r="JZI3" s="2936"/>
      <c r="JZJ3" s="2936"/>
      <c r="JZK3" s="2936"/>
      <c r="JZL3" s="2936"/>
      <c r="JZM3" s="2936"/>
      <c r="JZN3" s="2936"/>
      <c r="JZO3" s="2936"/>
      <c r="JZP3" s="2936"/>
      <c r="JZQ3" s="2936"/>
      <c r="JZR3" s="2936"/>
      <c r="JZS3" s="2936"/>
      <c r="JZT3" s="2936"/>
      <c r="JZU3" s="2936"/>
      <c r="JZV3" s="2936"/>
      <c r="JZW3" s="2936"/>
      <c r="JZX3" s="2936"/>
      <c r="JZY3" s="2936"/>
      <c r="JZZ3" s="2936"/>
      <c r="KAA3" s="2936"/>
      <c r="KAB3" s="2936"/>
      <c r="KAC3" s="2936"/>
      <c r="KAD3" s="2936"/>
      <c r="KAE3" s="2936"/>
      <c r="KAF3" s="2936"/>
      <c r="KAG3" s="2936"/>
      <c r="KAH3" s="2936"/>
      <c r="KAI3" s="2936"/>
      <c r="KAJ3" s="2936"/>
      <c r="KAK3" s="2936"/>
      <c r="KAL3" s="2936"/>
      <c r="KAM3" s="2936"/>
      <c r="KAN3" s="2936"/>
      <c r="KAO3" s="2936"/>
      <c r="KAP3" s="2936"/>
      <c r="KAQ3" s="2936"/>
      <c r="KAR3" s="2936"/>
      <c r="KAS3" s="2936"/>
      <c r="KAT3" s="2936"/>
      <c r="KAU3" s="2936"/>
      <c r="KAV3" s="2936"/>
      <c r="KAW3" s="2936"/>
      <c r="KAX3" s="2936"/>
      <c r="KAY3" s="2936"/>
      <c r="KAZ3" s="2936"/>
      <c r="KBA3" s="2936"/>
      <c r="KBB3" s="2936"/>
      <c r="KBC3" s="2936"/>
      <c r="KBD3" s="2936"/>
      <c r="KBE3" s="2936"/>
      <c r="KBF3" s="2936"/>
      <c r="KBG3" s="2936"/>
      <c r="KBH3" s="2936"/>
      <c r="KBI3" s="2936"/>
      <c r="KBJ3" s="2936"/>
      <c r="KBK3" s="2936"/>
      <c r="KBL3" s="2936"/>
      <c r="KBM3" s="2936"/>
      <c r="KBN3" s="2936"/>
      <c r="KBO3" s="2936"/>
      <c r="KBP3" s="2936"/>
      <c r="KBQ3" s="2936"/>
      <c r="KBR3" s="2936"/>
      <c r="KBS3" s="2936"/>
      <c r="KBT3" s="2936"/>
      <c r="KBU3" s="2936"/>
      <c r="KBV3" s="2936"/>
      <c r="KBW3" s="2936"/>
      <c r="KBX3" s="2936"/>
      <c r="KBY3" s="2936"/>
      <c r="KBZ3" s="2936"/>
      <c r="KCA3" s="2936"/>
      <c r="KCB3" s="2936"/>
      <c r="KCC3" s="2936"/>
      <c r="KCD3" s="2936"/>
      <c r="KCE3" s="2936"/>
      <c r="KCF3" s="2936"/>
      <c r="KCG3" s="2936"/>
      <c r="KCH3" s="2936"/>
      <c r="KCI3" s="2936"/>
      <c r="KCJ3" s="2936"/>
      <c r="KCK3" s="2936"/>
      <c r="KCL3" s="2936"/>
      <c r="KCM3" s="2936"/>
      <c r="KCN3" s="2936"/>
      <c r="KCO3" s="2936"/>
      <c r="KCP3" s="2936"/>
      <c r="KCQ3" s="2936"/>
      <c r="KCR3" s="2936"/>
      <c r="KCS3" s="2936"/>
      <c r="KCT3" s="2936"/>
      <c r="KCU3" s="2936"/>
      <c r="KCV3" s="2936"/>
      <c r="KCW3" s="2936"/>
      <c r="KCX3" s="2936"/>
      <c r="KCY3" s="2936"/>
      <c r="KCZ3" s="2936"/>
      <c r="KDA3" s="2936"/>
      <c r="KDB3" s="2936"/>
      <c r="KDC3" s="2936"/>
      <c r="KDD3" s="2936"/>
      <c r="KDE3" s="2936"/>
      <c r="KDF3" s="2936"/>
      <c r="KDG3" s="2936"/>
      <c r="KDH3" s="2936"/>
      <c r="KDI3" s="2936"/>
      <c r="KDJ3" s="2936"/>
      <c r="KDK3" s="2936"/>
      <c r="KDL3" s="2936"/>
      <c r="KDM3" s="2936"/>
      <c r="KDN3" s="2936"/>
      <c r="KDO3" s="2936"/>
      <c r="KDP3" s="2936"/>
      <c r="KDQ3" s="2936"/>
      <c r="KDR3" s="2936"/>
      <c r="KDS3" s="2936"/>
      <c r="KDT3" s="2936"/>
      <c r="KDU3" s="2936"/>
      <c r="KDV3" s="2936"/>
      <c r="KDW3" s="2936"/>
      <c r="KDX3" s="2936"/>
      <c r="KDY3" s="2936"/>
      <c r="KDZ3" s="2936"/>
      <c r="KEA3" s="2936"/>
      <c r="KEB3" s="2936"/>
      <c r="KEC3" s="2936"/>
      <c r="KED3" s="2936"/>
      <c r="KEE3" s="2936"/>
      <c r="KEF3" s="2936"/>
      <c r="KEG3" s="2936"/>
      <c r="KEH3" s="2936"/>
      <c r="KEI3" s="2936"/>
      <c r="KEJ3" s="2936"/>
      <c r="KEK3" s="2936"/>
      <c r="KEL3" s="2936"/>
      <c r="KEM3" s="2936"/>
      <c r="KEN3" s="2936"/>
      <c r="KEO3" s="2936"/>
      <c r="KEP3" s="2936"/>
      <c r="KEQ3" s="2936"/>
      <c r="KER3" s="2936"/>
      <c r="KES3" s="2936"/>
      <c r="KET3" s="2936"/>
      <c r="KEU3" s="2936"/>
      <c r="KEV3" s="2936"/>
      <c r="KEW3" s="2936"/>
      <c r="KEX3" s="2936"/>
      <c r="KEY3" s="2936"/>
      <c r="KEZ3" s="2936"/>
      <c r="KFA3" s="2936"/>
      <c r="KFB3" s="2936"/>
      <c r="KFC3" s="2936"/>
      <c r="KFD3" s="2936"/>
      <c r="KFE3" s="2936"/>
      <c r="KFF3" s="2936"/>
      <c r="KFG3" s="2936"/>
      <c r="KFH3" s="2936"/>
      <c r="KFI3" s="2936"/>
      <c r="KFJ3" s="2936"/>
      <c r="KFK3" s="2936"/>
      <c r="KFL3" s="2936"/>
      <c r="KFM3" s="2936"/>
      <c r="KFN3" s="2936"/>
      <c r="KFO3" s="2936"/>
      <c r="KFP3" s="2936"/>
      <c r="KFQ3" s="2936"/>
      <c r="KFR3" s="2936"/>
      <c r="KFS3" s="2936"/>
      <c r="KFT3" s="2936"/>
      <c r="KFU3" s="2936"/>
      <c r="KFV3" s="2936"/>
      <c r="KFW3" s="2936"/>
      <c r="KFX3" s="2936"/>
      <c r="KFY3" s="2936"/>
      <c r="KFZ3" s="2936"/>
      <c r="KGA3" s="2936"/>
      <c r="KGB3" s="2936"/>
      <c r="KGC3" s="2936"/>
      <c r="KGD3" s="2936"/>
      <c r="KGE3" s="2936"/>
      <c r="KGF3" s="2936"/>
      <c r="KGG3" s="2936"/>
      <c r="KGH3" s="2936"/>
      <c r="KGI3" s="2936"/>
      <c r="KGJ3" s="2936"/>
      <c r="KGK3" s="2936"/>
      <c r="KGL3" s="2936"/>
      <c r="KGM3" s="2936"/>
      <c r="KGN3" s="2936"/>
      <c r="KGO3" s="2936"/>
      <c r="KGP3" s="2936"/>
      <c r="KGQ3" s="2936"/>
      <c r="KGR3" s="2936"/>
      <c r="KGS3" s="2936"/>
      <c r="KGT3" s="2936"/>
      <c r="KGU3" s="2936"/>
      <c r="KGV3" s="2936"/>
      <c r="KGW3" s="2936"/>
      <c r="KGX3" s="2936"/>
      <c r="KGY3" s="2936"/>
      <c r="KGZ3" s="2936"/>
      <c r="KHA3" s="2936"/>
      <c r="KHB3" s="2936"/>
      <c r="KHC3" s="2936"/>
      <c r="KHD3" s="2936"/>
      <c r="KHE3" s="2936"/>
      <c r="KHF3" s="2936"/>
      <c r="KHG3" s="2936"/>
      <c r="KHH3" s="2936"/>
      <c r="KHI3" s="2936"/>
      <c r="KHJ3" s="2936"/>
      <c r="KHK3" s="2936"/>
      <c r="KHL3" s="2936"/>
      <c r="KHM3" s="2936"/>
      <c r="KHN3" s="2936"/>
      <c r="KHO3" s="2936"/>
      <c r="KHP3" s="2936"/>
      <c r="KHQ3" s="2936"/>
      <c r="KHR3" s="2936"/>
      <c r="KHS3" s="2936"/>
      <c r="KHT3" s="2936"/>
      <c r="KHU3" s="2936"/>
      <c r="KHV3" s="2936"/>
      <c r="KHW3" s="2936"/>
      <c r="KHX3" s="2936"/>
      <c r="KHY3" s="2936"/>
      <c r="KHZ3" s="2936"/>
      <c r="KIA3" s="2936"/>
      <c r="KIB3" s="2936"/>
      <c r="KIC3" s="2936"/>
      <c r="KID3" s="2936"/>
      <c r="KIE3" s="2936"/>
      <c r="KIF3" s="2936"/>
      <c r="KIG3" s="2936"/>
      <c r="KIH3" s="2936"/>
      <c r="KII3" s="2936"/>
      <c r="KIJ3" s="2936"/>
      <c r="KIK3" s="2936"/>
      <c r="KIL3" s="2936"/>
      <c r="KIM3" s="2936"/>
      <c r="KIN3" s="2936"/>
      <c r="KIO3" s="2936"/>
      <c r="KIP3" s="2936"/>
      <c r="KIQ3" s="2936"/>
      <c r="KIR3" s="2936"/>
      <c r="KIS3" s="2936"/>
      <c r="KIT3" s="2936"/>
      <c r="KIU3" s="2936"/>
      <c r="KIV3" s="2936"/>
      <c r="KIW3" s="2936"/>
      <c r="KIX3" s="2936"/>
      <c r="KIY3" s="2936"/>
      <c r="KIZ3" s="2936"/>
      <c r="KJA3" s="2936"/>
      <c r="KJB3" s="2936"/>
      <c r="KJC3" s="2936"/>
      <c r="KJD3" s="2936"/>
      <c r="KJE3" s="2936"/>
      <c r="KJF3" s="2936"/>
      <c r="KJG3" s="2936"/>
      <c r="KJH3" s="2936"/>
      <c r="KJI3" s="2936"/>
      <c r="KJJ3" s="2936"/>
      <c r="KJK3" s="2936"/>
      <c r="KJL3" s="2936"/>
      <c r="KJM3" s="2936"/>
      <c r="KJN3" s="2936"/>
      <c r="KJO3" s="2936"/>
      <c r="KJP3" s="2936"/>
      <c r="KJQ3" s="2936"/>
      <c r="KJR3" s="2936"/>
      <c r="KJS3" s="2936"/>
      <c r="KJT3" s="2936"/>
      <c r="KJU3" s="2936"/>
      <c r="KJV3" s="2936"/>
      <c r="KJW3" s="2936"/>
      <c r="KJX3" s="2936"/>
      <c r="KJY3" s="2936"/>
      <c r="KJZ3" s="2936"/>
      <c r="KKA3" s="2936"/>
      <c r="KKB3" s="2936"/>
      <c r="KKC3" s="2936"/>
      <c r="KKD3" s="2936"/>
      <c r="KKE3" s="2936"/>
      <c r="KKF3" s="2936"/>
      <c r="KKG3" s="2936"/>
      <c r="KKH3" s="2936"/>
      <c r="KKI3" s="2936"/>
      <c r="KKJ3" s="2936"/>
      <c r="KKK3" s="2936"/>
      <c r="KKL3" s="2936"/>
      <c r="KKM3" s="2936"/>
      <c r="KKN3" s="2936"/>
      <c r="KKO3" s="2936"/>
      <c r="KKP3" s="2936"/>
      <c r="KKQ3" s="2936"/>
      <c r="KKR3" s="2936"/>
      <c r="KKS3" s="2936"/>
      <c r="KKT3" s="2936"/>
      <c r="KKU3" s="2936"/>
      <c r="KKV3" s="2936"/>
      <c r="KKW3" s="2936"/>
      <c r="KKX3" s="2936"/>
      <c r="KKY3" s="2936"/>
      <c r="KKZ3" s="2936"/>
      <c r="KLA3" s="2936"/>
      <c r="KLB3" s="2936"/>
      <c r="KLC3" s="2936"/>
      <c r="KLD3" s="2936"/>
      <c r="KLE3" s="2936"/>
      <c r="KLF3" s="2936"/>
      <c r="KLG3" s="2936"/>
      <c r="KLH3" s="2936"/>
      <c r="KLI3" s="2936"/>
      <c r="KLJ3" s="2936"/>
      <c r="KLK3" s="2936"/>
      <c r="KLL3" s="2936"/>
      <c r="KLM3" s="2936"/>
      <c r="KLN3" s="2936"/>
      <c r="KLO3" s="2936"/>
      <c r="KLP3" s="2936"/>
      <c r="KLQ3" s="2936"/>
      <c r="KLR3" s="2936"/>
      <c r="KLS3" s="2936"/>
      <c r="KLT3" s="2936"/>
      <c r="KLU3" s="2936"/>
      <c r="KLV3" s="2936"/>
      <c r="KLW3" s="2936"/>
      <c r="KLX3" s="2936"/>
      <c r="KLY3" s="2936"/>
      <c r="KLZ3" s="2936"/>
      <c r="KMA3" s="2936"/>
      <c r="KMB3" s="2936"/>
      <c r="KMC3" s="2936"/>
      <c r="KMD3" s="2936"/>
      <c r="KME3" s="2936"/>
      <c r="KMF3" s="2936"/>
      <c r="KMG3" s="2936"/>
      <c r="KMH3" s="2936"/>
      <c r="KMI3" s="2936"/>
      <c r="KMJ3" s="2936"/>
      <c r="KMK3" s="2936"/>
      <c r="KML3" s="2936"/>
      <c r="KMM3" s="2936"/>
      <c r="KMN3" s="2936"/>
      <c r="KMO3" s="2936"/>
      <c r="KMP3" s="2936"/>
      <c r="KMQ3" s="2936"/>
      <c r="KMR3" s="2936"/>
      <c r="KMS3" s="2936"/>
      <c r="KMT3" s="2936"/>
      <c r="KMU3" s="2936"/>
      <c r="KMV3" s="2936"/>
      <c r="KMW3" s="2936"/>
      <c r="KMX3" s="2936"/>
      <c r="KMY3" s="2936"/>
      <c r="KMZ3" s="2936"/>
      <c r="KNA3" s="2936"/>
      <c r="KNB3" s="2936"/>
      <c r="KNC3" s="2936"/>
      <c r="KND3" s="2936"/>
      <c r="KNE3" s="2936"/>
      <c r="KNF3" s="2936"/>
      <c r="KNG3" s="2936"/>
      <c r="KNH3" s="2936"/>
      <c r="KNI3" s="2936"/>
      <c r="KNJ3" s="2936"/>
      <c r="KNK3" s="2936"/>
      <c r="KNL3" s="2936"/>
      <c r="KNM3" s="2936"/>
      <c r="KNN3" s="2936"/>
      <c r="KNO3" s="2936"/>
      <c r="KNP3" s="2936"/>
      <c r="KNQ3" s="2936"/>
      <c r="KNR3" s="2936"/>
      <c r="KNS3" s="2936"/>
      <c r="KNT3" s="2936"/>
      <c r="KNU3" s="2936"/>
      <c r="KNV3" s="2936"/>
      <c r="KNW3" s="2936"/>
      <c r="KNX3" s="2936"/>
      <c r="KNY3" s="2936"/>
      <c r="KNZ3" s="2936"/>
      <c r="KOA3" s="2936"/>
      <c r="KOB3" s="2936"/>
      <c r="KOC3" s="2936"/>
      <c r="KOD3" s="2936"/>
      <c r="KOE3" s="2936"/>
      <c r="KOF3" s="2936"/>
      <c r="KOG3" s="2936"/>
      <c r="KOH3" s="2936"/>
      <c r="KOI3" s="2936"/>
      <c r="KOJ3" s="2936"/>
      <c r="KOK3" s="2936"/>
      <c r="KOL3" s="2936"/>
      <c r="KOM3" s="2936"/>
      <c r="KON3" s="2936"/>
      <c r="KOO3" s="2936"/>
      <c r="KOP3" s="2936"/>
      <c r="KOQ3" s="2936"/>
      <c r="KOR3" s="2936"/>
      <c r="KOS3" s="2936"/>
      <c r="KOT3" s="2936"/>
      <c r="KOU3" s="2936"/>
      <c r="KOV3" s="2936"/>
      <c r="KOW3" s="2936"/>
      <c r="KOX3" s="2936"/>
      <c r="KOY3" s="2936"/>
      <c r="KOZ3" s="2936"/>
      <c r="KPA3" s="2936"/>
      <c r="KPB3" s="2936"/>
      <c r="KPC3" s="2936"/>
      <c r="KPD3" s="2936"/>
      <c r="KPE3" s="2936"/>
      <c r="KPF3" s="2936"/>
      <c r="KPG3" s="2936"/>
      <c r="KPH3" s="2936"/>
      <c r="KPI3" s="2936"/>
      <c r="KPJ3" s="2936"/>
      <c r="KPK3" s="2936"/>
      <c r="KPL3" s="2936"/>
      <c r="KPM3" s="2936"/>
      <c r="KPN3" s="2936"/>
      <c r="KPO3" s="2936"/>
      <c r="KPP3" s="2936"/>
      <c r="KPQ3" s="2936"/>
      <c r="KPR3" s="2936"/>
      <c r="KPS3" s="2936"/>
      <c r="KPT3" s="2936"/>
      <c r="KPU3" s="2936"/>
      <c r="KPV3" s="2936"/>
      <c r="KPW3" s="2936"/>
      <c r="KPX3" s="2936"/>
      <c r="KPY3" s="2936"/>
      <c r="KPZ3" s="2936"/>
      <c r="KQA3" s="2936"/>
      <c r="KQB3" s="2936"/>
      <c r="KQC3" s="2936"/>
      <c r="KQD3" s="2936"/>
      <c r="KQE3" s="2936"/>
      <c r="KQF3" s="2936"/>
      <c r="KQG3" s="2936"/>
      <c r="KQH3" s="2936"/>
      <c r="KQI3" s="2936"/>
      <c r="KQJ3" s="2936"/>
      <c r="KQK3" s="2936"/>
      <c r="KQL3" s="2936"/>
      <c r="KQM3" s="2936"/>
      <c r="KQN3" s="2936"/>
      <c r="KQO3" s="2936"/>
      <c r="KQP3" s="2936"/>
      <c r="KQQ3" s="2936"/>
      <c r="KQR3" s="2936"/>
      <c r="KQS3" s="2936"/>
      <c r="KQT3" s="2936"/>
      <c r="KQU3" s="2936"/>
      <c r="KQV3" s="2936"/>
      <c r="KQW3" s="2936"/>
      <c r="KQX3" s="2936"/>
      <c r="KQY3" s="2936"/>
      <c r="KQZ3" s="2936"/>
      <c r="KRA3" s="2936"/>
      <c r="KRB3" s="2936"/>
      <c r="KRC3" s="2936"/>
      <c r="KRD3" s="2936"/>
      <c r="KRE3" s="2936"/>
      <c r="KRF3" s="2936"/>
      <c r="KRG3" s="2936"/>
      <c r="KRH3" s="2936"/>
      <c r="KRI3" s="2936"/>
      <c r="KRJ3" s="2936"/>
      <c r="KRK3" s="2936"/>
      <c r="KRL3" s="2936"/>
      <c r="KRM3" s="2936"/>
      <c r="KRN3" s="2936"/>
      <c r="KRO3" s="2936"/>
      <c r="KRP3" s="2936"/>
      <c r="KRQ3" s="2936"/>
      <c r="KRR3" s="2936"/>
      <c r="KRS3" s="2936"/>
      <c r="KRT3" s="2936"/>
      <c r="KRU3" s="2936"/>
      <c r="KRV3" s="2936"/>
      <c r="KRW3" s="2936"/>
      <c r="KRX3" s="2936"/>
      <c r="KRY3" s="2936"/>
      <c r="KRZ3" s="2936"/>
      <c r="KSA3" s="2936"/>
      <c r="KSB3" s="2936"/>
      <c r="KSC3" s="2936"/>
      <c r="KSD3" s="2936"/>
      <c r="KSE3" s="2936"/>
      <c r="KSF3" s="2936"/>
      <c r="KSG3" s="2936"/>
      <c r="KSH3" s="2936"/>
      <c r="KSI3" s="2936"/>
      <c r="KSJ3" s="2936"/>
      <c r="KSK3" s="2936"/>
      <c r="KSL3" s="2936"/>
      <c r="KSM3" s="2936"/>
      <c r="KSN3" s="2936"/>
      <c r="KSO3" s="2936"/>
      <c r="KSP3" s="2936"/>
      <c r="KSQ3" s="2936"/>
      <c r="KSR3" s="2936"/>
      <c r="KSS3" s="2936"/>
      <c r="KST3" s="2936"/>
      <c r="KSU3" s="2936"/>
      <c r="KSV3" s="2936"/>
      <c r="KSW3" s="2936"/>
      <c r="KSX3" s="2936"/>
      <c r="KSY3" s="2936"/>
      <c r="KSZ3" s="2936"/>
      <c r="KTA3" s="2936"/>
      <c r="KTB3" s="2936"/>
      <c r="KTC3" s="2936"/>
      <c r="KTD3" s="2936"/>
      <c r="KTE3" s="2936"/>
      <c r="KTF3" s="2936"/>
      <c r="KTG3" s="2936"/>
      <c r="KTH3" s="2936"/>
      <c r="KTI3" s="2936"/>
      <c r="KTJ3" s="2936"/>
      <c r="KTK3" s="2936"/>
      <c r="KTL3" s="2936"/>
      <c r="KTM3" s="2936"/>
      <c r="KTN3" s="2936"/>
      <c r="KTO3" s="2936"/>
      <c r="KTP3" s="2936"/>
      <c r="KTQ3" s="2936"/>
      <c r="KTR3" s="2936"/>
      <c r="KTS3" s="2936"/>
      <c r="KTT3" s="2936"/>
      <c r="KTU3" s="2936"/>
      <c r="KTV3" s="2936"/>
      <c r="KTW3" s="2936"/>
      <c r="KTX3" s="2936"/>
      <c r="KTY3" s="2936"/>
      <c r="KTZ3" s="2936"/>
      <c r="KUA3" s="2936"/>
      <c r="KUB3" s="2936"/>
      <c r="KUC3" s="2936"/>
      <c r="KUD3" s="2936"/>
      <c r="KUE3" s="2936"/>
      <c r="KUF3" s="2936"/>
      <c r="KUG3" s="2936"/>
      <c r="KUH3" s="2936"/>
      <c r="KUI3" s="2936"/>
      <c r="KUJ3" s="2936"/>
      <c r="KUK3" s="2936"/>
      <c r="KUL3" s="2936"/>
      <c r="KUM3" s="2936"/>
      <c r="KUN3" s="2936"/>
      <c r="KUO3" s="2936"/>
      <c r="KUP3" s="2936"/>
      <c r="KUQ3" s="2936"/>
      <c r="KUR3" s="2936"/>
      <c r="KUS3" s="2936"/>
      <c r="KUT3" s="2936"/>
      <c r="KUU3" s="2936"/>
      <c r="KUV3" s="2936"/>
      <c r="KUW3" s="2936"/>
      <c r="KUX3" s="2936"/>
      <c r="KUY3" s="2936"/>
      <c r="KUZ3" s="2936"/>
      <c r="KVA3" s="2936"/>
      <c r="KVB3" s="2936"/>
      <c r="KVC3" s="2936"/>
      <c r="KVD3" s="2936"/>
      <c r="KVE3" s="2936"/>
      <c r="KVF3" s="2936"/>
      <c r="KVG3" s="2936"/>
      <c r="KVH3" s="2936"/>
      <c r="KVI3" s="2936"/>
      <c r="KVJ3" s="2936"/>
      <c r="KVK3" s="2936"/>
      <c r="KVL3" s="2936"/>
      <c r="KVM3" s="2936"/>
      <c r="KVN3" s="2936"/>
      <c r="KVO3" s="2936"/>
      <c r="KVP3" s="2936"/>
      <c r="KVQ3" s="2936"/>
      <c r="KVR3" s="2936"/>
      <c r="KVS3" s="2936"/>
      <c r="KVT3" s="2936"/>
      <c r="KVU3" s="2936"/>
      <c r="KVV3" s="2936"/>
      <c r="KVW3" s="2936"/>
      <c r="KVX3" s="2936"/>
      <c r="KVY3" s="2936"/>
      <c r="KVZ3" s="2936"/>
      <c r="KWA3" s="2936"/>
      <c r="KWB3" s="2936"/>
      <c r="KWC3" s="2936"/>
      <c r="KWD3" s="2936"/>
      <c r="KWE3" s="2936"/>
      <c r="KWF3" s="2936"/>
      <c r="KWG3" s="2936"/>
      <c r="KWH3" s="2936"/>
      <c r="KWI3" s="2936"/>
      <c r="KWJ3" s="2936"/>
      <c r="KWK3" s="2936"/>
      <c r="KWL3" s="2936"/>
      <c r="KWM3" s="2936"/>
      <c r="KWN3" s="2936"/>
      <c r="KWO3" s="2936"/>
      <c r="KWP3" s="2936"/>
      <c r="KWQ3" s="2936"/>
      <c r="KWR3" s="2936"/>
      <c r="KWS3" s="2936"/>
      <c r="KWT3" s="2936"/>
      <c r="KWU3" s="2936"/>
      <c r="KWV3" s="2936"/>
      <c r="KWW3" s="2936"/>
      <c r="KWX3" s="2936"/>
      <c r="KWY3" s="2936"/>
      <c r="KWZ3" s="2936"/>
      <c r="KXA3" s="2936"/>
      <c r="KXB3" s="2936"/>
      <c r="KXC3" s="2936"/>
      <c r="KXD3" s="2936"/>
      <c r="KXE3" s="2936"/>
      <c r="KXF3" s="2936"/>
      <c r="KXG3" s="2936"/>
      <c r="KXH3" s="2936"/>
      <c r="KXI3" s="2936"/>
      <c r="KXJ3" s="2936"/>
      <c r="KXK3" s="2936"/>
      <c r="KXL3" s="2936"/>
      <c r="KXM3" s="2936"/>
      <c r="KXN3" s="2936"/>
      <c r="KXO3" s="2936"/>
      <c r="KXP3" s="2936"/>
      <c r="KXQ3" s="2936"/>
      <c r="KXR3" s="2936"/>
      <c r="KXS3" s="2936"/>
      <c r="KXT3" s="2936"/>
      <c r="KXU3" s="2936"/>
      <c r="KXV3" s="2936"/>
      <c r="KXW3" s="2936"/>
      <c r="KXX3" s="2936"/>
      <c r="KXY3" s="2936"/>
      <c r="KXZ3" s="2936"/>
      <c r="KYA3" s="2936"/>
      <c r="KYB3" s="2936"/>
      <c r="KYC3" s="2936"/>
      <c r="KYD3" s="2936"/>
      <c r="KYE3" s="2936"/>
      <c r="KYF3" s="2936"/>
      <c r="KYG3" s="2936"/>
      <c r="KYH3" s="2936"/>
      <c r="KYI3" s="2936"/>
      <c r="KYJ3" s="2936"/>
      <c r="KYK3" s="2936"/>
      <c r="KYL3" s="2936"/>
      <c r="KYM3" s="2936"/>
      <c r="KYN3" s="2936"/>
      <c r="KYO3" s="2936"/>
      <c r="KYP3" s="2936"/>
      <c r="KYQ3" s="2936"/>
      <c r="KYR3" s="2936"/>
      <c r="KYS3" s="2936"/>
      <c r="KYT3" s="2936"/>
      <c r="KYU3" s="2936"/>
      <c r="KYV3" s="2936"/>
      <c r="KYW3" s="2936"/>
      <c r="KYX3" s="2936"/>
      <c r="KYY3" s="2936"/>
      <c r="KYZ3" s="2936"/>
      <c r="KZA3" s="2936"/>
      <c r="KZB3" s="2936"/>
      <c r="KZC3" s="2936"/>
      <c r="KZD3" s="2936"/>
      <c r="KZE3" s="2936"/>
      <c r="KZF3" s="2936"/>
      <c r="KZG3" s="2936"/>
      <c r="KZH3" s="2936"/>
      <c r="KZI3" s="2936"/>
      <c r="KZJ3" s="2936"/>
      <c r="KZK3" s="2936"/>
      <c r="KZL3" s="2936"/>
      <c r="KZM3" s="2936"/>
      <c r="KZN3" s="2936"/>
      <c r="KZO3" s="2936"/>
      <c r="KZP3" s="2936"/>
      <c r="KZQ3" s="2936"/>
      <c r="KZR3" s="2936"/>
      <c r="KZS3" s="2936"/>
      <c r="KZT3" s="2936"/>
      <c r="KZU3" s="2936"/>
      <c r="KZV3" s="2936"/>
      <c r="KZW3" s="2936"/>
      <c r="KZX3" s="2936"/>
      <c r="KZY3" s="2936"/>
      <c r="KZZ3" s="2936"/>
      <c r="LAA3" s="2936"/>
      <c r="LAB3" s="2936"/>
      <c r="LAC3" s="2936"/>
      <c r="LAD3" s="2936"/>
      <c r="LAE3" s="2936"/>
      <c r="LAF3" s="2936"/>
      <c r="LAG3" s="2936"/>
      <c r="LAH3" s="2936"/>
      <c r="LAI3" s="2936"/>
      <c r="LAJ3" s="2936"/>
      <c r="LAK3" s="2936"/>
      <c r="LAL3" s="2936"/>
      <c r="LAM3" s="2936"/>
      <c r="LAN3" s="2936"/>
      <c r="LAO3" s="2936"/>
      <c r="LAP3" s="2936"/>
      <c r="LAQ3" s="2936"/>
      <c r="LAR3" s="2936"/>
      <c r="LAS3" s="2936"/>
      <c r="LAT3" s="2936"/>
      <c r="LAU3" s="2936"/>
      <c r="LAV3" s="2936"/>
      <c r="LAW3" s="2936"/>
      <c r="LAX3" s="2936"/>
      <c r="LAY3" s="2936"/>
      <c r="LAZ3" s="2936"/>
      <c r="LBA3" s="2936"/>
      <c r="LBB3" s="2936"/>
      <c r="LBC3" s="2936"/>
      <c r="LBD3" s="2936"/>
      <c r="LBE3" s="2936"/>
      <c r="LBF3" s="2936"/>
      <c r="LBG3" s="2936"/>
      <c r="LBH3" s="2936"/>
      <c r="LBI3" s="2936"/>
      <c r="LBJ3" s="2936"/>
      <c r="LBK3" s="2936"/>
      <c r="LBL3" s="2936"/>
      <c r="LBM3" s="2936"/>
      <c r="LBN3" s="2936"/>
      <c r="LBO3" s="2936"/>
      <c r="LBP3" s="2936"/>
      <c r="LBQ3" s="2936"/>
      <c r="LBR3" s="2936"/>
      <c r="LBS3" s="2936"/>
      <c r="LBT3" s="2936"/>
      <c r="LBU3" s="2936"/>
      <c r="LBV3" s="2936"/>
      <c r="LBW3" s="2936"/>
      <c r="LBX3" s="2936"/>
      <c r="LBY3" s="2936"/>
      <c r="LBZ3" s="2936"/>
      <c r="LCA3" s="2936"/>
      <c r="LCB3" s="2936"/>
      <c r="LCC3" s="2936"/>
      <c r="LCD3" s="2936"/>
      <c r="LCE3" s="2936"/>
      <c r="LCF3" s="2936"/>
      <c r="LCG3" s="2936"/>
      <c r="LCH3" s="2936"/>
      <c r="LCI3" s="2936"/>
      <c r="LCJ3" s="2936"/>
      <c r="LCK3" s="2936"/>
      <c r="LCL3" s="2936"/>
      <c r="LCM3" s="2936"/>
      <c r="LCN3" s="2936"/>
      <c r="LCO3" s="2936"/>
      <c r="LCP3" s="2936"/>
      <c r="LCQ3" s="2936"/>
      <c r="LCR3" s="2936"/>
      <c r="LCS3" s="2936"/>
      <c r="LCT3" s="2936"/>
      <c r="LCU3" s="2936"/>
      <c r="LCV3" s="2936"/>
      <c r="LCW3" s="2936"/>
      <c r="LCX3" s="2936"/>
      <c r="LCY3" s="2936"/>
      <c r="LCZ3" s="2936"/>
      <c r="LDA3" s="2936"/>
      <c r="LDB3" s="2936"/>
      <c r="LDC3" s="2936"/>
      <c r="LDD3" s="2936"/>
      <c r="LDE3" s="2936"/>
      <c r="LDF3" s="2936"/>
      <c r="LDG3" s="2936"/>
      <c r="LDH3" s="2936"/>
      <c r="LDI3" s="2936"/>
      <c r="LDJ3" s="2936"/>
      <c r="LDK3" s="2936"/>
      <c r="LDL3" s="2936"/>
      <c r="LDM3" s="2936"/>
      <c r="LDN3" s="2936"/>
      <c r="LDO3" s="2936"/>
      <c r="LDP3" s="2936"/>
      <c r="LDQ3" s="2936"/>
      <c r="LDR3" s="2936"/>
      <c r="LDS3" s="2936"/>
      <c r="LDT3" s="2936"/>
      <c r="LDU3" s="2936"/>
      <c r="LDV3" s="2936"/>
      <c r="LDW3" s="2936"/>
      <c r="LDX3" s="2936"/>
      <c r="LDY3" s="2936"/>
      <c r="LDZ3" s="2936"/>
      <c r="LEA3" s="2936"/>
      <c r="LEB3" s="2936"/>
      <c r="LEC3" s="2936"/>
      <c r="LED3" s="2936"/>
      <c r="LEE3" s="2936"/>
      <c r="LEF3" s="2936"/>
      <c r="LEG3" s="2936"/>
      <c r="LEH3" s="2936"/>
      <c r="LEI3" s="2936"/>
      <c r="LEJ3" s="2936"/>
      <c r="LEK3" s="2936"/>
      <c r="LEL3" s="2936"/>
      <c r="LEM3" s="2936"/>
      <c r="LEN3" s="2936"/>
      <c r="LEO3" s="2936"/>
      <c r="LEP3" s="2936"/>
      <c r="LEQ3" s="2936"/>
      <c r="LER3" s="2936"/>
      <c r="LES3" s="2936"/>
      <c r="LET3" s="2936"/>
      <c r="LEU3" s="2936"/>
      <c r="LEV3" s="2936"/>
      <c r="LEW3" s="2936"/>
      <c r="LEX3" s="2936"/>
      <c r="LEY3" s="2936"/>
      <c r="LEZ3" s="2936"/>
      <c r="LFA3" s="2936"/>
      <c r="LFB3" s="2936"/>
      <c r="LFC3" s="2936"/>
      <c r="LFD3" s="2936"/>
      <c r="LFE3" s="2936"/>
      <c r="LFF3" s="2936"/>
      <c r="LFG3" s="2936"/>
      <c r="LFH3" s="2936"/>
      <c r="LFI3" s="2936"/>
      <c r="LFJ3" s="2936"/>
      <c r="LFK3" s="2936"/>
      <c r="LFL3" s="2936"/>
      <c r="LFM3" s="2936"/>
      <c r="LFN3" s="2936"/>
      <c r="LFO3" s="2936"/>
      <c r="LFP3" s="2936"/>
      <c r="LFQ3" s="2936"/>
      <c r="LFR3" s="2936"/>
      <c r="LFS3" s="2936"/>
      <c r="LFT3" s="2936"/>
      <c r="LFU3" s="2936"/>
      <c r="LFV3" s="2936"/>
      <c r="LFW3" s="2936"/>
      <c r="LFX3" s="2936"/>
      <c r="LFY3" s="2936"/>
      <c r="LFZ3" s="2936"/>
      <c r="LGA3" s="2936"/>
      <c r="LGB3" s="2936"/>
      <c r="LGC3" s="2936"/>
      <c r="LGD3" s="2936"/>
      <c r="LGE3" s="2936"/>
      <c r="LGF3" s="2936"/>
      <c r="LGG3" s="2936"/>
      <c r="LGH3" s="2936"/>
      <c r="LGI3" s="2936"/>
      <c r="LGJ3" s="2936"/>
      <c r="LGK3" s="2936"/>
      <c r="LGL3" s="2936"/>
      <c r="LGM3" s="2936"/>
      <c r="LGN3" s="2936"/>
      <c r="LGO3" s="2936"/>
      <c r="LGP3" s="2936"/>
      <c r="LGQ3" s="2936"/>
      <c r="LGR3" s="2936"/>
      <c r="LGS3" s="2936"/>
      <c r="LGT3" s="2936"/>
      <c r="LGU3" s="2936"/>
      <c r="LGV3" s="2936"/>
      <c r="LGW3" s="2936"/>
      <c r="LGX3" s="2936"/>
      <c r="LGY3" s="2936"/>
      <c r="LGZ3" s="2936"/>
      <c r="LHA3" s="2936"/>
      <c r="LHB3" s="2936"/>
      <c r="LHC3" s="2936"/>
      <c r="LHD3" s="2936"/>
      <c r="LHE3" s="2936"/>
      <c r="LHF3" s="2936"/>
      <c r="LHG3" s="2936"/>
      <c r="LHH3" s="2936"/>
      <c r="LHI3" s="2936"/>
      <c r="LHJ3" s="2936"/>
      <c r="LHK3" s="2936"/>
      <c r="LHL3" s="2936"/>
      <c r="LHM3" s="2936"/>
      <c r="LHN3" s="2936"/>
      <c r="LHO3" s="2936"/>
      <c r="LHP3" s="2936"/>
      <c r="LHQ3" s="2936"/>
      <c r="LHR3" s="2936"/>
      <c r="LHS3" s="2936"/>
      <c r="LHT3" s="2936"/>
      <c r="LHU3" s="2936"/>
      <c r="LHV3" s="2936"/>
      <c r="LHW3" s="2936"/>
      <c r="LHX3" s="2936"/>
      <c r="LHY3" s="2936"/>
      <c r="LHZ3" s="2936"/>
      <c r="LIA3" s="2936"/>
      <c r="LIB3" s="2936"/>
      <c r="LIC3" s="2936"/>
      <c r="LID3" s="2936"/>
      <c r="LIE3" s="2936"/>
      <c r="LIF3" s="2936"/>
      <c r="LIG3" s="2936"/>
      <c r="LIH3" s="2936"/>
      <c r="LII3" s="2936"/>
      <c r="LIJ3" s="2936"/>
      <c r="LIK3" s="2936"/>
      <c r="LIL3" s="2936"/>
      <c r="LIM3" s="2936"/>
      <c r="LIN3" s="2936"/>
      <c r="LIO3" s="2936"/>
      <c r="LIP3" s="2936"/>
      <c r="LIQ3" s="2936"/>
      <c r="LIR3" s="2936"/>
      <c r="LIS3" s="2936"/>
      <c r="LIT3" s="2936"/>
      <c r="LIU3" s="2936"/>
      <c r="LIV3" s="2936"/>
      <c r="LIW3" s="2936"/>
      <c r="LIX3" s="2936"/>
      <c r="LIY3" s="2936"/>
      <c r="LIZ3" s="2936"/>
      <c r="LJA3" s="2936"/>
      <c r="LJB3" s="2936"/>
      <c r="LJC3" s="2936"/>
      <c r="LJD3" s="2936"/>
      <c r="LJE3" s="2936"/>
      <c r="LJF3" s="2936"/>
      <c r="LJG3" s="2936"/>
      <c r="LJH3" s="2936"/>
      <c r="LJI3" s="2936"/>
      <c r="LJJ3" s="2936"/>
      <c r="LJK3" s="2936"/>
      <c r="LJL3" s="2936"/>
      <c r="LJM3" s="2936"/>
      <c r="LJN3" s="2936"/>
      <c r="LJO3" s="2936"/>
      <c r="LJP3" s="2936"/>
      <c r="LJQ3" s="2936"/>
      <c r="LJR3" s="2936"/>
      <c r="LJS3" s="2936"/>
      <c r="LJT3" s="2936"/>
      <c r="LJU3" s="2936"/>
      <c r="LJV3" s="2936"/>
      <c r="LJW3" s="2936"/>
      <c r="LJX3" s="2936"/>
      <c r="LJY3" s="2936"/>
      <c r="LJZ3" s="2936"/>
      <c r="LKA3" s="2936"/>
      <c r="LKB3" s="2936"/>
      <c r="LKC3" s="2936"/>
      <c r="LKD3" s="2936"/>
      <c r="LKE3" s="2936"/>
      <c r="LKF3" s="2936"/>
      <c r="LKG3" s="2936"/>
      <c r="LKH3" s="2936"/>
      <c r="LKI3" s="2936"/>
      <c r="LKJ3" s="2936"/>
      <c r="LKK3" s="2936"/>
      <c r="LKL3" s="2936"/>
      <c r="LKM3" s="2936"/>
      <c r="LKN3" s="2936"/>
      <c r="LKO3" s="2936"/>
      <c r="LKP3" s="2936"/>
      <c r="LKQ3" s="2936"/>
      <c r="LKR3" s="2936"/>
      <c r="LKS3" s="2936"/>
      <c r="LKT3" s="2936"/>
      <c r="LKU3" s="2936"/>
      <c r="LKV3" s="2936"/>
      <c r="LKW3" s="2936"/>
      <c r="LKX3" s="2936"/>
      <c r="LKY3" s="2936"/>
      <c r="LKZ3" s="2936"/>
      <c r="LLA3" s="2936"/>
      <c r="LLB3" s="2936"/>
      <c r="LLC3" s="2936"/>
      <c r="LLD3" s="2936"/>
      <c r="LLE3" s="2936"/>
      <c r="LLF3" s="2936"/>
      <c r="LLG3" s="2936"/>
      <c r="LLH3" s="2936"/>
      <c r="LLI3" s="2936"/>
      <c r="LLJ3" s="2936"/>
      <c r="LLK3" s="2936"/>
      <c r="LLL3" s="2936"/>
      <c r="LLM3" s="2936"/>
      <c r="LLN3" s="2936"/>
      <c r="LLO3" s="2936"/>
      <c r="LLP3" s="2936"/>
      <c r="LLQ3" s="2936"/>
      <c r="LLR3" s="2936"/>
      <c r="LLS3" s="2936"/>
      <c r="LLT3" s="2936"/>
      <c r="LLU3" s="2936"/>
      <c r="LLV3" s="2936"/>
      <c r="LLW3" s="2936"/>
      <c r="LLX3" s="2936"/>
      <c r="LLY3" s="2936"/>
      <c r="LLZ3" s="2936"/>
      <c r="LMA3" s="2936"/>
      <c r="LMB3" s="2936"/>
      <c r="LMC3" s="2936"/>
      <c r="LMD3" s="2936"/>
      <c r="LME3" s="2936"/>
      <c r="LMF3" s="2936"/>
      <c r="LMG3" s="2936"/>
      <c r="LMH3" s="2936"/>
      <c r="LMI3" s="2936"/>
      <c r="LMJ3" s="2936"/>
      <c r="LMK3" s="2936"/>
      <c r="LML3" s="2936"/>
      <c r="LMM3" s="2936"/>
      <c r="LMN3" s="2936"/>
      <c r="LMO3" s="2936"/>
      <c r="LMP3" s="2936"/>
      <c r="LMQ3" s="2936"/>
      <c r="LMR3" s="2936"/>
      <c r="LMS3" s="2936"/>
      <c r="LMT3" s="2936"/>
      <c r="LMU3" s="2936"/>
      <c r="LMV3" s="2936"/>
      <c r="LMW3" s="2936"/>
      <c r="LMX3" s="2936"/>
      <c r="LMY3" s="2936"/>
      <c r="LMZ3" s="2936"/>
      <c r="LNA3" s="2936"/>
      <c r="LNB3" s="2936"/>
      <c r="LNC3" s="2936"/>
      <c r="LND3" s="2936"/>
      <c r="LNE3" s="2936"/>
      <c r="LNF3" s="2936"/>
      <c r="LNG3" s="2936"/>
      <c r="LNH3" s="2936"/>
      <c r="LNI3" s="2936"/>
      <c r="LNJ3" s="2936"/>
      <c r="LNK3" s="2936"/>
      <c r="LNL3" s="2936"/>
      <c r="LNM3" s="2936"/>
      <c r="LNN3" s="2936"/>
      <c r="LNO3" s="2936"/>
      <c r="LNP3" s="2936"/>
      <c r="LNQ3" s="2936"/>
      <c r="LNR3" s="2936"/>
      <c r="LNS3" s="2936"/>
      <c r="LNT3" s="2936"/>
      <c r="LNU3" s="2936"/>
      <c r="LNV3" s="2936"/>
      <c r="LNW3" s="2936"/>
      <c r="LNX3" s="2936"/>
      <c r="LNY3" s="2936"/>
      <c r="LNZ3" s="2936"/>
      <c r="LOA3" s="2936"/>
      <c r="LOB3" s="2936"/>
      <c r="LOC3" s="2936"/>
      <c r="LOD3" s="2936"/>
      <c r="LOE3" s="2936"/>
      <c r="LOF3" s="2936"/>
      <c r="LOG3" s="2936"/>
      <c r="LOH3" s="2936"/>
      <c r="LOI3" s="2936"/>
      <c r="LOJ3" s="2936"/>
      <c r="LOK3" s="2936"/>
      <c r="LOL3" s="2936"/>
      <c r="LOM3" s="2936"/>
      <c r="LON3" s="2936"/>
      <c r="LOO3" s="2936"/>
      <c r="LOP3" s="2936"/>
      <c r="LOQ3" s="2936"/>
      <c r="LOR3" s="2936"/>
      <c r="LOS3" s="2936"/>
      <c r="LOT3" s="2936"/>
      <c r="LOU3" s="2936"/>
      <c r="LOV3" s="2936"/>
      <c r="LOW3" s="2936"/>
      <c r="LOX3" s="2936"/>
      <c r="LOY3" s="2936"/>
      <c r="LOZ3" s="2936"/>
      <c r="LPA3" s="2936"/>
      <c r="LPB3" s="2936"/>
      <c r="LPC3" s="2936"/>
      <c r="LPD3" s="2936"/>
      <c r="LPE3" s="2936"/>
      <c r="LPF3" s="2936"/>
      <c r="LPG3" s="2936"/>
      <c r="LPH3" s="2936"/>
      <c r="LPI3" s="2936"/>
      <c r="LPJ3" s="2936"/>
      <c r="LPK3" s="2936"/>
      <c r="LPL3" s="2936"/>
      <c r="LPM3" s="2936"/>
      <c r="LPN3" s="2936"/>
      <c r="LPO3" s="2936"/>
      <c r="LPP3" s="2936"/>
      <c r="LPQ3" s="2936"/>
      <c r="LPR3" s="2936"/>
      <c r="LPS3" s="2936"/>
      <c r="LPT3" s="2936"/>
      <c r="LPU3" s="2936"/>
      <c r="LPV3" s="2936"/>
      <c r="LPW3" s="2936"/>
      <c r="LPX3" s="2936"/>
      <c r="LPY3" s="2936"/>
      <c r="LPZ3" s="2936"/>
      <c r="LQA3" s="2936"/>
      <c r="LQB3" s="2936"/>
      <c r="LQC3" s="2936"/>
      <c r="LQD3" s="2936"/>
      <c r="LQE3" s="2936"/>
      <c r="LQF3" s="2936"/>
      <c r="LQG3" s="2936"/>
      <c r="LQH3" s="2936"/>
      <c r="LQI3" s="2936"/>
      <c r="LQJ3" s="2936"/>
      <c r="LQK3" s="2936"/>
      <c r="LQL3" s="2936"/>
      <c r="LQM3" s="2936"/>
      <c r="LQN3" s="2936"/>
      <c r="LQO3" s="2936"/>
      <c r="LQP3" s="2936"/>
      <c r="LQQ3" s="2936"/>
      <c r="LQR3" s="2936"/>
      <c r="LQS3" s="2936"/>
      <c r="LQT3" s="2936"/>
      <c r="LQU3" s="2936"/>
      <c r="LQV3" s="2936"/>
      <c r="LQW3" s="2936"/>
      <c r="LQX3" s="2936"/>
      <c r="LQY3" s="2936"/>
      <c r="LQZ3" s="2936"/>
      <c r="LRA3" s="2936"/>
      <c r="LRB3" s="2936"/>
      <c r="LRC3" s="2936"/>
      <c r="LRD3" s="2936"/>
      <c r="LRE3" s="2936"/>
      <c r="LRF3" s="2936"/>
      <c r="LRG3" s="2936"/>
      <c r="LRH3" s="2936"/>
      <c r="LRI3" s="2936"/>
      <c r="LRJ3" s="2936"/>
      <c r="LRK3" s="2936"/>
      <c r="LRL3" s="2936"/>
      <c r="LRM3" s="2936"/>
      <c r="LRN3" s="2936"/>
      <c r="LRO3" s="2936"/>
      <c r="LRP3" s="2936"/>
      <c r="LRQ3" s="2936"/>
      <c r="LRR3" s="2936"/>
      <c r="LRS3" s="2936"/>
      <c r="LRT3" s="2936"/>
      <c r="LRU3" s="2936"/>
      <c r="LRV3" s="2936"/>
      <c r="LRW3" s="2936"/>
      <c r="LRX3" s="2936"/>
      <c r="LRY3" s="2936"/>
      <c r="LRZ3" s="2936"/>
      <c r="LSA3" s="2936"/>
      <c r="LSB3" s="2936"/>
      <c r="LSC3" s="2936"/>
      <c r="LSD3" s="2936"/>
      <c r="LSE3" s="2936"/>
      <c r="LSF3" s="2936"/>
      <c r="LSG3" s="2936"/>
      <c r="LSH3" s="2936"/>
      <c r="LSI3" s="2936"/>
      <c r="LSJ3" s="2936"/>
      <c r="LSK3" s="2936"/>
      <c r="LSL3" s="2936"/>
      <c r="LSM3" s="2936"/>
      <c r="LSN3" s="2936"/>
      <c r="LSO3" s="2936"/>
      <c r="LSP3" s="2936"/>
      <c r="LSQ3" s="2936"/>
      <c r="LSR3" s="2936"/>
      <c r="LSS3" s="2936"/>
      <c r="LST3" s="2936"/>
      <c r="LSU3" s="2936"/>
      <c r="LSV3" s="2936"/>
      <c r="LSW3" s="2936"/>
      <c r="LSX3" s="2936"/>
      <c r="LSY3" s="2936"/>
      <c r="LSZ3" s="2936"/>
      <c r="LTA3" s="2936"/>
      <c r="LTB3" s="2936"/>
      <c r="LTC3" s="2936"/>
      <c r="LTD3" s="2936"/>
      <c r="LTE3" s="2936"/>
      <c r="LTF3" s="2936"/>
      <c r="LTG3" s="2936"/>
      <c r="LTH3" s="2936"/>
      <c r="LTI3" s="2936"/>
      <c r="LTJ3" s="2936"/>
      <c r="LTK3" s="2936"/>
      <c r="LTL3" s="2936"/>
      <c r="LTM3" s="2936"/>
      <c r="LTN3" s="2936"/>
      <c r="LTO3" s="2936"/>
      <c r="LTP3" s="2936"/>
      <c r="LTQ3" s="2936"/>
      <c r="LTR3" s="2936"/>
      <c r="LTS3" s="2936"/>
      <c r="LTT3" s="2936"/>
      <c r="LTU3" s="2936"/>
      <c r="LTV3" s="2936"/>
      <c r="LTW3" s="2936"/>
      <c r="LTX3" s="2936"/>
      <c r="LTY3" s="2936"/>
      <c r="LTZ3" s="2936"/>
      <c r="LUA3" s="2936"/>
      <c r="LUB3" s="2936"/>
      <c r="LUC3" s="2936"/>
      <c r="LUD3" s="2936"/>
      <c r="LUE3" s="2936"/>
      <c r="LUF3" s="2936"/>
      <c r="LUG3" s="2936"/>
      <c r="LUH3" s="2936"/>
      <c r="LUI3" s="2936"/>
      <c r="LUJ3" s="2936"/>
      <c r="LUK3" s="2936"/>
      <c r="LUL3" s="2936"/>
      <c r="LUM3" s="2936"/>
      <c r="LUN3" s="2936"/>
      <c r="LUO3" s="2936"/>
      <c r="LUP3" s="2936"/>
      <c r="LUQ3" s="2936"/>
      <c r="LUR3" s="2936"/>
      <c r="LUS3" s="2936"/>
      <c r="LUT3" s="2936"/>
      <c r="LUU3" s="2936"/>
      <c r="LUV3" s="2936"/>
      <c r="LUW3" s="2936"/>
      <c r="LUX3" s="2936"/>
      <c r="LUY3" s="2936"/>
      <c r="LUZ3" s="2936"/>
      <c r="LVA3" s="2936"/>
      <c r="LVB3" s="2936"/>
      <c r="LVC3" s="2936"/>
      <c r="LVD3" s="2936"/>
      <c r="LVE3" s="2936"/>
      <c r="LVF3" s="2936"/>
      <c r="LVG3" s="2936"/>
      <c r="LVH3" s="2936"/>
      <c r="LVI3" s="2936"/>
      <c r="LVJ3" s="2936"/>
      <c r="LVK3" s="2936"/>
      <c r="LVL3" s="2936"/>
      <c r="LVM3" s="2936"/>
      <c r="LVN3" s="2936"/>
      <c r="LVO3" s="2936"/>
      <c r="LVP3" s="2936"/>
      <c r="LVQ3" s="2936"/>
      <c r="LVR3" s="2936"/>
      <c r="LVS3" s="2936"/>
      <c r="LVT3" s="2936"/>
      <c r="LVU3" s="2936"/>
      <c r="LVV3" s="2936"/>
      <c r="LVW3" s="2936"/>
      <c r="LVX3" s="2936"/>
      <c r="LVY3" s="2936"/>
      <c r="LVZ3" s="2936"/>
      <c r="LWA3" s="2936"/>
      <c r="LWB3" s="2936"/>
      <c r="LWC3" s="2936"/>
      <c r="LWD3" s="2936"/>
      <c r="LWE3" s="2936"/>
      <c r="LWF3" s="2936"/>
      <c r="LWG3" s="2936"/>
      <c r="LWH3" s="2936"/>
      <c r="LWI3" s="2936"/>
      <c r="LWJ3" s="2936"/>
      <c r="LWK3" s="2936"/>
      <c r="LWL3" s="2936"/>
      <c r="LWM3" s="2936"/>
      <c r="LWN3" s="2936"/>
      <c r="LWO3" s="2936"/>
      <c r="LWP3" s="2936"/>
      <c r="LWQ3" s="2936"/>
      <c r="LWR3" s="2936"/>
      <c r="LWS3" s="2936"/>
      <c r="LWT3" s="2936"/>
      <c r="LWU3" s="2936"/>
      <c r="LWV3" s="2936"/>
      <c r="LWW3" s="2936"/>
      <c r="LWX3" s="2936"/>
      <c r="LWY3" s="2936"/>
      <c r="LWZ3" s="2936"/>
      <c r="LXA3" s="2936"/>
      <c r="LXB3" s="2936"/>
      <c r="LXC3" s="2936"/>
      <c r="LXD3" s="2936"/>
      <c r="LXE3" s="2936"/>
      <c r="LXF3" s="2936"/>
      <c r="LXG3" s="2936"/>
      <c r="LXH3" s="2936"/>
      <c r="LXI3" s="2936"/>
      <c r="LXJ3" s="2936"/>
      <c r="LXK3" s="2936"/>
      <c r="LXL3" s="2936"/>
      <c r="LXM3" s="2936"/>
      <c r="LXN3" s="2936"/>
      <c r="LXO3" s="2936"/>
      <c r="LXP3" s="2936"/>
      <c r="LXQ3" s="2936"/>
      <c r="LXR3" s="2936"/>
      <c r="LXS3" s="2936"/>
      <c r="LXT3" s="2936"/>
      <c r="LXU3" s="2936"/>
      <c r="LXV3" s="2936"/>
      <c r="LXW3" s="2936"/>
      <c r="LXX3" s="2936"/>
      <c r="LXY3" s="2936"/>
      <c r="LXZ3" s="2936"/>
      <c r="LYA3" s="2936"/>
      <c r="LYB3" s="2936"/>
      <c r="LYC3" s="2936"/>
      <c r="LYD3" s="2936"/>
      <c r="LYE3" s="2936"/>
      <c r="LYF3" s="2936"/>
      <c r="LYG3" s="2936"/>
      <c r="LYH3" s="2936"/>
      <c r="LYI3" s="2936"/>
      <c r="LYJ3" s="2936"/>
      <c r="LYK3" s="2936"/>
      <c r="LYL3" s="2936"/>
      <c r="LYM3" s="2936"/>
      <c r="LYN3" s="2936"/>
      <c r="LYO3" s="2936"/>
      <c r="LYP3" s="2936"/>
      <c r="LYQ3" s="2936"/>
      <c r="LYR3" s="2936"/>
      <c r="LYS3" s="2936"/>
      <c r="LYT3" s="2936"/>
      <c r="LYU3" s="2936"/>
      <c r="LYV3" s="2936"/>
      <c r="LYW3" s="2936"/>
      <c r="LYX3" s="2936"/>
      <c r="LYY3" s="2936"/>
      <c r="LYZ3" s="2936"/>
      <c r="LZA3" s="2936"/>
      <c r="LZB3" s="2936"/>
      <c r="LZC3" s="2936"/>
      <c r="LZD3" s="2936"/>
      <c r="LZE3" s="2936"/>
      <c r="LZF3" s="2936"/>
      <c r="LZG3" s="2936"/>
      <c r="LZH3" s="2936"/>
      <c r="LZI3" s="2936"/>
      <c r="LZJ3" s="2936"/>
      <c r="LZK3" s="2936"/>
      <c r="LZL3" s="2936"/>
      <c r="LZM3" s="2936"/>
      <c r="LZN3" s="2936"/>
      <c r="LZO3" s="2936"/>
      <c r="LZP3" s="2936"/>
      <c r="LZQ3" s="2936"/>
      <c r="LZR3" s="2936"/>
      <c r="LZS3" s="2936"/>
      <c r="LZT3" s="2936"/>
      <c r="LZU3" s="2936"/>
      <c r="LZV3" s="2936"/>
      <c r="LZW3" s="2936"/>
      <c r="LZX3" s="2936"/>
      <c r="LZY3" s="2936"/>
      <c r="LZZ3" s="2936"/>
      <c r="MAA3" s="2936"/>
      <c r="MAB3" s="2936"/>
      <c r="MAC3" s="2936"/>
      <c r="MAD3" s="2936"/>
      <c r="MAE3" s="2936"/>
      <c r="MAF3" s="2936"/>
      <c r="MAG3" s="2936"/>
      <c r="MAH3" s="2936"/>
      <c r="MAI3" s="2936"/>
      <c r="MAJ3" s="2936"/>
      <c r="MAK3" s="2936"/>
      <c r="MAL3" s="2936"/>
      <c r="MAM3" s="2936"/>
      <c r="MAN3" s="2936"/>
      <c r="MAO3" s="2936"/>
      <c r="MAP3" s="2936"/>
      <c r="MAQ3" s="2936"/>
      <c r="MAR3" s="2936"/>
      <c r="MAS3" s="2936"/>
      <c r="MAT3" s="2936"/>
      <c r="MAU3" s="2936"/>
      <c r="MAV3" s="2936"/>
      <c r="MAW3" s="2936"/>
      <c r="MAX3" s="2936"/>
      <c r="MAY3" s="2936"/>
      <c r="MAZ3" s="2936"/>
      <c r="MBA3" s="2936"/>
      <c r="MBB3" s="2936"/>
      <c r="MBC3" s="2936"/>
      <c r="MBD3" s="2936"/>
      <c r="MBE3" s="2936"/>
      <c r="MBF3" s="2936"/>
      <c r="MBG3" s="2936"/>
      <c r="MBH3" s="2936"/>
      <c r="MBI3" s="2936"/>
      <c r="MBJ3" s="2936"/>
      <c r="MBK3" s="2936"/>
      <c r="MBL3" s="2936"/>
      <c r="MBM3" s="2936"/>
      <c r="MBN3" s="2936"/>
      <c r="MBO3" s="2936"/>
      <c r="MBP3" s="2936"/>
      <c r="MBQ3" s="2936"/>
      <c r="MBR3" s="2936"/>
      <c r="MBS3" s="2936"/>
      <c r="MBT3" s="2936"/>
      <c r="MBU3" s="2936"/>
      <c r="MBV3" s="2936"/>
      <c r="MBW3" s="2936"/>
      <c r="MBX3" s="2936"/>
      <c r="MBY3" s="2936"/>
      <c r="MBZ3" s="2936"/>
      <c r="MCA3" s="2936"/>
      <c r="MCB3" s="2936"/>
      <c r="MCC3" s="2936"/>
      <c r="MCD3" s="2936"/>
      <c r="MCE3" s="2936"/>
      <c r="MCF3" s="2936"/>
      <c r="MCG3" s="2936"/>
      <c r="MCH3" s="2936"/>
      <c r="MCI3" s="2936"/>
      <c r="MCJ3" s="2936"/>
      <c r="MCK3" s="2936"/>
      <c r="MCL3" s="2936"/>
      <c r="MCM3" s="2936"/>
      <c r="MCN3" s="2936"/>
      <c r="MCO3" s="2936"/>
      <c r="MCP3" s="2936"/>
      <c r="MCQ3" s="2936"/>
      <c r="MCR3" s="2936"/>
      <c r="MCS3" s="2936"/>
      <c r="MCT3" s="2936"/>
      <c r="MCU3" s="2936"/>
      <c r="MCV3" s="2936"/>
      <c r="MCW3" s="2936"/>
      <c r="MCX3" s="2936"/>
      <c r="MCY3" s="2936"/>
      <c r="MCZ3" s="2936"/>
      <c r="MDA3" s="2936"/>
      <c r="MDB3" s="2936"/>
      <c r="MDC3" s="2936"/>
      <c r="MDD3" s="2936"/>
      <c r="MDE3" s="2936"/>
      <c r="MDF3" s="2936"/>
      <c r="MDG3" s="2936"/>
      <c r="MDH3" s="2936"/>
      <c r="MDI3" s="2936"/>
      <c r="MDJ3" s="2936"/>
      <c r="MDK3" s="2936"/>
      <c r="MDL3" s="2936"/>
      <c r="MDM3" s="2936"/>
      <c r="MDN3" s="2936"/>
      <c r="MDO3" s="2936"/>
      <c r="MDP3" s="2936"/>
      <c r="MDQ3" s="2936"/>
      <c r="MDR3" s="2936"/>
      <c r="MDS3" s="2936"/>
      <c r="MDT3" s="2936"/>
      <c r="MDU3" s="2936"/>
      <c r="MDV3" s="2936"/>
      <c r="MDW3" s="2936"/>
      <c r="MDX3" s="2936"/>
      <c r="MDY3" s="2936"/>
      <c r="MDZ3" s="2936"/>
      <c r="MEA3" s="2936"/>
      <c r="MEB3" s="2936"/>
      <c r="MEC3" s="2936"/>
      <c r="MED3" s="2936"/>
      <c r="MEE3" s="2936"/>
      <c r="MEF3" s="2936"/>
      <c r="MEG3" s="2936"/>
      <c r="MEH3" s="2936"/>
      <c r="MEI3" s="2936"/>
      <c r="MEJ3" s="2936"/>
      <c r="MEK3" s="2936"/>
      <c r="MEL3" s="2936"/>
      <c r="MEM3" s="2936"/>
      <c r="MEN3" s="2936"/>
      <c r="MEO3" s="2936"/>
      <c r="MEP3" s="2936"/>
      <c r="MEQ3" s="2936"/>
      <c r="MER3" s="2936"/>
      <c r="MES3" s="2936"/>
      <c r="MET3" s="2936"/>
      <c r="MEU3" s="2936"/>
      <c r="MEV3" s="2936"/>
      <c r="MEW3" s="2936"/>
      <c r="MEX3" s="2936"/>
      <c r="MEY3" s="2936"/>
      <c r="MEZ3" s="2936"/>
      <c r="MFA3" s="2936"/>
      <c r="MFB3" s="2936"/>
      <c r="MFC3" s="2936"/>
      <c r="MFD3" s="2936"/>
      <c r="MFE3" s="2936"/>
      <c r="MFF3" s="2936"/>
      <c r="MFG3" s="2936"/>
      <c r="MFH3" s="2936"/>
      <c r="MFI3" s="2936"/>
      <c r="MFJ3" s="2936"/>
      <c r="MFK3" s="2936"/>
      <c r="MFL3" s="2936"/>
      <c r="MFM3" s="2936"/>
      <c r="MFN3" s="2936"/>
      <c r="MFO3" s="2936"/>
      <c r="MFP3" s="2936"/>
      <c r="MFQ3" s="2936"/>
      <c r="MFR3" s="2936"/>
      <c r="MFS3" s="2936"/>
      <c r="MFT3" s="2936"/>
      <c r="MFU3" s="2936"/>
      <c r="MFV3" s="2936"/>
      <c r="MFW3" s="2936"/>
      <c r="MFX3" s="2936"/>
      <c r="MFY3" s="2936"/>
      <c r="MFZ3" s="2936"/>
      <c r="MGA3" s="2936"/>
      <c r="MGB3" s="2936"/>
      <c r="MGC3" s="2936"/>
      <c r="MGD3" s="2936"/>
      <c r="MGE3" s="2936"/>
      <c r="MGF3" s="2936"/>
      <c r="MGG3" s="2936"/>
      <c r="MGH3" s="2936"/>
      <c r="MGI3" s="2936"/>
      <c r="MGJ3" s="2936"/>
      <c r="MGK3" s="2936"/>
      <c r="MGL3" s="2936"/>
      <c r="MGM3" s="2936"/>
      <c r="MGN3" s="2936"/>
      <c r="MGO3" s="2936"/>
      <c r="MGP3" s="2936"/>
      <c r="MGQ3" s="2936"/>
      <c r="MGR3" s="2936"/>
      <c r="MGS3" s="2936"/>
      <c r="MGT3" s="2936"/>
      <c r="MGU3" s="2936"/>
      <c r="MGV3" s="2936"/>
      <c r="MGW3" s="2936"/>
      <c r="MGX3" s="2936"/>
      <c r="MGY3" s="2936"/>
      <c r="MGZ3" s="2936"/>
      <c r="MHA3" s="2936"/>
      <c r="MHB3" s="2936"/>
      <c r="MHC3" s="2936"/>
      <c r="MHD3" s="2936"/>
      <c r="MHE3" s="2936"/>
      <c r="MHF3" s="2936"/>
      <c r="MHG3" s="2936"/>
      <c r="MHH3" s="2936"/>
      <c r="MHI3" s="2936"/>
      <c r="MHJ3" s="2936"/>
      <c r="MHK3" s="2936"/>
      <c r="MHL3" s="2936"/>
      <c r="MHM3" s="2936"/>
      <c r="MHN3" s="2936"/>
      <c r="MHO3" s="2936"/>
      <c r="MHP3" s="2936"/>
      <c r="MHQ3" s="2936"/>
      <c r="MHR3" s="2936"/>
      <c r="MHS3" s="2936"/>
      <c r="MHT3" s="2936"/>
      <c r="MHU3" s="2936"/>
      <c r="MHV3" s="2936"/>
      <c r="MHW3" s="2936"/>
      <c r="MHX3" s="2936"/>
      <c r="MHY3" s="2936"/>
      <c r="MHZ3" s="2936"/>
      <c r="MIA3" s="2936"/>
      <c r="MIB3" s="2936"/>
      <c r="MIC3" s="2936"/>
      <c r="MID3" s="2936"/>
      <c r="MIE3" s="2936"/>
      <c r="MIF3" s="2936"/>
      <c r="MIG3" s="2936"/>
      <c r="MIH3" s="2936"/>
      <c r="MII3" s="2936"/>
      <c r="MIJ3" s="2936"/>
      <c r="MIK3" s="2936"/>
      <c r="MIL3" s="2936"/>
      <c r="MIM3" s="2936"/>
      <c r="MIN3" s="2936"/>
      <c r="MIO3" s="2936"/>
      <c r="MIP3" s="2936"/>
      <c r="MIQ3" s="2936"/>
      <c r="MIR3" s="2936"/>
      <c r="MIS3" s="2936"/>
      <c r="MIT3" s="2936"/>
      <c r="MIU3" s="2936"/>
      <c r="MIV3" s="2936"/>
      <c r="MIW3" s="2936"/>
      <c r="MIX3" s="2936"/>
      <c r="MIY3" s="2936"/>
      <c r="MIZ3" s="2936"/>
      <c r="MJA3" s="2936"/>
      <c r="MJB3" s="2936"/>
      <c r="MJC3" s="2936"/>
      <c r="MJD3" s="2936"/>
      <c r="MJE3" s="2936"/>
      <c r="MJF3" s="2936"/>
      <c r="MJG3" s="2936"/>
      <c r="MJH3" s="2936"/>
      <c r="MJI3" s="2936"/>
      <c r="MJJ3" s="2936"/>
      <c r="MJK3" s="2936"/>
      <c r="MJL3" s="2936"/>
      <c r="MJM3" s="2936"/>
      <c r="MJN3" s="2936"/>
      <c r="MJO3" s="2936"/>
      <c r="MJP3" s="2936"/>
      <c r="MJQ3" s="2936"/>
      <c r="MJR3" s="2936"/>
      <c r="MJS3" s="2936"/>
      <c r="MJT3" s="2936"/>
      <c r="MJU3" s="2936"/>
      <c r="MJV3" s="2936"/>
      <c r="MJW3" s="2936"/>
      <c r="MJX3" s="2936"/>
      <c r="MJY3" s="2936"/>
      <c r="MJZ3" s="2936"/>
      <c r="MKA3" s="2936"/>
      <c r="MKB3" s="2936"/>
      <c r="MKC3" s="2936"/>
      <c r="MKD3" s="2936"/>
      <c r="MKE3" s="2936"/>
      <c r="MKF3" s="2936"/>
      <c r="MKG3" s="2936"/>
      <c r="MKH3" s="2936"/>
      <c r="MKI3" s="2936"/>
      <c r="MKJ3" s="2936"/>
      <c r="MKK3" s="2936"/>
      <c r="MKL3" s="2936"/>
      <c r="MKM3" s="2936"/>
      <c r="MKN3" s="2936"/>
      <c r="MKO3" s="2936"/>
      <c r="MKP3" s="2936"/>
      <c r="MKQ3" s="2936"/>
      <c r="MKR3" s="2936"/>
      <c r="MKS3" s="2936"/>
      <c r="MKT3" s="2936"/>
      <c r="MKU3" s="2936"/>
      <c r="MKV3" s="2936"/>
      <c r="MKW3" s="2936"/>
      <c r="MKX3" s="2936"/>
      <c r="MKY3" s="2936"/>
      <c r="MKZ3" s="2936"/>
      <c r="MLA3" s="2936"/>
      <c r="MLB3" s="2936"/>
      <c r="MLC3" s="2936"/>
      <c r="MLD3" s="2936"/>
      <c r="MLE3" s="2936"/>
      <c r="MLF3" s="2936"/>
      <c r="MLG3" s="2936"/>
      <c r="MLH3" s="2936"/>
      <c r="MLI3" s="2936"/>
      <c r="MLJ3" s="2936"/>
      <c r="MLK3" s="2936"/>
      <c r="MLL3" s="2936"/>
      <c r="MLM3" s="2936"/>
      <c r="MLN3" s="2936"/>
      <c r="MLO3" s="2936"/>
      <c r="MLP3" s="2936"/>
      <c r="MLQ3" s="2936"/>
      <c r="MLR3" s="2936"/>
      <c r="MLS3" s="2936"/>
      <c r="MLT3" s="2936"/>
      <c r="MLU3" s="2936"/>
      <c r="MLV3" s="2936"/>
      <c r="MLW3" s="2936"/>
      <c r="MLX3" s="2936"/>
      <c r="MLY3" s="2936"/>
      <c r="MLZ3" s="2936"/>
      <c r="MMA3" s="2936"/>
      <c r="MMB3" s="2936"/>
      <c r="MMC3" s="2936"/>
      <c r="MMD3" s="2936"/>
      <c r="MME3" s="2936"/>
      <c r="MMF3" s="2936"/>
      <c r="MMG3" s="2936"/>
      <c r="MMH3" s="2936"/>
      <c r="MMI3" s="2936"/>
      <c r="MMJ3" s="2936"/>
      <c r="MMK3" s="2936"/>
      <c r="MML3" s="2936"/>
      <c r="MMM3" s="2936"/>
      <c r="MMN3" s="2936"/>
      <c r="MMO3" s="2936"/>
      <c r="MMP3" s="2936"/>
      <c r="MMQ3" s="2936"/>
      <c r="MMR3" s="2936"/>
      <c r="MMS3" s="2936"/>
      <c r="MMT3" s="2936"/>
      <c r="MMU3" s="2936"/>
      <c r="MMV3" s="2936"/>
      <c r="MMW3" s="2936"/>
      <c r="MMX3" s="2936"/>
      <c r="MMY3" s="2936"/>
      <c r="MMZ3" s="2936"/>
      <c r="MNA3" s="2936"/>
      <c r="MNB3" s="2936"/>
      <c r="MNC3" s="2936"/>
      <c r="MND3" s="2936"/>
      <c r="MNE3" s="2936"/>
      <c r="MNF3" s="2936"/>
      <c r="MNG3" s="2936"/>
      <c r="MNH3" s="2936"/>
      <c r="MNI3" s="2936"/>
      <c r="MNJ3" s="2936"/>
      <c r="MNK3" s="2936"/>
      <c r="MNL3" s="2936"/>
      <c r="MNM3" s="2936"/>
      <c r="MNN3" s="2936"/>
      <c r="MNO3" s="2936"/>
      <c r="MNP3" s="2936"/>
      <c r="MNQ3" s="2936"/>
      <c r="MNR3" s="2936"/>
      <c r="MNS3" s="2936"/>
      <c r="MNT3" s="2936"/>
      <c r="MNU3" s="2936"/>
      <c r="MNV3" s="2936"/>
      <c r="MNW3" s="2936"/>
      <c r="MNX3" s="2936"/>
      <c r="MNY3" s="2936"/>
      <c r="MNZ3" s="2936"/>
      <c r="MOA3" s="2936"/>
      <c r="MOB3" s="2936"/>
      <c r="MOC3" s="2936"/>
      <c r="MOD3" s="2936"/>
      <c r="MOE3" s="2936"/>
      <c r="MOF3" s="2936"/>
      <c r="MOG3" s="2936"/>
      <c r="MOH3" s="2936"/>
      <c r="MOI3" s="2936"/>
      <c r="MOJ3" s="2936"/>
      <c r="MOK3" s="2936"/>
      <c r="MOL3" s="2936"/>
      <c r="MOM3" s="2936"/>
      <c r="MON3" s="2936"/>
      <c r="MOO3" s="2936"/>
      <c r="MOP3" s="2936"/>
      <c r="MOQ3" s="2936"/>
      <c r="MOR3" s="2936"/>
      <c r="MOS3" s="2936"/>
      <c r="MOT3" s="2936"/>
      <c r="MOU3" s="2936"/>
      <c r="MOV3" s="2936"/>
      <c r="MOW3" s="2936"/>
      <c r="MOX3" s="2936"/>
      <c r="MOY3" s="2936"/>
      <c r="MOZ3" s="2936"/>
      <c r="MPA3" s="2936"/>
      <c r="MPB3" s="2936"/>
      <c r="MPC3" s="2936"/>
      <c r="MPD3" s="2936"/>
      <c r="MPE3" s="2936"/>
      <c r="MPF3" s="2936"/>
      <c r="MPG3" s="2936"/>
      <c r="MPH3" s="2936"/>
      <c r="MPI3" s="2936"/>
      <c r="MPJ3" s="2936"/>
      <c r="MPK3" s="2936"/>
      <c r="MPL3" s="2936"/>
      <c r="MPM3" s="2936"/>
      <c r="MPN3" s="2936"/>
      <c r="MPO3" s="2936"/>
      <c r="MPP3" s="2936"/>
      <c r="MPQ3" s="2936"/>
      <c r="MPR3" s="2936"/>
      <c r="MPS3" s="2936"/>
      <c r="MPT3" s="2936"/>
      <c r="MPU3" s="2936"/>
      <c r="MPV3" s="2936"/>
      <c r="MPW3" s="2936"/>
      <c r="MPX3" s="2936"/>
      <c r="MPY3" s="2936"/>
      <c r="MPZ3" s="2936"/>
      <c r="MQA3" s="2936"/>
      <c r="MQB3" s="2936"/>
      <c r="MQC3" s="2936"/>
      <c r="MQD3" s="2936"/>
      <c r="MQE3" s="2936"/>
      <c r="MQF3" s="2936"/>
      <c r="MQG3" s="2936"/>
      <c r="MQH3" s="2936"/>
      <c r="MQI3" s="2936"/>
      <c r="MQJ3" s="2936"/>
      <c r="MQK3" s="2936"/>
      <c r="MQL3" s="2936"/>
      <c r="MQM3" s="2936"/>
      <c r="MQN3" s="2936"/>
      <c r="MQO3" s="2936"/>
      <c r="MQP3" s="2936"/>
      <c r="MQQ3" s="2936"/>
      <c r="MQR3" s="2936"/>
      <c r="MQS3" s="2936"/>
      <c r="MQT3" s="2936"/>
      <c r="MQU3" s="2936"/>
      <c r="MQV3" s="2936"/>
      <c r="MQW3" s="2936"/>
      <c r="MQX3" s="2936"/>
      <c r="MQY3" s="2936"/>
      <c r="MQZ3" s="2936"/>
      <c r="MRA3" s="2936"/>
      <c r="MRB3" s="2936"/>
      <c r="MRC3" s="2936"/>
      <c r="MRD3" s="2936"/>
      <c r="MRE3" s="2936"/>
      <c r="MRF3" s="2936"/>
      <c r="MRG3" s="2936"/>
      <c r="MRH3" s="2936"/>
      <c r="MRI3" s="2936"/>
      <c r="MRJ3" s="2936"/>
      <c r="MRK3" s="2936"/>
      <c r="MRL3" s="2936"/>
      <c r="MRM3" s="2936"/>
      <c r="MRN3" s="2936"/>
      <c r="MRO3" s="2936"/>
      <c r="MRP3" s="2936"/>
      <c r="MRQ3" s="2936"/>
      <c r="MRR3" s="2936"/>
      <c r="MRS3" s="2936"/>
      <c r="MRT3" s="2936"/>
      <c r="MRU3" s="2936"/>
      <c r="MRV3" s="2936"/>
      <c r="MRW3" s="2936"/>
      <c r="MRX3" s="2936"/>
      <c r="MRY3" s="2936"/>
      <c r="MRZ3" s="2936"/>
      <c r="MSA3" s="2936"/>
      <c r="MSB3" s="2936"/>
      <c r="MSC3" s="2936"/>
      <c r="MSD3" s="2936"/>
      <c r="MSE3" s="2936"/>
      <c r="MSF3" s="2936"/>
      <c r="MSG3" s="2936"/>
      <c r="MSH3" s="2936"/>
      <c r="MSI3" s="2936"/>
      <c r="MSJ3" s="2936"/>
      <c r="MSK3" s="2936"/>
      <c r="MSL3" s="2936"/>
      <c r="MSM3" s="2936"/>
      <c r="MSN3" s="2936"/>
      <c r="MSO3" s="2936"/>
      <c r="MSP3" s="2936"/>
      <c r="MSQ3" s="2936"/>
      <c r="MSR3" s="2936"/>
      <c r="MSS3" s="2936"/>
      <c r="MST3" s="2936"/>
      <c r="MSU3" s="2936"/>
      <c r="MSV3" s="2936"/>
      <c r="MSW3" s="2936"/>
      <c r="MSX3" s="2936"/>
      <c r="MSY3" s="2936"/>
      <c r="MSZ3" s="2936"/>
      <c r="MTA3" s="2936"/>
      <c r="MTB3" s="2936"/>
      <c r="MTC3" s="2936"/>
      <c r="MTD3" s="2936"/>
      <c r="MTE3" s="2936"/>
      <c r="MTF3" s="2936"/>
      <c r="MTG3" s="2936"/>
      <c r="MTH3" s="2936"/>
      <c r="MTI3" s="2936"/>
      <c r="MTJ3" s="2936"/>
      <c r="MTK3" s="2936"/>
      <c r="MTL3" s="2936"/>
      <c r="MTM3" s="2936"/>
      <c r="MTN3" s="2936"/>
      <c r="MTO3" s="2936"/>
      <c r="MTP3" s="2936"/>
      <c r="MTQ3" s="2936"/>
      <c r="MTR3" s="2936"/>
      <c r="MTS3" s="2936"/>
      <c r="MTT3" s="2936"/>
      <c r="MTU3" s="2936"/>
      <c r="MTV3" s="2936"/>
      <c r="MTW3" s="2936"/>
      <c r="MTX3" s="2936"/>
      <c r="MTY3" s="2936"/>
      <c r="MTZ3" s="2936"/>
      <c r="MUA3" s="2936"/>
      <c r="MUB3" s="2936"/>
      <c r="MUC3" s="2936"/>
      <c r="MUD3" s="2936"/>
      <c r="MUE3" s="2936"/>
      <c r="MUF3" s="2936"/>
      <c r="MUG3" s="2936"/>
      <c r="MUH3" s="2936"/>
      <c r="MUI3" s="2936"/>
      <c r="MUJ3" s="2936"/>
      <c r="MUK3" s="2936"/>
      <c r="MUL3" s="2936"/>
      <c r="MUM3" s="2936"/>
      <c r="MUN3" s="2936"/>
      <c r="MUO3" s="2936"/>
      <c r="MUP3" s="2936"/>
      <c r="MUQ3" s="2936"/>
      <c r="MUR3" s="2936"/>
      <c r="MUS3" s="2936"/>
      <c r="MUT3" s="2936"/>
      <c r="MUU3" s="2936"/>
      <c r="MUV3" s="2936"/>
      <c r="MUW3" s="2936"/>
      <c r="MUX3" s="2936"/>
      <c r="MUY3" s="2936"/>
      <c r="MUZ3" s="2936"/>
      <c r="MVA3" s="2936"/>
      <c r="MVB3" s="2936"/>
      <c r="MVC3" s="2936"/>
      <c r="MVD3" s="2936"/>
      <c r="MVE3" s="2936"/>
      <c r="MVF3" s="2936"/>
      <c r="MVG3" s="2936"/>
      <c r="MVH3" s="2936"/>
      <c r="MVI3" s="2936"/>
      <c r="MVJ3" s="2936"/>
      <c r="MVK3" s="2936"/>
      <c r="MVL3" s="2936"/>
      <c r="MVM3" s="2936"/>
      <c r="MVN3" s="2936"/>
      <c r="MVO3" s="2936"/>
      <c r="MVP3" s="2936"/>
      <c r="MVQ3" s="2936"/>
      <c r="MVR3" s="2936"/>
      <c r="MVS3" s="2936"/>
      <c r="MVT3" s="2936"/>
      <c r="MVU3" s="2936"/>
      <c r="MVV3" s="2936"/>
      <c r="MVW3" s="2936"/>
      <c r="MVX3" s="2936"/>
      <c r="MVY3" s="2936"/>
      <c r="MVZ3" s="2936"/>
      <c r="MWA3" s="2936"/>
      <c r="MWB3" s="2936"/>
      <c r="MWC3" s="2936"/>
      <c r="MWD3" s="2936"/>
      <c r="MWE3" s="2936"/>
      <c r="MWF3" s="2936"/>
      <c r="MWG3" s="2936"/>
      <c r="MWH3" s="2936"/>
      <c r="MWI3" s="2936"/>
      <c r="MWJ3" s="2936"/>
      <c r="MWK3" s="2936"/>
      <c r="MWL3" s="2936"/>
      <c r="MWM3" s="2936"/>
      <c r="MWN3" s="2936"/>
      <c r="MWO3" s="2936"/>
      <c r="MWP3" s="2936"/>
      <c r="MWQ3" s="2936"/>
      <c r="MWR3" s="2936"/>
      <c r="MWS3" s="2936"/>
      <c r="MWT3" s="2936"/>
      <c r="MWU3" s="2936"/>
      <c r="MWV3" s="2936"/>
      <c r="MWW3" s="2936"/>
      <c r="MWX3" s="2936"/>
      <c r="MWY3" s="2936"/>
      <c r="MWZ3" s="2936"/>
      <c r="MXA3" s="2936"/>
      <c r="MXB3" s="2936"/>
      <c r="MXC3" s="2936"/>
      <c r="MXD3" s="2936"/>
      <c r="MXE3" s="2936"/>
      <c r="MXF3" s="2936"/>
      <c r="MXG3" s="2936"/>
      <c r="MXH3" s="2936"/>
      <c r="MXI3" s="2936"/>
      <c r="MXJ3" s="2936"/>
      <c r="MXK3" s="2936"/>
      <c r="MXL3" s="2936"/>
      <c r="MXM3" s="2936"/>
      <c r="MXN3" s="2936"/>
      <c r="MXO3" s="2936"/>
      <c r="MXP3" s="2936"/>
      <c r="MXQ3" s="2936"/>
      <c r="MXR3" s="2936"/>
      <c r="MXS3" s="2936"/>
      <c r="MXT3" s="2936"/>
      <c r="MXU3" s="2936"/>
      <c r="MXV3" s="2936"/>
      <c r="MXW3" s="2936"/>
      <c r="MXX3" s="2936"/>
      <c r="MXY3" s="2936"/>
      <c r="MXZ3" s="2936"/>
      <c r="MYA3" s="2936"/>
      <c r="MYB3" s="2936"/>
      <c r="MYC3" s="2936"/>
      <c r="MYD3" s="2936"/>
      <c r="MYE3" s="2936"/>
      <c r="MYF3" s="2936"/>
      <c r="MYG3" s="2936"/>
      <c r="MYH3" s="2936"/>
      <c r="MYI3" s="2936"/>
      <c r="MYJ3" s="2936"/>
      <c r="MYK3" s="2936"/>
      <c r="MYL3" s="2936"/>
      <c r="MYM3" s="2936"/>
      <c r="MYN3" s="2936"/>
      <c r="MYO3" s="2936"/>
      <c r="MYP3" s="2936"/>
      <c r="MYQ3" s="2936"/>
      <c r="MYR3" s="2936"/>
      <c r="MYS3" s="2936"/>
      <c r="MYT3" s="2936"/>
      <c r="MYU3" s="2936"/>
      <c r="MYV3" s="2936"/>
      <c r="MYW3" s="2936"/>
      <c r="MYX3" s="2936"/>
      <c r="MYY3" s="2936"/>
      <c r="MYZ3" s="2936"/>
      <c r="MZA3" s="2936"/>
      <c r="MZB3" s="2936"/>
      <c r="MZC3" s="2936"/>
      <c r="MZD3" s="2936"/>
      <c r="MZE3" s="2936"/>
      <c r="MZF3" s="2936"/>
      <c r="MZG3" s="2936"/>
      <c r="MZH3" s="2936"/>
      <c r="MZI3" s="2936"/>
      <c r="MZJ3" s="2936"/>
      <c r="MZK3" s="2936"/>
      <c r="MZL3" s="2936"/>
      <c r="MZM3" s="2936"/>
      <c r="MZN3" s="2936"/>
      <c r="MZO3" s="2936"/>
      <c r="MZP3" s="2936"/>
      <c r="MZQ3" s="2936"/>
      <c r="MZR3" s="2936"/>
      <c r="MZS3" s="2936"/>
      <c r="MZT3" s="2936"/>
      <c r="MZU3" s="2936"/>
      <c r="MZV3" s="2936"/>
      <c r="MZW3" s="2936"/>
      <c r="MZX3" s="2936"/>
      <c r="MZY3" s="2936"/>
      <c r="MZZ3" s="2936"/>
      <c r="NAA3" s="2936"/>
      <c r="NAB3" s="2936"/>
      <c r="NAC3" s="2936"/>
      <c r="NAD3" s="2936"/>
      <c r="NAE3" s="2936"/>
      <c r="NAF3" s="2936"/>
      <c r="NAG3" s="2936"/>
      <c r="NAH3" s="2936"/>
      <c r="NAI3" s="2936"/>
      <c r="NAJ3" s="2936"/>
      <c r="NAK3" s="2936"/>
      <c r="NAL3" s="2936"/>
      <c r="NAM3" s="2936"/>
      <c r="NAN3" s="2936"/>
      <c r="NAO3" s="2936"/>
      <c r="NAP3" s="2936"/>
      <c r="NAQ3" s="2936"/>
      <c r="NAR3" s="2936"/>
      <c r="NAS3" s="2936"/>
      <c r="NAT3" s="2936"/>
      <c r="NAU3" s="2936"/>
      <c r="NAV3" s="2936"/>
      <c r="NAW3" s="2936"/>
      <c r="NAX3" s="2936"/>
      <c r="NAY3" s="2936"/>
      <c r="NAZ3" s="2936"/>
      <c r="NBA3" s="2936"/>
      <c r="NBB3" s="2936"/>
      <c r="NBC3" s="2936"/>
      <c r="NBD3" s="2936"/>
      <c r="NBE3" s="2936"/>
      <c r="NBF3" s="2936"/>
      <c r="NBG3" s="2936"/>
      <c r="NBH3" s="2936"/>
      <c r="NBI3" s="2936"/>
      <c r="NBJ3" s="2936"/>
      <c r="NBK3" s="2936"/>
      <c r="NBL3" s="2936"/>
      <c r="NBM3" s="2936"/>
      <c r="NBN3" s="2936"/>
      <c r="NBO3" s="2936"/>
      <c r="NBP3" s="2936"/>
      <c r="NBQ3" s="2936"/>
      <c r="NBR3" s="2936"/>
      <c r="NBS3" s="2936"/>
      <c r="NBT3" s="2936"/>
      <c r="NBU3" s="2936"/>
      <c r="NBV3" s="2936"/>
      <c r="NBW3" s="2936"/>
      <c r="NBX3" s="2936"/>
      <c r="NBY3" s="2936"/>
      <c r="NBZ3" s="2936"/>
      <c r="NCA3" s="2936"/>
      <c r="NCB3" s="2936"/>
      <c r="NCC3" s="2936"/>
      <c r="NCD3" s="2936"/>
      <c r="NCE3" s="2936"/>
      <c r="NCF3" s="2936"/>
      <c r="NCG3" s="2936"/>
      <c r="NCH3" s="2936"/>
      <c r="NCI3" s="2936"/>
      <c r="NCJ3" s="2936"/>
      <c r="NCK3" s="2936"/>
      <c r="NCL3" s="2936"/>
      <c r="NCM3" s="2936"/>
      <c r="NCN3" s="2936"/>
      <c r="NCO3" s="2936"/>
      <c r="NCP3" s="2936"/>
      <c r="NCQ3" s="2936"/>
      <c r="NCR3" s="2936"/>
      <c r="NCS3" s="2936"/>
      <c r="NCT3" s="2936"/>
      <c r="NCU3" s="2936"/>
      <c r="NCV3" s="2936"/>
      <c r="NCW3" s="2936"/>
      <c r="NCX3" s="2936"/>
      <c r="NCY3" s="2936"/>
      <c r="NCZ3" s="2936"/>
      <c r="NDA3" s="2936"/>
      <c r="NDB3" s="2936"/>
      <c r="NDC3" s="2936"/>
      <c r="NDD3" s="2936"/>
      <c r="NDE3" s="2936"/>
      <c r="NDF3" s="2936"/>
      <c r="NDG3" s="2936"/>
      <c r="NDH3" s="2936"/>
      <c r="NDI3" s="2936"/>
      <c r="NDJ3" s="2936"/>
      <c r="NDK3" s="2936"/>
      <c r="NDL3" s="2936"/>
      <c r="NDM3" s="2936"/>
      <c r="NDN3" s="2936"/>
      <c r="NDO3" s="2936"/>
      <c r="NDP3" s="2936"/>
      <c r="NDQ3" s="2936"/>
      <c r="NDR3" s="2936"/>
      <c r="NDS3" s="2936"/>
      <c r="NDT3" s="2936"/>
      <c r="NDU3" s="2936"/>
      <c r="NDV3" s="2936"/>
      <c r="NDW3" s="2936"/>
      <c r="NDX3" s="2936"/>
      <c r="NDY3" s="2936"/>
      <c r="NDZ3" s="2936"/>
      <c r="NEA3" s="2936"/>
      <c r="NEB3" s="2936"/>
      <c r="NEC3" s="2936"/>
      <c r="NED3" s="2936"/>
      <c r="NEE3" s="2936"/>
      <c r="NEF3" s="2936"/>
      <c r="NEG3" s="2936"/>
      <c r="NEH3" s="2936"/>
      <c r="NEI3" s="2936"/>
      <c r="NEJ3" s="2936"/>
      <c r="NEK3" s="2936"/>
      <c r="NEL3" s="2936"/>
      <c r="NEM3" s="2936"/>
      <c r="NEN3" s="2936"/>
      <c r="NEO3" s="2936"/>
      <c r="NEP3" s="2936"/>
      <c r="NEQ3" s="2936"/>
      <c r="NER3" s="2936"/>
      <c r="NES3" s="2936"/>
      <c r="NET3" s="2936"/>
      <c r="NEU3" s="2936"/>
      <c r="NEV3" s="2936"/>
      <c r="NEW3" s="2936"/>
      <c r="NEX3" s="2936"/>
      <c r="NEY3" s="2936"/>
      <c r="NEZ3" s="2936"/>
      <c r="NFA3" s="2936"/>
      <c r="NFB3" s="2936"/>
      <c r="NFC3" s="2936"/>
      <c r="NFD3" s="2936"/>
      <c r="NFE3" s="2936"/>
      <c r="NFF3" s="2936"/>
      <c r="NFG3" s="2936"/>
      <c r="NFH3" s="2936"/>
      <c r="NFI3" s="2936"/>
      <c r="NFJ3" s="2936"/>
      <c r="NFK3" s="2936"/>
      <c r="NFL3" s="2936"/>
      <c r="NFM3" s="2936"/>
      <c r="NFN3" s="2936"/>
      <c r="NFO3" s="2936"/>
      <c r="NFP3" s="2936"/>
      <c r="NFQ3" s="2936"/>
      <c r="NFR3" s="2936"/>
      <c r="NFS3" s="2936"/>
      <c r="NFT3" s="2936"/>
      <c r="NFU3" s="2936"/>
      <c r="NFV3" s="2936"/>
      <c r="NFW3" s="2936"/>
      <c r="NFX3" s="2936"/>
      <c r="NFY3" s="2936"/>
      <c r="NFZ3" s="2936"/>
      <c r="NGA3" s="2936"/>
      <c r="NGB3" s="2936"/>
      <c r="NGC3" s="2936"/>
      <c r="NGD3" s="2936"/>
      <c r="NGE3" s="2936"/>
      <c r="NGF3" s="2936"/>
      <c r="NGG3" s="2936"/>
      <c r="NGH3" s="2936"/>
      <c r="NGI3" s="2936"/>
      <c r="NGJ3" s="2936"/>
      <c r="NGK3" s="2936"/>
      <c r="NGL3" s="2936"/>
      <c r="NGM3" s="2936"/>
      <c r="NGN3" s="2936"/>
      <c r="NGO3" s="2936"/>
      <c r="NGP3" s="2936"/>
      <c r="NGQ3" s="2936"/>
      <c r="NGR3" s="2936"/>
      <c r="NGS3" s="2936"/>
      <c r="NGT3" s="2936"/>
      <c r="NGU3" s="2936"/>
      <c r="NGV3" s="2936"/>
      <c r="NGW3" s="2936"/>
      <c r="NGX3" s="2936"/>
      <c r="NGY3" s="2936"/>
      <c r="NGZ3" s="2936"/>
      <c r="NHA3" s="2936"/>
      <c r="NHB3" s="2936"/>
      <c r="NHC3" s="2936"/>
      <c r="NHD3" s="2936"/>
      <c r="NHE3" s="2936"/>
      <c r="NHF3" s="2936"/>
      <c r="NHG3" s="2936"/>
      <c r="NHH3" s="2936"/>
      <c r="NHI3" s="2936"/>
      <c r="NHJ3" s="2936"/>
      <c r="NHK3" s="2936"/>
      <c r="NHL3" s="2936"/>
      <c r="NHM3" s="2936"/>
      <c r="NHN3" s="2936"/>
      <c r="NHO3" s="2936"/>
      <c r="NHP3" s="2936"/>
      <c r="NHQ3" s="2936"/>
      <c r="NHR3" s="2936"/>
      <c r="NHS3" s="2936"/>
      <c r="NHT3" s="2936"/>
      <c r="NHU3" s="2936"/>
      <c r="NHV3" s="2936"/>
      <c r="NHW3" s="2936"/>
      <c r="NHX3" s="2936"/>
      <c r="NHY3" s="2936"/>
      <c r="NHZ3" s="2936"/>
      <c r="NIA3" s="2936"/>
      <c r="NIB3" s="2936"/>
      <c r="NIC3" s="2936"/>
      <c r="NID3" s="2936"/>
      <c r="NIE3" s="2936"/>
      <c r="NIF3" s="2936"/>
      <c r="NIG3" s="2936"/>
      <c r="NIH3" s="2936"/>
      <c r="NII3" s="2936"/>
      <c r="NIJ3" s="2936"/>
      <c r="NIK3" s="2936"/>
      <c r="NIL3" s="2936"/>
      <c r="NIM3" s="2936"/>
      <c r="NIN3" s="2936"/>
      <c r="NIO3" s="2936"/>
      <c r="NIP3" s="2936"/>
      <c r="NIQ3" s="2936"/>
      <c r="NIR3" s="2936"/>
      <c r="NIS3" s="2936"/>
      <c r="NIT3" s="2936"/>
      <c r="NIU3" s="2936"/>
      <c r="NIV3" s="2936"/>
      <c r="NIW3" s="2936"/>
      <c r="NIX3" s="2936"/>
      <c r="NIY3" s="2936"/>
      <c r="NIZ3" s="2936"/>
      <c r="NJA3" s="2936"/>
      <c r="NJB3" s="2936"/>
      <c r="NJC3" s="2936"/>
      <c r="NJD3" s="2936"/>
      <c r="NJE3" s="2936"/>
      <c r="NJF3" s="2936"/>
      <c r="NJG3" s="2936"/>
      <c r="NJH3" s="2936"/>
      <c r="NJI3" s="2936"/>
      <c r="NJJ3" s="2936"/>
      <c r="NJK3" s="2936"/>
      <c r="NJL3" s="2936"/>
      <c r="NJM3" s="2936"/>
      <c r="NJN3" s="2936"/>
      <c r="NJO3" s="2936"/>
      <c r="NJP3" s="2936"/>
      <c r="NJQ3" s="2936"/>
      <c r="NJR3" s="2936"/>
      <c r="NJS3" s="2936"/>
      <c r="NJT3" s="2936"/>
      <c r="NJU3" s="2936"/>
      <c r="NJV3" s="2936"/>
      <c r="NJW3" s="2936"/>
      <c r="NJX3" s="2936"/>
      <c r="NJY3" s="2936"/>
      <c r="NJZ3" s="2936"/>
      <c r="NKA3" s="2936"/>
      <c r="NKB3" s="2936"/>
      <c r="NKC3" s="2936"/>
      <c r="NKD3" s="2936"/>
      <c r="NKE3" s="2936"/>
      <c r="NKF3" s="2936"/>
      <c r="NKG3" s="2936"/>
      <c r="NKH3" s="2936"/>
      <c r="NKI3" s="2936"/>
      <c r="NKJ3" s="2936"/>
      <c r="NKK3" s="2936"/>
      <c r="NKL3" s="2936"/>
      <c r="NKM3" s="2936"/>
      <c r="NKN3" s="2936"/>
      <c r="NKO3" s="2936"/>
      <c r="NKP3" s="2936"/>
      <c r="NKQ3" s="2936"/>
      <c r="NKR3" s="2936"/>
      <c r="NKS3" s="2936"/>
      <c r="NKT3" s="2936"/>
      <c r="NKU3" s="2936"/>
      <c r="NKV3" s="2936"/>
      <c r="NKW3" s="2936"/>
      <c r="NKX3" s="2936"/>
      <c r="NKY3" s="2936"/>
      <c r="NKZ3" s="2936"/>
      <c r="NLA3" s="2936"/>
      <c r="NLB3" s="2936"/>
      <c r="NLC3" s="2936"/>
      <c r="NLD3" s="2936"/>
      <c r="NLE3" s="2936"/>
      <c r="NLF3" s="2936"/>
      <c r="NLG3" s="2936"/>
      <c r="NLH3" s="2936"/>
      <c r="NLI3" s="2936"/>
      <c r="NLJ3" s="2936"/>
      <c r="NLK3" s="2936"/>
      <c r="NLL3" s="2936"/>
      <c r="NLM3" s="2936"/>
      <c r="NLN3" s="2936"/>
      <c r="NLO3" s="2936"/>
      <c r="NLP3" s="2936"/>
      <c r="NLQ3" s="2936"/>
      <c r="NLR3" s="2936"/>
      <c r="NLS3" s="2936"/>
      <c r="NLT3" s="2936"/>
      <c r="NLU3" s="2936"/>
      <c r="NLV3" s="2936"/>
      <c r="NLW3" s="2936"/>
      <c r="NLX3" s="2936"/>
      <c r="NLY3" s="2936"/>
      <c r="NLZ3" s="2936"/>
      <c r="NMA3" s="2936"/>
      <c r="NMB3" s="2936"/>
      <c r="NMC3" s="2936"/>
      <c r="NMD3" s="2936"/>
      <c r="NME3" s="2936"/>
      <c r="NMF3" s="2936"/>
      <c r="NMG3" s="2936"/>
      <c r="NMH3" s="2936"/>
      <c r="NMI3" s="2936"/>
      <c r="NMJ3" s="2936"/>
      <c r="NMK3" s="2936"/>
      <c r="NML3" s="2936"/>
      <c r="NMM3" s="2936"/>
      <c r="NMN3" s="2936"/>
      <c r="NMO3" s="2936"/>
      <c r="NMP3" s="2936"/>
      <c r="NMQ3" s="2936"/>
      <c r="NMR3" s="2936"/>
      <c r="NMS3" s="2936"/>
      <c r="NMT3" s="2936"/>
      <c r="NMU3" s="2936"/>
      <c r="NMV3" s="2936"/>
      <c r="NMW3" s="2936"/>
      <c r="NMX3" s="2936"/>
      <c r="NMY3" s="2936"/>
      <c r="NMZ3" s="2936"/>
      <c r="NNA3" s="2936"/>
      <c r="NNB3" s="2936"/>
      <c r="NNC3" s="2936"/>
      <c r="NND3" s="2936"/>
      <c r="NNE3" s="2936"/>
      <c r="NNF3" s="2936"/>
      <c r="NNG3" s="2936"/>
      <c r="NNH3" s="2936"/>
      <c r="NNI3" s="2936"/>
      <c r="NNJ3" s="2936"/>
      <c r="NNK3" s="2936"/>
      <c r="NNL3" s="2936"/>
      <c r="NNM3" s="2936"/>
      <c r="NNN3" s="2936"/>
      <c r="NNO3" s="2936"/>
      <c r="NNP3" s="2936"/>
      <c r="NNQ3" s="2936"/>
      <c r="NNR3" s="2936"/>
      <c r="NNS3" s="2936"/>
      <c r="NNT3" s="2936"/>
      <c r="NNU3" s="2936"/>
      <c r="NNV3" s="2936"/>
      <c r="NNW3" s="2936"/>
      <c r="NNX3" s="2936"/>
      <c r="NNY3" s="2936"/>
      <c r="NNZ3" s="2936"/>
      <c r="NOA3" s="2936"/>
      <c r="NOB3" s="2936"/>
      <c r="NOC3" s="2936"/>
      <c r="NOD3" s="2936"/>
      <c r="NOE3" s="2936"/>
      <c r="NOF3" s="2936"/>
      <c r="NOG3" s="2936"/>
      <c r="NOH3" s="2936"/>
      <c r="NOI3" s="2936"/>
      <c r="NOJ3" s="2936"/>
      <c r="NOK3" s="2936"/>
      <c r="NOL3" s="2936"/>
      <c r="NOM3" s="2936"/>
      <c r="NON3" s="2936"/>
      <c r="NOO3" s="2936"/>
      <c r="NOP3" s="2936"/>
      <c r="NOQ3" s="2936"/>
      <c r="NOR3" s="2936"/>
      <c r="NOS3" s="2936"/>
      <c r="NOT3" s="2936"/>
      <c r="NOU3" s="2936"/>
      <c r="NOV3" s="2936"/>
      <c r="NOW3" s="2936"/>
      <c r="NOX3" s="2936"/>
      <c r="NOY3" s="2936"/>
      <c r="NOZ3" s="2936"/>
      <c r="NPA3" s="2936"/>
      <c r="NPB3" s="2936"/>
      <c r="NPC3" s="2936"/>
      <c r="NPD3" s="2936"/>
      <c r="NPE3" s="2936"/>
      <c r="NPF3" s="2936"/>
      <c r="NPG3" s="2936"/>
      <c r="NPH3" s="2936"/>
      <c r="NPI3" s="2936"/>
      <c r="NPJ3" s="2936"/>
      <c r="NPK3" s="2936"/>
      <c r="NPL3" s="2936"/>
      <c r="NPM3" s="2936"/>
      <c r="NPN3" s="2936"/>
      <c r="NPO3" s="2936"/>
      <c r="NPP3" s="2936"/>
      <c r="NPQ3" s="2936"/>
      <c r="NPR3" s="2936"/>
      <c r="NPS3" s="2936"/>
      <c r="NPT3" s="2936"/>
      <c r="NPU3" s="2936"/>
      <c r="NPV3" s="2936"/>
      <c r="NPW3" s="2936"/>
      <c r="NPX3" s="2936"/>
      <c r="NPY3" s="2936"/>
      <c r="NPZ3" s="2936"/>
      <c r="NQA3" s="2936"/>
      <c r="NQB3" s="2936"/>
      <c r="NQC3" s="2936"/>
      <c r="NQD3" s="2936"/>
      <c r="NQE3" s="2936"/>
      <c r="NQF3" s="2936"/>
      <c r="NQG3" s="2936"/>
      <c r="NQH3" s="2936"/>
      <c r="NQI3" s="2936"/>
      <c r="NQJ3" s="2936"/>
      <c r="NQK3" s="2936"/>
      <c r="NQL3" s="2936"/>
      <c r="NQM3" s="2936"/>
      <c r="NQN3" s="2936"/>
      <c r="NQO3" s="2936"/>
      <c r="NQP3" s="2936"/>
      <c r="NQQ3" s="2936"/>
      <c r="NQR3" s="2936"/>
      <c r="NQS3" s="2936"/>
      <c r="NQT3" s="2936"/>
      <c r="NQU3" s="2936"/>
      <c r="NQV3" s="2936"/>
      <c r="NQW3" s="2936"/>
      <c r="NQX3" s="2936"/>
      <c r="NQY3" s="2936"/>
      <c r="NQZ3" s="2936"/>
      <c r="NRA3" s="2936"/>
      <c r="NRB3" s="2936"/>
      <c r="NRC3" s="2936"/>
      <c r="NRD3" s="2936"/>
      <c r="NRE3" s="2936"/>
      <c r="NRF3" s="2936"/>
      <c r="NRG3" s="2936"/>
      <c r="NRH3" s="2936"/>
      <c r="NRI3" s="2936"/>
      <c r="NRJ3" s="2936"/>
      <c r="NRK3" s="2936"/>
      <c r="NRL3" s="2936"/>
      <c r="NRM3" s="2936"/>
      <c r="NRN3" s="2936"/>
      <c r="NRO3" s="2936"/>
      <c r="NRP3" s="2936"/>
      <c r="NRQ3" s="2936"/>
      <c r="NRR3" s="2936"/>
      <c r="NRS3" s="2936"/>
      <c r="NRT3" s="2936"/>
      <c r="NRU3" s="2936"/>
      <c r="NRV3" s="2936"/>
      <c r="NRW3" s="2936"/>
      <c r="NRX3" s="2936"/>
      <c r="NRY3" s="2936"/>
      <c r="NRZ3" s="2936"/>
      <c r="NSA3" s="2936"/>
      <c r="NSB3" s="2936"/>
      <c r="NSC3" s="2936"/>
      <c r="NSD3" s="2936"/>
      <c r="NSE3" s="2936"/>
      <c r="NSF3" s="2936"/>
      <c r="NSG3" s="2936"/>
      <c r="NSH3" s="2936"/>
      <c r="NSI3" s="2936"/>
      <c r="NSJ3" s="2936"/>
      <c r="NSK3" s="2936"/>
      <c r="NSL3" s="2936"/>
      <c r="NSM3" s="2936"/>
      <c r="NSN3" s="2936"/>
      <c r="NSO3" s="2936"/>
      <c r="NSP3" s="2936"/>
      <c r="NSQ3" s="2936"/>
      <c r="NSR3" s="2936"/>
      <c r="NSS3" s="2936"/>
      <c r="NST3" s="2936"/>
      <c r="NSU3" s="2936"/>
      <c r="NSV3" s="2936"/>
      <c r="NSW3" s="2936"/>
      <c r="NSX3" s="2936"/>
      <c r="NSY3" s="2936"/>
      <c r="NSZ3" s="2936"/>
      <c r="NTA3" s="2936"/>
      <c r="NTB3" s="2936"/>
      <c r="NTC3" s="2936"/>
      <c r="NTD3" s="2936"/>
      <c r="NTE3" s="2936"/>
      <c r="NTF3" s="2936"/>
      <c r="NTG3" s="2936"/>
      <c r="NTH3" s="2936"/>
      <c r="NTI3" s="2936"/>
      <c r="NTJ3" s="2936"/>
      <c r="NTK3" s="2936"/>
      <c r="NTL3" s="2936"/>
      <c r="NTM3" s="2936"/>
      <c r="NTN3" s="2936"/>
      <c r="NTO3" s="2936"/>
      <c r="NTP3" s="2936"/>
      <c r="NTQ3" s="2936"/>
      <c r="NTR3" s="2936"/>
      <c r="NTS3" s="2936"/>
      <c r="NTT3" s="2936"/>
      <c r="NTU3" s="2936"/>
      <c r="NTV3" s="2936"/>
      <c r="NTW3" s="2936"/>
      <c r="NTX3" s="2936"/>
      <c r="NTY3" s="2936"/>
      <c r="NTZ3" s="2936"/>
      <c r="NUA3" s="2936"/>
      <c r="NUB3" s="2936"/>
      <c r="NUC3" s="2936"/>
      <c r="NUD3" s="2936"/>
      <c r="NUE3" s="2936"/>
      <c r="NUF3" s="2936"/>
      <c r="NUG3" s="2936"/>
      <c r="NUH3" s="2936"/>
      <c r="NUI3" s="2936"/>
      <c r="NUJ3" s="2936"/>
      <c r="NUK3" s="2936"/>
      <c r="NUL3" s="2936"/>
      <c r="NUM3" s="2936"/>
      <c r="NUN3" s="2936"/>
      <c r="NUO3" s="2936"/>
      <c r="NUP3" s="2936"/>
      <c r="NUQ3" s="2936"/>
      <c r="NUR3" s="2936"/>
      <c r="NUS3" s="2936"/>
      <c r="NUT3" s="2936"/>
      <c r="NUU3" s="2936"/>
      <c r="NUV3" s="2936"/>
      <c r="NUW3" s="2936"/>
      <c r="NUX3" s="2936"/>
      <c r="NUY3" s="2936"/>
      <c r="NUZ3" s="2936"/>
      <c r="NVA3" s="2936"/>
      <c r="NVB3" s="2936"/>
      <c r="NVC3" s="2936"/>
      <c r="NVD3" s="2936"/>
      <c r="NVE3" s="2936"/>
      <c r="NVF3" s="2936"/>
      <c r="NVG3" s="2936"/>
      <c r="NVH3" s="2936"/>
      <c r="NVI3" s="2936"/>
      <c r="NVJ3" s="2936"/>
      <c r="NVK3" s="2936"/>
      <c r="NVL3" s="2936"/>
      <c r="NVM3" s="2936"/>
      <c r="NVN3" s="2936"/>
      <c r="NVO3" s="2936"/>
      <c r="NVP3" s="2936"/>
      <c r="NVQ3" s="2936"/>
      <c r="NVR3" s="2936"/>
      <c r="NVS3" s="2936"/>
      <c r="NVT3" s="2936"/>
      <c r="NVU3" s="2936"/>
      <c r="NVV3" s="2936"/>
      <c r="NVW3" s="2936"/>
      <c r="NVX3" s="2936"/>
      <c r="NVY3" s="2936"/>
      <c r="NVZ3" s="2936"/>
      <c r="NWA3" s="2936"/>
      <c r="NWB3" s="2936"/>
      <c r="NWC3" s="2936"/>
      <c r="NWD3" s="2936"/>
      <c r="NWE3" s="2936"/>
      <c r="NWF3" s="2936"/>
      <c r="NWG3" s="2936"/>
      <c r="NWH3" s="2936"/>
      <c r="NWI3" s="2936"/>
      <c r="NWJ3" s="2936"/>
      <c r="NWK3" s="2936"/>
      <c r="NWL3" s="2936"/>
      <c r="NWM3" s="2936"/>
      <c r="NWN3" s="2936"/>
      <c r="NWO3" s="2936"/>
      <c r="NWP3" s="2936"/>
      <c r="NWQ3" s="2936"/>
      <c r="NWR3" s="2936"/>
      <c r="NWS3" s="2936"/>
      <c r="NWT3" s="2936"/>
      <c r="NWU3" s="2936"/>
      <c r="NWV3" s="2936"/>
      <c r="NWW3" s="2936"/>
      <c r="NWX3" s="2936"/>
      <c r="NWY3" s="2936"/>
      <c r="NWZ3" s="2936"/>
      <c r="NXA3" s="2936"/>
      <c r="NXB3" s="2936"/>
      <c r="NXC3" s="2936"/>
      <c r="NXD3" s="2936"/>
      <c r="NXE3" s="2936"/>
      <c r="NXF3" s="2936"/>
      <c r="NXG3" s="2936"/>
      <c r="NXH3" s="2936"/>
      <c r="NXI3" s="2936"/>
      <c r="NXJ3" s="2936"/>
      <c r="NXK3" s="2936"/>
      <c r="NXL3" s="2936"/>
      <c r="NXM3" s="2936"/>
      <c r="NXN3" s="2936"/>
      <c r="NXO3" s="2936"/>
      <c r="NXP3" s="2936"/>
      <c r="NXQ3" s="2936"/>
      <c r="NXR3" s="2936"/>
      <c r="NXS3" s="2936"/>
      <c r="NXT3" s="2936"/>
      <c r="NXU3" s="2936"/>
      <c r="NXV3" s="2936"/>
      <c r="NXW3" s="2936"/>
      <c r="NXX3" s="2936"/>
      <c r="NXY3" s="2936"/>
      <c r="NXZ3" s="2936"/>
      <c r="NYA3" s="2936"/>
      <c r="NYB3" s="2936"/>
      <c r="NYC3" s="2936"/>
      <c r="NYD3" s="2936"/>
      <c r="NYE3" s="2936"/>
      <c r="NYF3" s="2936"/>
      <c r="NYG3" s="2936"/>
      <c r="NYH3" s="2936"/>
      <c r="NYI3" s="2936"/>
      <c r="NYJ3" s="2936"/>
      <c r="NYK3" s="2936"/>
      <c r="NYL3" s="2936"/>
      <c r="NYM3" s="2936"/>
      <c r="NYN3" s="2936"/>
      <c r="NYO3" s="2936"/>
      <c r="NYP3" s="2936"/>
      <c r="NYQ3" s="2936"/>
      <c r="NYR3" s="2936"/>
      <c r="NYS3" s="2936"/>
      <c r="NYT3" s="2936"/>
      <c r="NYU3" s="2936"/>
      <c r="NYV3" s="2936"/>
      <c r="NYW3" s="2936"/>
      <c r="NYX3" s="2936"/>
      <c r="NYY3" s="2936"/>
      <c r="NYZ3" s="2936"/>
      <c r="NZA3" s="2936"/>
      <c r="NZB3" s="2936"/>
      <c r="NZC3" s="2936"/>
      <c r="NZD3" s="2936"/>
      <c r="NZE3" s="2936"/>
      <c r="NZF3" s="2936"/>
      <c r="NZG3" s="2936"/>
      <c r="NZH3" s="2936"/>
      <c r="NZI3" s="2936"/>
      <c r="NZJ3" s="2936"/>
      <c r="NZK3" s="2936"/>
      <c r="NZL3" s="2936"/>
      <c r="NZM3" s="2936"/>
      <c r="NZN3" s="2936"/>
      <c r="NZO3" s="2936"/>
      <c r="NZP3" s="2936"/>
      <c r="NZQ3" s="2936"/>
      <c r="NZR3" s="2936"/>
      <c r="NZS3" s="2936"/>
      <c r="NZT3" s="2936"/>
      <c r="NZU3" s="2936"/>
      <c r="NZV3" s="2936"/>
      <c r="NZW3" s="2936"/>
      <c r="NZX3" s="2936"/>
      <c r="NZY3" s="2936"/>
      <c r="NZZ3" s="2936"/>
      <c r="OAA3" s="2936"/>
      <c r="OAB3" s="2936"/>
      <c r="OAC3" s="2936"/>
      <c r="OAD3" s="2936"/>
      <c r="OAE3" s="2936"/>
      <c r="OAF3" s="2936"/>
      <c r="OAG3" s="2936"/>
      <c r="OAH3" s="2936"/>
      <c r="OAI3" s="2936"/>
      <c r="OAJ3" s="2936"/>
      <c r="OAK3" s="2936"/>
      <c r="OAL3" s="2936"/>
      <c r="OAM3" s="2936"/>
      <c r="OAN3" s="2936"/>
      <c r="OAO3" s="2936"/>
      <c r="OAP3" s="2936"/>
      <c r="OAQ3" s="2936"/>
      <c r="OAR3" s="2936"/>
      <c r="OAS3" s="2936"/>
      <c r="OAT3" s="2936"/>
      <c r="OAU3" s="2936"/>
      <c r="OAV3" s="2936"/>
      <c r="OAW3" s="2936"/>
      <c r="OAX3" s="2936"/>
      <c r="OAY3" s="2936"/>
      <c r="OAZ3" s="2936"/>
      <c r="OBA3" s="2936"/>
      <c r="OBB3" s="2936"/>
      <c r="OBC3" s="2936"/>
      <c r="OBD3" s="2936"/>
      <c r="OBE3" s="2936"/>
      <c r="OBF3" s="2936"/>
      <c r="OBG3" s="2936"/>
      <c r="OBH3" s="2936"/>
      <c r="OBI3" s="2936"/>
      <c r="OBJ3" s="2936"/>
      <c r="OBK3" s="2936"/>
      <c r="OBL3" s="2936"/>
      <c r="OBM3" s="2936"/>
      <c r="OBN3" s="2936"/>
      <c r="OBO3" s="2936"/>
      <c r="OBP3" s="2936"/>
      <c r="OBQ3" s="2936"/>
      <c r="OBR3" s="2936"/>
      <c r="OBS3" s="2936"/>
      <c r="OBT3" s="2936"/>
      <c r="OBU3" s="2936"/>
      <c r="OBV3" s="2936"/>
      <c r="OBW3" s="2936"/>
      <c r="OBX3" s="2936"/>
      <c r="OBY3" s="2936"/>
      <c r="OBZ3" s="2936"/>
      <c r="OCA3" s="2936"/>
      <c r="OCB3" s="2936"/>
      <c r="OCC3" s="2936"/>
      <c r="OCD3" s="2936"/>
      <c r="OCE3" s="2936"/>
      <c r="OCF3" s="2936"/>
      <c r="OCG3" s="2936"/>
      <c r="OCH3" s="2936"/>
      <c r="OCI3" s="2936"/>
      <c r="OCJ3" s="2936"/>
      <c r="OCK3" s="2936"/>
      <c r="OCL3" s="2936"/>
      <c r="OCM3" s="2936"/>
      <c r="OCN3" s="2936"/>
      <c r="OCO3" s="2936"/>
      <c r="OCP3" s="2936"/>
      <c r="OCQ3" s="2936"/>
      <c r="OCR3" s="2936"/>
      <c r="OCS3" s="2936"/>
      <c r="OCT3" s="2936"/>
      <c r="OCU3" s="2936"/>
      <c r="OCV3" s="2936"/>
      <c r="OCW3" s="2936"/>
      <c r="OCX3" s="2936"/>
      <c r="OCY3" s="2936"/>
      <c r="OCZ3" s="2936"/>
      <c r="ODA3" s="2936"/>
      <c r="ODB3" s="2936"/>
      <c r="ODC3" s="2936"/>
      <c r="ODD3" s="2936"/>
      <c r="ODE3" s="2936"/>
      <c r="ODF3" s="2936"/>
      <c r="ODG3" s="2936"/>
      <c r="ODH3" s="2936"/>
      <c r="ODI3" s="2936"/>
      <c r="ODJ3" s="2936"/>
      <c r="ODK3" s="2936"/>
      <c r="ODL3" s="2936"/>
      <c r="ODM3" s="2936"/>
      <c r="ODN3" s="2936"/>
      <c r="ODO3" s="2936"/>
      <c r="ODP3" s="2936"/>
      <c r="ODQ3" s="2936"/>
      <c r="ODR3" s="2936"/>
      <c r="ODS3" s="2936"/>
      <c r="ODT3" s="2936"/>
      <c r="ODU3" s="2936"/>
      <c r="ODV3" s="2936"/>
      <c r="ODW3" s="2936"/>
      <c r="ODX3" s="2936"/>
      <c r="ODY3" s="2936"/>
      <c r="ODZ3" s="2936"/>
      <c r="OEA3" s="2936"/>
      <c r="OEB3" s="2936"/>
      <c r="OEC3" s="2936"/>
      <c r="OED3" s="2936"/>
      <c r="OEE3" s="2936"/>
      <c r="OEF3" s="2936"/>
      <c r="OEG3" s="2936"/>
      <c r="OEH3" s="2936"/>
      <c r="OEI3" s="2936"/>
      <c r="OEJ3" s="2936"/>
      <c r="OEK3" s="2936"/>
      <c r="OEL3" s="2936"/>
      <c r="OEM3" s="2936"/>
      <c r="OEN3" s="2936"/>
      <c r="OEO3" s="2936"/>
      <c r="OEP3" s="2936"/>
      <c r="OEQ3" s="2936"/>
      <c r="OER3" s="2936"/>
      <c r="OES3" s="2936"/>
      <c r="OET3" s="2936"/>
      <c r="OEU3" s="2936"/>
      <c r="OEV3" s="2936"/>
      <c r="OEW3" s="2936"/>
      <c r="OEX3" s="2936"/>
      <c r="OEY3" s="2936"/>
      <c r="OEZ3" s="2936"/>
      <c r="OFA3" s="2936"/>
      <c r="OFB3" s="2936"/>
      <c r="OFC3" s="2936"/>
      <c r="OFD3" s="2936"/>
      <c r="OFE3" s="2936"/>
      <c r="OFF3" s="2936"/>
      <c r="OFG3" s="2936"/>
      <c r="OFH3" s="2936"/>
      <c r="OFI3" s="2936"/>
      <c r="OFJ3" s="2936"/>
      <c r="OFK3" s="2936"/>
      <c r="OFL3" s="2936"/>
      <c r="OFM3" s="2936"/>
      <c r="OFN3" s="2936"/>
      <c r="OFO3" s="2936"/>
      <c r="OFP3" s="2936"/>
      <c r="OFQ3" s="2936"/>
      <c r="OFR3" s="2936"/>
      <c r="OFS3" s="2936"/>
      <c r="OFT3" s="2936"/>
      <c r="OFU3" s="2936"/>
      <c r="OFV3" s="2936"/>
      <c r="OFW3" s="2936"/>
      <c r="OFX3" s="2936"/>
      <c r="OFY3" s="2936"/>
      <c r="OFZ3" s="2936"/>
      <c r="OGA3" s="2936"/>
      <c r="OGB3" s="2936"/>
      <c r="OGC3" s="2936"/>
      <c r="OGD3" s="2936"/>
      <c r="OGE3" s="2936"/>
      <c r="OGF3" s="2936"/>
      <c r="OGG3" s="2936"/>
      <c r="OGH3" s="2936"/>
      <c r="OGI3" s="2936"/>
      <c r="OGJ3" s="2936"/>
      <c r="OGK3" s="2936"/>
      <c r="OGL3" s="2936"/>
      <c r="OGM3" s="2936"/>
      <c r="OGN3" s="2936"/>
      <c r="OGO3" s="2936"/>
      <c r="OGP3" s="2936"/>
      <c r="OGQ3" s="2936"/>
      <c r="OGR3" s="2936"/>
      <c r="OGS3" s="2936"/>
      <c r="OGT3" s="2936"/>
      <c r="OGU3" s="2936"/>
      <c r="OGV3" s="2936"/>
      <c r="OGW3" s="2936"/>
      <c r="OGX3" s="2936"/>
      <c r="OGY3" s="2936"/>
      <c r="OGZ3" s="2936"/>
      <c r="OHA3" s="2936"/>
      <c r="OHB3" s="2936"/>
      <c r="OHC3" s="2936"/>
      <c r="OHD3" s="2936"/>
      <c r="OHE3" s="2936"/>
      <c r="OHF3" s="2936"/>
      <c r="OHG3" s="2936"/>
      <c r="OHH3" s="2936"/>
      <c r="OHI3" s="2936"/>
      <c r="OHJ3" s="2936"/>
      <c r="OHK3" s="2936"/>
      <c r="OHL3" s="2936"/>
      <c r="OHM3" s="2936"/>
      <c r="OHN3" s="2936"/>
      <c r="OHO3" s="2936"/>
      <c r="OHP3" s="2936"/>
      <c r="OHQ3" s="2936"/>
      <c r="OHR3" s="2936"/>
      <c r="OHS3" s="2936"/>
      <c r="OHT3" s="2936"/>
      <c r="OHU3" s="2936"/>
      <c r="OHV3" s="2936"/>
      <c r="OHW3" s="2936"/>
      <c r="OHX3" s="2936"/>
      <c r="OHY3" s="2936"/>
      <c r="OHZ3" s="2936"/>
      <c r="OIA3" s="2936"/>
      <c r="OIB3" s="2936"/>
      <c r="OIC3" s="2936"/>
      <c r="OID3" s="2936"/>
      <c r="OIE3" s="2936"/>
      <c r="OIF3" s="2936"/>
      <c r="OIG3" s="2936"/>
      <c r="OIH3" s="2936"/>
      <c r="OII3" s="2936"/>
      <c r="OIJ3" s="2936"/>
      <c r="OIK3" s="2936"/>
      <c r="OIL3" s="2936"/>
      <c r="OIM3" s="2936"/>
      <c r="OIN3" s="2936"/>
      <c r="OIO3" s="2936"/>
      <c r="OIP3" s="2936"/>
      <c r="OIQ3" s="2936"/>
      <c r="OIR3" s="2936"/>
      <c r="OIS3" s="2936"/>
      <c r="OIT3" s="2936"/>
      <c r="OIU3" s="2936"/>
      <c r="OIV3" s="2936"/>
      <c r="OIW3" s="2936"/>
      <c r="OIX3" s="2936"/>
      <c r="OIY3" s="2936"/>
      <c r="OIZ3" s="2936"/>
      <c r="OJA3" s="2936"/>
      <c r="OJB3" s="2936"/>
      <c r="OJC3" s="2936"/>
      <c r="OJD3" s="2936"/>
      <c r="OJE3" s="2936"/>
      <c r="OJF3" s="2936"/>
      <c r="OJG3" s="2936"/>
      <c r="OJH3" s="2936"/>
      <c r="OJI3" s="2936"/>
      <c r="OJJ3" s="2936"/>
      <c r="OJK3" s="2936"/>
      <c r="OJL3" s="2936"/>
      <c r="OJM3" s="2936"/>
      <c r="OJN3" s="2936"/>
      <c r="OJO3" s="2936"/>
      <c r="OJP3" s="2936"/>
      <c r="OJQ3" s="2936"/>
      <c r="OJR3" s="2936"/>
      <c r="OJS3" s="2936"/>
      <c r="OJT3" s="2936"/>
      <c r="OJU3" s="2936"/>
      <c r="OJV3" s="2936"/>
      <c r="OJW3" s="2936"/>
      <c r="OJX3" s="2936"/>
      <c r="OJY3" s="2936"/>
      <c r="OJZ3" s="2936"/>
      <c r="OKA3" s="2936"/>
      <c r="OKB3" s="2936"/>
      <c r="OKC3" s="2936"/>
      <c r="OKD3" s="2936"/>
      <c r="OKE3" s="2936"/>
      <c r="OKF3" s="2936"/>
      <c r="OKG3" s="2936"/>
      <c r="OKH3" s="2936"/>
      <c r="OKI3" s="2936"/>
      <c r="OKJ3" s="2936"/>
      <c r="OKK3" s="2936"/>
      <c r="OKL3" s="2936"/>
      <c r="OKM3" s="2936"/>
      <c r="OKN3" s="2936"/>
      <c r="OKO3" s="2936"/>
      <c r="OKP3" s="2936"/>
      <c r="OKQ3" s="2936"/>
      <c r="OKR3" s="2936"/>
      <c r="OKS3" s="2936"/>
      <c r="OKT3" s="2936"/>
      <c r="OKU3" s="2936"/>
      <c r="OKV3" s="2936"/>
      <c r="OKW3" s="2936"/>
      <c r="OKX3" s="2936"/>
      <c r="OKY3" s="2936"/>
      <c r="OKZ3" s="2936"/>
      <c r="OLA3" s="2936"/>
      <c r="OLB3" s="2936"/>
      <c r="OLC3" s="2936"/>
      <c r="OLD3" s="2936"/>
      <c r="OLE3" s="2936"/>
      <c r="OLF3" s="2936"/>
      <c r="OLG3" s="2936"/>
      <c r="OLH3" s="2936"/>
      <c r="OLI3" s="2936"/>
      <c r="OLJ3" s="2936"/>
      <c r="OLK3" s="2936"/>
      <c r="OLL3" s="2936"/>
      <c r="OLM3" s="2936"/>
      <c r="OLN3" s="2936"/>
      <c r="OLO3" s="2936"/>
      <c r="OLP3" s="2936"/>
      <c r="OLQ3" s="2936"/>
      <c r="OLR3" s="2936"/>
      <c r="OLS3" s="2936"/>
      <c r="OLT3" s="2936"/>
      <c r="OLU3" s="2936"/>
      <c r="OLV3" s="2936"/>
      <c r="OLW3" s="2936"/>
      <c r="OLX3" s="2936"/>
      <c r="OLY3" s="2936"/>
      <c r="OLZ3" s="2936"/>
      <c r="OMA3" s="2936"/>
      <c r="OMB3" s="2936"/>
      <c r="OMC3" s="2936"/>
      <c r="OMD3" s="2936"/>
      <c r="OME3" s="2936"/>
      <c r="OMF3" s="2936"/>
      <c r="OMG3" s="2936"/>
      <c r="OMH3" s="2936"/>
      <c r="OMI3" s="2936"/>
      <c r="OMJ3" s="2936"/>
      <c r="OMK3" s="2936"/>
      <c r="OML3" s="2936"/>
      <c r="OMM3" s="2936"/>
      <c r="OMN3" s="2936"/>
      <c r="OMO3" s="2936"/>
      <c r="OMP3" s="2936"/>
      <c r="OMQ3" s="2936"/>
      <c r="OMR3" s="2936"/>
      <c r="OMS3" s="2936"/>
      <c r="OMT3" s="2936"/>
      <c r="OMU3" s="2936"/>
      <c r="OMV3" s="2936"/>
      <c r="OMW3" s="2936"/>
      <c r="OMX3" s="2936"/>
      <c r="OMY3" s="2936"/>
      <c r="OMZ3" s="2936"/>
      <c r="ONA3" s="2936"/>
      <c r="ONB3" s="2936"/>
      <c r="ONC3" s="2936"/>
      <c r="OND3" s="2936"/>
      <c r="ONE3" s="2936"/>
      <c r="ONF3" s="2936"/>
      <c r="ONG3" s="2936"/>
      <c r="ONH3" s="2936"/>
      <c r="ONI3" s="2936"/>
      <c r="ONJ3" s="2936"/>
      <c r="ONK3" s="2936"/>
      <c r="ONL3" s="2936"/>
      <c r="ONM3" s="2936"/>
      <c r="ONN3" s="2936"/>
      <c r="ONO3" s="2936"/>
      <c r="ONP3" s="2936"/>
      <c r="ONQ3" s="2936"/>
      <c r="ONR3" s="2936"/>
      <c r="ONS3" s="2936"/>
      <c r="ONT3" s="2936"/>
      <c r="ONU3" s="2936"/>
      <c r="ONV3" s="2936"/>
      <c r="ONW3" s="2936"/>
      <c r="ONX3" s="2936"/>
      <c r="ONY3" s="2936"/>
      <c r="ONZ3" s="2936"/>
      <c r="OOA3" s="2936"/>
      <c r="OOB3" s="2936"/>
      <c r="OOC3" s="2936"/>
      <c r="OOD3" s="2936"/>
      <c r="OOE3" s="2936"/>
      <c r="OOF3" s="2936"/>
      <c r="OOG3" s="2936"/>
      <c r="OOH3" s="2936"/>
      <c r="OOI3" s="2936"/>
      <c r="OOJ3" s="2936"/>
      <c r="OOK3" s="2936"/>
      <c r="OOL3" s="2936"/>
      <c r="OOM3" s="2936"/>
      <c r="OON3" s="2936"/>
      <c r="OOO3" s="2936"/>
      <c r="OOP3" s="2936"/>
      <c r="OOQ3" s="2936"/>
      <c r="OOR3" s="2936"/>
      <c r="OOS3" s="2936"/>
      <c r="OOT3" s="2936"/>
      <c r="OOU3" s="2936"/>
      <c r="OOV3" s="2936"/>
      <c r="OOW3" s="2936"/>
      <c r="OOX3" s="2936"/>
      <c r="OOY3" s="2936"/>
      <c r="OOZ3" s="2936"/>
      <c r="OPA3" s="2936"/>
      <c r="OPB3" s="2936"/>
      <c r="OPC3" s="2936"/>
      <c r="OPD3" s="2936"/>
      <c r="OPE3" s="2936"/>
      <c r="OPF3" s="2936"/>
      <c r="OPG3" s="2936"/>
      <c r="OPH3" s="2936"/>
      <c r="OPI3" s="2936"/>
      <c r="OPJ3" s="2936"/>
      <c r="OPK3" s="2936"/>
      <c r="OPL3" s="2936"/>
      <c r="OPM3" s="2936"/>
      <c r="OPN3" s="2936"/>
      <c r="OPO3" s="2936"/>
      <c r="OPP3" s="2936"/>
      <c r="OPQ3" s="2936"/>
      <c r="OPR3" s="2936"/>
      <c r="OPS3" s="2936"/>
      <c r="OPT3" s="2936"/>
      <c r="OPU3" s="2936"/>
      <c r="OPV3" s="2936"/>
      <c r="OPW3" s="2936"/>
      <c r="OPX3" s="2936"/>
      <c r="OPY3" s="2936"/>
      <c r="OPZ3" s="2936"/>
      <c r="OQA3" s="2936"/>
      <c r="OQB3" s="2936"/>
      <c r="OQC3" s="2936"/>
      <c r="OQD3" s="2936"/>
      <c r="OQE3" s="2936"/>
      <c r="OQF3" s="2936"/>
      <c r="OQG3" s="2936"/>
      <c r="OQH3" s="2936"/>
      <c r="OQI3" s="2936"/>
      <c r="OQJ3" s="2936"/>
      <c r="OQK3" s="2936"/>
      <c r="OQL3" s="2936"/>
      <c r="OQM3" s="2936"/>
      <c r="OQN3" s="2936"/>
      <c r="OQO3" s="2936"/>
      <c r="OQP3" s="2936"/>
      <c r="OQQ3" s="2936"/>
      <c r="OQR3" s="2936"/>
      <c r="OQS3" s="2936"/>
      <c r="OQT3" s="2936"/>
      <c r="OQU3" s="2936"/>
      <c r="OQV3" s="2936"/>
      <c r="OQW3" s="2936"/>
      <c r="OQX3" s="2936"/>
      <c r="OQY3" s="2936"/>
      <c r="OQZ3" s="2936"/>
      <c r="ORA3" s="2936"/>
      <c r="ORB3" s="2936"/>
      <c r="ORC3" s="2936"/>
      <c r="ORD3" s="2936"/>
      <c r="ORE3" s="2936"/>
      <c r="ORF3" s="2936"/>
      <c r="ORG3" s="2936"/>
      <c r="ORH3" s="2936"/>
      <c r="ORI3" s="2936"/>
      <c r="ORJ3" s="2936"/>
      <c r="ORK3" s="2936"/>
      <c r="ORL3" s="2936"/>
      <c r="ORM3" s="2936"/>
      <c r="ORN3" s="2936"/>
      <c r="ORO3" s="2936"/>
      <c r="ORP3" s="2936"/>
      <c r="ORQ3" s="2936"/>
      <c r="ORR3" s="2936"/>
      <c r="ORS3" s="2936"/>
      <c r="ORT3" s="2936"/>
      <c r="ORU3" s="2936"/>
      <c r="ORV3" s="2936"/>
      <c r="ORW3" s="2936"/>
      <c r="ORX3" s="2936"/>
      <c r="ORY3" s="2936"/>
      <c r="ORZ3" s="2936"/>
      <c r="OSA3" s="2936"/>
      <c r="OSB3" s="2936"/>
      <c r="OSC3" s="2936"/>
      <c r="OSD3" s="2936"/>
      <c r="OSE3" s="2936"/>
      <c r="OSF3" s="2936"/>
      <c r="OSG3" s="2936"/>
      <c r="OSH3" s="2936"/>
      <c r="OSI3" s="2936"/>
      <c r="OSJ3" s="2936"/>
      <c r="OSK3" s="2936"/>
      <c r="OSL3" s="2936"/>
      <c r="OSM3" s="2936"/>
      <c r="OSN3" s="2936"/>
      <c r="OSO3" s="2936"/>
      <c r="OSP3" s="2936"/>
      <c r="OSQ3" s="2936"/>
      <c r="OSR3" s="2936"/>
      <c r="OSS3" s="2936"/>
      <c r="OST3" s="2936"/>
      <c r="OSU3" s="2936"/>
      <c r="OSV3" s="2936"/>
      <c r="OSW3" s="2936"/>
      <c r="OSX3" s="2936"/>
      <c r="OSY3" s="2936"/>
      <c r="OSZ3" s="2936"/>
      <c r="OTA3" s="2936"/>
      <c r="OTB3" s="2936"/>
      <c r="OTC3" s="2936"/>
      <c r="OTD3" s="2936"/>
      <c r="OTE3" s="2936"/>
      <c r="OTF3" s="2936"/>
      <c r="OTG3" s="2936"/>
      <c r="OTH3" s="2936"/>
      <c r="OTI3" s="2936"/>
      <c r="OTJ3" s="2936"/>
      <c r="OTK3" s="2936"/>
      <c r="OTL3" s="2936"/>
      <c r="OTM3" s="2936"/>
      <c r="OTN3" s="2936"/>
      <c r="OTO3" s="2936"/>
      <c r="OTP3" s="2936"/>
      <c r="OTQ3" s="2936"/>
      <c r="OTR3" s="2936"/>
      <c r="OTS3" s="2936"/>
      <c r="OTT3" s="2936"/>
      <c r="OTU3" s="2936"/>
      <c r="OTV3" s="2936"/>
      <c r="OTW3" s="2936"/>
      <c r="OTX3" s="2936"/>
      <c r="OTY3" s="2936"/>
      <c r="OTZ3" s="2936"/>
      <c r="OUA3" s="2936"/>
      <c r="OUB3" s="2936"/>
      <c r="OUC3" s="2936"/>
      <c r="OUD3" s="2936"/>
      <c r="OUE3" s="2936"/>
      <c r="OUF3" s="2936"/>
      <c r="OUG3" s="2936"/>
      <c r="OUH3" s="2936"/>
      <c r="OUI3" s="2936"/>
      <c r="OUJ3" s="2936"/>
      <c r="OUK3" s="2936"/>
      <c r="OUL3" s="2936"/>
      <c r="OUM3" s="2936"/>
      <c r="OUN3" s="2936"/>
      <c r="OUO3" s="2936"/>
      <c r="OUP3" s="2936"/>
      <c r="OUQ3" s="2936"/>
      <c r="OUR3" s="2936"/>
      <c r="OUS3" s="2936"/>
      <c r="OUT3" s="2936"/>
      <c r="OUU3" s="2936"/>
      <c r="OUV3" s="2936"/>
      <c r="OUW3" s="2936"/>
      <c r="OUX3" s="2936"/>
      <c r="OUY3" s="2936"/>
      <c r="OUZ3" s="2936"/>
      <c r="OVA3" s="2936"/>
      <c r="OVB3" s="2936"/>
      <c r="OVC3" s="2936"/>
      <c r="OVD3" s="2936"/>
      <c r="OVE3" s="2936"/>
      <c r="OVF3" s="2936"/>
      <c r="OVG3" s="2936"/>
      <c r="OVH3" s="2936"/>
      <c r="OVI3" s="2936"/>
      <c r="OVJ3" s="2936"/>
      <c r="OVK3" s="2936"/>
      <c r="OVL3" s="2936"/>
      <c r="OVM3" s="2936"/>
      <c r="OVN3" s="2936"/>
      <c r="OVO3" s="2936"/>
      <c r="OVP3" s="2936"/>
      <c r="OVQ3" s="2936"/>
      <c r="OVR3" s="2936"/>
      <c r="OVS3" s="2936"/>
      <c r="OVT3" s="2936"/>
      <c r="OVU3" s="2936"/>
      <c r="OVV3" s="2936"/>
      <c r="OVW3" s="2936"/>
      <c r="OVX3" s="2936"/>
      <c r="OVY3" s="2936"/>
      <c r="OVZ3" s="2936"/>
      <c r="OWA3" s="2936"/>
      <c r="OWB3" s="2936"/>
      <c r="OWC3" s="2936"/>
      <c r="OWD3" s="2936"/>
      <c r="OWE3" s="2936"/>
      <c r="OWF3" s="2936"/>
      <c r="OWG3" s="2936"/>
      <c r="OWH3" s="2936"/>
      <c r="OWI3" s="2936"/>
      <c r="OWJ3" s="2936"/>
      <c r="OWK3" s="2936"/>
      <c r="OWL3" s="2936"/>
      <c r="OWM3" s="2936"/>
      <c r="OWN3" s="2936"/>
      <c r="OWO3" s="2936"/>
      <c r="OWP3" s="2936"/>
      <c r="OWQ3" s="2936"/>
      <c r="OWR3" s="2936"/>
      <c r="OWS3" s="2936"/>
      <c r="OWT3" s="2936"/>
      <c r="OWU3" s="2936"/>
      <c r="OWV3" s="2936"/>
      <c r="OWW3" s="2936"/>
      <c r="OWX3" s="2936"/>
      <c r="OWY3" s="2936"/>
      <c r="OWZ3" s="2936"/>
      <c r="OXA3" s="2936"/>
      <c r="OXB3" s="2936"/>
      <c r="OXC3" s="2936"/>
      <c r="OXD3" s="2936"/>
      <c r="OXE3" s="2936"/>
      <c r="OXF3" s="2936"/>
      <c r="OXG3" s="2936"/>
      <c r="OXH3" s="2936"/>
      <c r="OXI3" s="2936"/>
      <c r="OXJ3" s="2936"/>
      <c r="OXK3" s="2936"/>
      <c r="OXL3" s="2936"/>
      <c r="OXM3" s="2936"/>
      <c r="OXN3" s="2936"/>
      <c r="OXO3" s="2936"/>
      <c r="OXP3" s="2936"/>
      <c r="OXQ3" s="2936"/>
      <c r="OXR3" s="2936"/>
      <c r="OXS3" s="2936"/>
      <c r="OXT3" s="2936"/>
      <c r="OXU3" s="2936"/>
      <c r="OXV3" s="2936"/>
      <c r="OXW3" s="2936"/>
      <c r="OXX3" s="2936"/>
      <c r="OXY3" s="2936"/>
      <c r="OXZ3" s="2936"/>
      <c r="OYA3" s="2936"/>
      <c r="OYB3" s="2936"/>
      <c r="OYC3" s="2936"/>
      <c r="OYD3" s="2936"/>
      <c r="OYE3" s="2936"/>
      <c r="OYF3" s="2936"/>
      <c r="OYG3" s="2936"/>
      <c r="OYH3" s="2936"/>
      <c r="OYI3" s="2936"/>
      <c r="OYJ3" s="2936"/>
      <c r="OYK3" s="2936"/>
      <c r="OYL3" s="2936"/>
      <c r="OYM3" s="2936"/>
      <c r="OYN3" s="2936"/>
      <c r="OYO3" s="2936"/>
      <c r="OYP3" s="2936"/>
      <c r="OYQ3" s="2936"/>
      <c r="OYR3" s="2936"/>
      <c r="OYS3" s="2936"/>
      <c r="OYT3" s="2936"/>
      <c r="OYU3" s="2936"/>
      <c r="OYV3" s="2936"/>
      <c r="OYW3" s="2936"/>
      <c r="OYX3" s="2936"/>
      <c r="OYY3" s="2936"/>
      <c r="OYZ3" s="2936"/>
      <c r="OZA3" s="2936"/>
      <c r="OZB3" s="2936"/>
      <c r="OZC3" s="2936"/>
      <c r="OZD3" s="2936"/>
      <c r="OZE3" s="2936"/>
      <c r="OZF3" s="2936"/>
      <c r="OZG3" s="2936"/>
      <c r="OZH3" s="2936"/>
      <c r="OZI3" s="2936"/>
      <c r="OZJ3" s="2936"/>
      <c r="OZK3" s="2936"/>
      <c r="OZL3" s="2936"/>
      <c r="OZM3" s="2936"/>
      <c r="OZN3" s="2936"/>
      <c r="OZO3" s="2936"/>
      <c r="OZP3" s="2936"/>
      <c r="OZQ3" s="2936"/>
      <c r="OZR3" s="2936"/>
      <c r="OZS3" s="2936"/>
      <c r="OZT3" s="2936"/>
      <c r="OZU3" s="2936"/>
      <c r="OZV3" s="2936"/>
      <c r="OZW3" s="2936"/>
      <c r="OZX3" s="2936"/>
      <c r="OZY3" s="2936"/>
      <c r="OZZ3" s="2936"/>
      <c r="PAA3" s="2936"/>
      <c r="PAB3" s="2936"/>
      <c r="PAC3" s="2936"/>
      <c r="PAD3" s="2936"/>
      <c r="PAE3" s="2936"/>
      <c r="PAF3" s="2936"/>
      <c r="PAG3" s="2936"/>
      <c r="PAH3" s="2936"/>
      <c r="PAI3" s="2936"/>
      <c r="PAJ3" s="2936"/>
      <c r="PAK3" s="2936"/>
      <c r="PAL3" s="2936"/>
      <c r="PAM3" s="2936"/>
      <c r="PAN3" s="2936"/>
      <c r="PAO3" s="2936"/>
      <c r="PAP3" s="2936"/>
      <c r="PAQ3" s="2936"/>
      <c r="PAR3" s="2936"/>
      <c r="PAS3" s="2936"/>
      <c r="PAT3" s="2936"/>
      <c r="PAU3" s="2936"/>
      <c r="PAV3" s="2936"/>
      <c r="PAW3" s="2936"/>
      <c r="PAX3" s="2936"/>
      <c r="PAY3" s="2936"/>
      <c r="PAZ3" s="2936"/>
      <c r="PBA3" s="2936"/>
      <c r="PBB3" s="2936"/>
      <c r="PBC3" s="2936"/>
      <c r="PBD3" s="2936"/>
      <c r="PBE3" s="2936"/>
      <c r="PBF3" s="2936"/>
      <c r="PBG3" s="2936"/>
      <c r="PBH3" s="2936"/>
      <c r="PBI3" s="2936"/>
      <c r="PBJ3" s="2936"/>
      <c r="PBK3" s="2936"/>
      <c r="PBL3" s="2936"/>
      <c r="PBM3" s="2936"/>
      <c r="PBN3" s="2936"/>
      <c r="PBO3" s="2936"/>
      <c r="PBP3" s="2936"/>
      <c r="PBQ3" s="2936"/>
      <c r="PBR3" s="2936"/>
      <c r="PBS3" s="2936"/>
      <c r="PBT3" s="2936"/>
      <c r="PBU3" s="2936"/>
      <c r="PBV3" s="2936"/>
      <c r="PBW3" s="2936"/>
      <c r="PBX3" s="2936"/>
      <c r="PBY3" s="2936"/>
      <c r="PBZ3" s="2936"/>
      <c r="PCA3" s="2936"/>
      <c r="PCB3" s="2936"/>
      <c r="PCC3" s="2936"/>
      <c r="PCD3" s="2936"/>
      <c r="PCE3" s="2936"/>
      <c r="PCF3" s="2936"/>
      <c r="PCG3" s="2936"/>
      <c r="PCH3" s="2936"/>
      <c r="PCI3" s="2936"/>
      <c r="PCJ3" s="2936"/>
      <c r="PCK3" s="2936"/>
      <c r="PCL3" s="2936"/>
      <c r="PCM3" s="2936"/>
      <c r="PCN3" s="2936"/>
      <c r="PCO3" s="2936"/>
      <c r="PCP3" s="2936"/>
      <c r="PCQ3" s="2936"/>
      <c r="PCR3" s="2936"/>
      <c r="PCS3" s="2936"/>
      <c r="PCT3" s="2936"/>
      <c r="PCU3" s="2936"/>
      <c r="PCV3" s="2936"/>
      <c r="PCW3" s="2936"/>
      <c r="PCX3" s="2936"/>
      <c r="PCY3" s="2936"/>
      <c r="PCZ3" s="2936"/>
      <c r="PDA3" s="2936"/>
      <c r="PDB3" s="2936"/>
      <c r="PDC3" s="2936"/>
      <c r="PDD3" s="2936"/>
      <c r="PDE3" s="2936"/>
      <c r="PDF3" s="2936"/>
      <c r="PDG3" s="2936"/>
      <c r="PDH3" s="2936"/>
      <c r="PDI3" s="2936"/>
      <c r="PDJ3" s="2936"/>
      <c r="PDK3" s="2936"/>
      <c r="PDL3" s="2936"/>
      <c r="PDM3" s="2936"/>
      <c r="PDN3" s="2936"/>
      <c r="PDO3" s="2936"/>
      <c r="PDP3" s="2936"/>
      <c r="PDQ3" s="2936"/>
      <c r="PDR3" s="2936"/>
      <c r="PDS3" s="2936"/>
      <c r="PDT3" s="2936"/>
      <c r="PDU3" s="2936"/>
      <c r="PDV3" s="2936"/>
      <c r="PDW3" s="2936"/>
      <c r="PDX3" s="2936"/>
      <c r="PDY3" s="2936"/>
      <c r="PDZ3" s="2936"/>
      <c r="PEA3" s="2936"/>
      <c r="PEB3" s="2936"/>
      <c r="PEC3" s="2936"/>
      <c r="PED3" s="2936"/>
      <c r="PEE3" s="2936"/>
      <c r="PEF3" s="2936"/>
      <c r="PEG3" s="2936"/>
      <c r="PEH3" s="2936"/>
      <c r="PEI3" s="2936"/>
      <c r="PEJ3" s="2936"/>
      <c r="PEK3" s="2936"/>
      <c r="PEL3" s="2936"/>
      <c r="PEM3" s="2936"/>
      <c r="PEN3" s="2936"/>
      <c r="PEO3" s="2936"/>
      <c r="PEP3" s="2936"/>
      <c r="PEQ3" s="2936"/>
      <c r="PER3" s="2936"/>
      <c r="PES3" s="2936"/>
      <c r="PET3" s="2936"/>
      <c r="PEU3" s="2936"/>
      <c r="PEV3" s="2936"/>
      <c r="PEW3" s="2936"/>
      <c r="PEX3" s="2936"/>
      <c r="PEY3" s="2936"/>
      <c r="PEZ3" s="2936"/>
      <c r="PFA3" s="2936"/>
      <c r="PFB3" s="2936"/>
      <c r="PFC3" s="2936"/>
      <c r="PFD3" s="2936"/>
      <c r="PFE3" s="2936"/>
      <c r="PFF3" s="2936"/>
      <c r="PFG3" s="2936"/>
      <c r="PFH3" s="2936"/>
      <c r="PFI3" s="2936"/>
      <c r="PFJ3" s="2936"/>
      <c r="PFK3" s="2936"/>
      <c r="PFL3" s="2936"/>
      <c r="PFM3" s="2936"/>
      <c r="PFN3" s="2936"/>
      <c r="PFO3" s="2936"/>
      <c r="PFP3" s="2936"/>
      <c r="PFQ3" s="2936"/>
      <c r="PFR3" s="2936"/>
      <c r="PFS3" s="2936"/>
      <c r="PFT3" s="2936"/>
      <c r="PFU3" s="2936"/>
      <c r="PFV3" s="2936"/>
      <c r="PFW3" s="2936"/>
      <c r="PFX3" s="2936"/>
      <c r="PFY3" s="2936"/>
      <c r="PFZ3" s="2936"/>
      <c r="PGA3" s="2936"/>
      <c r="PGB3" s="2936"/>
      <c r="PGC3" s="2936"/>
      <c r="PGD3" s="2936"/>
      <c r="PGE3" s="2936"/>
      <c r="PGF3" s="2936"/>
      <c r="PGG3" s="2936"/>
      <c r="PGH3" s="2936"/>
      <c r="PGI3" s="2936"/>
      <c r="PGJ3" s="2936"/>
      <c r="PGK3" s="2936"/>
      <c r="PGL3" s="2936"/>
      <c r="PGM3" s="2936"/>
      <c r="PGN3" s="2936"/>
      <c r="PGO3" s="2936"/>
      <c r="PGP3" s="2936"/>
      <c r="PGQ3" s="2936"/>
      <c r="PGR3" s="2936"/>
      <c r="PGS3" s="2936"/>
      <c r="PGT3" s="2936"/>
      <c r="PGU3" s="2936"/>
      <c r="PGV3" s="2936"/>
      <c r="PGW3" s="2936"/>
      <c r="PGX3" s="2936"/>
      <c r="PGY3" s="2936"/>
      <c r="PGZ3" s="2936"/>
      <c r="PHA3" s="2936"/>
      <c r="PHB3" s="2936"/>
      <c r="PHC3" s="2936"/>
      <c r="PHD3" s="2936"/>
      <c r="PHE3" s="2936"/>
      <c r="PHF3" s="2936"/>
      <c r="PHG3" s="2936"/>
      <c r="PHH3" s="2936"/>
      <c r="PHI3" s="2936"/>
      <c r="PHJ3" s="2936"/>
      <c r="PHK3" s="2936"/>
      <c r="PHL3" s="2936"/>
      <c r="PHM3" s="2936"/>
      <c r="PHN3" s="2936"/>
      <c r="PHO3" s="2936"/>
      <c r="PHP3" s="2936"/>
      <c r="PHQ3" s="2936"/>
      <c r="PHR3" s="2936"/>
      <c r="PHS3" s="2936"/>
      <c r="PHT3" s="2936"/>
      <c r="PHU3" s="2936"/>
      <c r="PHV3" s="2936"/>
      <c r="PHW3" s="2936"/>
      <c r="PHX3" s="2936"/>
      <c r="PHY3" s="2936"/>
      <c r="PHZ3" s="2936"/>
      <c r="PIA3" s="2936"/>
      <c r="PIB3" s="2936"/>
      <c r="PIC3" s="2936"/>
      <c r="PID3" s="2936"/>
      <c r="PIE3" s="2936"/>
      <c r="PIF3" s="2936"/>
      <c r="PIG3" s="2936"/>
      <c r="PIH3" s="2936"/>
      <c r="PII3" s="2936"/>
      <c r="PIJ3" s="2936"/>
      <c r="PIK3" s="2936"/>
      <c r="PIL3" s="2936"/>
      <c r="PIM3" s="2936"/>
      <c r="PIN3" s="2936"/>
      <c r="PIO3" s="2936"/>
      <c r="PIP3" s="2936"/>
      <c r="PIQ3" s="2936"/>
      <c r="PIR3" s="2936"/>
      <c r="PIS3" s="2936"/>
      <c r="PIT3" s="2936"/>
      <c r="PIU3" s="2936"/>
      <c r="PIV3" s="2936"/>
      <c r="PIW3" s="2936"/>
      <c r="PIX3" s="2936"/>
      <c r="PIY3" s="2936"/>
      <c r="PIZ3" s="2936"/>
      <c r="PJA3" s="2936"/>
      <c r="PJB3" s="2936"/>
      <c r="PJC3" s="2936"/>
      <c r="PJD3" s="2936"/>
      <c r="PJE3" s="2936"/>
      <c r="PJF3" s="2936"/>
      <c r="PJG3" s="2936"/>
      <c r="PJH3" s="2936"/>
      <c r="PJI3" s="2936"/>
      <c r="PJJ3" s="2936"/>
      <c r="PJK3" s="2936"/>
      <c r="PJL3" s="2936"/>
      <c r="PJM3" s="2936"/>
      <c r="PJN3" s="2936"/>
      <c r="PJO3" s="2936"/>
      <c r="PJP3" s="2936"/>
      <c r="PJQ3" s="2936"/>
      <c r="PJR3" s="2936"/>
      <c r="PJS3" s="2936"/>
      <c r="PJT3" s="2936"/>
      <c r="PJU3" s="2936"/>
      <c r="PJV3" s="2936"/>
      <c r="PJW3" s="2936"/>
      <c r="PJX3" s="2936"/>
      <c r="PJY3" s="2936"/>
      <c r="PJZ3" s="2936"/>
      <c r="PKA3" s="2936"/>
      <c r="PKB3" s="2936"/>
      <c r="PKC3" s="2936"/>
      <c r="PKD3" s="2936"/>
      <c r="PKE3" s="2936"/>
      <c r="PKF3" s="2936"/>
      <c r="PKG3" s="2936"/>
      <c r="PKH3" s="2936"/>
      <c r="PKI3" s="2936"/>
      <c r="PKJ3" s="2936"/>
      <c r="PKK3" s="2936"/>
      <c r="PKL3" s="2936"/>
      <c r="PKM3" s="2936"/>
      <c r="PKN3" s="2936"/>
      <c r="PKO3" s="2936"/>
      <c r="PKP3" s="2936"/>
      <c r="PKQ3" s="2936"/>
      <c r="PKR3" s="2936"/>
      <c r="PKS3" s="2936"/>
      <c r="PKT3" s="2936"/>
      <c r="PKU3" s="2936"/>
      <c r="PKV3" s="2936"/>
      <c r="PKW3" s="2936"/>
      <c r="PKX3" s="2936"/>
      <c r="PKY3" s="2936"/>
      <c r="PKZ3" s="2936"/>
      <c r="PLA3" s="2936"/>
      <c r="PLB3" s="2936"/>
      <c r="PLC3" s="2936"/>
      <c r="PLD3" s="2936"/>
      <c r="PLE3" s="2936"/>
      <c r="PLF3" s="2936"/>
      <c r="PLG3" s="2936"/>
      <c r="PLH3" s="2936"/>
      <c r="PLI3" s="2936"/>
      <c r="PLJ3" s="2936"/>
      <c r="PLK3" s="2936"/>
      <c r="PLL3" s="2936"/>
      <c r="PLM3" s="2936"/>
      <c r="PLN3" s="2936"/>
      <c r="PLO3" s="2936"/>
      <c r="PLP3" s="2936"/>
      <c r="PLQ3" s="2936"/>
      <c r="PLR3" s="2936"/>
      <c r="PLS3" s="2936"/>
      <c r="PLT3" s="2936"/>
      <c r="PLU3" s="2936"/>
      <c r="PLV3" s="2936"/>
      <c r="PLW3" s="2936"/>
      <c r="PLX3" s="2936"/>
      <c r="PLY3" s="2936"/>
      <c r="PLZ3" s="2936"/>
      <c r="PMA3" s="2936"/>
      <c r="PMB3" s="2936"/>
      <c r="PMC3" s="2936"/>
      <c r="PMD3" s="2936"/>
      <c r="PME3" s="2936"/>
      <c r="PMF3" s="2936"/>
      <c r="PMG3" s="2936"/>
      <c r="PMH3" s="2936"/>
      <c r="PMI3" s="2936"/>
      <c r="PMJ3" s="2936"/>
      <c r="PMK3" s="2936"/>
      <c r="PML3" s="2936"/>
      <c r="PMM3" s="2936"/>
      <c r="PMN3" s="2936"/>
      <c r="PMO3" s="2936"/>
      <c r="PMP3" s="2936"/>
      <c r="PMQ3" s="2936"/>
      <c r="PMR3" s="2936"/>
      <c r="PMS3" s="2936"/>
      <c r="PMT3" s="2936"/>
      <c r="PMU3" s="2936"/>
      <c r="PMV3" s="2936"/>
      <c r="PMW3" s="2936"/>
      <c r="PMX3" s="2936"/>
      <c r="PMY3" s="2936"/>
      <c r="PMZ3" s="2936"/>
      <c r="PNA3" s="2936"/>
      <c r="PNB3" s="2936"/>
      <c r="PNC3" s="2936"/>
      <c r="PND3" s="2936"/>
      <c r="PNE3" s="2936"/>
      <c r="PNF3" s="2936"/>
      <c r="PNG3" s="2936"/>
      <c r="PNH3" s="2936"/>
      <c r="PNI3" s="2936"/>
      <c r="PNJ3" s="2936"/>
      <c r="PNK3" s="2936"/>
      <c r="PNL3" s="2936"/>
      <c r="PNM3" s="2936"/>
      <c r="PNN3" s="2936"/>
      <c r="PNO3" s="2936"/>
      <c r="PNP3" s="2936"/>
      <c r="PNQ3" s="2936"/>
      <c r="PNR3" s="2936"/>
      <c r="PNS3" s="2936"/>
      <c r="PNT3" s="2936"/>
      <c r="PNU3" s="2936"/>
      <c r="PNV3" s="2936"/>
      <c r="PNW3" s="2936"/>
      <c r="PNX3" s="2936"/>
      <c r="PNY3" s="2936"/>
      <c r="PNZ3" s="2936"/>
      <c r="POA3" s="2936"/>
      <c r="POB3" s="2936"/>
      <c r="POC3" s="2936"/>
      <c r="POD3" s="2936"/>
      <c r="POE3" s="2936"/>
      <c r="POF3" s="2936"/>
      <c r="POG3" s="2936"/>
      <c r="POH3" s="2936"/>
      <c r="POI3" s="2936"/>
      <c r="POJ3" s="2936"/>
      <c r="POK3" s="2936"/>
      <c r="POL3" s="2936"/>
      <c r="POM3" s="2936"/>
      <c r="PON3" s="2936"/>
      <c r="POO3" s="2936"/>
      <c r="POP3" s="2936"/>
      <c r="POQ3" s="2936"/>
      <c r="POR3" s="2936"/>
      <c r="POS3" s="2936"/>
      <c r="POT3" s="2936"/>
      <c r="POU3" s="2936"/>
      <c r="POV3" s="2936"/>
      <c r="POW3" s="2936"/>
      <c r="POX3" s="2936"/>
      <c r="POY3" s="2936"/>
      <c r="POZ3" s="2936"/>
      <c r="PPA3" s="2936"/>
      <c r="PPB3" s="2936"/>
      <c r="PPC3" s="2936"/>
      <c r="PPD3" s="2936"/>
      <c r="PPE3" s="2936"/>
      <c r="PPF3" s="2936"/>
      <c r="PPG3" s="2936"/>
      <c r="PPH3" s="2936"/>
      <c r="PPI3" s="2936"/>
      <c r="PPJ3" s="2936"/>
      <c r="PPK3" s="2936"/>
      <c r="PPL3" s="2936"/>
      <c r="PPM3" s="2936"/>
      <c r="PPN3" s="2936"/>
      <c r="PPO3" s="2936"/>
      <c r="PPP3" s="2936"/>
      <c r="PPQ3" s="2936"/>
      <c r="PPR3" s="2936"/>
      <c r="PPS3" s="2936"/>
      <c r="PPT3" s="2936"/>
      <c r="PPU3" s="2936"/>
      <c r="PPV3" s="2936"/>
      <c r="PPW3" s="2936"/>
      <c r="PPX3" s="2936"/>
      <c r="PPY3" s="2936"/>
      <c r="PPZ3" s="2936"/>
      <c r="PQA3" s="2936"/>
      <c r="PQB3" s="2936"/>
      <c r="PQC3" s="2936"/>
      <c r="PQD3" s="2936"/>
      <c r="PQE3" s="2936"/>
      <c r="PQF3" s="2936"/>
      <c r="PQG3" s="2936"/>
      <c r="PQH3" s="2936"/>
      <c r="PQI3" s="2936"/>
      <c r="PQJ3" s="2936"/>
      <c r="PQK3" s="2936"/>
      <c r="PQL3" s="2936"/>
      <c r="PQM3" s="2936"/>
      <c r="PQN3" s="2936"/>
      <c r="PQO3" s="2936"/>
      <c r="PQP3" s="2936"/>
      <c r="PQQ3" s="2936"/>
      <c r="PQR3" s="2936"/>
      <c r="PQS3" s="2936"/>
      <c r="PQT3" s="2936"/>
      <c r="PQU3" s="2936"/>
      <c r="PQV3" s="2936"/>
      <c r="PQW3" s="2936"/>
      <c r="PQX3" s="2936"/>
      <c r="PQY3" s="2936"/>
      <c r="PQZ3" s="2936"/>
      <c r="PRA3" s="2936"/>
      <c r="PRB3" s="2936"/>
      <c r="PRC3" s="2936"/>
      <c r="PRD3" s="2936"/>
      <c r="PRE3" s="2936"/>
      <c r="PRF3" s="2936"/>
      <c r="PRG3" s="2936"/>
      <c r="PRH3" s="2936"/>
      <c r="PRI3" s="2936"/>
      <c r="PRJ3" s="2936"/>
      <c r="PRK3" s="2936"/>
      <c r="PRL3" s="2936"/>
      <c r="PRM3" s="2936"/>
      <c r="PRN3" s="2936"/>
      <c r="PRO3" s="2936"/>
      <c r="PRP3" s="2936"/>
      <c r="PRQ3" s="2936"/>
      <c r="PRR3" s="2936"/>
      <c r="PRS3" s="2936"/>
      <c r="PRT3" s="2936"/>
      <c r="PRU3" s="2936"/>
      <c r="PRV3" s="2936"/>
      <c r="PRW3" s="2936"/>
      <c r="PRX3" s="2936"/>
      <c r="PRY3" s="2936"/>
      <c r="PRZ3" s="2936"/>
      <c r="PSA3" s="2936"/>
      <c r="PSB3" s="2936"/>
      <c r="PSC3" s="2936"/>
      <c r="PSD3" s="2936"/>
      <c r="PSE3" s="2936"/>
      <c r="PSF3" s="2936"/>
      <c r="PSG3" s="2936"/>
      <c r="PSH3" s="2936"/>
      <c r="PSI3" s="2936"/>
      <c r="PSJ3" s="2936"/>
      <c r="PSK3" s="2936"/>
      <c r="PSL3" s="2936"/>
      <c r="PSM3" s="2936"/>
      <c r="PSN3" s="2936"/>
      <c r="PSO3" s="2936"/>
      <c r="PSP3" s="2936"/>
      <c r="PSQ3" s="2936"/>
      <c r="PSR3" s="2936"/>
      <c r="PSS3" s="2936"/>
      <c r="PST3" s="2936"/>
      <c r="PSU3" s="2936"/>
      <c r="PSV3" s="2936"/>
      <c r="PSW3" s="2936"/>
      <c r="PSX3" s="2936"/>
      <c r="PSY3" s="2936"/>
      <c r="PSZ3" s="2936"/>
      <c r="PTA3" s="2936"/>
      <c r="PTB3" s="2936"/>
      <c r="PTC3" s="2936"/>
      <c r="PTD3" s="2936"/>
      <c r="PTE3" s="2936"/>
      <c r="PTF3" s="2936"/>
      <c r="PTG3" s="2936"/>
      <c r="PTH3" s="2936"/>
      <c r="PTI3" s="2936"/>
      <c r="PTJ3" s="2936"/>
      <c r="PTK3" s="2936"/>
      <c r="PTL3" s="2936"/>
      <c r="PTM3" s="2936"/>
      <c r="PTN3" s="2936"/>
      <c r="PTO3" s="2936"/>
      <c r="PTP3" s="2936"/>
      <c r="PTQ3" s="2936"/>
      <c r="PTR3" s="2936"/>
      <c r="PTS3" s="2936"/>
      <c r="PTT3" s="2936"/>
      <c r="PTU3" s="2936"/>
      <c r="PTV3" s="2936"/>
      <c r="PTW3" s="2936"/>
      <c r="PTX3" s="2936"/>
      <c r="PTY3" s="2936"/>
      <c r="PTZ3" s="2936"/>
      <c r="PUA3" s="2936"/>
      <c r="PUB3" s="2936"/>
      <c r="PUC3" s="2936"/>
      <c r="PUD3" s="2936"/>
      <c r="PUE3" s="2936"/>
      <c r="PUF3" s="2936"/>
      <c r="PUG3" s="2936"/>
      <c r="PUH3" s="2936"/>
      <c r="PUI3" s="2936"/>
      <c r="PUJ3" s="2936"/>
      <c r="PUK3" s="2936"/>
      <c r="PUL3" s="2936"/>
      <c r="PUM3" s="2936"/>
      <c r="PUN3" s="2936"/>
      <c r="PUO3" s="2936"/>
      <c r="PUP3" s="2936"/>
      <c r="PUQ3" s="2936"/>
      <c r="PUR3" s="2936"/>
      <c r="PUS3" s="2936"/>
      <c r="PUT3" s="2936"/>
      <c r="PUU3" s="2936"/>
      <c r="PUV3" s="2936"/>
      <c r="PUW3" s="2936"/>
      <c r="PUX3" s="2936"/>
      <c r="PUY3" s="2936"/>
      <c r="PUZ3" s="2936"/>
      <c r="PVA3" s="2936"/>
      <c r="PVB3" s="2936"/>
      <c r="PVC3" s="2936"/>
      <c r="PVD3" s="2936"/>
      <c r="PVE3" s="2936"/>
      <c r="PVF3" s="2936"/>
      <c r="PVG3" s="2936"/>
      <c r="PVH3" s="2936"/>
      <c r="PVI3" s="2936"/>
      <c r="PVJ3" s="2936"/>
      <c r="PVK3" s="2936"/>
      <c r="PVL3" s="2936"/>
      <c r="PVM3" s="2936"/>
      <c r="PVN3" s="2936"/>
      <c r="PVO3" s="2936"/>
      <c r="PVP3" s="2936"/>
      <c r="PVQ3" s="2936"/>
      <c r="PVR3" s="2936"/>
      <c r="PVS3" s="2936"/>
      <c r="PVT3" s="2936"/>
      <c r="PVU3" s="2936"/>
      <c r="PVV3" s="2936"/>
      <c r="PVW3" s="2936"/>
      <c r="PVX3" s="2936"/>
      <c r="PVY3" s="2936"/>
      <c r="PVZ3" s="2936"/>
      <c r="PWA3" s="2936"/>
      <c r="PWB3" s="2936"/>
      <c r="PWC3" s="2936"/>
      <c r="PWD3" s="2936"/>
      <c r="PWE3" s="2936"/>
      <c r="PWF3" s="2936"/>
      <c r="PWG3" s="2936"/>
      <c r="PWH3" s="2936"/>
      <c r="PWI3" s="2936"/>
      <c r="PWJ3" s="2936"/>
      <c r="PWK3" s="2936"/>
      <c r="PWL3" s="2936"/>
      <c r="PWM3" s="2936"/>
      <c r="PWN3" s="2936"/>
      <c r="PWO3" s="2936"/>
      <c r="PWP3" s="2936"/>
      <c r="PWQ3" s="2936"/>
      <c r="PWR3" s="2936"/>
      <c r="PWS3" s="2936"/>
      <c r="PWT3" s="2936"/>
      <c r="PWU3" s="2936"/>
      <c r="PWV3" s="2936"/>
      <c r="PWW3" s="2936"/>
      <c r="PWX3" s="2936"/>
      <c r="PWY3" s="2936"/>
      <c r="PWZ3" s="2936"/>
      <c r="PXA3" s="2936"/>
      <c r="PXB3" s="2936"/>
      <c r="PXC3" s="2936"/>
      <c r="PXD3" s="2936"/>
      <c r="PXE3" s="2936"/>
      <c r="PXF3" s="2936"/>
      <c r="PXG3" s="2936"/>
      <c r="PXH3" s="2936"/>
      <c r="PXI3" s="2936"/>
      <c r="PXJ3" s="2936"/>
      <c r="PXK3" s="2936"/>
      <c r="PXL3" s="2936"/>
      <c r="PXM3" s="2936"/>
      <c r="PXN3" s="2936"/>
      <c r="PXO3" s="2936"/>
      <c r="PXP3" s="2936"/>
      <c r="PXQ3" s="2936"/>
      <c r="PXR3" s="2936"/>
      <c r="PXS3" s="2936"/>
      <c r="PXT3" s="2936"/>
      <c r="PXU3" s="2936"/>
      <c r="PXV3" s="2936"/>
      <c r="PXW3" s="2936"/>
      <c r="PXX3" s="2936"/>
      <c r="PXY3" s="2936"/>
      <c r="PXZ3" s="2936"/>
      <c r="PYA3" s="2936"/>
      <c r="PYB3" s="2936"/>
      <c r="PYC3" s="2936"/>
      <c r="PYD3" s="2936"/>
      <c r="PYE3" s="2936"/>
      <c r="PYF3" s="2936"/>
      <c r="PYG3" s="2936"/>
      <c r="PYH3" s="2936"/>
      <c r="PYI3" s="2936"/>
      <c r="PYJ3" s="2936"/>
      <c r="PYK3" s="2936"/>
      <c r="PYL3" s="2936"/>
      <c r="PYM3" s="2936"/>
      <c r="PYN3" s="2936"/>
      <c r="PYO3" s="2936"/>
      <c r="PYP3" s="2936"/>
      <c r="PYQ3" s="2936"/>
      <c r="PYR3" s="2936"/>
      <c r="PYS3" s="2936"/>
      <c r="PYT3" s="2936"/>
      <c r="PYU3" s="2936"/>
      <c r="PYV3" s="2936"/>
      <c r="PYW3" s="2936"/>
      <c r="PYX3" s="2936"/>
      <c r="PYY3" s="2936"/>
      <c r="PYZ3" s="2936"/>
      <c r="PZA3" s="2936"/>
      <c r="PZB3" s="2936"/>
      <c r="PZC3" s="2936"/>
      <c r="PZD3" s="2936"/>
      <c r="PZE3" s="2936"/>
      <c r="PZF3" s="2936"/>
      <c r="PZG3" s="2936"/>
      <c r="PZH3" s="2936"/>
      <c r="PZI3" s="2936"/>
      <c r="PZJ3" s="2936"/>
      <c r="PZK3" s="2936"/>
      <c r="PZL3" s="2936"/>
      <c r="PZM3" s="2936"/>
      <c r="PZN3" s="2936"/>
      <c r="PZO3" s="2936"/>
      <c r="PZP3" s="2936"/>
      <c r="PZQ3" s="2936"/>
      <c r="PZR3" s="2936"/>
      <c r="PZS3" s="2936"/>
      <c r="PZT3" s="2936"/>
      <c r="PZU3" s="2936"/>
      <c r="PZV3" s="2936"/>
      <c r="PZW3" s="2936"/>
      <c r="PZX3" s="2936"/>
      <c r="PZY3" s="2936"/>
      <c r="PZZ3" s="2936"/>
      <c r="QAA3" s="2936"/>
      <c r="QAB3" s="2936"/>
      <c r="QAC3" s="2936"/>
      <c r="QAD3" s="2936"/>
      <c r="QAE3" s="2936"/>
      <c r="QAF3" s="2936"/>
      <c r="QAG3" s="2936"/>
      <c r="QAH3" s="2936"/>
      <c r="QAI3" s="2936"/>
      <c r="QAJ3" s="2936"/>
      <c r="QAK3" s="2936"/>
      <c r="QAL3" s="2936"/>
      <c r="QAM3" s="2936"/>
      <c r="QAN3" s="2936"/>
      <c r="QAO3" s="2936"/>
      <c r="QAP3" s="2936"/>
      <c r="QAQ3" s="2936"/>
      <c r="QAR3" s="2936"/>
      <c r="QAS3" s="2936"/>
      <c r="QAT3" s="2936"/>
      <c r="QAU3" s="2936"/>
      <c r="QAV3" s="2936"/>
      <c r="QAW3" s="2936"/>
      <c r="QAX3" s="2936"/>
      <c r="QAY3" s="2936"/>
      <c r="QAZ3" s="2936"/>
      <c r="QBA3" s="2936"/>
      <c r="QBB3" s="2936"/>
      <c r="QBC3" s="2936"/>
      <c r="QBD3" s="2936"/>
      <c r="QBE3" s="2936"/>
      <c r="QBF3" s="2936"/>
      <c r="QBG3" s="2936"/>
      <c r="QBH3" s="2936"/>
      <c r="QBI3" s="2936"/>
      <c r="QBJ3" s="2936"/>
      <c r="QBK3" s="2936"/>
      <c r="QBL3" s="2936"/>
      <c r="QBM3" s="2936"/>
      <c r="QBN3" s="2936"/>
      <c r="QBO3" s="2936"/>
      <c r="QBP3" s="2936"/>
      <c r="QBQ3" s="2936"/>
      <c r="QBR3" s="2936"/>
      <c r="QBS3" s="2936"/>
      <c r="QBT3" s="2936"/>
      <c r="QBU3" s="2936"/>
      <c r="QBV3" s="2936"/>
      <c r="QBW3" s="2936"/>
      <c r="QBX3" s="2936"/>
      <c r="QBY3" s="2936"/>
      <c r="QBZ3" s="2936"/>
      <c r="QCA3" s="2936"/>
      <c r="QCB3" s="2936"/>
      <c r="QCC3" s="2936"/>
      <c r="QCD3" s="2936"/>
      <c r="QCE3" s="2936"/>
      <c r="QCF3" s="2936"/>
      <c r="QCG3" s="2936"/>
      <c r="QCH3" s="2936"/>
      <c r="QCI3" s="2936"/>
      <c r="QCJ3" s="2936"/>
      <c r="QCK3" s="2936"/>
      <c r="QCL3" s="2936"/>
      <c r="QCM3" s="2936"/>
      <c r="QCN3" s="2936"/>
      <c r="QCO3" s="2936"/>
      <c r="QCP3" s="2936"/>
      <c r="QCQ3" s="2936"/>
      <c r="QCR3" s="2936"/>
      <c r="QCS3" s="2936"/>
      <c r="QCT3" s="2936"/>
      <c r="QCU3" s="2936"/>
      <c r="QCV3" s="2936"/>
      <c r="QCW3" s="2936"/>
      <c r="QCX3" s="2936"/>
      <c r="QCY3" s="2936"/>
      <c r="QCZ3" s="2936"/>
      <c r="QDA3" s="2936"/>
      <c r="QDB3" s="2936"/>
      <c r="QDC3" s="2936"/>
      <c r="QDD3" s="2936"/>
      <c r="QDE3" s="2936"/>
      <c r="QDF3" s="2936"/>
      <c r="QDG3" s="2936"/>
      <c r="QDH3" s="2936"/>
      <c r="QDI3" s="2936"/>
      <c r="QDJ3" s="2936"/>
      <c r="QDK3" s="2936"/>
      <c r="QDL3" s="2936"/>
      <c r="QDM3" s="2936"/>
      <c r="QDN3" s="2936"/>
      <c r="QDO3" s="2936"/>
      <c r="QDP3" s="2936"/>
      <c r="QDQ3" s="2936"/>
      <c r="QDR3" s="2936"/>
      <c r="QDS3" s="2936"/>
      <c r="QDT3" s="2936"/>
      <c r="QDU3" s="2936"/>
      <c r="QDV3" s="2936"/>
      <c r="QDW3" s="2936"/>
      <c r="QDX3" s="2936"/>
      <c r="QDY3" s="2936"/>
      <c r="QDZ3" s="2936"/>
      <c r="QEA3" s="2936"/>
      <c r="QEB3" s="2936"/>
      <c r="QEC3" s="2936"/>
      <c r="QED3" s="2936"/>
      <c r="QEE3" s="2936"/>
      <c r="QEF3" s="2936"/>
      <c r="QEG3" s="2936"/>
      <c r="QEH3" s="2936"/>
      <c r="QEI3" s="2936"/>
      <c r="QEJ3" s="2936"/>
      <c r="QEK3" s="2936"/>
      <c r="QEL3" s="2936"/>
      <c r="QEM3" s="2936"/>
      <c r="QEN3" s="2936"/>
      <c r="QEO3" s="2936"/>
      <c r="QEP3" s="2936"/>
      <c r="QEQ3" s="2936"/>
      <c r="QER3" s="2936"/>
      <c r="QES3" s="2936"/>
      <c r="QET3" s="2936"/>
      <c r="QEU3" s="2936"/>
      <c r="QEV3" s="2936"/>
      <c r="QEW3" s="2936"/>
      <c r="QEX3" s="2936"/>
      <c r="QEY3" s="2936"/>
      <c r="QEZ3" s="2936"/>
      <c r="QFA3" s="2936"/>
      <c r="QFB3" s="2936"/>
      <c r="QFC3" s="2936"/>
      <c r="QFD3" s="2936"/>
      <c r="QFE3" s="2936"/>
      <c r="QFF3" s="2936"/>
      <c r="QFG3" s="2936"/>
      <c r="QFH3" s="2936"/>
      <c r="QFI3" s="2936"/>
      <c r="QFJ3" s="2936"/>
      <c r="QFK3" s="2936"/>
      <c r="QFL3" s="2936"/>
      <c r="QFM3" s="2936"/>
      <c r="QFN3" s="2936"/>
      <c r="QFO3" s="2936"/>
      <c r="QFP3" s="2936"/>
      <c r="QFQ3" s="2936"/>
      <c r="QFR3" s="2936"/>
      <c r="QFS3" s="2936"/>
      <c r="QFT3" s="2936"/>
      <c r="QFU3" s="2936"/>
      <c r="QFV3" s="2936"/>
      <c r="QFW3" s="2936"/>
      <c r="QFX3" s="2936"/>
      <c r="QFY3" s="2936"/>
      <c r="QFZ3" s="2936"/>
      <c r="QGA3" s="2936"/>
      <c r="QGB3" s="2936"/>
      <c r="QGC3" s="2936"/>
      <c r="QGD3" s="2936"/>
      <c r="QGE3" s="2936"/>
      <c r="QGF3" s="2936"/>
      <c r="QGG3" s="2936"/>
      <c r="QGH3" s="2936"/>
      <c r="QGI3" s="2936"/>
      <c r="QGJ3" s="2936"/>
      <c r="QGK3" s="2936"/>
      <c r="QGL3" s="2936"/>
      <c r="QGM3" s="2936"/>
      <c r="QGN3" s="2936"/>
      <c r="QGO3" s="2936"/>
      <c r="QGP3" s="2936"/>
      <c r="QGQ3" s="2936"/>
      <c r="QGR3" s="2936"/>
      <c r="QGS3" s="2936"/>
      <c r="QGT3" s="2936"/>
      <c r="QGU3" s="2936"/>
      <c r="QGV3" s="2936"/>
      <c r="QGW3" s="2936"/>
      <c r="QGX3" s="2936"/>
      <c r="QGY3" s="2936"/>
      <c r="QGZ3" s="2936"/>
      <c r="QHA3" s="2936"/>
      <c r="QHB3" s="2936"/>
      <c r="QHC3" s="2936"/>
      <c r="QHD3" s="2936"/>
      <c r="QHE3" s="2936"/>
      <c r="QHF3" s="2936"/>
      <c r="QHG3" s="2936"/>
      <c r="QHH3" s="2936"/>
      <c r="QHI3" s="2936"/>
      <c r="QHJ3" s="2936"/>
      <c r="QHK3" s="2936"/>
      <c r="QHL3" s="2936"/>
      <c r="QHM3" s="2936"/>
      <c r="QHN3" s="2936"/>
      <c r="QHO3" s="2936"/>
      <c r="QHP3" s="2936"/>
      <c r="QHQ3" s="2936"/>
      <c r="QHR3" s="2936"/>
      <c r="QHS3" s="2936"/>
      <c r="QHT3" s="2936"/>
      <c r="QHU3" s="2936"/>
      <c r="QHV3" s="2936"/>
      <c r="QHW3" s="2936"/>
      <c r="QHX3" s="2936"/>
      <c r="QHY3" s="2936"/>
      <c r="QHZ3" s="2936"/>
      <c r="QIA3" s="2936"/>
      <c r="QIB3" s="2936"/>
      <c r="QIC3" s="2936"/>
      <c r="QID3" s="2936"/>
      <c r="QIE3" s="2936"/>
      <c r="QIF3" s="2936"/>
      <c r="QIG3" s="2936"/>
      <c r="QIH3" s="2936"/>
      <c r="QII3" s="2936"/>
      <c r="QIJ3" s="2936"/>
      <c r="QIK3" s="2936"/>
      <c r="QIL3" s="2936"/>
      <c r="QIM3" s="2936"/>
      <c r="QIN3" s="2936"/>
      <c r="QIO3" s="2936"/>
      <c r="QIP3" s="2936"/>
      <c r="QIQ3" s="2936"/>
      <c r="QIR3" s="2936"/>
      <c r="QIS3" s="2936"/>
      <c r="QIT3" s="2936"/>
      <c r="QIU3" s="2936"/>
      <c r="QIV3" s="2936"/>
      <c r="QIW3" s="2936"/>
      <c r="QIX3" s="2936"/>
      <c r="QIY3" s="2936"/>
      <c r="QIZ3" s="2936"/>
      <c r="QJA3" s="2936"/>
      <c r="QJB3" s="2936"/>
      <c r="QJC3" s="2936"/>
      <c r="QJD3" s="2936"/>
      <c r="QJE3" s="2936"/>
      <c r="QJF3" s="2936"/>
      <c r="QJG3" s="2936"/>
      <c r="QJH3" s="2936"/>
      <c r="QJI3" s="2936"/>
      <c r="QJJ3" s="2936"/>
      <c r="QJK3" s="2936"/>
      <c r="QJL3" s="2936"/>
      <c r="QJM3" s="2936"/>
      <c r="QJN3" s="2936"/>
      <c r="QJO3" s="2936"/>
      <c r="QJP3" s="2936"/>
      <c r="QJQ3" s="2936"/>
      <c r="QJR3" s="2936"/>
      <c r="QJS3" s="2936"/>
      <c r="QJT3" s="2936"/>
      <c r="QJU3" s="2936"/>
      <c r="QJV3" s="2936"/>
      <c r="QJW3" s="2936"/>
      <c r="QJX3" s="2936"/>
      <c r="QJY3" s="2936"/>
      <c r="QJZ3" s="2936"/>
      <c r="QKA3" s="2936"/>
      <c r="QKB3" s="2936"/>
      <c r="QKC3" s="2936"/>
      <c r="QKD3" s="2936"/>
      <c r="QKE3" s="2936"/>
      <c r="QKF3" s="2936"/>
      <c r="QKG3" s="2936"/>
      <c r="QKH3" s="2936"/>
      <c r="QKI3" s="2936"/>
      <c r="QKJ3" s="2936"/>
      <c r="QKK3" s="2936"/>
      <c r="QKL3" s="2936"/>
      <c r="QKM3" s="2936"/>
      <c r="QKN3" s="2936"/>
      <c r="QKO3" s="2936"/>
      <c r="QKP3" s="2936"/>
      <c r="QKQ3" s="2936"/>
      <c r="QKR3" s="2936"/>
      <c r="QKS3" s="2936"/>
      <c r="QKT3" s="2936"/>
      <c r="QKU3" s="2936"/>
      <c r="QKV3" s="2936"/>
      <c r="QKW3" s="2936"/>
      <c r="QKX3" s="2936"/>
      <c r="QKY3" s="2936"/>
      <c r="QKZ3" s="2936"/>
      <c r="QLA3" s="2936"/>
      <c r="QLB3" s="2936"/>
      <c r="QLC3" s="2936"/>
      <c r="QLD3" s="2936"/>
      <c r="QLE3" s="2936"/>
      <c r="QLF3" s="2936"/>
      <c r="QLG3" s="2936"/>
      <c r="QLH3" s="2936"/>
      <c r="QLI3" s="2936"/>
      <c r="QLJ3" s="2936"/>
      <c r="QLK3" s="2936"/>
      <c r="QLL3" s="2936"/>
      <c r="QLM3" s="2936"/>
      <c r="QLN3" s="2936"/>
      <c r="QLO3" s="2936"/>
      <c r="QLP3" s="2936"/>
      <c r="QLQ3" s="2936"/>
      <c r="QLR3" s="2936"/>
      <c r="QLS3" s="2936"/>
      <c r="QLT3" s="2936"/>
      <c r="QLU3" s="2936"/>
      <c r="QLV3" s="2936"/>
      <c r="QLW3" s="2936"/>
      <c r="QLX3" s="2936"/>
      <c r="QLY3" s="2936"/>
      <c r="QLZ3" s="2936"/>
      <c r="QMA3" s="2936"/>
      <c r="QMB3" s="2936"/>
      <c r="QMC3" s="2936"/>
      <c r="QMD3" s="2936"/>
      <c r="QME3" s="2936"/>
      <c r="QMF3" s="2936"/>
      <c r="QMG3" s="2936"/>
      <c r="QMH3" s="2936"/>
      <c r="QMI3" s="2936"/>
      <c r="QMJ3" s="2936"/>
      <c r="QMK3" s="2936"/>
      <c r="QML3" s="2936"/>
      <c r="QMM3" s="2936"/>
      <c r="QMN3" s="2936"/>
      <c r="QMO3" s="2936"/>
      <c r="QMP3" s="2936"/>
      <c r="QMQ3" s="2936"/>
      <c r="QMR3" s="2936"/>
      <c r="QMS3" s="2936"/>
      <c r="QMT3" s="2936"/>
      <c r="QMU3" s="2936"/>
      <c r="QMV3" s="2936"/>
      <c r="QMW3" s="2936"/>
      <c r="QMX3" s="2936"/>
      <c r="QMY3" s="2936"/>
      <c r="QMZ3" s="2936"/>
      <c r="QNA3" s="2936"/>
      <c r="QNB3" s="2936"/>
      <c r="QNC3" s="2936"/>
      <c r="QND3" s="2936"/>
      <c r="QNE3" s="2936"/>
      <c r="QNF3" s="2936"/>
      <c r="QNG3" s="2936"/>
      <c r="QNH3" s="2936"/>
      <c r="QNI3" s="2936"/>
      <c r="QNJ3" s="2936"/>
      <c r="QNK3" s="2936"/>
      <c r="QNL3" s="2936"/>
      <c r="QNM3" s="2936"/>
      <c r="QNN3" s="2936"/>
      <c r="QNO3" s="2936"/>
      <c r="QNP3" s="2936"/>
      <c r="QNQ3" s="2936"/>
      <c r="QNR3" s="2936"/>
      <c r="QNS3" s="2936"/>
      <c r="QNT3" s="2936"/>
      <c r="QNU3" s="2936"/>
      <c r="QNV3" s="2936"/>
      <c r="QNW3" s="2936"/>
      <c r="QNX3" s="2936"/>
      <c r="QNY3" s="2936"/>
      <c r="QNZ3" s="2936"/>
      <c r="QOA3" s="2936"/>
      <c r="QOB3" s="2936"/>
      <c r="QOC3" s="2936"/>
      <c r="QOD3" s="2936"/>
      <c r="QOE3" s="2936"/>
      <c r="QOF3" s="2936"/>
      <c r="QOG3" s="2936"/>
      <c r="QOH3" s="2936"/>
      <c r="QOI3" s="2936"/>
      <c r="QOJ3" s="2936"/>
      <c r="QOK3" s="2936"/>
      <c r="QOL3" s="2936"/>
      <c r="QOM3" s="2936"/>
      <c r="QON3" s="2936"/>
      <c r="QOO3" s="2936"/>
      <c r="QOP3" s="2936"/>
      <c r="QOQ3" s="2936"/>
      <c r="QOR3" s="2936"/>
      <c r="QOS3" s="2936"/>
      <c r="QOT3" s="2936"/>
      <c r="QOU3" s="2936"/>
      <c r="QOV3" s="2936"/>
      <c r="QOW3" s="2936"/>
      <c r="QOX3" s="2936"/>
      <c r="QOY3" s="2936"/>
      <c r="QOZ3" s="2936"/>
      <c r="QPA3" s="2936"/>
      <c r="QPB3" s="2936"/>
      <c r="QPC3" s="2936"/>
      <c r="QPD3" s="2936"/>
      <c r="QPE3" s="2936"/>
      <c r="QPF3" s="2936"/>
      <c r="QPG3" s="2936"/>
      <c r="QPH3" s="2936"/>
      <c r="QPI3" s="2936"/>
      <c r="QPJ3" s="2936"/>
      <c r="QPK3" s="2936"/>
      <c r="QPL3" s="2936"/>
      <c r="QPM3" s="2936"/>
      <c r="QPN3" s="2936"/>
      <c r="QPO3" s="2936"/>
      <c r="QPP3" s="2936"/>
      <c r="QPQ3" s="2936"/>
      <c r="QPR3" s="2936"/>
      <c r="QPS3" s="2936"/>
      <c r="QPT3" s="2936"/>
      <c r="QPU3" s="2936"/>
      <c r="QPV3" s="2936"/>
      <c r="QPW3" s="2936"/>
      <c r="QPX3" s="2936"/>
      <c r="QPY3" s="2936"/>
      <c r="QPZ3" s="2936"/>
      <c r="QQA3" s="2936"/>
      <c r="QQB3" s="2936"/>
      <c r="QQC3" s="2936"/>
      <c r="QQD3" s="2936"/>
      <c r="QQE3" s="2936"/>
      <c r="QQF3" s="2936"/>
      <c r="QQG3" s="2936"/>
      <c r="QQH3" s="2936"/>
      <c r="QQI3" s="2936"/>
      <c r="QQJ3" s="2936"/>
      <c r="QQK3" s="2936"/>
      <c r="QQL3" s="2936"/>
      <c r="QQM3" s="2936"/>
      <c r="QQN3" s="2936"/>
      <c r="QQO3" s="2936"/>
      <c r="QQP3" s="2936"/>
      <c r="QQQ3" s="2936"/>
      <c r="QQR3" s="2936"/>
      <c r="QQS3" s="2936"/>
      <c r="QQT3" s="2936"/>
      <c r="QQU3" s="2936"/>
      <c r="QQV3" s="2936"/>
      <c r="QQW3" s="2936"/>
      <c r="QQX3" s="2936"/>
      <c r="QQY3" s="2936"/>
      <c r="QQZ3" s="2936"/>
      <c r="QRA3" s="2936"/>
      <c r="QRB3" s="2936"/>
      <c r="QRC3" s="2936"/>
      <c r="QRD3" s="2936"/>
      <c r="QRE3" s="2936"/>
      <c r="QRF3" s="2936"/>
      <c r="QRG3" s="2936"/>
      <c r="QRH3" s="2936"/>
      <c r="QRI3" s="2936"/>
      <c r="QRJ3" s="2936"/>
      <c r="QRK3" s="2936"/>
      <c r="QRL3" s="2936"/>
      <c r="QRM3" s="2936"/>
      <c r="QRN3" s="2936"/>
      <c r="QRO3" s="2936"/>
      <c r="QRP3" s="2936"/>
      <c r="QRQ3" s="2936"/>
      <c r="QRR3" s="2936"/>
      <c r="QRS3" s="2936"/>
      <c r="QRT3" s="2936"/>
      <c r="QRU3" s="2936"/>
      <c r="QRV3" s="2936"/>
      <c r="QRW3" s="2936"/>
      <c r="QRX3" s="2936"/>
      <c r="QRY3" s="2936"/>
      <c r="QRZ3" s="2936"/>
      <c r="QSA3" s="2936"/>
      <c r="QSB3" s="2936"/>
      <c r="QSC3" s="2936"/>
      <c r="QSD3" s="2936"/>
      <c r="QSE3" s="2936"/>
      <c r="QSF3" s="2936"/>
      <c r="QSG3" s="2936"/>
      <c r="QSH3" s="2936"/>
      <c r="QSI3" s="2936"/>
      <c r="QSJ3" s="2936"/>
      <c r="QSK3" s="2936"/>
      <c r="QSL3" s="2936"/>
      <c r="QSM3" s="2936"/>
      <c r="QSN3" s="2936"/>
      <c r="QSO3" s="2936"/>
      <c r="QSP3" s="2936"/>
      <c r="QSQ3" s="2936"/>
      <c r="QSR3" s="2936"/>
      <c r="QSS3" s="2936"/>
      <c r="QST3" s="2936"/>
      <c r="QSU3" s="2936"/>
      <c r="QSV3" s="2936"/>
      <c r="QSW3" s="2936"/>
      <c r="QSX3" s="2936"/>
      <c r="QSY3" s="2936"/>
      <c r="QSZ3" s="2936"/>
      <c r="QTA3" s="2936"/>
      <c r="QTB3" s="2936"/>
      <c r="QTC3" s="2936"/>
      <c r="QTD3" s="2936"/>
      <c r="QTE3" s="2936"/>
      <c r="QTF3" s="2936"/>
      <c r="QTG3" s="2936"/>
      <c r="QTH3" s="2936"/>
      <c r="QTI3" s="2936"/>
      <c r="QTJ3" s="2936"/>
      <c r="QTK3" s="2936"/>
      <c r="QTL3" s="2936"/>
      <c r="QTM3" s="2936"/>
      <c r="QTN3" s="2936"/>
      <c r="QTO3" s="2936"/>
      <c r="QTP3" s="2936"/>
      <c r="QTQ3" s="2936"/>
      <c r="QTR3" s="2936"/>
      <c r="QTS3" s="2936"/>
      <c r="QTT3" s="2936"/>
      <c r="QTU3" s="2936"/>
      <c r="QTV3" s="2936"/>
      <c r="QTW3" s="2936"/>
      <c r="QTX3" s="2936"/>
      <c r="QTY3" s="2936"/>
      <c r="QTZ3" s="2936"/>
      <c r="QUA3" s="2936"/>
      <c r="QUB3" s="2936"/>
      <c r="QUC3" s="2936"/>
      <c r="QUD3" s="2936"/>
      <c r="QUE3" s="2936"/>
      <c r="QUF3" s="2936"/>
      <c r="QUG3" s="2936"/>
      <c r="QUH3" s="2936"/>
      <c r="QUI3" s="2936"/>
      <c r="QUJ3" s="2936"/>
      <c r="QUK3" s="2936"/>
      <c r="QUL3" s="2936"/>
      <c r="QUM3" s="2936"/>
      <c r="QUN3" s="2936"/>
      <c r="QUO3" s="2936"/>
      <c r="QUP3" s="2936"/>
      <c r="QUQ3" s="2936"/>
      <c r="QUR3" s="2936"/>
      <c r="QUS3" s="2936"/>
      <c r="QUT3" s="2936"/>
      <c r="QUU3" s="2936"/>
      <c r="QUV3" s="2936"/>
      <c r="QUW3" s="2936"/>
      <c r="QUX3" s="2936"/>
      <c r="QUY3" s="2936"/>
      <c r="QUZ3" s="2936"/>
      <c r="QVA3" s="2936"/>
      <c r="QVB3" s="2936"/>
      <c r="QVC3" s="2936"/>
      <c r="QVD3" s="2936"/>
      <c r="QVE3" s="2936"/>
      <c r="QVF3" s="2936"/>
      <c r="QVG3" s="2936"/>
      <c r="QVH3" s="2936"/>
      <c r="QVI3" s="2936"/>
      <c r="QVJ3" s="2936"/>
      <c r="QVK3" s="2936"/>
      <c r="QVL3" s="2936"/>
      <c r="QVM3" s="2936"/>
      <c r="QVN3" s="2936"/>
      <c r="QVO3" s="2936"/>
      <c r="QVP3" s="2936"/>
      <c r="QVQ3" s="2936"/>
      <c r="QVR3" s="2936"/>
      <c r="QVS3" s="2936"/>
      <c r="QVT3" s="2936"/>
      <c r="QVU3" s="2936"/>
      <c r="QVV3" s="2936"/>
      <c r="QVW3" s="2936"/>
      <c r="QVX3" s="2936"/>
      <c r="QVY3" s="2936"/>
      <c r="QVZ3" s="2936"/>
      <c r="QWA3" s="2936"/>
      <c r="QWB3" s="2936"/>
      <c r="QWC3" s="2936"/>
      <c r="QWD3" s="2936"/>
      <c r="QWE3" s="2936"/>
      <c r="QWF3" s="2936"/>
      <c r="QWG3" s="2936"/>
      <c r="QWH3" s="2936"/>
      <c r="QWI3" s="2936"/>
      <c r="QWJ3" s="2936"/>
      <c r="QWK3" s="2936"/>
      <c r="QWL3" s="2936"/>
      <c r="QWM3" s="2936"/>
      <c r="QWN3" s="2936"/>
      <c r="QWO3" s="2936"/>
      <c r="QWP3" s="2936"/>
      <c r="QWQ3" s="2936"/>
      <c r="QWR3" s="2936"/>
      <c r="QWS3" s="2936"/>
      <c r="QWT3" s="2936"/>
      <c r="QWU3" s="2936"/>
      <c r="QWV3" s="2936"/>
      <c r="QWW3" s="2936"/>
      <c r="QWX3" s="2936"/>
      <c r="QWY3" s="2936"/>
      <c r="QWZ3" s="2936"/>
      <c r="QXA3" s="2936"/>
      <c r="QXB3" s="2936"/>
      <c r="QXC3" s="2936"/>
      <c r="QXD3" s="2936"/>
      <c r="QXE3" s="2936"/>
      <c r="QXF3" s="2936"/>
      <c r="QXG3" s="2936"/>
      <c r="QXH3" s="2936"/>
      <c r="QXI3" s="2936"/>
      <c r="QXJ3" s="2936"/>
      <c r="QXK3" s="2936"/>
      <c r="QXL3" s="2936"/>
      <c r="QXM3" s="2936"/>
      <c r="QXN3" s="2936"/>
      <c r="QXO3" s="2936"/>
      <c r="QXP3" s="2936"/>
      <c r="QXQ3" s="2936"/>
      <c r="QXR3" s="2936"/>
      <c r="QXS3" s="2936"/>
      <c r="QXT3" s="2936"/>
      <c r="QXU3" s="2936"/>
      <c r="QXV3" s="2936"/>
      <c r="QXW3" s="2936"/>
      <c r="QXX3" s="2936"/>
      <c r="QXY3" s="2936"/>
      <c r="QXZ3" s="2936"/>
      <c r="QYA3" s="2936"/>
      <c r="QYB3" s="2936"/>
      <c r="QYC3" s="2936"/>
      <c r="QYD3" s="2936"/>
      <c r="QYE3" s="2936"/>
      <c r="QYF3" s="2936"/>
      <c r="QYG3" s="2936"/>
      <c r="QYH3" s="2936"/>
      <c r="QYI3" s="2936"/>
      <c r="QYJ3" s="2936"/>
      <c r="QYK3" s="2936"/>
      <c r="QYL3" s="2936"/>
      <c r="QYM3" s="2936"/>
      <c r="QYN3" s="2936"/>
      <c r="QYO3" s="2936"/>
      <c r="QYP3" s="2936"/>
      <c r="QYQ3" s="2936"/>
      <c r="QYR3" s="2936"/>
      <c r="QYS3" s="2936"/>
      <c r="QYT3" s="2936"/>
      <c r="QYU3" s="2936"/>
      <c r="QYV3" s="2936"/>
      <c r="QYW3" s="2936"/>
      <c r="QYX3" s="2936"/>
      <c r="QYY3" s="2936"/>
      <c r="QYZ3" s="2936"/>
      <c r="QZA3" s="2936"/>
      <c r="QZB3" s="2936"/>
      <c r="QZC3" s="2936"/>
      <c r="QZD3" s="2936"/>
      <c r="QZE3" s="2936"/>
      <c r="QZF3" s="2936"/>
      <c r="QZG3" s="2936"/>
      <c r="QZH3" s="2936"/>
      <c r="QZI3" s="2936"/>
      <c r="QZJ3" s="2936"/>
      <c r="QZK3" s="2936"/>
      <c r="QZL3" s="2936"/>
      <c r="QZM3" s="2936"/>
      <c r="QZN3" s="2936"/>
      <c r="QZO3" s="2936"/>
      <c r="QZP3" s="2936"/>
      <c r="QZQ3" s="2936"/>
      <c r="QZR3" s="2936"/>
      <c r="QZS3" s="2936"/>
      <c r="QZT3" s="2936"/>
      <c r="QZU3" s="2936"/>
      <c r="QZV3" s="2936"/>
      <c r="QZW3" s="2936"/>
      <c r="QZX3" s="2936"/>
      <c r="QZY3" s="2936"/>
      <c r="QZZ3" s="2936"/>
      <c r="RAA3" s="2936"/>
      <c r="RAB3" s="2936"/>
      <c r="RAC3" s="2936"/>
      <c r="RAD3" s="2936"/>
      <c r="RAE3" s="2936"/>
      <c r="RAF3" s="2936"/>
      <c r="RAG3" s="2936"/>
      <c r="RAH3" s="2936"/>
      <c r="RAI3" s="2936"/>
      <c r="RAJ3" s="2936"/>
      <c r="RAK3" s="2936"/>
      <c r="RAL3" s="2936"/>
      <c r="RAM3" s="2936"/>
      <c r="RAN3" s="2936"/>
      <c r="RAO3" s="2936"/>
      <c r="RAP3" s="2936"/>
      <c r="RAQ3" s="2936"/>
      <c r="RAR3" s="2936"/>
      <c r="RAS3" s="2936"/>
      <c r="RAT3" s="2936"/>
      <c r="RAU3" s="2936"/>
      <c r="RAV3" s="2936"/>
      <c r="RAW3" s="2936"/>
      <c r="RAX3" s="2936"/>
      <c r="RAY3" s="2936"/>
      <c r="RAZ3" s="2936"/>
      <c r="RBA3" s="2936"/>
      <c r="RBB3" s="2936"/>
      <c r="RBC3" s="2936"/>
      <c r="RBD3" s="2936"/>
      <c r="RBE3" s="2936"/>
      <c r="RBF3" s="2936"/>
      <c r="RBG3" s="2936"/>
      <c r="RBH3" s="2936"/>
      <c r="RBI3" s="2936"/>
      <c r="RBJ3" s="2936"/>
      <c r="RBK3" s="2936"/>
      <c r="RBL3" s="2936"/>
      <c r="RBM3" s="2936"/>
      <c r="RBN3" s="2936"/>
      <c r="RBO3" s="2936"/>
      <c r="RBP3" s="2936"/>
      <c r="RBQ3" s="2936"/>
      <c r="RBR3" s="2936"/>
      <c r="RBS3" s="2936"/>
      <c r="RBT3" s="2936"/>
      <c r="RBU3" s="2936"/>
      <c r="RBV3" s="2936"/>
      <c r="RBW3" s="2936"/>
      <c r="RBX3" s="2936"/>
      <c r="RBY3" s="2936"/>
      <c r="RBZ3" s="2936"/>
      <c r="RCA3" s="2936"/>
      <c r="RCB3" s="2936"/>
      <c r="RCC3" s="2936"/>
      <c r="RCD3" s="2936"/>
      <c r="RCE3" s="2936"/>
      <c r="RCF3" s="2936"/>
      <c r="RCG3" s="2936"/>
      <c r="RCH3" s="2936"/>
      <c r="RCI3" s="2936"/>
      <c r="RCJ3" s="2936"/>
      <c r="RCK3" s="2936"/>
      <c r="RCL3" s="2936"/>
      <c r="RCM3" s="2936"/>
      <c r="RCN3" s="2936"/>
      <c r="RCO3" s="2936"/>
      <c r="RCP3" s="2936"/>
      <c r="RCQ3" s="2936"/>
      <c r="RCR3" s="2936"/>
      <c r="RCS3" s="2936"/>
      <c r="RCT3" s="2936"/>
      <c r="RCU3" s="2936"/>
      <c r="RCV3" s="2936"/>
      <c r="RCW3" s="2936"/>
      <c r="RCX3" s="2936"/>
      <c r="RCY3" s="2936"/>
      <c r="RCZ3" s="2936"/>
      <c r="RDA3" s="2936"/>
      <c r="RDB3" s="2936"/>
      <c r="RDC3" s="2936"/>
      <c r="RDD3" s="2936"/>
      <c r="RDE3" s="2936"/>
      <c r="RDF3" s="2936"/>
      <c r="RDG3" s="2936"/>
      <c r="RDH3" s="2936"/>
      <c r="RDI3" s="2936"/>
      <c r="RDJ3" s="2936"/>
      <c r="RDK3" s="2936"/>
      <c r="RDL3" s="2936"/>
      <c r="RDM3" s="2936"/>
      <c r="RDN3" s="2936"/>
      <c r="RDO3" s="2936"/>
      <c r="RDP3" s="2936"/>
      <c r="RDQ3" s="2936"/>
      <c r="RDR3" s="2936"/>
      <c r="RDS3" s="2936"/>
      <c r="RDT3" s="2936"/>
      <c r="RDU3" s="2936"/>
      <c r="RDV3" s="2936"/>
      <c r="RDW3" s="2936"/>
      <c r="RDX3" s="2936"/>
      <c r="RDY3" s="2936"/>
      <c r="RDZ3" s="2936"/>
      <c r="REA3" s="2936"/>
      <c r="REB3" s="2936"/>
      <c r="REC3" s="2936"/>
      <c r="RED3" s="2936"/>
      <c r="REE3" s="2936"/>
      <c r="REF3" s="2936"/>
      <c r="REG3" s="2936"/>
      <c r="REH3" s="2936"/>
      <c r="REI3" s="2936"/>
      <c r="REJ3" s="2936"/>
      <c r="REK3" s="2936"/>
      <c r="REL3" s="2936"/>
      <c r="REM3" s="2936"/>
      <c r="REN3" s="2936"/>
      <c r="REO3" s="2936"/>
      <c r="REP3" s="2936"/>
      <c r="REQ3" s="2936"/>
      <c r="RER3" s="2936"/>
      <c r="RES3" s="2936"/>
      <c r="RET3" s="2936"/>
      <c r="REU3" s="2936"/>
      <c r="REV3" s="2936"/>
      <c r="REW3" s="2936"/>
      <c r="REX3" s="2936"/>
      <c r="REY3" s="2936"/>
      <c r="REZ3" s="2936"/>
      <c r="RFA3" s="2936"/>
      <c r="RFB3" s="2936"/>
      <c r="RFC3" s="2936"/>
      <c r="RFD3" s="2936"/>
      <c r="RFE3" s="2936"/>
      <c r="RFF3" s="2936"/>
      <c r="RFG3" s="2936"/>
      <c r="RFH3" s="2936"/>
      <c r="RFI3" s="2936"/>
      <c r="RFJ3" s="2936"/>
      <c r="RFK3" s="2936"/>
      <c r="RFL3" s="2936"/>
      <c r="RFM3" s="2936"/>
      <c r="RFN3" s="2936"/>
      <c r="RFO3" s="2936"/>
      <c r="RFP3" s="2936"/>
      <c r="RFQ3" s="2936"/>
      <c r="RFR3" s="2936"/>
      <c r="RFS3" s="2936"/>
      <c r="RFT3" s="2936"/>
      <c r="RFU3" s="2936"/>
      <c r="RFV3" s="2936"/>
      <c r="RFW3" s="2936"/>
      <c r="RFX3" s="2936"/>
      <c r="RFY3" s="2936"/>
      <c r="RFZ3" s="2936"/>
      <c r="RGA3" s="2936"/>
      <c r="RGB3" s="2936"/>
      <c r="RGC3" s="2936"/>
      <c r="RGD3" s="2936"/>
      <c r="RGE3" s="2936"/>
      <c r="RGF3" s="2936"/>
      <c r="RGG3" s="2936"/>
      <c r="RGH3" s="2936"/>
      <c r="RGI3" s="2936"/>
      <c r="RGJ3" s="2936"/>
      <c r="RGK3" s="2936"/>
      <c r="RGL3" s="2936"/>
      <c r="RGM3" s="2936"/>
      <c r="RGN3" s="2936"/>
      <c r="RGO3" s="2936"/>
      <c r="RGP3" s="2936"/>
      <c r="RGQ3" s="2936"/>
      <c r="RGR3" s="2936"/>
      <c r="RGS3" s="2936"/>
      <c r="RGT3" s="2936"/>
      <c r="RGU3" s="2936"/>
      <c r="RGV3" s="2936"/>
      <c r="RGW3" s="2936"/>
      <c r="RGX3" s="2936"/>
      <c r="RGY3" s="2936"/>
      <c r="RGZ3" s="2936"/>
      <c r="RHA3" s="2936"/>
      <c r="RHB3" s="2936"/>
      <c r="RHC3" s="2936"/>
      <c r="RHD3" s="2936"/>
      <c r="RHE3" s="2936"/>
      <c r="RHF3" s="2936"/>
      <c r="RHG3" s="2936"/>
      <c r="RHH3" s="2936"/>
      <c r="RHI3" s="2936"/>
      <c r="RHJ3" s="2936"/>
      <c r="RHK3" s="2936"/>
      <c r="RHL3" s="2936"/>
      <c r="RHM3" s="2936"/>
      <c r="RHN3" s="2936"/>
      <c r="RHO3" s="2936"/>
      <c r="RHP3" s="2936"/>
      <c r="RHQ3" s="2936"/>
      <c r="RHR3" s="2936"/>
      <c r="RHS3" s="2936"/>
      <c r="RHT3" s="2936"/>
      <c r="RHU3" s="2936"/>
      <c r="RHV3" s="2936"/>
      <c r="RHW3" s="2936"/>
      <c r="RHX3" s="2936"/>
      <c r="RHY3" s="2936"/>
      <c r="RHZ3" s="2936"/>
      <c r="RIA3" s="2936"/>
      <c r="RIB3" s="2936"/>
      <c r="RIC3" s="2936"/>
      <c r="RID3" s="2936"/>
      <c r="RIE3" s="2936"/>
      <c r="RIF3" s="2936"/>
      <c r="RIG3" s="2936"/>
      <c r="RIH3" s="2936"/>
      <c r="RII3" s="2936"/>
      <c r="RIJ3" s="2936"/>
      <c r="RIK3" s="2936"/>
      <c r="RIL3" s="2936"/>
      <c r="RIM3" s="2936"/>
      <c r="RIN3" s="2936"/>
      <c r="RIO3" s="2936"/>
      <c r="RIP3" s="2936"/>
      <c r="RIQ3" s="2936"/>
      <c r="RIR3" s="2936"/>
      <c r="RIS3" s="2936"/>
      <c r="RIT3" s="2936"/>
      <c r="RIU3" s="2936"/>
      <c r="RIV3" s="2936"/>
      <c r="RIW3" s="2936"/>
      <c r="RIX3" s="2936"/>
      <c r="RIY3" s="2936"/>
      <c r="RIZ3" s="2936"/>
      <c r="RJA3" s="2936"/>
      <c r="RJB3" s="2936"/>
      <c r="RJC3" s="2936"/>
      <c r="RJD3" s="2936"/>
      <c r="RJE3" s="2936"/>
      <c r="RJF3" s="2936"/>
      <c r="RJG3" s="2936"/>
      <c r="RJH3" s="2936"/>
      <c r="RJI3" s="2936"/>
      <c r="RJJ3" s="2936"/>
      <c r="RJK3" s="2936"/>
      <c r="RJL3" s="2936"/>
      <c r="RJM3" s="2936"/>
      <c r="RJN3" s="2936"/>
      <c r="RJO3" s="2936"/>
      <c r="RJP3" s="2936"/>
      <c r="RJQ3" s="2936"/>
      <c r="RJR3" s="2936"/>
      <c r="RJS3" s="2936"/>
      <c r="RJT3" s="2936"/>
      <c r="RJU3" s="2936"/>
      <c r="RJV3" s="2936"/>
      <c r="RJW3" s="2936"/>
      <c r="RJX3" s="2936"/>
      <c r="RJY3" s="2936"/>
      <c r="RJZ3" s="2936"/>
      <c r="RKA3" s="2936"/>
      <c r="RKB3" s="2936"/>
      <c r="RKC3" s="2936"/>
      <c r="RKD3" s="2936"/>
      <c r="RKE3" s="2936"/>
      <c r="RKF3" s="2936"/>
      <c r="RKG3" s="2936"/>
      <c r="RKH3" s="2936"/>
      <c r="RKI3" s="2936"/>
      <c r="RKJ3" s="2936"/>
      <c r="RKK3" s="2936"/>
      <c r="RKL3" s="2936"/>
      <c r="RKM3" s="2936"/>
      <c r="RKN3" s="2936"/>
      <c r="RKO3" s="2936"/>
      <c r="RKP3" s="2936"/>
      <c r="RKQ3" s="2936"/>
      <c r="RKR3" s="2936"/>
      <c r="RKS3" s="2936"/>
      <c r="RKT3" s="2936"/>
      <c r="RKU3" s="2936"/>
      <c r="RKV3" s="2936"/>
      <c r="RKW3" s="2936"/>
      <c r="RKX3" s="2936"/>
      <c r="RKY3" s="2936"/>
      <c r="RKZ3" s="2936"/>
      <c r="RLA3" s="2936"/>
      <c r="RLB3" s="2936"/>
      <c r="RLC3" s="2936"/>
      <c r="RLD3" s="2936"/>
      <c r="RLE3" s="2936"/>
      <c r="RLF3" s="2936"/>
      <c r="RLG3" s="2936"/>
      <c r="RLH3" s="2936"/>
      <c r="RLI3" s="2936"/>
      <c r="RLJ3" s="2936"/>
      <c r="RLK3" s="2936"/>
      <c r="RLL3" s="2936"/>
      <c r="RLM3" s="2936"/>
      <c r="RLN3" s="2936"/>
      <c r="RLO3" s="2936"/>
      <c r="RLP3" s="2936"/>
      <c r="RLQ3" s="2936"/>
      <c r="RLR3" s="2936"/>
      <c r="RLS3" s="2936"/>
      <c r="RLT3" s="2936"/>
      <c r="RLU3" s="2936"/>
      <c r="RLV3" s="2936"/>
      <c r="RLW3" s="2936"/>
      <c r="RLX3" s="2936"/>
      <c r="RLY3" s="2936"/>
      <c r="RLZ3" s="2936"/>
      <c r="RMA3" s="2936"/>
      <c r="RMB3" s="2936"/>
      <c r="RMC3" s="2936"/>
      <c r="RMD3" s="2936"/>
      <c r="RME3" s="2936"/>
      <c r="RMF3" s="2936"/>
      <c r="RMG3" s="2936"/>
      <c r="RMH3" s="2936"/>
      <c r="RMI3" s="2936"/>
      <c r="RMJ3" s="2936"/>
      <c r="RMK3" s="2936"/>
      <c r="RML3" s="2936"/>
      <c r="RMM3" s="2936"/>
      <c r="RMN3" s="2936"/>
      <c r="RMO3" s="2936"/>
      <c r="RMP3" s="2936"/>
      <c r="RMQ3" s="2936"/>
      <c r="RMR3" s="2936"/>
      <c r="RMS3" s="2936"/>
      <c r="RMT3" s="2936"/>
      <c r="RMU3" s="2936"/>
      <c r="RMV3" s="2936"/>
      <c r="RMW3" s="2936"/>
      <c r="RMX3" s="2936"/>
      <c r="RMY3" s="2936"/>
      <c r="RMZ3" s="2936"/>
      <c r="RNA3" s="2936"/>
      <c r="RNB3" s="2936"/>
      <c r="RNC3" s="2936"/>
      <c r="RND3" s="2936"/>
      <c r="RNE3" s="2936"/>
      <c r="RNF3" s="2936"/>
      <c r="RNG3" s="2936"/>
      <c r="RNH3" s="2936"/>
      <c r="RNI3" s="2936"/>
      <c r="RNJ3" s="2936"/>
      <c r="RNK3" s="2936"/>
      <c r="RNL3" s="2936"/>
      <c r="RNM3" s="2936"/>
      <c r="RNN3" s="2936"/>
      <c r="RNO3" s="2936"/>
      <c r="RNP3" s="2936"/>
      <c r="RNQ3" s="2936"/>
      <c r="RNR3" s="2936"/>
      <c r="RNS3" s="2936"/>
      <c r="RNT3" s="2936"/>
      <c r="RNU3" s="2936"/>
      <c r="RNV3" s="2936"/>
      <c r="RNW3" s="2936"/>
      <c r="RNX3" s="2936"/>
      <c r="RNY3" s="2936"/>
      <c r="RNZ3" s="2936"/>
      <c r="ROA3" s="2936"/>
      <c r="ROB3" s="2936"/>
      <c r="ROC3" s="2936"/>
      <c r="ROD3" s="2936"/>
      <c r="ROE3" s="2936"/>
      <c r="ROF3" s="2936"/>
      <c r="ROG3" s="2936"/>
      <c r="ROH3" s="2936"/>
      <c r="ROI3" s="2936"/>
      <c r="ROJ3" s="2936"/>
      <c r="ROK3" s="2936"/>
      <c r="ROL3" s="2936"/>
      <c r="ROM3" s="2936"/>
      <c r="RON3" s="2936"/>
      <c r="ROO3" s="2936"/>
      <c r="ROP3" s="2936"/>
      <c r="ROQ3" s="2936"/>
      <c r="ROR3" s="2936"/>
      <c r="ROS3" s="2936"/>
      <c r="ROT3" s="2936"/>
      <c r="ROU3" s="2936"/>
      <c r="ROV3" s="2936"/>
      <c r="ROW3" s="2936"/>
      <c r="ROX3" s="2936"/>
      <c r="ROY3" s="2936"/>
      <c r="ROZ3" s="2936"/>
      <c r="RPA3" s="2936"/>
      <c r="RPB3" s="2936"/>
      <c r="RPC3" s="2936"/>
      <c r="RPD3" s="2936"/>
      <c r="RPE3" s="2936"/>
      <c r="RPF3" s="2936"/>
      <c r="RPG3" s="2936"/>
      <c r="RPH3" s="2936"/>
      <c r="RPI3" s="2936"/>
      <c r="RPJ3" s="2936"/>
      <c r="RPK3" s="2936"/>
      <c r="RPL3" s="2936"/>
      <c r="RPM3" s="2936"/>
      <c r="RPN3" s="2936"/>
      <c r="RPO3" s="2936"/>
      <c r="RPP3" s="2936"/>
      <c r="RPQ3" s="2936"/>
      <c r="RPR3" s="2936"/>
      <c r="RPS3" s="2936"/>
      <c r="RPT3" s="2936"/>
      <c r="RPU3" s="2936"/>
      <c r="RPV3" s="2936"/>
      <c r="RPW3" s="2936"/>
      <c r="RPX3" s="2936"/>
      <c r="RPY3" s="2936"/>
      <c r="RPZ3" s="2936"/>
      <c r="RQA3" s="2936"/>
      <c r="RQB3" s="2936"/>
      <c r="RQC3" s="2936"/>
      <c r="RQD3" s="2936"/>
      <c r="RQE3" s="2936"/>
      <c r="RQF3" s="2936"/>
      <c r="RQG3" s="2936"/>
      <c r="RQH3" s="2936"/>
      <c r="RQI3" s="2936"/>
      <c r="RQJ3" s="2936"/>
      <c r="RQK3" s="2936"/>
      <c r="RQL3" s="2936"/>
      <c r="RQM3" s="2936"/>
      <c r="RQN3" s="2936"/>
      <c r="RQO3" s="2936"/>
      <c r="RQP3" s="2936"/>
      <c r="RQQ3" s="2936"/>
      <c r="RQR3" s="2936"/>
      <c r="RQS3" s="2936"/>
      <c r="RQT3" s="2936"/>
      <c r="RQU3" s="2936"/>
      <c r="RQV3" s="2936"/>
      <c r="RQW3" s="2936"/>
      <c r="RQX3" s="2936"/>
      <c r="RQY3" s="2936"/>
      <c r="RQZ3" s="2936"/>
      <c r="RRA3" s="2936"/>
      <c r="RRB3" s="2936"/>
      <c r="RRC3" s="2936"/>
      <c r="RRD3" s="2936"/>
      <c r="RRE3" s="2936"/>
      <c r="RRF3" s="2936"/>
      <c r="RRG3" s="2936"/>
      <c r="RRH3" s="2936"/>
      <c r="RRI3" s="2936"/>
      <c r="RRJ3" s="2936"/>
      <c r="RRK3" s="2936"/>
      <c r="RRL3" s="2936"/>
      <c r="RRM3" s="2936"/>
      <c r="RRN3" s="2936"/>
      <c r="RRO3" s="2936"/>
      <c r="RRP3" s="2936"/>
      <c r="RRQ3" s="2936"/>
      <c r="RRR3" s="2936"/>
      <c r="RRS3" s="2936"/>
      <c r="RRT3" s="2936"/>
      <c r="RRU3" s="2936"/>
      <c r="RRV3" s="2936"/>
      <c r="RRW3" s="2936"/>
      <c r="RRX3" s="2936"/>
      <c r="RRY3" s="2936"/>
      <c r="RRZ3" s="2936"/>
      <c r="RSA3" s="2936"/>
      <c r="RSB3" s="2936"/>
      <c r="RSC3" s="2936"/>
      <c r="RSD3" s="2936"/>
      <c r="RSE3" s="2936"/>
      <c r="RSF3" s="2936"/>
      <c r="RSG3" s="2936"/>
      <c r="RSH3" s="2936"/>
      <c r="RSI3" s="2936"/>
      <c r="RSJ3" s="2936"/>
      <c r="RSK3" s="2936"/>
      <c r="RSL3" s="2936"/>
      <c r="RSM3" s="2936"/>
      <c r="RSN3" s="2936"/>
      <c r="RSO3" s="2936"/>
      <c r="RSP3" s="2936"/>
      <c r="RSQ3" s="2936"/>
      <c r="RSR3" s="2936"/>
      <c r="RSS3" s="2936"/>
      <c r="RST3" s="2936"/>
      <c r="RSU3" s="2936"/>
      <c r="RSV3" s="2936"/>
      <c r="RSW3" s="2936"/>
      <c r="RSX3" s="2936"/>
      <c r="RSY3" s="2936"/>
      <c r="RSZ3" s="2936"/>
      <c r="RTA3" s="2936"/>
      <c r="RTB3" s="2936"/>
      <c r="RTC3" s="2936"/>
      <c r="RTD3" s="2936"/>
      <c r="RTE3" s="2936"/>
      <c r="RTF3" s="2936"/>
      <c r="RTG3" s="2936"/>
      <c r="RTH3" s="2936"/>
      <c r="RTI3" s="2936"/>
      <c r="RTJ3" s="2936"/>
      <c r="RTK3" s="2936"/>
      <c r="RTL3" s="2936"/>
      <c r="RTM3" s="2936"/>
      <c r="RTN3" s="2936"/>
      <c r="RTO3" s="2936"/>
      <c r="RTP3" s="2936"/>
      <c r="RTQ3" s="2936"/>
      <c r="RTR3" s="2936"/>
      <c r="RTS3" s="2936"/>
      <c r="RTT3" s="2936"/>
      <c r="RTU3" s="2936"/>
      <c r="RTV3" s="2936"/>
      <c r="RTW3" s="2936"/>
      <c r="RTX3" s="2936"/>
      <c r="RTY3" s="2936"/>
      <c r="RTZ3" s="2936"/>
      <c r="RUA3" s="2936"/>
      <c r="RUB3" s="2936"/>
      <c r="RUC3" s="2936"/>
      <c r="RUD3" s="2936"/>
      <c r="RUE3" s="2936"/>
      <c r="RUF3" s="2936"/>
      <c r="RUG3" s="2936"/>
      <c r="RUH3" s="2936"/>
      <c r="RUI3" s="2936"/>
      <c r="RUJ3" s="2936"/>
      <c r="RUK3" s="2936"/>
      <c r="RUL3" s="2936"/>
      <c r="RUM3" s="2936"/>
      <c r="RUN3" s="2936"/>
      <c r="RUO3" s="2936"/>
      <c r="RUP3" s="2936"/>
      <c r="RUQ3" s="2936"/>
      <c r="RUR3" s="2936"/>
      <c r="RUS3" s="2936"/>
      <c r="RUT3" s="2936"/>
      <c r="RUU3" s="2936"/>
      <c r="RUV3" s="2936"/>
      <c r="RUW3" s="2936"/>
      <c r="RUX3" s="2936"/>
      <c r="RUY3" s="2936"/>
      <c r="RUZ3" s="2936"/>
      <c r="RVA3" s="2936"/>
      <c r="RVB3" s="2936"/>
      <c r="RVC3" s="2936"/>
      <c r="RVD3" s="2936"/>
      <c r="RVE3" s="2936"/>
      <c r="RVF3" s="2936"/>
      <c r="RVG3" s="2936"/>
      <c r="RVH3" s="2936"/>
      <c r="RVI3" s="2936"/>
      <c r="RVJ3" s="2936"/>
      <c r="RVK3" s="2936"/>
      <c r="RVL3" s="2936"/>
      <c r="RVM3" s="2936"/>
      <c r="RVN3" s="2936"/>
      <c r="RVO3" s="2936"/>
      <c r="RVP3" s="2936"/>
      <c r="RVQ3" s="2936"/>
      <c r="RVR3" s="2936"/>
      <c r="RVS3" s="2936"/>
      <c r="RVT3" s="2936"/>
      <c r="RVU3" s="2936"/>
      <c r="RVV3" s="2936"/>
      <c r="RVW3" s="2936"/>
      <c r="RVX3" s="2936"/>
      <c r="RVY3" s="2936"/>
      <c r="RVZ3" s="2936"/>
      <c r="RWA3" s="2936"/>
      <c r="RWB3" s="2936"/>
      <c r="RWC3" s="2936"/>
      <c r="RWD3" s="2936"/>
      <c r="RWE3" s="2936"/>
      <c r="RWF3" s="2936"/>
      <c r="RWG3" s="2936"/>
      <c r="RWH3" s="2936"/>
      <c r="RWI3" s="2936"/>
      <c r="RWJ3" s="2936"/>
      <c r="RWK3" s="2936"/>
      <c r="RWL3" s="2936"/>
      <c r="RWM3" s="2936"/>
      <c r="RWN3" s="2936"/>
      <c r="RWO3" s="2936"/>
      <c r="RWP3" s="2936"/>
      <c r="RWQ3" s="2936"/>
      <c r="RWR3" s="2936"/>
      <c r="RWS3" s="2936"/>
      <c r="RWT3" s="2936"/>
      <c r="RWU3" s="2936"/>
      <c r="RWV3" s="2936"/>
      <c r="RWW3" s="2936"/>
      <c r="RWX3" s="2936"/>
      <c r="RWY3" s="2936"/>
      <c r="RWZ3" s="2936"/>
      <c r="RXA3" s="2936"/>
      <c r="RXB3" s="2936"/>
      <c r="RXC3" s="2936"/>
      <c r="RXD3" s="2936"/>
      <c r="RXE3" s="2936"/>
      <c r="RXF3" s="2936"/>
      <c r="RXG3" s="2936"/>
      <c r="RXH3" s="2936"/>
      <c r="RXI3" s="2936"/>
      <c r="RXJ3" s="2936"/>
      <c r="RXK3" s="2936"/>
      <c r="RXL3" s="2936"/>
      <c r="RXM3" s="2936"/>
      <c r="RXN3" s="2936"/>
      <c r="RXO3" s="2936"/>
      <c r="RXP3" s="2936"/>
      <c r="RXQ3" s="2936"/>
      <c r="RXR3" s="2936"/>
      <c r="RXS3" s="2936"/>
      <c r="RXT3" s="2936"/>
      <c r="RXU3" s="2936"/>
      <c r="RXV3" s="2936"/>
      <c r="RXW3" s="2936"/>
      <c r="RXX3" s="2936"/>
      <c r="RXY3" s="2936"/>
      <c r="RXZ3" s="2936"/>
      <c r="RYA3" s="2936"/>
      <c r="RYB3" s="2936"/>
      <c r="RYC3" s="2936"/>
      <c r="RYD3" s="2936"/>
      <c r="RYE3" s="2936"/>
      <c r="RYF3" s="2936"/>
      <c r="RYG3" s="2936"/>
      <c r="RYH3" s="2936"/>
      <c r="RYI3" s="2936"/>
      <c r="RYJ3" s="2936"/>
      <c r="RYK3" s="2936"/>
      <c r="RYL3" s="2936"/>
      <c r="RYM3" s="2936"/>
      <c r="RYN3" s="2936"/>
      <c r="RYO3" s="2936"/>
      <c r="RYP3" s="2936"/>
      <c r="RYQ3" s="2936"/>
      <c r="RYR3" s="2936"/>
      <c r="RYS3" s="2936"/>
      <c r="RYT3" s="2936"/>
      <c r="RYU3" s="2936"/>
      <c r="RYV3" s="2936"/>
      <c r="RYW3" s="2936"/>
      <c r="RYX3" s="2936"/>
      <c r="RYY3" s="2936"/>
      <c r="RYZ3" s="2936"/>
      <c r="RZA3" s="2936"/>
      <c r="RZB3" s="2936"/>
      <c r="RZC3" s="2936"/>
      <c r="RZD3" s="2936"/>
      <c r="RZE3" s="2936"/>
      <c r="RZF3" s="2936"/>
      <c r="RZG3" s="2936"/>
      <c r="RZH3" s="2936"/>
      <c r="RZI3" s="2936"/>
      <c r="RZJ3" s="2936"/>
      <c r="RZK3" s="2936"/>
      <c r="RZL3" s="2936"/>
      <c r="RZM3" s="2936"/>
      <c r="RZN3" s="2936"/>
      <c r="RZO3" s="2936"/>
      <c r="RZP3" s="2936"/>
      <c r="RZQ3" s="2936"/>
      <c r="RZR3" s="2936"/>
      <c r="RZS3" s="2936"/>
      <c r="RZT3" s="2936"/>
      <c r="RZU3" s="2936"/>
      <c r="RZV3" s="2936"/>
      <c r="RZW3" s="2936"/>
      <c r="RZX3" s="2936"/>
      <c r="RZY3" s="2936"/>
      <c r="RZZ3" s="2936"/>
      <c r="SAA3" s="2936"/>
      <c r="SAB3" s="2936"/>
      <c r="SAC3" s="2936"/>
      <c r="SAD3" s="2936"/>
      <c r="SAE3" s="2936"/>
      <c r="SAF3" s="2936"/>
      <c r="SAG3" s="2936"/>
      <c r="SAH3" s="2936"/>
      <c r="SAI3" s="2936"/>
      <c r="SAJ3" s="2936"/>
      <c r="SAK3" s="2936"/>
      <c r="SAL3" s="2936"/>
      <c r="SAM3" s="2936"/>
      <c r="SAN3" s="2936"/>
      <c r="SAO3" s="2936"/>
      <c r="SAP3" s="2936"/>
      <c r="SAQ3" s="2936"/>
      <c r="SAR3" s="2936"/>
      <c r="SAS3" s="2936"/>
      <c r="SAT3" s="2936"/>
      <c r="SAU3" s="2936"/>
      <c r="SAV3" s="2936"/>
      <c r="SAW3" s="2936"/>
      <c r="SAX3" s="2936"/>
      <c r="SAY3" s="2936"/>
      <c r="SAZ3" s="2936"/>
      <c r="SBA3" s="2936"/>
      <c r="SBB3" s="2936"/>
      <c r="SBC3" s="2936"/>
      <c r="SBD3" s="2936"/>
      <c r="SBE3" s="2936"/>
      <c r="SBF3" s="2936"/>
      <c r="SBG3" s="2936"/>
      <c r="SBH3" s="2936"/>
      <c r="SBI3" s="2936"/>
      <c r="SBJ3" s="2936"/>
      <c r="SBK3" s="2936"/>
      <c r="SBL3" s="2936"/>
      <c r="SBM3" s="2936"/>
      <c r="SBN3" s="2936"/>
      <c r="SBO3" s="2936"/>
      <c r="SBP3" s="2936"/>
      <c r="SBQ3" s="2936"/>
      <c r="SBR3" s="2936"/>
      <c r="SBS3" s="2936"/>
      <c r="SBT3" s="2936"/>
      <c r="SBU3" s="2936"/>
      <c r="SBV3" s="2936"/>
      <c r="SBW3" s="2936"/>
      <c r="SBX3" s="2936"/>
      <c r="SBY3" s="2936"/>
      <c r="SBZ3" s="2936"/>
      <c r="SCA3" s="2936"/>
      <c r="SCB3" s="2936"/>
      <c r="SCC3" s="2936"/>
      <c r="SCD3" s="2936"/>
      <c r="SCE3" s="2936"/>
      <c r="SCF3" s="2936"/>
      <c r="SCG3" s="2936"/>
      <c r="SCH3" s="2936"/>
      <c r="SCI3" s="2936"/>
      <c r="SCJ3" s="2936"/>
      <c r="SCK3" s="2936"/>
      <c r="SCL3" s="2936"/>
      <c r="SCM3" s="2936"/>
      <c r="SCN3" s="2936"/>
      <c r="SCO3" s="2936"/>
      <c r="SCP3" s="2936"/>
      <c r="SCQ3" s="2936"/>
      <c r="SCR3" s="2936"/>
      <c r="SCS3" s="2936"/>
      <c r="SCT3" s="2936"/>
      <c r="SCU3" s="2936"/>
      <c r="SCV3" s="2936"/>
      <c r="SCW3" s="2936"/>
      <c r="SCX3" s="2936"/>
      <c r="SCY3" s="2936"/>
      <c r="SCZ3" s="2936"/>
      <c r="SDA3" s="2936"/>
      <c r="SDB3" s="2936"/>
      <c r="SDC3" s="2936"/>
      <c r="SDD3" s="2936"/>
      <c r="SDE3" s="2936"/>
      <c r="SDF3" s="2936"/>
      <c r="SDG3" s="2936"/>
      <c r="SDH3" s="2936"/>
      <c r="SDI3" s="2936"/>
      <c r="SDJ3" s="2936"/>
      <c r="SDK3" s="2936"/>
      <c r="SDL3" s="2936"/>
      <c r="SDM3" s="2936"/>
      <c r="SDN3" s="2936"/>
      <c r="SDO3" s="2936"/>
      <c r="SDP3" s="2936"/>
      <c r="SDQ3" s="2936"/>
      <c r="SDR3" s="2936"/>
      <c r="SDS3" s="2936"/>
      <c r="SDT3" s="2936"/>
      <c r="SDU3" s="2936"/>
      <c r="SDV3" s="2936"/>
      <c r="SDW3" s="2936"/>
      <c r="SDX3" s="2936"/>
      <c r="SDY3" s="2936"/>
      <c r="SDZ3" s="2936"/>
      <c r="SEA3" s="2936"/>
      <c r="SEB3" s="2936"/>
      <c r="SEC3" s="2936"/>
      <c r="SED3" s="2936"/>
      <c r="SEE3" s="2936"/>
      <c r="SEF3" s="2936"/>
      <c r="SEG3" s="2936"/>
      <c r="SEH3" s="2936"/>
      <c r="SEI3" s="2936"/>
      <c r="SEJ3" s="2936"/>
      <c r="SEK3" s="2936"/>
      <c r="SEL3" s="2936"/>
      <c r="SEM3" s="2936"/>
      <c r="SEN3" s="2936"/>
      <c r="SEO3" s="2936"/>
      <c r="SEP3" s="2936"/>
      <c r="SEQ3" s="2936"/>
      <c r="SER3" s="2936"/>
      <c r="SES3" s="2936"/>
      <c r="SET3" s="2936"/>
      <c r="SEU3" s="2936"/>
      <c r="SEV3" s="2936"/>
      <c r="SEW3" s="2936"/>
      <c r="SEX3" s="2936"/>
      <c r="SEY3" s="2936"/>
      <c r="SEZ3" s="2936"/>
      <c r="SFA3" s="2936"/>
      <c r="SFB3" s="2936"/>
      <c r="SFC3" s="2936"/>
      <c r="SFD3" s="2936"/>
      <c r="SFE3" s="2936"/>
      <c r="SFF3" s="2936"/>
      <c r="SFG3" s="2936"/>
      <c r="SFH3" s="2936"/>
      <c r="SFI3" s="2936"/>
      <c r="SFJ3" s="2936"/>
      <c r="SFK3" s="2936"/>
      <c r="SFL3" s="2936"/>
      <c r="SFM3" s="2936"/>
      <c r="SFN3" s="2936"/>
      <c r="SFO3" s="2936"/>
      <c r="SFP3" s="2936"/>
      <c r="SFQ3" s="2936"/>
      <c r="SFR3" s="2936"/>
      <c r="SFS3" s="2936"/>
      <c r="SFT3" s="2936"/>
      <c r="SFU3" s="2936"/>
      <c r="SFV3" s="2936"/>
      <c r="SFW3" s="2936"/>
      <c r="SFX3" s="2936"/>
      <c r="SFY3" s="2936"/>
      <c r="SFZ3" s="2936"/>
      <c r="SGA3" s="2936"/>
      <c r="SGB3" s="2936"/>
      <c r="SGC3" s="2936"/>
      <c r="SGD3" s="2936"/>
      <c r="SGE3" s="2936"/>
      <c r="SGF3" s="2936"/>
      <c r="SGG3" s="2936"/>
      <c r="SGH3" s="2936"/>
      <c r="SGI3" s="2936"/>
      <c r="SGJ3" s="2936"/>
      <c r="SGK3" s="2936"/>
      <c r="SGL3" s="2936"/>
      <c r="SGM3" s="2936"/>
      <c r="SGN3" s="2936"/>
      <c r="SGO3" s="2936"/>
      <c r="SGP3" s="2936"/>
      <c r="SGQ3" s="2936"/>
      <c r="SGR3" s="2936"/>
      <c r="SGS3" s="2936"/>
      <c r="SGT3" s="2936"/>
      <c r="SGU3" s="2936"/>
      <c r="SGV3" s="2936"/>
      <c r="SGW3" s="2936"/>
      <c r="SGX3" s="2936"/>
      <c r="SGY3" s="2936"/>
      <c r="SGZ3" s="2936"/>
      <c r="SHA3" s="2936"/>
      <c r="SHB3" s="2936"/>
      <c r="SHC3" s="2936"/>
      <c r="SHD3" s="2936"/>
      <c r="SHE3" s="2936"/>
      <c r="SHF3" s="2936"/>
      <c r="SHG3" s="2936"/>
      <c r="SHH3" s="2936"/>
      <c r="SHI3" s="2936"/>
      <c r="SHJ3" s="2936"/>
      <c r="SHK3" s="2936"/>
      <c r="SHL3" s="2936"/>
      <c r="SHM3" s="2936"/>
      <c r="SHN3" s="2936"/>
      <c r="SHO3" s="2936"/>
      <c r="SHP3" s="2936"/>
      <c r="SHQ3" s="2936"/>
      <c r="SHR3" s="2936"/>
      <c r="SHS3" s="2936"/>
      <c r="SHT3" s="2936"/>
      <c r="SHU3" s="2936"/>
      <c r="SHV3" s="2936"/>
      <c r="SHW3" s="2936"/>
      <c r="SHX3" s="2936"/>
      <c r="SHY3" s="2936"/>
      <c r="SHZ3" s="2936"/>
      <c r="SIA3" s="2936"/>
      <c r="SIB3" s="2936"/>
      <c r="SIC3" s="2936"/>
      <c r="SID3" s="2936"/>
      <c r="SIE3" s="2936"/>
      <c r="SIF3" s="2936"/>
      <c r="SIG3" s="2936"/>
      <c r="SIH3" s="2936"/>
      <c r="SII3" s="2936"/>
      <c r="SIJ3" s="2936"/>
      <c r="SIK3" s="2936"/>
      <c r="SIL3" s="2936"/>
      <c r="SIM3" s="2936"/>
      <c r="SIN3" s="2936"/>
      <c r="SIO3" s="2936"/>
      <c r="SIP3" s="2936"/>
      <c r="SIQ3" s="2936"/>
      <c r="SIR3" s="2936"/>
      <c r="SIS3" s="2936"/>
      <c r="SIT3" s="2936"/>
      <c r="SIU3" s="2936"/>
      <c r="SIV3" s="2936"/>
      <c r="SIW3" s="2936"/>
      <c r="SIX3" s="2936"/>
      <c r="SIY3" s="2936"/>
      <c r="SIZ3" s="2936"/>
      <c r="SJA3" s="2936"/>
      <c r="SJB3" s="2936"/>
      <c r="SJC3" s="2936"/>
      <c r="SJD3" s="2936"/>
      <c r="SJE3" s="2936"/>
      <c r="SJF3" s="2936"/>
      <c r="SJG3" s="2936"/>
      <c r="SJH3" s="2936"/>
      <c r="SJI3" s="2936"/>
      <c r="SJJ3" s="2936"/>
      <c r="SJK3" s="2936"/>
      <c r="SJL3" s="2936"/>
      <c r="SJM3" s="2936"/>
      <c r="SJN3" s="2936"/>
      <c r="SJO3" s="2936"/>
      <c r="SJP3" s="2936"/>
      <c r="SJQ3" s="2936"/>
      <c r="SJR3" s="2936"/>
      <c r="SJS3" s="2936"/>
      <c r="SJT3" s="2936"/>
      <c r="SJU3" s="2936"/>
      <c r="SJV3" s="2936"/>
      <c r="SJW3" s="2936"/>
      <c r="SJX3" s="2936"/>
      <c r="SJY3" s="2936"/>
      <c r="SJZ3" s="2936"/>
      <c r="SKA3" s="2936"/>
      <c r="SKB3" s="2936"/>
      <c r="SKC3" s="2936"/>
      <c r="SKD3" s="2936"/>
      <c r="SKE3" s="2936"/>
      <c r="SKF3" s="2936"/>
      <c r="SKG3" s="2936"/>
      <c r="SKH3" s="2936"/>
      <c r="SKI3" s="2936"/>
      <c r="SKJ3" s="2936"/>
      <c r="SKK3" s="2936"/>
      <c r="SKL3" s="2936"/>
      <c r="SKM3" s="2936"/>
      <c r="SKN3" s="2936"/>
      <c r="SKO3" s="2936"/>
      <c r="SKP3" s="2936"/>
      <c r="SKQ3" s="2936"/>
      <c r="SKR3" s="2936"/>
      <c r="SKS3" s="2936"/>
      <c r="SKT3" s="2936"/>
      <c r="SKU3" s="2936"/>
      <c r="SKV3" s="2936"/>
      <c r="SKW3" s="2936"/>
      <c r="SKX3" s="2936"/>
      <c r="SKY3" s="2936"/>
      <c r="SKZ3" s="2936"/>
      <c r="SLA3" s="2936"/>
      <c r="SLB3" s="2936"/>
      <c r="SLC3" s="2936"/>
      <c r="SLD3" s="2936"/>
      <c r="SLE3" s="2936"/>
      <c r="SLF3" s="2936"/>
      <c r="SLG3" s="2936"/>
      <c r="SLH3" s="2936"/>
      <c r="SLI3" s="2936"/>
      <c r="SLJ3" s="2936"/>
      <c r="SLK3" s="2936"/>
      <c r="SLL3" s="2936"/>
      <c r="SLM3" s="2936"/>
      <c r="SLN3" s="2936"/>
      <c r="SLO3" s="2936"/>
      <c r="SLP3" s="2936"/>
      <c r="SLQ3" s="2936"/>
      <c r="SLR3" s="2936"/>
      <c r="SLS3" s="2936"/>
      <c r="SLT3" s="2936"/>
      <c r="SLU3" s="2936"/>
      <c r="SLV3" s="2936"/>
      <c r="SLW3" s="2936"/>
      <c r="SLX3" s="2936"/>
      <c r="SLY3" s="2936"/>
      <c r="SLZ3" s="2936"/>
      <c r="SMA3" s="2936"/>
      <c r="SMB3" s="2936"/>
      <c r="SMC3" s="2936"/>
      <c r="SMD3" s="2936"/>
      <c r="SME3" s="2936"/>
      <c r="SMF3" s="2936"/>
      <c r="SMG3" s="2936"/>
      <c r="SMH3" s="2936"/>
      <c r="SMI3" s="2936"/>
      <c r="SMJ3" s="2936"/>
      <c r="SMK3" s="2936"/>
      <c r="SML3" s="2936"/>
      <c r="SMM3" s="2936"/>
      <c r="SMN3" s="2936"/>
      <c r="SMO3" s="2936"/>
      <c r="SMP3" s="2936"/>
      <c r="SMQ3" s="2936"/>
      <c r="SMR3" s="2936"/>
      <c r="SMS3" s="2936"/>
      <c r="SMT3" s="2936"/>
      <c r="SMU3" s="2936"/>
      <c r="SMV3" s="2936"/>
      <c r="SMW3" s="2936"/>
      <c r="SMX3" s="2936"/>
      <c r="SMY3" s="2936"/>
      <c r="SMZ3" s="2936"/>
      <c r="SNA3" s="2936"/>
      <c r="SNB3" s="2936"/>
      <c r="SNC3" s="2936"/>
      <c r="SND3" s="2936"/>
      <c r="SNE3" s="2936"/>
      <c r="SNF3" s="2936"/>
      <c r="SNG3" s="2936"/>
      <c r="SNH3" s="2936"/>
      <c r="SNI3" s="2936"/>
      <c r="SNJ3" s="2936"/>
      <c r="SNK3" s="2936"/>
      <c r="SNL3" s="2936"/>
      <c r="SNM3" s="2936"/>
      <c r="SNN3" s="2936"/>
      <c r="SNO3" s="2936"/>
      <c r="SNP3" s="2936"/>
      <c r="SNQ3" s="2936"/>
      <c r="SNR3" s="2936"/>
      <c r="SNS3" s="2936"/>
      <c r="SNT3" s="2936"/>
      <c r="SNU3" s="2936"/>
      <c r="SNV3" s="2936"/>
      <c r="SNW3" s="2936"/>
      <c r="SNX3" s="2936"/>
      <c r="SNY3" s="2936"/>
      <c r="SNZ3" s="2936"/>
      <c r="SOA3" s="2936"/>
      <c r="SOB3" s="2936"/>
      <c r="SOC3" s="2936"/>
      <c r="SOD3" s="2936"/>
      <c r="SOE3" s="2936"/>
      <c r="SOF3" s="2936"/>
      <c r="SOG3" s="2936"/>
      <c r="SOH3" s="2936"/>
      <c r="SOI3" s="2936"/>
      <c r="SOJ3" s="2936"/>
      <c r="SOK3" s="2936"/>
      <c r="SOL3" s="2936"/>
      <c r="SOM3" s="2936"/>
      <c r="SON3" s="2936"/>
      <c r="SOO3" s="2936"/>
      <c r="SOP3" s="2936"/>
      <c r="SOQ3" s="2936"/>
      <c r="SOR3" s="2936"/>
      <c r="SOS3" s="2936"/>
      <c r="SOT3" s="2936"/>
      <c r="SOU3" s="2936"/>
      <c r="SOV3" s="2936"/>
      <c r="SOW3" s="2936"/>
      <c r="SOX3" s="2936"/>
      <c r="SOY3" s="2936"/>
      <c r="SOZ3" s="2936"/>
      <c r="SPA3" s="2936"/>
      <c r="SPB3" s="2936"/>
      <c r="SPC3" s="2936"/>
      <c r="SPD3" s="2936"/>
      <c r="SPE3" s="2936"/>
      <c r="SPF3" s="2936"/>
      <c r="SPG3" s="2936"/>
      <c r="SPH3" s="2936"/>
      <c r="SPI3" s="2936"/>
      <c r="SPJ3" s="2936"/>
      <c r="SPK3" s="2936"/>
      <c r="SPL3" s="2936"/>
      <c r="SPM3" s="2936"/>
      <c r="SPN3" s="2936"/>
      <c r="SPO3" s="2936"/>
      <c r="SPP3" s="2936"/>
      <c r="SPQ3" s="2936"/>
      <c r="SPR3" s="2936"/>
      <c r="SPS3" s="2936"/>
      <c r="SPT3" s="2936"/>
      <c r="SPU3" s="2936"/>
      <c r="SPV3" s="2936"/>
      <c r="SPW3" s="2936"/>
      <c r="SPX3" s="2936"/>
      <c r="SPY3" s="2936"/>
      <c r="SPZ3" s="2936"/>
      <c r="SQA3" s="2936"/>
      <c r="SQB3" s="2936"/>
      <c r="SQC3" s="2936"/>
      <c r="SQD3" s="2936"/>
      <c r="SQE3" s="2936"/>
      <c r="SQF3" s="2936"/>
      <c r="SQG3" s="2936"/>
      <c r="SQH3" s="2936"/>
      <c r="SQI3" s="2936"/>
      <c r="SQJ3" s="2936"/>
      <c r="SQK3" s="2936"/>
      <c r="SQL3" s="2936"/>
      <c r="SQM3" s="2936"/>
      <c r="SQN3" s="2936"/>
      <c r="SQO3" s="2936"/>
      <c r="SQP3" s="2936"/>
      <c r="SQQ3" s="2936"/>
      <c r="SQR3" s="2936"/>
      <c r="SQS3" s="2936"/>
      <c r="SQT3" s="2936"/>
      <c r="SQU3" s="2936"/>
      <c r="SQV3" s="2936"/>
      <c r="SQW3" s="2936"/>
      <c r="SQX3" s="2936"/>
      <c r="SQY3" s="2936"/>
      <c r="SQZ3" s="2936"/>
      <c r="SRA3" s="2936"/>
      <c r="SRB3" s="2936"/>
      <c r="SRC3" s="2936"/>
      <c r="SRD3" s="2936"/>
      <c r="SRE3" s="2936"/>
      <c r="SRF3" s="2936"/>
      <c r="SRG3" s="2936"/>
      <c r="SRH3" s="2936"/>
      <c r="SRI3" s="2936"/>
      <c r="SRJ3" s="2936"/>
      <c r="SRK3" s="2936"/>
      <c r="SRL3" s="2936"/>
      <c r="SRM3" s="2936"/>
      <c r="SRN3" s="2936"/>
      <c r="SRO3" s="2936"/>
      <c r="SRP3" s="2936"/>
      <c r="SRQ3" s="2936"/>
      <c r="SRR3" s="2936"/>
      <c r="SRS3" s="2936"/>
      <c r="SRT3" s="2936"/>
      <c r="SRU3" s="2936"/>
      <c r="SRV3" s="2936"/>
      <c r="SRW3" s="2936"/>
      <c r="SRX3" s="2936"/>
      <c r="SRY3" s="2936"/>
      <c r="SRZ3" s="2936"/>
      <c r="SSA3" s="2936"/>
      <c r="SSB3" s="2936"/>
      <c r="SSC3" s="2936"/>
      <c r="SSD3" s="2936"/>
      <c r="SSE3" s="2936"/>
      <c r="SSF3" s="2936"/>
      <c r="SSG3" s="2936"/>
      <c r="SSH3" s="2936"/>
      <c r="SSI3" s="2936"/>
      <c r="SSJ3" s="2936"/>
      <c r="SSK3" s="2936"/>
      <c r="SSL3" s="2936"/>
      <c r="SSM3" s="2936"/>
      <c r="SSN3" s="2936"/>
      <c r="SSO3" s="2936"/>
      <c r="SSP3" s="2936"/>
      <c r="SSQ3" s="2936"/>
      <c r="SSR3" s="2936"/>
      <c r="SSS3" s="2936"/>
      <c r="SST3" s="2936"/>
      <c r="SSU3" s="2936"/>
      <c r="SSV3" s="2936"/>
      <c r="SSW3" s="2936"/>
      <c r="SSX3" s="2936"/>
      <c r="SSY3" s="2936"/>
      <c r="SSZ3" s="2936"/>
      <c r="STA3" s="2936"/>
      <c r="STB3" s="2936"/>
      <c r="STC3" s="2936"/>
      <c r="STD3" s="2936"/>
      <c r="STE3" s="2936"/>
      <c r="STF3" s="2936"/>
      <c r="STG3" s="2936"/>
      <c r="STH3" s="2936"/>
      <c r="STI3" s="2936"/>
      <c r="STJ3" s="2936"/>
      <c r="STK3" s="2936"/>
      <c r="STL3" s="2936"/>
      <c r="STM3" s="2936"/>
      <c r="STN3" s="2936"/>
      <c r="STO3" s="2936"/>
      <c r="STP3" s="2936"/>
      <c r="STQ3" s="2936"/>
      <c r="STR3" s="2936"/>
      <c r="STS3" s="2936"/>
      <c r="STT3" s="2936"/>
      <c r="STU3" s="2936"/>
      <c r="STV3" s="2936"/>
      <c r="STW3" s="2936"/>
      <c r="STX3" s="2936"/>
      <c r="STY3" s="2936"/>
      <c r="STZ3" s="2936"/>
      <c r="SUA3" s="2936"/>
      <c r="SUB3" s="2936"/>
      <c r="SUC3" s="2936"/>
      <c r="SUD3" s="2936"/>
      <c r="SUE3" s="2936"/>
      <c r="SUF3" s="2936"/>
      <c r="SUG3" s="2936"/>
      <c r="SUH3" s="2936"/>
      <c r="SUI3" s="2936"/>
      <c r="SUJ3" s="2936"/>
      <c r="SUK3" s="2936"/>
      <c r="SUL3" s="2936"/>
      <c r="SUM3" s="2936"/>
      <c r="SUN3" s="2936"/>
      <c r="SUO3" s="2936"/>
      <c r="SUP3" s="2936"/>
      <c r="SUQ3" s="2936"/>
      <c r="SUR3" s="2936"/>
      <c r="SUS3" s="2936"/>
      <c r="SUT3" s="2936"/>
      <c r="SUU3" s="2936"/>
      <c r="SUV3" s="2936"/>
      <c r="SUW3" s="2936"/>
      <c r="SUX3" s="2936"/>
      <c r="SUY3" s="2936"/>
      <c r="SUZ3" s="2936"/>
      <c r="SVA3" s="2936"/>
      <c r="SVB3" s="2936"/>
      <c r="SVC3" s="2936"/>
      <c r="SVD3" s="2936"/>
      <c r="SVE3" s="2936"/>
      <c r="SVF3" s="2936"/>
      <c r="SVG3" s="2936"/>
      <c r="SVH3" s="2936"/>
      <c r="SVI3" s="2936"/>
      <c r="SVJ3" s="2936"/>
      <c r="SVK3" s="2936"/>
      <c r="SVL3" s="2936"/>
      <c r="SVM3" s="2936"/>
      <c r="SVN3" s="2936"/>
      <c r="SVO3" s="2936"/>
      <c r="SVP3" s="2936"/>
      <c r="SVQ3" s="2936"/>
      <c r="SVR3" s="2936"/>
      <c r="SVS3" s="2936"/>
      <c r="SVT3" s="2936"/>
      <c r="SVU3" s="2936"/>
      <c r="SVV3" s="2936"/>
      <c r="SVW3" s="2936"/>
      <c r="SVX3" s="2936"/>
      <c r="SVY3" s="2936"/>
      <c r="SVZ3" s="2936"/>
      <c r="SWA3" s="2936"/>
      <c r="SWB3" s="2936"/>
      <c r="SWC3" s="2936"/>
      <c r="SWD3" s="2936"/>
      <c r="SWE3" s="2936"/>
      <c r="SWF3" s="2936"/>
      <c r="SWG3" s="2936"/>
      <c r="SWH3" s="2936"/>
      <c r="SWI3" s="2936"/>
      <c r="SWJ3" s="2936"/>
      <c r="SWK3" s="2936"/>
      <c r="SWL3" s="2936"/>
      <c r="SWM3" s="2936"/>
      <c r="SWN3" s="2936"/>
      <c r="SWO3" s="2936"/>
      <c r="SWP3" s="2936"/>
      <c r="SWQ3" s="2936"/>
      <c r="SWR3" s="2936"/>
      <c r="SWS3" s="2936"/>
      <c r="SWT3" s="2936"/>
      <c r="SWU3" s="2936"/>
      <c r="SWV3" s="2936"/>
      <c r="SWW3" s="2936"/>
      <c r="SWX3" s="2936"/>
      <c r="SWY3" s="2936"/>
      <c r="SWZ3" s="2936"/>
      <c r="SXA3" s="2936"/>
      <c r="SXB3" s="2936"/>
      <c r="SXC3" s="2936"/>
      <c r="SXD3" s="2936"/>
      <c r="SXE3" s="2936"/>
      <c r="SXF3" s="2936"/>
      <c r="SXG3" s="2936"/>
      <c r="SXH3" s="2936"/>
      <c r="SXI3" s="2936"/>
      <c r="SXJ3" s="2936"/>
      <c r="SXK3" s="2936"/>
      <c r="SXL3" s="2936"/>
      <c r="SXM3" s="2936"/>
      <c r="SXN3" s="2936"/>
      <c r="SXO3" s="2936"/>
      <c r="SXP3" s="2936"/>
      <c r="SXQ3" s="2936"/>
      <c r="SXR3" s="2936"/>
      <c r="SXS3" s="2936"/>
      <c r="SXT3" s="2936"/>
      <c r="SXU3" s="2936"/>
      <c r="SXV3" s="2936"/>
      <c r="SXW3" s="2936"/>
      <c r="SXX3" s="2936"/>
      <c r="SXY3" s="2936"/>
      <c r="SXZ3" s="2936"/>
      <c r="SYA3" s="2936"/>
      <c r="SYB3" s="2936"/>
      <c r="SYC3" s="2936"/>
      <c r="SYD3" s="2936"/>
      <c r="SYE3" s="2936"/>
      <c r="SYF3" s="2936"/>
      <c r="SYG3" s="2936"/>
      <c r="SYH3" s="2936"/>
      <c r="SYI3" s="2936"/>
      <c r="SYJ3" s="2936"/>
      <c r="SYK3" s="2936"/>
      <c r="SYL3" s="2936"/>
      <c r="SYM3" s="2936"/>
      <c r="SYN3" s="2936"/>
      <c r="SYO3" s="2936"/>
      <c r="SYP3" s="2936"/>
      <c r="SYQ3" s="2936"/>
      <c r="SYR3" s="2936"/>
      <c r="SYS3" s="2936"/>
      <c r="SYT3" s="2936"/>
      <c r="SYU3" s="2936"/>
      <c r="SYV3" s="2936"/>
      <c r="SYW3" s="2936"/>
      <c r="SYX3" s="2936"/>
      <c r="SYY3" s="2936"/>
      <c r="SYZ3" s="2936"/>
      <c r="SZA3" s="2936"/>
      <c r="SZB3" s="2936"/>
      <c r="SZC3" s="2936"/>
      <c r="SZD3" s="2936"/>
      <c r="SZE3" s="2936"/>
      <c r="SZF3" s="2936"/>
      <c r="SZG3" s="2936"/>
      <c r="SZH3" s="2936"/>
      <c r="SZI3" s="2936"/>
      <c r="SZJ3" s="2936"/>
      <c r="SZK3" s="2936"/>
      <c r="SZL3" s="2936"/>
      <c r="SZM3" s="2936"/>
      <c r="SZN3" s="2936"/>
      <c r="SZO3" s="2936"/>
      <c r="SZP3" s="2936"/>
      <c r="SZQ3" s="2936"/>
      <c r="SZR3" s="2936"/>
      <c r="SZS3" s="2936"/>
      <c r="SZT3" s="2936"/>
      <c r="SZU3" s="2936"/>
      <c r="SZV3" s="2936"/>
      <c r="SZW3" s="2936"/>
      <c r="SZX3" s="2936"/>
      <c r="SZY3" s="2936"/>
      <c r="SZZ3" s="2936"/>
      <c r="TAA3" s="2936"/>
      <c r="TAB3" s="2936"/>
      <c r="TAC3" s="2936"/>
      <c r="TAD3" s="2936"/>
      <c r="TAE3" s="2936"/>
      <c r="TAF3" s="2936"/>
      <c r="TAG3" s="2936"/>
      <c r="TAH3" s="2936"/>
      <c r="TAI3" s="2936"/>
      <c r="TAJ3" s="2936"/>
      <c r="TAK3" s="2936"/>
      <c r="TAL3" s="2936"/>
      <c r="TAM3" s="2936"/>
      <c r="TAN3" s="2936"/>
      <c r="TAO3" s="2936"/>
      <c r="TAP3" s="2936"/>
      <c r="TAQ3" s="2936"/>
      <c r="TAR3" s="2936"/>
      <c r="TAS3" s="2936"/>
      <c r="TAT3" s="2936"/>
      <c r="TAU3" s="2936"/>
      <c r="TAV3" s="2936"/>
      <c r="TAW3" s="2936"/>
      <c r="TAX3" s="2936"/>
      <c r="TAY3" s="2936"/>
      <c r="TAZ3" s="2936"/>
      <c r="TBA3" s="2936"/>
      <c r="TBB3" s="2936"/>
      <c r="TBC3" s="2936"/>
      <c r="TBD3" s="2936"/>
      <c r="TBE3" s="2936"/>
      <c r="TBF3" s="2936"/>
      <c r="TBG3" s="2936"/>
      <c r="TBH3" s="2936"/>
      <c r="TBI3" s="2936"/>
      <c r="TBJ3" s="2936"/>
      <c r="TBK3" s="2936"/>
      <c r="TBL3" s="2936"/>
      <c r="TBM3" s="2936"/>
      <c r="TBN3" s="2936"/>
      <c r="TBO3" s="2936"/>
      <c r="TBP3" s="2936"/>
      <c r="TBQ3" s="2936"/>
      <c r="TBR3" s="2936"/>
      <c r="TBS3" s="2936"/>
      <c r="TBT3" s="2936"/>
      <c r="TBU3" s="2936"/>
      <c r="TBV3" s="2936"/>
      <c r="TBW3" s="2936"/>
      <c r="TBX3" s="2936"/>
      <c r="TBY3" s="2936"/>
      <c r="TBZ3" s="2936"/>
      <c r="TCA3" s="2936"/>
      <c r="TCB3" s="2936"/>
      <c r="TCC3" s="2936"/>
      <c r="TCD3" s="2936"/>
      <c r="TCE3" s="2936"/>
      <c r="TCF3" s="2936"/>
      <c r="TCG3" s="2936"/>
      <c r="TCH3" s="2936"/>
      <c r="TCI3" s="2936"/>
      <c r="TCJ3" s="2936"/>
      <c r="TCK3" s="2936"/>
      <c r="TCL3" s="2936"/>
      <c r="TCM3" s="2936"/>
      <c r="TCN3" s="2936"/>
      <c r="TCO3" s="2936"/>
      <c r="TCP3" s="2936"/>
      <c r="TCQ3" s="2936"/>
      <c r="TCR3" s="2936"/>
      <c r="TCS3" s="2936"/>
      <c r="TCT3" s="2936"/>
      <c r="TCU3" s="2936"/>
      <c r="TCV3" s="2936"/>
      <c r="TCW3" s="2936"/>
      <c r="TCX3" s="2936"/>
      <c r="TCY3" s="2936"/>
      <c r="TCZ3" s="2936"/>
      <c r="TDA3" s="2936"/>
      <c r="TDB3" s="2936"/>
      <c r="TDC3" s="2936"/>
      <c r="TDD3" s="2936"/>
      <c r="TDE3" s="2936"/>
      <c r="TDF3" s="2936"/>
      <c r="TDG3" s="2936"/>
      <c r="TDH3" s="2936"/>
      <c r="TDI3" s="2936"/>
      <c r="TDJ3" s="2936"/>
      <c r="TDK3" s="2936"/>
      <c r="TDL3" s="2936"/>
      <c r="TDM3" s="2936"/>
      <c r="TDN3" s="2936"/>
      <c r="TDO3" s="2936"/>
      <c r="TDP3" s="2936"/>
      <c r="TDQ3" s="2936"/>
      <c r="TDR3" s="2936"/>
      <c r="TDS3" s="2936"/>
      <c r="TDT3" s="2936"/>
      <c r="TDU3" s="2936"/>
      <c r="TDV3" s="2936"/>
      <c r="TDW3" s="2936"/>
      <c r="TDX3" s="2936"/>
      <c r="TDY3" s="2936"/>
      <c r="TDZ3" s="2936"/>
      <c r="TEA3" s="2936"/>
      <c r="TEB3" s="2936"/>
      <c r="TEC3" s="2936"/>
      <c r="TED3" s="2936"/>
      <c r="TEE3" s="2936"/>
      <c r="TEF3" s="2936"/>
      <c r="TEG3" s="2936"/>
      <c r="TEH3" s="2936"/>
      <c r="TEI3" s="2936"/>
      <c r="TEJ3" s="2936"/>
      <c r="TEK3" s="2936"/>
      <c r="TEL3" s="2936"/>
      <c r="TEM3" s="2936"/>
      <c r="TEN3" s="2936"/>
      <c r="TEO3" s="2936"/>
      <c r="TEP3" s="2936"/>
      <c r="TEQ3" s="2936"/>
      <c r="TER3" s="2936"/>
      <c r="TES3" s="2936"/>
      <c r="TET3" s="2936"/>
      <c r="TEU3" s="2936"/>
      <c r="TEV3" s="2936"/>
      <c r="TEW3" s="2936"/>
      <c r="TEX3" s="2936"/>
      <c r="TEY3" s="2936"/>
      <c r="TEZ3" s="2936"/>
      <c r="TFA3" s="2936"/>
      <c r="TFB3" s="2936"/>
      <c r="TFC3" s="2936"/>
      <c r="TFD3" s="2936"/>
      <c r="TFE3" s="2936"/>
      <c r="TFF3" s="2936"/>
      <c r="TFG3" s="2936"/>
      <c r="TFH3" s="2936"/>
      <c r="TFI3" s="2936"/>
      <c r="TFJ3" s="2936"/>
      <c r="TFK3" s="2936"/>
      <c r="TFL3" s="2936"/>
      <c r="TFM3" s="2936"/>
      <c r="TFN3" s="2936"/>
      <c r="TFO3" s="2936"/>
      <c r="TFP3" s="2936"/>
      <c r="TFQ3" s="2936"/>
      <c r="TFR3" s="2936"/>
      <c r="TFS3" s="2936"/>
      <c r="TFT3" s="2936"/>
      <c r="TFU3" s="2936"/>
      <c r="TFV3" s="2936"/>
      <c r="TFW3" s="2936"/>
      <c r="TFX3" s="2936"/>
      <c r="TFY3" s="2936"/>
      <c r="TFZ3" s="2936"/>
      <c r="TGA3" s="2936"/>
      <c r="TGB3" s="2936"/>
      <c r="TGC3" s="2936"/>
      <c r="TGD3" s="2936"/>
      <c r="TGE3" s="2936"/>
      <c r="TGF3" s="2936"/>
      <c r="TGG3" s="2936"/>
      <c r="TGH3" s="2936"/>
      <c r="TGI3" s="2936"/>
      <c r="TGJ3" s="2936"/>
      <c r="TGK3" s="2936"/>
      <c r="TGL3" s="2936"/>
      <c r="TGM3" s="2936"/>
      <c r="TGN3" s="2936"/>
      <c r="TGO3" s="2936"/>
      <c r="TGP3" s="2936"/>
      <c r="TGQ3" s="2936"/>
      <c r="TGR3" s="2936"/>
      <c r="TGS3" s="2936"/>
      <c r="TGT3" s="2936"/>
      <c r="TGU3" s="2936"/>
      <c r="TGV3" s="2936"/>
      <c r="TGW3" s="2936"/>
      <c r="TGX3" s="2936"/>
      <c r="TGY3" s="2936"/>
      <c r="TGZ3" s="2936"/>
      <c r="THA3" s="2936"/>
      <c r="THB3" s="2936"/>
      <c r="THC3" s="2936"/>
      <c r="THD3" s="2936"/>
      <c r="THE3" s="2936"/>
      <c r="THF3" s="2936"/>
      <c r="THG3" s="2936"/>
      <c r="THH3" s="2936"/>
      <c r="THI3" s="2936"/>
      <c r="THJ3" s="2936"/>
      <c r="THK3" s="2936"/>
      <c r="THL3" s="2936"/>
      <c r="THM3" s="2936"/>
      <c r="THN3" s="2936"/>
      <c r="THO3" s="2936"/>
      <c r="THP3" s="2936"/>
      <c r="THQ3" s="2936"/>
      <c r="THR3" s="2936"/>
      <c r="THS3" s="2936"/>
      <c r="THT3" s="2936"/>
      <c r="THU3" s="2936"/>
      <c r="THV3" s="2936"/>
      <c r="THW3" s="2936"/>
      <c r="THX3" s="2936"/>
      <c r="THY3" s="2936"/>
      <c r="THZ3" s="2936"/>
      <c r="TIA3" s="2936"/>
      <c r="TIB3" s="2936"/>
      <c r="TIC3" s="2936"/>
      <c r="TID3" s="2936"/>
      <c r="TIE3" s="2936"/>
      <c r="TIF3" s="2936"/>
      <c r="TIG3" s="2936"/>
      <c r="TIH3" s="2936"/>
      <c r="TII3" s="2936"/>
      <c r="TIJ3" s="2936"/>
      <c r="TIK3" s="2936"/>
      <c r="TIL3" s="2936"/>
      <c r="TIM3" s="2936"/>
      <c r="TIN3" s="2936"/>
      <c r="TIO3" s="2936"/>
      <c r="TIP3" s="2936"/>
      <c r="TIQ3" s="2936"/>
      <c r="TIR3" s="2936"/>
      <c r="TIS3" s="2936"/>
      <c r="TIT3" s="2936"/>
      <c r="TIU3" s="2936"/>
      <c r="TIV3" s="2936"/>
      <c r="TIW3" s="2936"/>
      <c r="TIX3" s="2936"/>
      <c r="TIY3" s="2936"/>
      <c r="TIZ3" s="2936"/>
      <c r="TJA3" s="2936"/>
      <c r="TJB3" s="2936"/>
      <c r="TJC3" s="2936"/>
      <c r="TJD3" s="2936"/>
      <c r="TJE3" s="2936"/>
      <c r="TJF3" s="2936"/>
      <c r="TJG3" s="2936"/>
      <c r="TJH3" s="2936"/>
      <c r="TJI3" s="2936"/>
      <c r="TJJ3" s="2936"/>
      <c r="TJK3" s="2936"/>
      <c r="TJL3" s="2936"/>
      <c r="TJM3" s="2936"/>
      <c r="TJN3" s="2936"/>
      <c r="TJO3" s="2936"/>
      <c r="TJP3" s="2936"/>
      <c r="TJQ3" s="2936"/>
      <c r="TJR3" s="2936"/>
      <c r="TJS3" s="2936"/>
      <c r="TJT3" s="2936"/>
      <c r="TJU3" s="2936"/>
      <c r="TJV3" s="2936"/>
      <c r="TJW3" s="2936"/>
      <c r="TJX3" s="2936"/>
      <c r="TJY3" s="2936"/>
      <c r="TJZ3" s="2936"/>
      <c r="TKA3" s="2936"/>
      <c r="TKB3" s="2936"/>
      <c r="TKC3" s="2936"/>
      <c r="TKD3" s="2936"/>
      <c r="TKE3" s="2936"/>
      <c r="TKF3" s="2936"/>
      <c r="TKG3" s="2936"/>
      <c r="TKH3" s="2936"/>
      <c r="TKI3" s="2936"/>
      <c r="TKJ3" s="2936"/>
      <c r="TKK3" s="2936"/>
      <c r="TKL3" s="2936"/>
      <c r="TKM3" s="2936"/>
      <c r="TKN3" s="2936"/>
      <c r="TKO3" s="2936"/>
      <c r="TKP3" s="2936"/>
      <c r="TKQ3" s="2936"/>
      <c r="TKR3" s="2936"/>
      <c r="TKS3" s="2936"/>
      <c r="TKT3" s="2936"/>
      <c r="TKU3" s="2936"/>
      <c r="TKV3" s="2936"/>
      <c r="TKW3" s="2936"/>
      <c r="TKX3" s="2936"/>
      <c r="TKY3" s="2936"/>
      <c r="TKZ3" s="2936"/>
      <c r="TLA3" s="2936"/>
      <c r="TLB3" s="2936"/>
      <c r="TLC3" s="2936"/>
      <c r="TLD3" s="2936"/>
      <c r="TLE3" s="2936"/>
      <c r="TLF3" s="2936"/>
      <c r="TLG3" s="2936"/>
      <c r="TLH3" s="2936"/>
      <c r="TLI3" s="2936"/>
      <c r="TLJ3" s="2936"/>
      <c r="TLK3" s="2936"/>
      <c r="TLL3" s="2936"/>
      <c r="TLM3" s="2936"/>
      <c r="TLN3" s="2936"/>
      <c r="TLO3" s="2936"/>
      <c r="TLP3" s="2936"/>
      <c r="TLQ3" s="2936"/>
      <c r="TLR3" s="2936"/>
      <c r="TLS3" s="2936"/>
      <c r="TLT3" s="2936"/>
      <c r="TLU3" s="2936"/>
      <c r="TLV3" s="2936"/>
      <c r="TLW3" s="2936"/>
      <c r="TLX3" s="2936"/>
      <c r="TLY3" s="2936"/>
      <c r="TLZ3" s="2936"/>
      <c r="TMA3" s="2936"/>
      <c r="TMB3" s="2936"/>
      <c r="TMC3" s="2936"/>
      <c r="TMD3" s="2936"/>
      <c r="TME3" s="2936"/>
      <c r="TMF3" s="2936"/>
      <c r="TMG3" s="2936"/>
      <c r="TMH3" s="2936"/>
      <c r="TMI3" s="2936"/>
      <c r="TMJ3" s="2936"/>
      <c r="TMK3" s="2936"/>
      <c r="TML3" s="2936"/>
      <c r="TMM3" s="2936"/>
      <c r="TMN3" s="2936"/>
      <c r="TMO3" s="2936"/>
      <c r="TMP3" s="2936"/>
      <c r="TMQ3" s="2936"/>
      <c r="TMR3" s="2936"/>
      <c r="TMS3" s="2936"/>
      <c r="TMT3" s="2936"/>
      <c r="TMU3" s="2936"/>
      <c r="TMV3" s="2936"/>
      <c r="TMW3" s="2936"/>
      <c r="TMX3" s="2936"/>
      <c r="TMY3" s="2936"/>
      <c r="TMZ3" s="2936"/>
      <c r="TNA3" s="2936"/>
      <c r="TNB3" s="2936"/>
      <c r="TNC3" s="2936"/>
      <c r="TND3" s="2936"/>
      <c r="TNE3" s="2936"/>
      <c r="TNF3" s="2936"/>
      <c r="TNG3" s="2936"/>
      <c r="TNH3" s="2936"/>
      <c r="TNI3" s="2936"/>
      <c r="TNJ3" s="2936"/>
      <c r="TNK3" s="2936"/>
      <c r="TNL3" s="2936"/>
      <c r="TNM3" s="2936"/>
      <c r="TNN3" s="2936"/>
      <c r="TNO3" s="2936"/>
      <c r="TNP3" s="2936"/>
      <c r="TNQ3" s="2936"/>
      <c r="TNR3" s="2936"/>
      <c r="TNS3" s="2936"/>
      <c r="TNT3" s="2936"/>
      <c r="TNU3" s="2936"/>
      <c r="TNV3" s="2936"/>
      <c r="TNW3" s="2936"/>
      <c r="TNX3" s="2936"/>
      <c r="TNY3" s="2936"/>
      <c r="TNZ3" s="2936"/>
      <c r="TOA3" s="2936"/>
      <c r="TOB3" s="2936"/>
      <c r="TOC3" s="2936"/>
      <c r="TOD3" s="2936"/>
      <c r="TOE3" s="2936"/>
      <c r="TOF3" s="2936"/>
      <c r="TOG3" s="2936"/>
      <c r="TOH3" s="2936"/>
      <c r="TOI3" s="2936"/>
      <c r="TOJ3" s="2936"/>
      <c r="TOK3" s="2936"/>
      <c r="TOL3" s="2936"/>
      <c r="TOM3" s="2936"/>
      <c r="TON3" s="2936"/>
      <c r="TOO3" s="2936"/>
      <c r="TOP3" s="2936"/>
      <c r="TOQ3" s="2936"/>
      <c r="TOR3" s="2936"/>
      <c r="TOS3" s="2936"/>
      <c r="TOT3" s="2936"/>
      <c r="TOU3" s="2936"/>
      <c r="TOV3" s="2936"/>
      <c r="TOW3" s="2936"/>
      <c r="TOX3" s="2936"/>
      <c r="TOY3" s="2936"/>
      <c r="TOZ3" s="2936"/>
      <c r="TPA3" s="2936"/>
      <c r="TPB3" s="2936"/>
      <c r="TPC3" s="2936"/>
      <c r="TPD3" s="2936"/>
      <c r="TPE3" s="2936"/>
      <c r="TPF3" s="2936"/>
      <c r="TPG3" s="2936"/>
      <c r="TPH3" s="2936"/>
      <c r="TPI3" s="2936"/>
      <c r="TPJ3" s="2936"/>
      <c r="TPK3" s="2936"/>
      <c r="TPL3" s="2936"/>
      <c r="TPM3" s="2936"/>
      <c r="TPN3" s="2936"/>
      <c r="TPO3" s="2936"/>
      <c r="TPP3" s="2936"/>
      <c r="TPQ3" s="2936"/>
      <c r="TPR3" s="2936"/>
      <c r="TPS3" s="2936"/>
      <c r="TPT3" s="2936"/>
      <c r="TPU3" s="2936"/>
      <c r="TPV3" s="2936"/>
      <c r="TPW3" s="2936"/>
      <c r="TPX3" s="2936"/>
      <c r="TPY3" s="2936"/>
      <c r="TPZ3" s="2936"/>
      <c r="TQA3" s="2936"/>
      <c r="TQB3" s="2936"/>
      <c r="TQC3" s="2936"/>
      <c r="TQD3" s="2936"/>
      <c r="TQE3" s="2936"/>
      <c r="TQF3" s="2936"/>
      <c r="TQG3" s="2936"/>
      <c r="TQH3" s="2936"/>
      <c r="TQI3" s="2936"/>
      <c r="TQJ3" s="2936"/>
      <c r="TQK3" s="2936"/>
      <c r="TQL3" s="2936"/>
      <c r="TQM3" s="2936"/>
      <c r="TQN3" s="2936"/>
      <c r="TQO3" s="2936"/>
      <c r="TQP3" s="2936"/>
      <c r="TQQ3" s="2936"/>
      <c r="TQR3" s="2936"/>
      <c r="TQS3" s="2936"/>
      <c r="TQT3" s="2936"/>
      <c r="TQU3" s="2936"/>
      <c r="TQV3" s="2936"/>
      <c r="TQW3" s="2936"/>
      <c r="TQX3" s="2936"/>
      <c r="TQY3" s="2936"/>
      <c r="TQZ3" s="2936"/>
      <c r="TRA3" s="2936"/>
      <c r="TRB3" s="2936"/>
      <c r="TRC3" s="2936"/>
      <c r="TRD3" s="2936"/>
      <c r="TRE3" s="2936"/>
      <c r="TRF3" s="2936"/>
      <c r="TRG3" s="2936"/>
      <c r="TRH3" s="2936"/>
      <c r="TRI3" s="2936"/>
      <c r="TRJ3" s="2936"/>
      <c r="TRK3" s="2936"/>
      <c r="TRL3" s="2936"/>
      <c r="TRM3" s="2936"/>
      <c r="TRN3" s="2936"/>
      <c r="TRO3" s="2936"/>
      <c r="TRP3" s="2936"/>
      <c r="TRQ3" s="2936"/>
      <c r="TRR3" s="2936"/>
      <c r="TRS3" s="2936"/>
      <c r="TRT3" s="2936"/>
      <c r="TRU3" s="2936"/>
      <c r="TRV3" s="2936"/>
      <c r="TRW3" s="2936"/>
      <c r="TRX3" s="2936"/>
      <c r="TRY3" s="2936"/>
      <c r="TRZ3" s="2936"/>
      <c r="TSA3" s="2936"/>
      <c r="TSB3" s="2936"/>
      <c r="TSC3" s="2936"/>
      <c r="TSD3" s="2936"/>
      <c r="TSE3" s="2936"/>
      <c r="TSF3" s="2936"/>
      <c r="TSG3" s="2936"/>
      <c r="TSH3" s="2936"/>
      <c r="TSI3" s="2936"/>
      <c r="TSJ3" s="2936"/>
      <c r="TSK3" s="2936"/>
      <c r="TSL3" s="2936"/>
      <c r="TSM3" s="2936"/>
      <c r="TSN3" s="2936"/>
      <c r="TSO3" s="2936"/>
      <c r="TSP3" s="2936"/>
      <c r="TSQ3" s="2936"/>
      <c r="TSR3" s="2936"/>
      <c r="TSS3" s="2936"/>
      <c r="TST3" s="2936"/>
      <c r="TSU3" s="2936"/>
      <c r="TSV3" s="2936"/>
      <c r="TSW3" s="2936"/>
      <c r="TSX3" s="2936"/>
      <c r="TSY3" s="2936"/>
      <c r="TSZ3" s="2936"/>
      <c r="TTA3" s="2936"/>
      <c r="TTB3" s="2936"/>
      <c r="TTC3" s="2936"/>
      <c r="TTD3" s="2936"/>
      <c r="TTE3" s="2936"/>
      <c r="TTF3" s="2936"/>
      <c r="TTG3" s="2936"/>
      <c r="TTH3" s="2936"/>
      <c r="TTI3" s="2936"/>
      <c r="TTJ3" s="2936"/>
      <c r="TTK3" s="2936"/>
      <c r="TTL3" s="2936"/>
      <c r="TTM3" s="2936"/>
      <c r="TTN3" s="2936"/>
      <c r="TTO3" s="2936"/>
      <c r="TTP3" s="2936"/>
      <c r="TTQ3" s="2936"/>
      <c r="TTR3" s="2936"/>
      <c r="TTS3" s="2936"/>
      <c r="TTT3" s="2936"/>
      <c r="TTU3" s="2936"/>
      <c r="TTV3" s="2936"/>
      <c r="TTW3" s="2936"/>
      <c r="TTX3" s="2936"/>
      <c r="TTY3" s="2936"/>
      <c r="TTZ3" s="2936"/>
      <c r="TUA3" s="2936"/>
      <c r="TUB3" s="2936"/>
      <c r="TUC3" s="2936"/>
      <c r="TUD3" s="2936"/>
      <c r="TUE3" s="2936"/>
      <c r="TUF3" s="2936"/>
      <c r="TUG3" s="2936"/>
      <c r="TUH3" s="2936"/>
      <c r="TUI3" s="2936"/>
      <c r="TUJ3" s="2936"/>
      <c r="TUK3" s="2936"/>
      <c r="TUL3" s="2936"/>
      <c r="TUM3" s="2936"/>
      <c r="TUN3" s="2936"/>
      <c r="TUO3" s="2936"/>
      <c r="TUP3" s="2936"/>
      <c r="TUQ3" s="2936"/>
      <c r="TUR3" s="2936"/>
      <c r="TUS3" s="2936"/>
      <c r="TUT3" s="2936"/>
      <c r="TUU3" s="2936"/>
      <c r="TUV3" s="2936"/>
      <c r="TUW3" s="2936"/>
      <c r="TUX3" s="2936"/>
      <c r="TUY3" s="2936"/>
      <c r="TUZ3" s="2936"/>
      <c r="TVA3" s="2936"/>
      <c r="TVB3" s="2936"/>
      <c r="TVC3" s="2936"/>
      <c r="TVD3" s="2936"/>
      <c r="TVE3" s="2936"/>
      <c r="TVF3" s="2936"/>
      <c r="TVG3" s="2936"/>
      <c r="TVH3" s="2936"/>
      <c r="TVI3" s="2936"/>
      <c r="TVJ3" s="2936"/>
      <c r="TVK3" s="2936"/>
      <c r="TVL3" s="2936"/>
      <c r="TVM3" s="2936"/>
      <c r="TVN3" s="2936"/>
      <c r="TVO3" s="2936"/>
      <c r="TVP3" s="2936"/>
      <c r="TVQ3" s="2936"/>
      <c r="TVR3" s="2936"/>
      <c r="TVS3" s="2936"/>
      <c r="TVT3" s="2936"/>
      <c r="TVU3" s="2936"/>
      <c r="TVV3" s="2936"/>
      <c r="TVW3" s="2936"/>
      <c r="TVX3" s="2936"/>
      <c r="TVY3" s="2936"/>
      <c r="TVZ3" s="2936"/>
      <c r="TWA3" s="2936"/>
      <c r="TWB3" s="2936"/>
      <c r="TWC3" s="2936"/>
      <c r="TWD3" s="2936"/>
      <c r="TWE3" s="2936"/>
      <c r="TWF3" s="2936"/>
      <c r="TWG3" s="2936"/>
      <c r="TWH3" s="2936"/>
      <c r="TWI3" s="2936"/>
      <c r="TWJ3" s="2936"/>
      <c r="TWK3" s="2936"/>
      <c r="TWL3" s="2936"/>
      <c r="TWM3" s="2936"/>
      <c r="TWN3" s="2936"/>
      <c r="TWO3" s="2936"/>
      <c r="TWP3" s="2936"/>
      <c r="TWQ3" s="2936"/>
      <c r="TWR3" s="2936"/>
      <c r="TWS3" s="2936"/>
      <c r="TWT3" s="2936"/>
      <c r="TWU3" s="2936"/>
      <c r="TWV3" s="2936"/>
      <c r="TWW3" s="2936"/>
      <c r="TWX3" s="2936"/>
      <c r="TWY3" s="2936"/>
      <c r="TWZ3" s="2936"/>
      <c r="TXA3" s="2936"/>
      <c r="TXB3" s="2936"/>
      <c r="TXC3" s="2936"/>
      <c r="TXD3" s="2936"/>
      <c r="TXE3" s="2936"/>
      <c r="TXF3" s="2936"/>
      <c r="TXG3" s="2936"/>
      <c r="TXH3" s="2936"/>
      <c r="TXI3" s="2936"/>
      <c r="TXJ3" s="2936"/>
      <c r="TXK3" s="2936"/>
      <c r="TXL3" s="2936"/>
      <c r="TXM3" s="2936"/>
      <c r="TXN3" s="2936"/>
      <c r="TXO3" s="2936"/>
      <c r="TXP3" s="2936"/>
      <c r="TXQ3" s="2936"/>
      <c r="TXR3" s="2936"/>
      <c r="TXS3" s="2936"/>
      <c r="TXT3" s="2936"/>
      <c r="TXU3" s="2936"/>
      <c r="TXV3" s="2936"/>
      <c r="TXW3" s="2936"/>
      <c r="TXX3" s="2936"/>
      <c r="TXY3" s="2936"/>
      <c r="TXZ3" s="2936"/>
      <c r="TYA3" s="2936"/>
      <c r="TYB3" s="2936"/>
      <c r="TYC3" s="2936"/>
      <c r="TYD3" s="2936"/>
      <c r="TYE3" s="2936"/>
      <c r="TYF3" s="2936"/>
      <c r="TYG3" s="2936"/>
      <c r="TYH3" s="2936"/>
      <c r="TYI3" s="2936"/>
      <c r="TYJ3" s="2936"/>
      <c r="TYK3" s="2936"/>
      <c r="TYL3" s="2936"/>
      <c r="TYM3" s="2936"/>
      <c r="TYN3" s="2936"/>
      <c r="TYO3" s="2936"/>
      <c r="TYP3" s="2936"/>
      <c r="TYQ3" s="2936"/>
      <c r="TYR3" s="2936"/>
      <c r="TYS3" s="2936"/>
      <c r="TYT3" s="2936"/>
      <c r="TYU3" s="2936"/>
      <c r="TYV3" s="2936"/>
      <c r="TYW3" s="2936"/>
      <c r="TYX3" s="2936"/>
      <c r="TYY3" s="2936"/>
      <c r="TYZ3" s="2936"/>
      <c r="TZA3" s="2936"/>
      <c r="TZB3" s="2936"/>
      <c r="TZC3" s="2936"/>
      <c r="TZD3" s="2936"/>
      <c r="TZE3" s="2936"/>
      <c r="TZF3" s="2936"/>
      <c r="TZG3" s="2936"/>
      <c r="TZH3" s="2936"/>
      <c r="TZI3" s="2936"/>
      <c r="TZJ3" s="2936"/>
      <c r="TZK3" s="2936"/>
      <c r="TZL3" s="2936"/>
      <c r="TZM3" s="2936"/>
      <c r="TZN3" s="2936"/>
      <c r="TZO3" s="2936"/>
      <c r="TZP3" s="2936"/>
      <c r="TZQ3" s="2936"/>
      <c r="TZR3" s="2936"/>
      <c r="TZS3" s="2936"/>
      <c r="TZT3" s="2936"/>
      <c r="TZU3" s="2936"/>
      <c r="TZV3" s="2936"/>
      <c r="TZW3" s="2936"/>
      <c r="TZX3" s="2936"/>
      <c r="TZY3" s="2936"/>
      <c r="TZZ3" s="2936"/>
      <c r="UAA3" s="2936"/>
      <c r="UAB3" s="2936"/>
      <c r="UAC3" s="2936"/>
      <c r="UAD3" s="2936"/>
      <c r="UAE3" s="2936"/>
      <c r="UAF3" s="2936"/>
      <c r="UAG3" s="2936"/>
      <c r="UAH3" s="2936"/>
      <c r="UAI3" s="2936"/>
      <c r="UAJ3" s="2936"/>
      <c r="UAK3" s="2936"/>
      <c r="UAL3" s="2936"/>
      <c r="UAM3" s="2936"/>
      <c r="UAN3" s="2936"/>
      <c r="UAO3" s="2936"/>
      <c r="UAP3" s="2936"/>
      <c r="UAQ3" s="2936"/>
      <c r="UAR3" s="2936"/>
      <c r="UAS3" s="2936"/>
      <c r="UAT3" s="2936"/>
      <c r="UAU3" s="2936"/>
      <c r="UAV3" s="2936"/>
      <c r="UAW3" s="2936"/>
      <c r="UAX3" s="2936"/>
      <c r="UAY3" s="2936"/>
      <c r="UAZ3" s="2936"/>
      <c r="UBA3" s="2936"/>
      <c r="UBB3" s="2936"/>
      <c r="UBC3" s="2936"/>
      <c r="UBD3" s="2936"/>
      <c r="UBE3" s="2936"/>
      <c r="UBF3" s="2936"/>
      <c r="UBG3" s="2936"/>
      <c r="UBH3" s="2936"/>
      <c r="UBI3" s="2936"/>
      <c r="UBJ3" s="2936"/>
      <c r="UBK3" s="2936"/>
      <c r="UBL3" s="2936"/>
      <c r="UBM3" s="2936"/>
      <c r="UBN3" s="2936"/>
      <c r="UBO3" s="2936"/>
      <c r="UBP3" s="2936"/>
      <c r="UBQ3" s="2936"/>
      <c r="UBR3" s="2936"/>
      <c r="UBS3" s="2936"/>
      <c r="UBT3" s="2936"/>
      <c r="UBU3" s="2936"/>
      <c r="UBV3" s="2936"/>
      <c r="UBW3" s="2936"/>
      <c r="UBX3" s="2936"/>
      <c r="UBY3" s="2936"/>
      <c r="UBZ3" s="2936"/>
      <c r="UCA3" s="2936"/>
      <c r="UCB3" s="2936"/>
      <c r="UCC3" s="2936"/>
      <c r="UCD3" s="2936"/>
      <c r="UCE3" s="2936"/>
      <c r="UCF3" s="2936"/>
      <c r="UCG3" s="2936"/>
      <c r="UCH3" s="2936"/>
      <c r="UCI3" s="2936"/>
      <c r="UCJ3" s="2936"/>
      <c r="UCK3" s="2936"/>
      <c r="UCL3" s="2936"/>
      <c r="UCM3" s="2936"/>
      <c r="UCN3" s="2936"/>
      <c r="UCO3" s="2936"/>
      <c r="UCP3" s="2936"/>
      <c r="UCQ3" s="2936"/>
      <c r="UCR3" s="2936"/>
      <c r="UCS3" s="2936"/>
      <c r="UCT3" s="2936"/>
      <c r="UCU3" s="2936"/>
      <c r="UCV3" s="2936"/>
      <c r="UCW3" s="2936"/>
      <c r="UCX3" s="2936"/>
      <c r="UCY3" s="2936"/>
      <c r="UCZ3" s="2936"/>
      <c r="UDA3" s="2936"/>
      <c r="UDB3" s="2936"/>
      <c r="UDC3" s="2936"/>
      <c r="UDD3" s="2936"/>
      <c r="UDE3" s="2936"/>
      <c r="UDF3" s="2936"/>
      <c r="UDG3" s="2936"/>
      <c r="UDH3" s="2936"/>
      <c r="UDI3" s="2936"/>
      <c r="UDJ3" s="2936"/>
      <c r="UDK3" s="2936"/>
      <c r="UDL3" s="2936"/>
      <c r="UDM3" s="2936"/>
      <c r="UDN3" s="2936"/>
      <c r="UDO3" s="2936"/>
      <c r="UDP3" s="2936"/>
      <c r="UDQ3" s="2936"/>
      <c r="UDR3" s="2936"/>
      <c r="UDS3" s="2936"/>
      <c r="UDT3" s="2936"/>
      <c r="UDU3" s="2936"/>
      <c r="UDV3" s="2936"/>
      <c r="UDW3" s="2936"/>
      <c r="UDX3" s="2936"/>
      <c r="UDY3" s="2936"/>
      <c r="UDZ3" s="2936"/>
      <c r="UEA3" s="2936"/>
      <c r="UEB3" s="2936"/>
      <c r="UEC3" s="2936"/>
      <c r="UED3" s="2936"/>
      <c r="UEE3" s="2936"/>
      <c r="UEF3" s="2936"/>
      <c r="UEG3" s="2936"/>
      <c r="UEH3" s="2936"/>
      <c r="UEI3" s="2936"/>
      <c r="UEJ3" s="2936"/>
      <c r="UEK3" s="2936"/>
      <c r="UEL3" s="2936"/>
      <c r="UEM3" s="2936"/>
      <c r="UEN3" s="2936"/>
      <c r="UEO3" s="2936"/>
      <c r="UEP3" s="2936"/>
      <c r="UEQ3" s="2936"/>
      <c r="UER3" s="2936"/>
      <c r="UES3" s="2936"/>
      <c r="UET3" s="2936"/>
      <c r="UEU3" s="2936"/>
      <c r="UEV3" s="2936"/>
      <c r="UEW3" s="2936"/>
      <c r="UEX3" s="2936"/>
      <c r="UEY3" s="2936"/>
      <c r="UEZ3" s="2936"/>
      <c r="UFA3" s="2936"/>
      <c r="UFB3" s="2936"/>
      <c r="UFC3" s="2936"/>
      <c r="UFD3" s="2936"/>
      <c r="UFE3" s="2936"/>
      <c r="UFF3" s="2936"/>
      <c r="UFG3" s="2936"/>
      <c r="UFH3" s="2936"/>
      <c r="UFI3" s="2936"/>
      <c r="UFJ3" s="2936"/>
      <c r="UFK3" s="2936"/>
      <c r="UFL3" s="2936"/>
      <c r="UFM3" s="2936"/>
      <c r="UFN3" s="2936"/>
      <c r="UFO3" s="2936"/>
      <c r="UFP3" s="2936"/>
      <c r="UFQ3" s="2936"/>
      <c r="UFR3" s="2936"/>
      <c r="UFS3" s="2936"/>
      <c r="UFT3" s="2936"/>
      <c r="UFU3" s="2936"/>
      <c r="UFV3" s="2936"/>
      <c r="UFW3" s="2936"/>
      <c r="UFX3" s="2936"/>
      <c r="UFY3" s="2936"/>
      <c r="UFZ3" s="2936"/>
      <c r="UGA3" s="2936"/>
      <c r="UGB3" s="2936"/>
      <c r="UGC3" s="2936"/>
      <c r="UGD3" s="2936"/>
      <c r="UGE3" s="2936"/>
      <c r="UGF3" s="2936"/>
      <c r="UGG3" s="2936"/>
      <c r="UGH3" s="2936"/>
      <c r="UGI3" s="2936"/>
      <c r="UGJ3" s="2936"/>
      <c r="UGK3" s="2936"/>
      <c r="UGL3" s="2936"/>
      <c r="UGM3" s="2936"/>
      <c r="UGN3" s="2936"/>
      <c r="UGO3" s="2936"/>
      <c r="UGP3" s="2936"/>
      <c r="UGQ3" s="2936"/>
      <c r="UGR3" s="2936"/>
      <c r="UGS3" s="2936"/>
      <c r="UGT3" s="2936"/>
      <c r="UGU3" s="2936"/>
      <c r="UGV3" s="2936"/>
      <c r="UGW3" s="2936"/>
      <c r="UGX3" s="2936"/>
      <c r="UGY3" s="2936"/>
      <c r="UGZ3" s="2936"/>
      <c r="UHA3" s="2936"/>
      <c r="UHB3" s="2936"/>
      <c r="UHC3" s="2936"/>
      <c r="UHD3" s="2936"/>
      <c r="UHE3" s="2936"/>
      <c r="UHF3" s="2936"/>
      <c r="UHG3" s="2936"/>
      <c r="UHH3" s="2936"/>
      <c r="UHI3" s="2936"/>
      <c r="UHJ3" s="2936"/>
      <c r="UHK3" s="2936"/>
      <c r="UHL3" s="2936"/>
      <c r="UHM3" s="2936"/>
      <c r="UHN3" s="2936"/>
      <c r="UHO3" s="2936"/>
      <c r="UHP3" s="2936"/>
      <c r="UHQ3" s="2936"/>
      <c r="UHR3" s="2936"/>
      <c r="UHS3" s="2936"/>
      <c r="UHT3" s="2936"/>
      <c r="UHU3" s="2936"/>
      <c r="UHV3" s="2936"/>
      <c r="UHW3" s="2936"/>
      <c r="UHX3" s="2936"/>
      <c r="UHY3" s="2936"/>
      <c r="UHZ3" s="2936"/>
      <c r="UIA3" s="2936"/>
      <c r="UIB3" s="2936"/>
      <c r="UIC3" s="2936"/>
      <c r="UID3" s="2936"/>
      <c r="UIE3" s="2936"/>
      <c r="UIF3" s="2936"/>
      <c r="UIG3" s="2936"/>
      <c r="UIH3" s="2936"/>
      <c r="UII3" s="2936"/>
      <c r="UIJ3" s="2936"/>
      <c r="UIK3" s="2936"/>
      <c r="UIL3" s="2936"/>
      <c r="UIM3" s="2936"/>
      <c r="UIN3" s="2936"/>
      <c r="UIO3" s="2936"/>
      <c r="UIP3" s="2936"/>
      <c r="UIQ3" s="2936"/>
      <c r="UIR3" s="2936"/>
      <c r="UIS3" s="2936"/>
      <c r="UIT3" s="2936"/>
      <c r="UIU3" s="2936"/>
      <c r="UIV3" s="2936"/>
      <c r="UIW3" s="2936"/>
      <c r="UIX3" s="2936"/>
      <c r="UIY3" s="2936"/>
      <c r="UIZ3" s="2936"/>
      <c r="UJA3" s="2936"/>
      <c r="UJB3" s="2936"/>
      <c r="UJC3" s="2936"/>
      <c r="UJD3" s="2936"/>
      <c r="UJE3" s="2936"/>
      <c r="UJF3" s="2936"/>
      <c r="UJG3" s="2936"/>
      <c r="UJH3" s="2936"/>
      <c r="UJI3" s="2936"/>
      <c r="UJJ3" s="2936"/>
      <c r="UJK3" s="2936"/>
      <c r="UJL3" s="2936"/>
      <c r="UJM3" s="2936"/>
      <c r="UJN3" s="2936"/>
      <c r="UJO3" s="2936"/>
      <c r="UJP3" s="2936"/>
      <c r="UJQ3" s="2936"/>
      <c r="UJR3" s="2936"/>
      <c r="UJS3" s="2936"/>
      <c r="UJT3" s="2936"/>
      <c r="UJU3" s="2936"/>
      <c r="UJV3" s="2936"/>
      <c r="UJW3" s="2936"/>
      <c r="UJX3" s="2936"/>
      <c r="UJY3" s="2936"/>
      <c r="UJZ3" s="2936"/>
      <c r="UKA3" s="2936"/>
      <c r="UKB3" s="2936"/>
      <c r="UKC3" s="2936"/>
      <c r="UKD3" s="2936"/>
      <c r="UKE3" s="2936"/>
      <c r="UKF3" s="2936"/>
      <c r="UKG3" s="2936"/>
      <c r="UKH3" s="2936"/>
      <c r="UKI3" s="2936"/>
      <c r="UKJ3" s="2936"/>
      <c r="UKK3" s="2936"/>
      <c r="UKL3" s="2936"/>
      <c r="UKM3" s="2936"/>
      <c r="UKN3" s="2936"/>
      <c r="UKO3" s="2936"/>
      <c r="UKP3" s="2936"/>
      <c r="UKQ3" s="2936"/>
      <c r="UKR3" s="2936"/>
      <c r="UKS3" s="2936"/>
      <c r="UKT3" s="2936"/>
      <c r="UKU3" s="2936"/>
      <c r="UKV3" s="2936"/>
      <c r="UKW3" s="2936"/>
      <c r="UKX3" s="2936"/>
      <c r="UKY3" s="2936"/>
      <c r="UKZ3" s="2936"/>
      <c r="ULA3" s="2936"/>
      <c r="ULB3" s="2936"/>
      <c r="ULC3" s="2936"/>
      <c r="ULD3" s="2936"/>
      <c r="ULE3" s="2936"/>
      <c r="ULF3" s="2936"/>
      <c r="ULG3" s="2936"/>
      <c r="ULH3" s="2936"/>
      <c r="ULI3" s="2936"/>
      <c r="ULJ3" s="2936"/>
      <c r="ULK3" s="2936"/>
      <c r="ULL3" s="2936"/>
      <c r="ULM3" s="2936"/>
      <c r="ULN3" s="2936"/>
      <c r="ULO3" s="2936"/>
      <c r="ULP3" s="2936"/>
      <c r="ULQ3" s="2936"/>
      <c r="ULR3" s="2936"/>
      <c r="ULS3" s="2936"/>
      <c r="ULT3" s="2936"/>
      <c r="ULU3" s="2936"/>
      <c r="ULV3" s="2936"/>
      <c r="ULW3" s="2936"/>
      <c r="ULX3" s="2936"/>
      <c r="ULY3" s="2936"/>
      <c r="ULZ3" s="2936"/>
      <c r="UMA3" s="2936"/>
      <c r="UMB3" s="2936"/>
      <c r="UMC3" s="2936"/>
      <c r="UMD3" s="2936"/>
      <c r="UME3" s="2936"/>
      <c r="UMF3" s="2936"/>
      <c r="UMG3" s="2936"/>
      <c r="UMH3" s="2936"/>
      <c r="UMI3" s="2936"/>
      <c r="UMJ3" s="2936"/>
      <c r="UMK3" s="2936"/>
      <c r="UML3" s="2936"/>
      <c r="UMM3" s="2936"/>
      <c r="UMN3" s="2936"/>
      <c r="UMO3" s="2936"/>
      <c r="UMP3" s="2936"/>
      <c r="UMQ3" s="2936"/>
      <c r="UMR3" s="2936"/>
      <c r="UMS3" s="2936"/>
      <c r="UMT3" s="2936"/>
      <c r="UMU3" s="2936"/>
      <c r="UMV3" s="2936"/>
      <c r="UMW3" s="2936"/>
      <c r="UMX3" s="2936"/>
      <c r="UMY3" s="2936"/>
      <c r="UMZ3" s="2936"/>
      <c r="UNA3" s="2936"/>
      <c r="UNB3" s="2936"/>
      <c r="UNC3" s="2936"/>
      <c r="UND3" s="2936"/>
      <c r="UNE3" s="2936"/>
      <c r="UNF3" s="2936"/>
      <c r="UNG3" s="2936"/>
      <c r="UNH3" s="2936"/>
      <c r="UNI3" s="2936"/>
      <c r="UNJ3" s="2936"/>
      <c r="UNK3" s="2936"/>
      <c r="UNL3" s="2936"/>
      <c r="UNM3" s="2936"/>
      <c r="UNN3" s="2936"/>
      <c r="UNO3" s="2936"/>
      <c r="UNP3" s="2936"/>
      <c r="UNQ3" s="2936"/>
      <c r="UNR3" s="2936"/>
      <c r="UNS3" s="2936"/>
      <c r="UNT3" s="2936"/>
      <c r="UNU3" s="2936"/>
      <c r="UNV3" s="2936"/>
      <c r="UNW3" s="2936"/>
      <c r="UNX3" s="2936"/>
      <c r="UNY3" s="2936"/>
      <c r="UNZ3" s="2936"/>
      <c r="UOA3" s="2936"/>
      <c r="UOB3" s="2936"/>
      <c r="UOC3" s="2936"/>
      <c r="UOD3" s="2936"/>
      <c r="UOE3" s="2936"/>
      <c r="UOF3" s="2936"/>
      <c r="UOG3" s="2936"/>
      <c r="UOH3" s="2936"/>
      <c r="UOI3" s="2936"/>
      <c r="UOJ3" s="2936"/>
      <c r="UOK3" s="2936"/>
      <c r="UOL3" s="2936"/>
      <c r="UOM3" s="2936"/>
      <c r="UON3" s="2936"/>
      <c r="UOO3" s="2936"/>
      <c r="UOP3" s="2936"/>
      <c r="UOQ3" s="2936"/>
      <c r="UOR3" s="2936"/>
      <c r="UOS3" s="2936"/>
      <c r="UOT3" s="2936"/>
      <c r="UOU3" s="2936"/>
      <c r="UOV3" s="2936"/>
      <c r="UOW3" s="2936"/>
      <c r="UOX3" s="2936"/>
      <c r="UOY3" s="2936"/>
      <c r="UOZ3" s="2936"/>
      <c r="UPA3" s="2936"/>
      <c r="UPB3" s="2936"/>
      <c r="UPC3" s="2936"/>
      <c r="UPD3" s="2936"/>
      <c r="UPE3" s="2936"/>
      <c r="UPF3" s="2936"/>
      <c r="UPG3" s="2936"/>
      <c r="UPH3" s="2936"/>
      <c r="UPI3" s="2936"/>
      <c r="UPJ3" s="2936"/>
      <c r="UPK3" s="2936"/>
      <c r="UPL3" s="2936"/>
      <c r="UPM3" s="2936"/>
      <c r="UPN3" s="2936"/>
      <c r="UPO3" s="2936"/>
      <c r="UPP3" s="2936"/>
      <c r="UPQ3" s="2936"/>
      <c r="UPR3" s="2936"/>
      <c r="UPS3" s="2936"/>
      <c r="UPT3" s="2936"/>
      <c r="UPU3" s="2936"/>
      <c r="UPV3" s="2936"/>
      <c r="UPW3" s="2936"/>
      <c r="UPX3" s="2936"/>
      <c r="UPY3" s="2936"/>
      <c r="UPZ3" s="2936"/>
      <c r="UQA3" s="2936"/>
      <c r="UQB3" s="2936"/>
      <c r="UQC3" s="2936"/>
      <c r="UQD3" s="2936"/>
      <c r="UQE3" s="2936"/>
      <c r="UQF3" s="2936"/>
      <c r="UQG3" s="2936"/>
      <c r="UQH3" s="2936"/>
      <c r="UQI3" s="2936"/>
      <c r="UQJ3" s="2936"/>
      <c r="UQK3" s="2936"/>
      <c r="UQL3" s="2936"/>
      <c r="UQM3" s="2936"/>
      <c r="UQN3" s="2936"/>
      <c r="UQO3" s="2936"/>
      <c r="UQP3" s="2936"/>
      <c r="UQQ3" s="2936"/>
      <c r="UQR3" s="2936"/>
      <c r="UQS3" s="2936"/>
      <c r="UQT3" s="2936"/>
      <c r="UQU3" s="2936"/>
      <c r="UQV3" s="2936"/>
      <c r="UQW3" s="2936"/>
      <c r="UQX3" s="2936"/>
      <c r="UQY3" s="2936"/>
      <c r="UQZ3" s="2936"/>
      <c r="URA3" s="2936"/>
      <c r="URB3" s="2936"/>
      <c r="URC3" s="2936"/>
      <c r="URD3" s="2936"/>
      <c r="URE3" s="2936"/>
      <c r="URF3" s="2936"/>
      <c r="URG3" s="2936"/>
      <c r="URH3" s="2936"/>
      <c r="URI3" s="2936"/>
      <c r="URJ3" s="2936"/>
      <c r="URK3" s="2936"/>
      <c r="URL3" s="2936"/>
      <c r="URM3" s="2936"/>
      <c r="URN3" s="2936"/>
      <c r="URO3" s="2936"/>
      <c r="URP3" s="2936"/>
      <c r="URQ3" s="2936"/>
      <c r="URR3" s="2936"/>
      <c r="URS3" s="2936"/>
      <c r="URT3" s="2936"/>
      <c r="URU3" s="2936"/>
      <c r="URV3" s="2936"/>
      <c r="URW3" s="2936"/>
      <c r="URX3" s="2936"/>
      <c r="URY3" s="2936"/>
      <c r="URZ3" s="2936"/>
      <c r="USA3" s="2936"/>
      <c r="USB3" s="2936"/>
      <c r="USC3" s="2936"/>
      <c r="USD3" s="2936"/>
      <c r="USE3" s="2936"/>
      <c r="USF3" s="2936"/>
      <c r="USG3" s="2936"/>
      <c r="USH3" s="2936"/>
      <c r="USI3" s="2936"/>
      <c r="USJ3" s="2936"/>
      <c r="USK3" s="2936"/>
      <c r="USL3" s="2936"/>
      <c r="USM3" s="2936"/>
      <c r="USN3" s="2936"/>
      <c r="USO3" s="2936"/>
      <c r="USP3" s="2936"/>
      <c r="USQ3" s="2936"/>
      <c r="USR3" s="2936"/>
      <c r="USS3" s="2936"/>
      <c r="UST3" s="2936"/>
      <c r="USU3" s="2936"/>
      <c r="USV3" s="2936"/>
      <c r="USW3" s="2936"/>
      <c r="USX3" s="2936"/>
      <c r="USY3" s="2936"/>
      <c r="USZ3" s="2936"/>
      <c r="UTA3" s="2936"/>
      <c r="UTB3" s="2936"/>
      <c r="UTC3" s="2936"/>
      <c r="UTD3" s="2936"/>
      <c r="UTE3" s="2936"/>
      <c r="UTF3" s="2936"/>
      <c r="UTG3" s="2936"/>
      <c r="UTH3" s="2936"/>
      <c r="UTI3" s="2936"/>
      <c r="UTJ3" s="2936"/>
      <c r="UTK3" s="2936"/>
      <c r="UTL3" s="2936"/>
      <c r="UTM3" s="2936"/>
      <c r="UTN3" s="2936"/>
      <c r="UTO3" s="2936"/>
      <c r="UTP3" s="2936"/>
      <c r="UTQ3" s="2936"/>
      <c r="UTR3" s="2936"/>
      <c r="UTS3" s="2936"/>
      <c r="UTT3" s="2936"/>
      <c r="UTU3" s="2936"/>
      <c r="UTV3" s="2936"/>
      <c r="UTW3" s="2936"/>
      <c r="UTX3" s="2936"/>
      <c r="UTY3" s="2936"/>
      <c r="UTZ3" s="2936"/>
      <c r="UUA3" s="2936"/>
      <c r="UUB3" s="2936"/>
      <c r="UUC3" s="2936"/>
      <c r="UUD3" s="2936"/>
      <c r="UUE3" s="2936"/>
      <c r="UUF3" s="2936"/>
      <c r="UUG3" s="2936"/>
      <c r="UUH3" s="2936"/>
      <c r="UUI3" s="2936"/>
      <c r="UUJ3" s="2936"/>
      <c r="UUK3" s="2936"/>
      <c r="UUL3" s="2936"/>
      <c r="UUM3" s="2936"/>
      <c r="UUN3" s="2936"/>
      <c r="UUO3" s="2936"/>
      <c r="UUP3" s="2936"/>
      <c r="UUQ3" s="2936"/>
      <c r="UUR3" s="2936"/>
      <c r="UUS3" s="2936"/>
      <c r="UUT3" s="2936"/>
      <c r="UUU3" s="2936"/>
      <c r="UUV3" s="2936"/>
      <c r="UUW3" s="2936"/>
      <c r="UUX3" s="2936"/>
      <c r="UUY3" s="2936"/>
      <c r="UUZ3" s="2936"/>
      <c r="UVA3" s="2936"/>
      <c r="UVB3" s="2936"/>
      <c r="UVC3" s="2936"/>
      <c r="UVD3" s="2936"/>
      <c r="UVE3" s="2936"/>
      <c r="UVF3" s="2936"/>
      <c r="UVG3" s="2936"/>
      <c r="UVH3" s="2936"/>
      <c r="UVI3" s="2936"/>
      <c r="UVJ3" s="2936"/>
      <c r="UVK3" s="2936"/>
      <c r="UVL3" s="2936"/>
      <c r="UVM3" s="2936"/>
      <c r="UVN3" s="2936"/>
      <c r="UVO3" s="2936"/>
      <c r="UVP3" s="2936"/>
      <c r="UVQ3" s="2936"/>
      <c r="UVR3" s="2936"/>
      <c r="UVS3" s="2936"/>
      <c r="UVT3" s="2936"/>
      <c r="UVU3" s="2936"/>
      <c r="UVV3" s="2936"/>
      <c r="UVW3" s="2936"/>
      <c r="UVX3" s="2936"/>
      <c r="UVY3" s="2936"/>
      <c r="UVZ3" s="2936"/>
      <c r="UWA3" s="2936"/>
      <c r="UWB3" s="2936"/>
      <c r="UWC3" s="2936"/>
      <c r="UWD3" s="2936"/>
      <c r="UWE3" s="2936"/>
      <c r="UWF3" s="2936"/>
      <c r="UWG3" s="2936"/>
      <c r="UWH3" s="2936"/>
      <c r="UWI3" s="2936"/>
      <c r="UWJ3" s="2936"/>
      <c r="UWK3" s="2936"/>
      <c r="UWL3" s="2936"/>
      <c r="UWM3" s="2936"/>
      <c r="UWN3" s="2936"/>
      <c r="UWO3" s="2936"/>
      <c r="UWP3" s="2936"/>
      <c r="UWQ3" s="2936"/>
      <c r="UWR3" s="2936"/>
      <c r="UWS3" s="2936"/>
      <c r="UWT3" s="2936"/>
      <c r="UWU3" s="2936"/>
      <c r="UWV3" s="2936"/>
      <c r="UWW3" s="2936"/>
      <c r="UWX3" s="2936"/>
      <c r="UWY3" s="2936"/>
      <c r="UWZ3" s="2936"/>
      <c r="UXA3" s="2936"/>
      <c r="UXB3" s="2936"/>
      <c r="UXC3" s="2936"/>
      <c r="UXD3" s="2936"/>
      <c r="UXE3" s="2936"/>
      <c r="UXF3" s="2936"/>
      <c r="UXG3" s="2936"/>
      <c r="UXH3" s="2936"/>
      <c r="UXI3" s="2936"/>
      <c r="UXJ3" s="2936"/>
      <c r="UXK3" s="2936"/>
      <c r="UXL3" s="2936"/>
      <c r="UXM3" s="2936"/>
      <c r="UXN3" s="2936"/>
      <c r="UXO3" s="2936"/>
      <c r="UXP3" s="2936"/>
      <c r="UXQ3" s="2936"/>
      <c r="UXR3" s="2936"/>
      <c r="UXS3" s="2936"/>
      <c r="UXT3" s="2936"/>
      <c r="UXU3" s="2936"/>
      <c r="UXV3" s="2936"/>
      <c r="UXW3" s="2936"/>
      <c r="UXX3" s="2936"/>
      <c r="UXY3" s="2936"/>
      <c r="UXZ3" s="2936"/>
      <c r="UYA3" s="2936"/>
      <c r="UYB3" s="2936"/>
      <c r="UYC3" s="2936"/>
      <c r="UYD3" s="2936"/>
      <c r="UYE3" s="2936"/>
      <c r="UYF3" s="2936"/>
      <c r="UYG3" s="2936"/>
      <c r="UYH3" s="2936"/>
      <c r="UYI3" s="2936"/>
      <c r="UYJ3" s="2936"/>
      <c r="UYK3" s="2936"/>
      <c r="UYL3" s="2936"/>
      <c r="UYM3" s="2936"/>
      <c r="UYN3" s="2936"/>
      <c r="UYO3" s="2936"/>
      <c r="UYP3" s="2936"/>
      <c r="UYQ3" s="2936"/>
      <c r="UYR3" s="2936"/>
      <c r="UYS3" s="2936"/>
      <c r="UYT3" s="2936"/>
      <c r="UYU3" s="2936"/>
      <c r="UYV3" s="2936"/>
      <c r="UYW3" s="2936"/>
      <c r="UYX3" s="2936"/>
      <c r="UYY3" s="2936"/>
      <c r="UYZ3" s="2936"/>
      <c r="UZA3" s="2936"/>
      <c r="UZB3" s="2936"/>
      <c r="UZC3" s="2936"/>
      <c r="UZD3" s="2936"/>
      <c r="UZE3" s="2936"/>
      <c r="UZF3" s="2936"/>
      <c r="UZG3" s="2936"/>
      <c r="UZH3" s="2936"/>
      <c r="UZI3" s="2936"/>
      <c r="UZJ3" s="2936"/>
      <c r="UZK3" s="2936"/>
      <c r="UZL3" s="2936"/>
      <c r="UZM3" s="2936"/>
      <c r="UZN3" s="2936"/>
      <c r="UZO3" s="2936"/>
      <c r="UZP3" s="2936"/>
      <c r="UZQ3" s="2936"/>
      <c r="UZR3" s="2936"/>
      <c r="UZS3" s="2936"/>
      <c r="UZT3" s="2936"/>
      <c r="UZU3" s="2936"/>
      <c r="UZV3" s="2936"/>
      <c r="UZW3" s="2936"/>
      <c r="UZX3" s="2936"/>
      <c r="UZY3" s="2936"/>
      <c r="UZZ3" s="2936"/>
      <c r="VAA3" s="2936"/>
      <c r="VAB3" s="2936"/>
      <c r="VAC3" s="2936"/>
      <c r="VAD3" s="2936"/>
      <c r="VAE3" s="2936"/>
      <c r="VAF3" s="2936"/>
      <c r="VAG3" s="2936"/>
      <c r="VAH3" s="2936"/>
      <c r="VAI3" s="2936"/>
      <c r="VAJ3" s="2936"/>
      <c r="VAK3" s="2936"/>
      <c r="VAL3" s="2936"/>
      <c r="VAM3" s="2936"/>
      <c r="VAN3" s="2936"/>
      <c r="VAO3" s="2936"/>
      <c r="VAP3" s="2936"/>
      <c r="VAQ3" s="2936"/>
      <c r="VAR3" s="2936"/>
      <c r="VAS3" s="2936"/>
      <c r="VAT3" s="2936"/>
      <c r="VAU3" s="2936"/>
      <c r="VAV3" s="2936"/>
      <c r="VAW3" s="2936"/>
      <c r="VAX3" s="2936"/>
      <c r="VAY3" s="2936"/>
      <c r="VAZ3" s="2936"/>
      <c r="VBA3" s="2936"/>
      <c r="VBB3" s="2936"/>
      <c r="VBC3" s="2936"/>
      <c r="VBD3" s="2936"/>
      <c r="VBE3" s="2936"/>
      <c r="VBF3" s="2936"/>
      <c r="VBG3" s="2936"/>
      <c r="VBH3" s="2936"/>
      <c r="VBI3" s="2936"/>
      <c r="VBJ3" s="2936"/>
      <c r="VBK3" s="2936"/>
      <c r="VBL3" s="2936"/>
      <c r="VBM3" s="2936"/>
      <c r="VBN3" s="2936"/>
      <c r="VBO3" s="2936"/>
      <c r="VBP3" s="2936"/>
      <c r="VBQ3" s="2936"/>
      <c r="VBR3" s="2936"/>
      <c r="VBS3" s="2936"/>
      <c r="VBT3" s="2936"/>
      <c r="VBU3" s="2936"/>
      <c r="VBV3" s="2936"/>
      <c r="VBW3" s="2936"/>
      <c r="VBX3" s="2936"/>
      <c r="VBY3" s="2936"/>
      <c r="VBZ3" s="2936"/>
      <c r="VCA3" s="2936"/>
      <c r="VCB3" s="2936"/>
      <c r="VCC3" s="2936"/>
      <c r="VCD3" s="2936"/>
      <c r="VCE3" s="2936"/>
      <c r="VCF3" s="2936"/>
      <c r="VCG3" s="2936"/>
      <c r="VCH3" s="2936"/>
      <c r="VCI3" s="2936"/>
      <c r="VCJ3" s="2936"/>
      <c r="VCK3" s="2936"/>
      <c r="VCL3" s="2936"/>
      <c r="VCM3" s="2936"/>
      <c r="VCN3" s="2936"/>
      <c r="VCO3" s="2936"/>
      <c r="VCP3" s="2936"/>
      <c r="VCQ3" s="2936"/>
      <c r="VCR3" s="2936"/>
      <c r="VCS3" s="2936"/>
      <c r="VCT3" s="2936"/>
      <c r="VCU3" s="2936"/>
      <c r="VCV3" s="2936"/>
      <c r="VCW3" s="2936"/>
      <c r="VCX3" s="2936"/>
      <c r="VCY3" s="2936"/>
      <c r="VCZ3" s="2936"/>
      <c r="VDA3" s="2936"/>
      <c r="VDB3" s="2936"/>
      <c r="VDC3" s="2936"/>
      <c r="VDD3" s="2936"/>
      <c r="VDE3" s="2936"/>
      <c r="VDF3" s="2936"/>
      <c r="VDG3" s="2936"/>
      <c r="VDH3" s="2936"/>
      <c r="VDI3" s="2936"/>
      <c r="VDJ3" s="2936"/>
      <c r="VDK3" s="2936"/>
      <c r="VDL3" s="2936"/>
      <c r="VDM3" s="2936"/>
      <c r="VDN3" s="2936"/>
      <c r="VDO3" s="2936"/>
      <c r="VDP3" s="2936"/>
      <c r="VDQ3" s="2936"/>
      <c r="VDR3" s="2936"/>
      <c r="VDS3" s="2936"/>
      <c r="VDT3" s="2936"/>
      <c r="VDU3" s="2936"/>
      <c r="VDV3" s="2936"/>
      <c r="VDW3" s="2936"/>
      <c r="VDX3" s="2936"/>
      <c r="VDY3" s="2936"/>
      <c r="VDZ3" s="2936"/>
      <c r="VEA3" s="2936"/>
      <c r="VEB3" s="2936"/>
      <c r="VEC3" s="2936"/>
      <c r="VED3" s="2936"/>
      <c r="VEE3" s="2936"/>
      <c r="VEF3" s="2936"/>
      <c r="VEG3" s="2936"/>
      <c r="VEH3" s="2936"/>
      <c r="VEI3" s="2936"/>
      <c r="VEJ3" s="2936"/>
      <c r="VEK3" s="2936"/>
      <c r="VEL3" s="2936"/>
      <c r="VEM3" s="2936"/>
      <c r="VEN3" s="2936"/>
      <c r="VEO3" s="2936"/>
      <c r="VEP3" s="2936"/>
      <c r="VEQ3" s="2936"/>
      <c r="VER3" s="2936"/>
      <c r="VES3" s="2936"/>
      <c r="VET3" s="2936"/>
      <c r="VEU3" s="2936"/>
      <c r="VEV3" s="2936"/>
      <c r="VEW3" s="2936"/>
      <c r="VEX3" s="2936"/>
      <c r="VEY3" s="2936"/>
      <c r="VEZ3" s="2936"/>
      <c r="VFA3" s="2936"/>
      <c r="VFB3" s="2936"/>
      <c r="VFC3" s="2936"/>
      <c r="VFD3" s="2936"/>
      <c r="VFE3" s="2936"/>
      <c r="VFF3" s="2936"/>
      <c r="VFG3" s="2936"/>
      <c r="VFH3" s="2936"/>
      <c r="VFI3" s="2936"/>
      <c r="VFJ3" s="2936"/>
      <c r="VFK3" s="2936"/>
      <c r="VFL3" s="2936"/>
      <c r="VFM3" s="2936"/>
      <c r="VFN3" s="2936"/>
      <c r="VFO3" s="2936"/>
      <c r="VFP3" s="2936"/>
      <c r="VFQ3" s="2936"/>
      <c r="VFR3" s="2936"/>
      <c r="VFS3" s="2936"/>
      <c r="VFT3" s="2936"/>
      <c r="VFU3" s="2936"/>
      <c r="VFV3" s="2936"/>
      <c r="VFW3" s="2936"/>
      <c r="VFX3" s="2936"/>
      <c r="VFY3" s="2936"/>
      <c r="VFZ3" s="2936"/>
      <c r="VGA3" s="2936"/>
      <c r="VGB3" s="2936"/>
      <c r="VGC3" s="2936"/>
      <c r="VGD3" s="2936"/>
      <c r="VGE3" s="2936"/>
      <c r="VGF3" s="2936"/>
      <c r="VGG3" s="2936"/>
      <c r="VGH3" s="2936"/>
      <c r="VGI3" s="2936"/>
      <c r="VGJ3" s="2936"/>
      <c r="VGK3" s="2936"/>
      <c r="VGL3" s="2936"/>
      <c r="VGM3" s="2936"/>
      <c r="VGN3" s="2936"/>
      <c r="VGO3" s="2936"/>
      <c r="VGP3" s="2936"/>
      <c r="VGQ3" s="2936"/>
      <c r="VGR3" s="2936"/>
      <c r="VGS3" s="2936"/>
      <c r="VGT3" s="2936"/>
      <c r="VGU3" s="2936"/>
      <c r="VGV3" s="2936"/>
      <c r="VGW3" s="2936"/>
      <c r="VGX3" s="2936"/>
      <c r="VGY3" s="2936"/>
      <c r="VGZ3" s="2936"/>
      <c r="VHA3" s="2936"/>
      <c r="VHB3" s="2936"/>
      <c r="VHC3" s="2936"/>
      <c r="VHD3" s="2936"/>
      <c r="VHE3" s="2936"/>
      <c r="VHF3" s="2936"/>
      <c r="VHG3" s="2936"/>
      <c r="VHH3" s="2936"/>
      <c r="VHI3" s="2936"/>
      <c r="VHJ3" s="2936"/>
      <c r="VHK3" s="2936"/>
      <c r="VHL3" s="2936"/>
      <c r="VHM3" s="2936"/>
      <c r="VHN3" s="2936"/>
      <c r="VHO3" s="2936"/>
      <c r="VHP3" s="2936"/>
      <c r="VHQ3" s="2936"/>
      <c r="VHR3" s="2936"/>
      <c r="VHS3" s="2936"/>
      <c r="VHT3" s="2936"/>
      <c r="VHU3" s="2936"/>
      <c r="VHV3" s="2936"/>
      <c r="VHW3" s="2936"/>
      <c r="VHX3" s="2936"/>
      <c r="VHY3" s="2936"/>
      <c r="VHZ3" s="2936"/>
      <c r="VIA3" s="2936"/>
      <c r="VIB3" s="2936"/>
      <c r="VIC3" s="2936"/>
      <c r="VID3" s="2936"/>
      <c r="VIE3" s="2936"/>
      <c r="VIF3" s="2936"/>
      <c r="VIG3" s="2936"/>
      <c r="VIH3" s="2936"/>
      <c r="VII3" s="2936"/>
      <c r="VIJ3" s="2936"/>
      <c r="VIK3" s="2936"/>
      <c r="VIL3" s="2936"/>
      <c r="VIM3" s="2936"/>
      <c r="VIN3" s="2936"/>
      <c r="VIO3" s="2936"/>
      <c r="VIP3" s="2936"/>
      <c r="VIQ3" s="2936"/>
      <c r="VIR3" s="2936"/>
      <c r="VIS3" s="2936"/>
      <c r="VIT3" s="2936"/>
      <c r="VIU3" s="2936"/>
      <c r="VIV3" s="2936"/>
      <c r="VIW3" s="2936"/>
      <c r="VIX3" s="2936"/>
      <c r="VIY3" s="2936"/>
      <c r="VIZ3" s="2936"/>
      <c r="VJA3" s="2936"/>
      <c r="VJB3" s="2936"/>
      <c r="VJC3" s="2936"/>
      <c r="VJD3" s="2936"/>
      <c r="VJE3" s="2936"/>
      <c r="VJF3" s="2936"/>
      <c r="VJG3" s="2936"/>
      <c r="VJH3" s="2936"/>
      <c r="VJI3" s="2936"/>
      <c r="VJJ3" s="2936"/>
      <c r="VJK3" s="2936"/>
      <c r="VJL3" s="2936"/>
      <c r="VJM3" s="2936"/>
      <c r="VJN3" s="2936"/>
      <c r="VJO3" s="2936"/>
      <c r="VJP3" s="2936"/>
      <c r="VJQ3" s="2936"/>
      <c r="VJR3" s="2936"/>
      <c r="VJS3" s="2936"/>
      <c r="VJT3" s="2936"/>
      <c r="VJU3" s="2936"/>
      <c r="VJV3" s="2936"/>
      <c r="VJW3" s="2936"/>
      <c r="VJX3" s="2936"/>
      <c r="VJY3" s="2936"/>
      <c r="VJZ3" s="2936"/>
      <c r="VKA3" s="2936"/>
      <c r="VKB3" s="2936"/>
      <c r="VKC3" s="2936"/>
      <c r="VKD3" s="2936"/>
      <c r="VKE3" s="2936"/>
      <c r="VKF3" s="2936"/>
      <c r="VKG3" s="2936"/>
      <c r="VKH3" s="2936"/>
      <c r="VKI3" s="2936"/>
      <c r="VKJ3" s="2936"/>
      <c r="VKK3" s="2936"/>
      <c r="VKL3" s="2936"/>
      <c r="VKM3" s="2936"/>
      <c r="VKN3" s="2936"/>
      <c r="VKO3" s="2936"/>
      <c r="VKP3" s="2936"/>
      <c r="VKQ3" s="2936"/>
      <c r="VKR3" s="2936"/>
      <c r="VKS3" s="2936"/>
      <c r="VKT3" s="2936"/>
      <c r="VKU3" s="2936"/>
      <c r="VKV3" s="2936"/>
      <c r="VKW3" s="2936"/>
      <c r="VKX3" s="2936"/>
      <c r="VKY3" s="2936"/>
      <c r="VKZ3" s="2936"/>
      <c r="VLA3" s="2936"/>
      <c r="VLB3" s="2936"/>
      <c r="VLC3" s="2936"/>
      <c r="VLD3" s="2936"/>
      <c r="VLE3" s="2936"/>
      <c r="VLF3" s="2936"/>
      <c r="VLG3" s="2936"/>
      <c r="VLH3" s="2936"/>
      <c r="VLI3" s="2936"/>
      <c r="VLJ3" s="2936"/>
      <c r="VLK3" s="2936"/>
      <c r="VLL3" s="2936"/>
      <c r="VLM3" s="2936"/>
      <c r="VLN3" s="2936"/>
      <c r="VLO3" s="2936"/>
      <c r="VLP3" s="2936"/>
      <c r="VLQ3" s="2936"/>
      <c r="VLR3" s="2936"/>
      <c r="VLS3" s="2936"/>
      <c r="VLT3" s="2936"/>
      <c r="VLU3" s="2936"/>
      <c r="VLV3" s="2936"/>
      <c r="VLW3" s="2936"/>
      <c r="VLX3" s="2936"/>
      <c r="VLY3" s="2936"/>
      <c r="VLZ3" s="2936"/>
      <c r="VMA3" s="2936"/>
      <c r="VMB3" s="2936"/>
      <c r="VMC3" s="2936"/>
      <c r="VMD3" s="2936"/>
      <c r="VME3" s="2936"/>
      <c r="VMF3" s="2936"/>
      <c r="VMG3" s="2936"/>
      <c r="VMH3" s="2936"/>
      <c r="VMI3" s="2936"/>
      <c r="VMJ3" s="2936"/>
      <c r="VMK3" s="2936"/>
      <c r="VML3" s="2936"/>
      <c r="VMM3" s="2936"/>
      <c r="VMN3" s="2936"/>
      <c r="VMO3" s="2936"/>
      <c r="VMP3" s="2936"/>
      <c r="VMQ3" s="2936"/>
      <c r="VMR3" s="2936"/>
      <c r="VMS3" s="2936"/>
      <c r="VMT3" s="2936"/>
      <c r="VMU3" s="2936"/>
      <c r="VMV3" s="2936"/>
      <c r="VMW3" s="2936"/>
      <c r="VMX3" s="2936"/>
      <c r="VMY3" s="2936"/>
      <c r="VMZ3" s="2936"/>
      <c r="VNA3" s="2936"/>
      <c r="VNB3" s="2936"/>
      <c r="VNC3" s="2936"/>
      <c r="VND3" s="2936"/>
      <c r="VNE3" s="2936"/>
      <c r="VNF3" s="2936"/>
      <c r="VNG3" s="2936"/>
      <c r="VNH3" s="2936"/>
      <c r="VNI3" s="2936"/>
      <c r="VNJ3" s="2936"/>
      <c r="VNK3" s="2936"/>
      <c r="VNL3" s="2936"/>
      <c r="VNM3" s="2936"/>
      <c r="VNN3" s="2936"/>
      <c r="VNO3" s="2936"/>
      <c r="VNP3" s="2936"/>
      <c r="VNQ3" s="2936"/>
      <c r="VNR3" s="2936"/>
      <c r="VNS3" s="2936"/>
      <c r="VNT3" s="2936"/>
      <c r="VNU3" s="2936"/>
      <c r="VNV3" s="2936"/>
      <c r="VNW3" s="2936"/>
      <c r="VNX3" s="2936"/>
      <c r="VNY3" s="2936"/>
      <c r="VNZ3" s="2936"/>
      <c r="VOA3" s="2936"/>
      <c r="VOB3" s="2936"/>
      <c r="VOC3" s="2936"/>
      <c r="VOD3" s="2936"/>
      <c r="VOE3" s="2936"/>
      <c r="VOF3" s="2936"/>
      <c r="VOG3" s="2936"/>
      <c r="VOH3" s="2936"/>
      <c r="VOI3" s="2936"/>
      <c r="VOJ3" s="2936"/>
      <c r="VOK3" s="2936"/>
      <c r="VOL3" s="2936"/>
      <c r="VOM3" s="2936"/>
      <c r="VON3" s="2936"/>
      <c r="VOO3" s="2936"/>
      <c r="VOP3" s="2936"/>
      <c r="VOQ3" s="2936"/>
      <c r="VOR3" s="2936"/>
      <c r="VOS3" s="2936"/>
      <c r="VOT3" s="2936"/>
      <c r="VOU3" s="2936"/>
      <c r="VOV3" s="2936"/>
      <c r="VOW3" s="2936"/>
      <c r="VOX3" s="2936"/>
      <c r="VOY3" s="2936"/>
      <c r="VOZ3" s="2936"/>
      <c r="VPA3" s="2936"/>
      <c r="VPB3" s="2936"/>
      <c r="VPC3" s="2936"/>
      <c r="VPD3" s="2936"/>
      <c r="VPE3" s="2936"/>
      <c r="VPF3" s="2936"/>
      <c r="VPG3" s="2936"/>
      <c r="VPH3" s="2936"/>
      <c r="VPI3" s="2936"/>
      <c r="VPJ3" s="2936"/>
      <c r="VPK3" s="2936"/>
      <c r="VPL3" s="2936"/>
      <c r="VPM3" s="2936"/>
      <c r="VPN3" s="2936"/>
      <c r="VPO3" s="2936"/>
      <c r="VPP3" s="2936"/>
      <c r="VPQ3" s="2936"/>
      <c r="VPR3" s="2936"/>
      <c r="VPS3" s="2936"/>
      <c r="VPT3" s="2936"/>
      <c r="VPU3" s="2936"/>
      <c r="VPV3" s="2936"/>
      <c r="VPW3" s="2936"/>
      <c r="VPX3" s="2936"/>
      <c r="VPY3" s="2936"/>
      <c r="VPZ3" s="2936"/>
      <c r="VQA3" s="2936"/>
      <c r="VQB3" s="2936"/>
      <c r="VQC3" s="2936"/>
      <c r="VQD3" s="2936"/>
      <c r="VQE3" s="2936"/>
      <c r="VQF3" s="2936"/>
      <c r="VQG3" s="2936"/>
      <c r="VQH3" s="2936"/>
      <c r="VQI3" s="2936"/>
      <c r="VQJ3" s="2936"/>
      <c r="VQK3" s="2936"/>
      <c r="VQL3" s="2936"/>
      <c r="VQM3" s="2936"/>
      <c r="VQN3" s="2936"/>
      <c r="VQO3" s="2936"/>
      <c r="VQP3" s="2936"/>
      <c r="VQQ3" s="2936"/>
      <c r="VQR3" s="2936"/>
      <c r="VQS3" s="2936"/>
      <c r="VQT3" s="2936"/>
      <c r="VQU3" s="2936"/>
      <c r="VQV3" s="2936"/>
      <c r="VQW3" s="2936"/>
      <c r="VQX3" s="2936"/>
      <c r="VQY3" s="2936"/>
      <c r="VQZ3" s="2936"/>
      <c r="VRA3" s="2936"/>
      <c r="VRB3" s="2936"/>
      <c r="VRC3" s="2936"/>
      <c r="VRD3" s="2936"/>
      <c r="VRE3" s="2936"/>
      <c r="VRF3" s="2936"/>
      <c r="VRG3" s="2936"/>
      <c r="VRH3" s="2936"/>
      <c r="VRI3" s="2936"/>
      <c r="VRJ3" s="2936"/>
      <c r="VRK3" s="2936"/>
      <c r="VRL3" s="2936"/>
      <c r="VRM3" s="2936"/>
      <c r="VRN3" s="2936"/>
      <c r="VRO3" s="2936"/>
      <c r="VRP3" s="2936"/>
      <c r="VRQ3" s="2936"/>
      <c r="VRR3" s="2936"/>
      <c r="VRS3" s="2936"/>
      <c r="VRT3" s="2936"/>
      <c r="VRU3" s="2936"/>
      <c r="VRV3" s="2936"/>
      <c r="VRW3" s="2936"/>
      <c r="VRX3" s="2936"/>
      <c r="VRY3" s="2936"/>
      <c r="VRZ3" s="2936"/>
      <c r="VSA3" s="2936"/>
      <c r="VSB3" s="2936"/>
      <c r="VSC3" s="2936"/>
      <c r="VSD3" s="2936"/>
      <c r="VSE3" s="2936"/>
      <c r="VSF3" s="2936"/>
      <c r="VSG3" s="2936"/>
      <c r="VSH3" s="2936"/>
      <c r="VSI3" s="2936"/>
      <c r="VSJ3" s="2936"/>
      <c r="VSK3" s="2936"/>
      <c r="VSL3" s="2936"/>
      <c r="VSM3" s="2936"/>
      <c r="VSN3" s="2936"/>
      <c r="VSO3" s="2936"/>
      <c r="VSP3" s="2936"/>
      <c r="VSQ3" s="2936"/>
      <c r="VSR3" s="2936"/>
      <c r="VSS3" s="2936"/>
      <c r="VST3" s="2936"/>
      <c r="VSU3" s="2936"/>
      <c r="VSV3" s="2936"/>
      <c r="VSW3" s="2936"/>
      <c r="VSX3" s="2936"/>
      <c r="VSY3" s="2936"/>
      <c r="VSZ3" s="2936"/>
      <c r="VTA3" s="2936"/>
      <c r="VTB3" s="2936"/>
      <c r="VTC3" s="2936"/>
      <c r="VTD3" s="2936"/>
      <c r="VTE3" s="2936"/>
      <c r="VTF3" s="2936"/>
      <c r="VTG3" s="2936"/>
      <c r="VTH3" s="2936"/>
      <c r="VTI3" s="2936"/>
      <c r="VTJ3" s="2936"/>
      <c r="VTK3" s="2936"/>
      <c r="VTL3" s="2936"/>
      <c r="VTM3" s="2936"/>
      <c r="VTN3" s="2936"/>
      <c r="VTO3" s="2936"/>
      <c r="VTP3" s="2936"/>
      <c r="VTQ3" s="2936"/>
      <c r="VTR3" s="2936"/>
      <c r="VTS3" s="2936"/>
      <c r="VTT3" s="2936"/>
      <c r="VTU3" s="2936"/>
      <c r="VTV3" s="2936"/>
      <c r="VTW3" s="2936"/>
      <c r="VTX3" s="2936"/>
      <c r="VTY3" s="2936"/>
      <c r="VTZ3" s="2936"/>
      <c r="VUA3" s="2936"/>
      <c r="VUB3" s="2936"/>
      <c r="VUC3" s="2936"/>
      <c r="VUD3" s="2936"/>
      <c r="VUE3" s="2936"/>
      <c r="VUF3" s="2936"/>
      <c r="VUG3" s="2936"/>
      <c r="VUH3" s="2936"/>
      <c r="VUI3" s="2936"/>
      <c r="VUJ3" s="2936"/>
      <c r="VUK3" s="2936"/>
      <c r="VUL3" s="2936"/>
      <c r="VUM3" s="2936"/>
      <c r="VUN3" s="2936"/>
      <c r="VUO3" s="2936"/>
      <c r="VUP3" s="2936"/>
      <c r="VUQ3" s="2936"/>
      <c r="VUR3" s="2936"/>
      <c r="VUS3" s="2936"/>
      <c r="VUT3" s="2936"/>
      <c r="VUU3" s="2936"/>
      <c r="VUV3" s="2936"/>
      <c r="VUW3" s="2936"/>
      <c r="VUX3" s="2936"/>
      <c r="VUY3" s="2936"/>
      <c r="VUZ3" s="2936"/>
      <c r="VVA3" s="2936"/>
      <c r="VVB3" s="2936"/>
      <c r="VVC3" s="2936"/>
      <c r="VVD3" s="2936"/>
      <c r="VVE3" s="2936"/>
      <c r="VVF3" s="2936"/>
      <c r="VVG3" s="2936"/>
      <c r="VVH3" s="2936"/>
      <c r="VVI3" s="2936"/>
      <c r="VVJ3" s="2936"/>
      <c r="VVK3" s="2936"/>
      <c r="VVL3" s="2936"/>
      <c r="VVM3" s="2936"/>
      <c r="VVN3" s="2936"/>
      <c r="VVO3" s="2936"/>
      <c r="VVP3" s="2936"/>
      <c r="VVQ3" s="2936"/>
      <c r="VVR3" s="2936"/>
      <c r="VVS3" s="2936"/>
      <c r="VVT3" s="2936"/>
      <c r="VVU3" s="2936"/>
      <c r="VVV3" s="2936"/>
      <c r="VVW3" s="2936"/>
      <c r="VVX3" s="2936"/>
      <c r="VVY3" s="2936"/>
      <c r="VVZ3" s="2936"/>
      <c r="VWA3" s="2936"/>
      <c r="VWB3" s="2936"/>
      <c r="VWC3" s="2936"/>
      <c r="VWD3" s="2936"/>
      <c r="VWE3" s="2936"/>
      <c r="VWF3" s="2936"/>
      <c r="VWG3" s="2936"/>
      <c r="VWH3" s="2936"/>
      <c r="VWI3" s="2936"/>
      <c r="VWJ3" s="2936"/>
      <c r="VWK3" s="2936"/>
      <c r="VWL3" s="2936"/>
      <c r="VWM3" s="2936"/>
      <c r="VWN3" s="2936"/>
      <c r="VWO3" s="2936"/>
      <c r="VWP3" s="2936"/>
      <c r="VWQ3" s="2936"/>
      <c r="VWR3" s="2936"/>
      <c r="VWS3" s="2936"/>
      <c r="VWT3" s="2936"/>
      <c r="VWU3" s="2936"/>
      <c r="VWV3" s="2936"/>
      <c r="VWW3" s="2936"/>
      <c r="VWX3" s="2936"/>
      <c r="VWY3" s="2936"/>
      <c r="VWZ3" s="2936"/>
      <c r="VXA3" s="2936"/>
      <c r="VXB3" s="2936"/>
      <c r="VXC3" s="2936"/>
      <c r="VXD3" s="2936"/>
      <c r="VXE3" s="2936"/>
      <c r="VXF3" s="2936"/>
      <c r="VXG3" s="2936"/>
      <c r="VXH3" s="2936"/>
      <c r="VXI3" s="2936"/>
      <c r="VXJ3" s="2936"/>
      <c r="VXK3" s="2936"/>
      <c r="VXL3" s="2936"/>
      <c r="VXM3" s="2936"/>
      <c r="VXN3" s="2936"/>
      <c r="VXO3" s="2936"/>
      <c r="VXP3" s="2936"/>
      <c r="VXQ3" s="2936"/>
      <c r="VXR3" s="2936"/>
      <c r="VXS3" s="2936"/>
      <c r="VXT3" s="2936"/>
      <c r="VXU3" s="2936"/>
      <c r="VXV3" s="2936"/>
      <c r="VXW3" s="2936"/>
      <c r="VXX3" s="2936"/>
      <c r="VXY3" s="2936"/>
      <c r="VXZ3" s="2936"/>
      <c r="VYA3" s="2936"/>
      <c r="VYB3" s="2936"/>
      <c r="VYC3" s="2936"/>
      <c r="VYD3" s="2936"/>
      <c r="VYE3" s="2936"/>
      <c r="VYF3" s="2936"/>
      <c r="VYG3" s="2936"/>
      <c r="VYH3" s="2936"/>
      <c r="VYI3" s="2936"/>
      <c r="VYJ3" s="2936"/>
      <c r="VYK3" s="2936"/>
      <c r="VYL3" s="2936"/>
      <c r="VYM3" s="2936"/>
      <c r="VYN3" s="2936"/>
      <c r="VYO3" s="2936"/>
      <c r="VYP3" s="2936"/>
      <c r="VYQ3" s="2936"/>
      <c r="VYR3" s="2936"/>
      <c r="VYS3" s="2936"/>
      <c r="VYT3" s="2936"/>
      <c r="VYU3" s="2936"/>
      <c r="VYV3" s="2936"/>
      <c r="VYW3" s="2936"/>
      <c r="VYX3" s="2936"/>
      <c r="VYY3" s="2936"/>
      <c r="VYZ3" s="2936"/>
      <c r="VZA3" s="2936"/>
      <c r="VZB3" s="2936"/>
      <c r="VZC3" s="2936"/>
      <c r="VZD3" s="2936"/>
      <c r="VZE3" s="2936"/>
      <c r="VZF3" s="2936"/>
      <c r="VZG3" s="2936"/>
      <c r="VZH3" s="2936"/>
      <c r="VZI3" s="2936"/>
      <c r="VZJ3" s="2936"/>
      <c r="VZK3" s="2936"/>
      <c r="VZL3" s="2936"/>
      <c r="VZM3" s="2936"/>
      <c r="VZN3" s="2936"/>
      <c r="VZO3" s="2936"/>
      <c r="VZP3" s="2936"/>
      <c r="VZQ3" s="2936"/>
      <c r="VZR3" s="2936"/>
      <c r="VZS3" s="2936"/>
      <c r="VZT3" s="2936"/>
      <c r="VZU3" s="2936"/>
      <c r="VZV3" s="2936"/>
      <c r="VZW3" s="2936"/>
      <c r="VZX3" s="2936"/>
      <c r="VZY3" s="2936"/>
      <c r="VZZ3" s="2936"/>
      <c r="WAA3" s="2936"/>
      <c r="WAB3" s="2936"/>
      <c r="WAC3" s="2936"/>
      <c r="WAD3" s="2936"/>
      <c r="WAE3" s="2936"/>
      <c r="WAF3" s="2936"/>
      <c r="WAG3" s="2936"/>
      <c r="WAH3" s="2936"/>
      <c r="WAI3" s="2936"/>
      <c r="WAJ3" s="2936"/>
      <c r="WAK3" s="2936"/>
      <c r="WAL3" s="2936"/>
      <c r="WAM3" s="2936"/>
      <c r="WAN3" s="2936"/>
      <c r="WAO3" s="2936"/>
      <c r="WAP3" s="2936"/>
      <c r="WAQ3" s="2936"/>
      <c r="WAR3" s="2936"/>
      <c r="WAS3" s="2936"/>
      <c r="WAT3" s="2936"/>
      <c r="WAU3" s="2936"/>
      <c r="WAV3" s="2936"/>
      <c r="WAW3" s="2936"/>
      <c r="WAX3" s="2936"/>
      <c r="WAY3" s="2936"/>
      <c r="WAZ3" s="2936"/>
      <c r="WBA3" s="2936"/>
      <c r="WBB3" s="2936"/>
      <c r="WBC3" s="2936"/>
      <c r="WBD3" s="2936"/>
      <c r="WBE3" s="2936"/>
      <c r="WBF3" s="2936"/>
      <c r="WBG3" s="2936"/>
      <c r="WBH3" s="2936"/>
      <c r="WBI3" s="2936"/>
      <c r="WBJ3" s="2936"/>
      <c r="WBK3" s="2936"/>
      <c r="WBL3" s="2936"/>
      <c r="WBM3" s="2936"/>
      <c r="WBN3" s="2936"/>
      <c r="WBO3" s="2936"/>
      <c r="WBP3" s="2936"/>
      <c r="WBQ3" s="2936"/>
      <c r="WBR3" s="2936"/>
      <c r="WBS3" s="2936"/>
      <c r="WBT3" s="2936"/>
      <c r="WBU3" s="2936"/>
      <c r="WBV3" s="2936"/>
      <c r="WBW3" s="2936"/>
      <c r="WBX3" s="2936"/>
      <c r="WBY3" s="2936"/>
      <c r="WBZ3" s="2936"/>
      <c r="WCA3" s="2936"/>
      <c r="WCB3" s="2936"/>
      <c r="WCC3" s="2936"/>
      <c r="WCD3" s="2936"/>
      <c r="WCE3" s="2936"/>
      <c r="WCF3" s="2936"/>
      <c r="WCG3" s="2936"/>
      <c r="WCH3" s="2936"/>
      <c r="WCI3" s="2936"/>
      <c r="WCJ3" s="2936"/>
      <c r="WCK3" s="2936"/>
      <c r="WCL3" s="2936"/>
      <c r="WCM3" s="2936"/>
      <c r="WCN3" s="2936"/>
      <c r="WCO3" s="2936"/>
      <c r="WCP3" s="2936"/>
      <c r="WCQ3" s="2936"/>
      <c r="WCR3" s="2936"/>
      <c r="WCS3" s="2936"/>
      <c r="WCT3" s="2936"/>
      <c r="WCU3" s="2936"/>
      <c r="WCV3" s="2936"/>
      <c r="WCW3" s="2936"/>
      <c r="WCX3" s="2936"/>
      <c r="WCY3" s="2936"/>
      <c r="WCZ3" s="2936"/>
      <c r="WDA3" s="2936"/>
      <c r="WDB3" s="2936"/>
      <c r="WDC3" s="2936"/>
      <c r="WDD3" s="2936"/>
      <c r="WDE3" s="2936"/>
      <c r="WDF3" s="2936"/>
      <c r="WDG3" s="2936"/>
      <c r="WDH3" s="2936"/>
      <c r="WDI3" s="2936"/>
      <c r="WDJ3" s="2936"/>
      <c r="WDK3" s="2936"/>
      <c r="WDL3" s="2936"/>
      <c r="WDM3" s="2936"/>
      <c r="WDN3" s="2936"/>
      <c r="WDO3" s="2936"/>
      <c r="WDP3" s="2936"/>
      <c r="WDQ3" s="2936"/>
      <c r="WDR3" s="2936"/>
      <c r="WDS3" s="2936"/>
      <c r="WDT3" s="2936"/>
      <c r="WDU3" s="2936"/>
      <c r="WDV3" s="2936"/>
      <c r="WDW3" s="2936"/>
      <c r="WDX3" s="2936"/>
      <c r="WDY3" s="2936"/>
      <c r="WDZ3" s="2936"/>
      <c r="WEA3" s="2936"/>
      <c r="WEB3" s="2936"/>
      <c r="WEC3" s="2936"/>
      <c r="WED3" s="2936"/>
      <c r="WEE3" s="2936"/>
      <c r="WEF3" s="2936"/>
      <c r="WEG3" s="2936"/>
      <c r="WEH3" s="2936"/>
      <c r="WEI3" s="2936"/>
      <c r="WEJ3" s="2936"/>
      <c r="WEK3" s="2936"/>
      <c r="WEL3" s="2936"/>
      <c r="WEM3" s="2936"/>
      <c r="WEN3" s="2936"/>
      <c r="WEO3" s="2936"/>
      <c r="WEP3" s="2936"/>
      <c r="WEQ3" s="2936"/>
      <c r="WER3" s="2936"/>
      <c r="WES3" s="2936"/>
      <c r="WET3" s="2936"/>
      <c r="WEU3" s="2936"/>
      <c r="WEV3" s="2936"/>
      <c r="WEW3" s="2936"/>
      <c r="WEX3" s="2936"/>
      <c r="WEY3" s="2936"/>
      <c r="WEZ3" s="2936"/>
      <c r="WFA3" s="2936"/>
      <c r="WFB3" s="2936"/>
      <c r="WFC3" s="2936"/>
      <c r="WFD3" s="2936"/>
      <c r="WFE3" s="2936"/>
      <c r="WFF3" s="2936"/>
      <c r="WFG3" s="2936"/>
      <c r="WFH3" s="2936"/>
      <c r="WFI3" s="2936"/>
      <c r="WFJ3" s="2936"/>
      <c r="WFK3" s="2936"/>
      <c r="WFL3" s="2936"/>
      <c r="WFM3" s="2936"/>
      <c r="WFN3" s="2936"/>
      <c r="WFO3" s="2936"/>
      <c r="WFP3" s="2936"/>
      <c r="WFQ3" s="2936"/>
      <c r="WFR3" s="2936"/>
      <c r="WFS3" s="2936"/>
      <c r="WFT3" s="2936"/>
      <c r="WFU3" s="2936"/>
      <c r="WFV3" s="2936"/>
      <c r="WFW3" s="2936"/>
      <c r="WFX3" s="2936"/>
      <c r="WFY3" s="2936"/>
      <c r="WFZ3" s="2936"/>
      <c r="WGA3" s="2936"/>
      <c r="WGB3" s="2936"/>
      <c r="WGC3" s="2936"/>
      <c r="WGD3" s="2936"/>
      <c r="WGE3" s="2936"/>
      <c r="WGF3" s="2936"/>
      <c r="WGG3" s="2936"/>
      <c r="WGH3" s="2936"/>
      <c r="WGI3" s="2936"/>
      <c r="WGJ3" s="2936"/>
      <c r="WGK3" s="2936"/>
      <c r="WGL3" s="2936"/>
      <c r="WGM3" s="2936"/>
      <c r="WGN3" s="2936"/>
      <c r="WGO3" s="2936"/>
      <c r="WGP3" s="2936"/>
      <c r="WGQ3" s="2936"/>
      <c r="WGR3" s="2936"/>
      <c r="WGS3" s="2936"/>
      <c r="WGT3" s="2936"/>
      <c r="WGU3" s="2936"/>
      <c r="WGV3" s="2936"/>
      <c r="WGW3" s="2936"/>
      <c r="WGX3" s="2936"/>
      <c r="WGY3" s="2936"/>
      <c r="WGZ3" s="2936"/>
      <c r="WHA3" s="2936"/>
      <c r="WHB3" s="2936"/>
      <c r="WHC3" s="2936"/>
      <c r="WHD3" s="2936"/>
      <c r="WHE3" s="2936"/>
      <c r="WHF3" s="2936"/>
      <c r="WHG3" s="2936"/>
      <c r="WHH3" s="2936"/>
      <c r="WHI3" s="2936"/>
      <c r="WHJ3" s="2936"/>
      <c r="WHK3" s="2936"/>
      <c r="WHL3" s="2936"/>
      <c r="WHM3" s="2936"/>
      <c r="WHN3" s="2936"/>
      <c r="WHO3" s="2936"/>
      <c r="WHP3" s="2936"/>
      <c r="WHQ3" s="2936"/>
      <c r="WHR3" s="2936"/>
      <c r="WHS3" s="2936"/>
      <c r="WHT3" s="2936"/>
      <c r="WHU3" s="2936"/>
      <c r="WHV3" s="2936"/>
      <c r="WHW3" s="2936"/>
      <c r="WHX3" s="2936"/>
      <c r="WHY3" s="2936"/>
      <c r="WHZ3" s="2936"/>
      <c r="WIA3" s="2936"/>
      <c r="WIB3" s="2936"/>
      <c r="WIC3" s="2936"/>
      <c r="WID3" s="2936"/>
      <c r="WIE3" s="2936"/>
      <c r="WIF3" s="2936"/>
      <c r="WIG3" s="2936"/>
      <c r="WIH3" s="2936"/>
      <c r="WII3" s="2936"/>
      <c r="WIJ3" s="2936"/>
      <c r="WIK3" s="2936"/>
      <c r="WIL3" s="2936"/>
      <c r="WIM3" s="2936"/>
      <c r="WIN3" s="2936"/>
      <c r="WIO3" s="2936"/>
      <c r="WIP3" s="2936"/>
      <c r="WIQ3" s="2936"/>
      <c r="WIR3" s="2936"/>
      <c r="WIS3" s="2936"/>
      <c r="WIT3" s="2936"/>
      <c r="WIU3" s="2936"/>
      <c r="WIV3" s="2936"/>
      <c r="WIW3" s="2936"/>
      <c r="WIX3" s="2936"/>
      <c r="WIY3" s="2936"/>
      <c r="WIZ3" s="2936"/>
      <c r="WJA3" s="2936"/>
      <c r="WJB3" s="2936"/>
      <c r="WJC3" s="2936"/>
      <c r="WJD3" s="2936"/>
      <c r="WJE3" s="2936"/>
      <c r="WJF3" s="2936"/>
      <c r="WJG3" s="2936"/>
      <c r="WJH3" s="2936"/>
      <c r="WJI3" s="2936"/>
      <c r="WJJ3" s="2936"/>
      <c r="WJK3" s="2936"/>
      <c r="WJL3" s="2936"/>
      <c r="WJM3" s="2936"/>
      <c r="WJN3" s="2936"/>
      <c r="WJO3" s="2936"/>
      <c r="WJP3" s="2936"/>
      <c r="WJQ3" s="2936"/>
      <c r="WJR3" s="2936"/>
      <c r="WJS3" s="2936"/>
      <c r="WJT3" s="2936"/>
      <c r="WJU3" s="2936"/>
      <c r="WJV3" s="2936"/>
      <c r="WJW3" s="2936"/>
      <c r="WJX3" s="2936"/>
      <c r="WJY3" s="2936"/>
      <c r="WJZ3" s="2936"/>
      <c r="WKA3" s="2936"/>
      <c r="WKB3" s="2936"/>
      <c r="WKC3" s="2936"/>
      <c r="WKD3" s="2936"/>
      <c r="WKE3" s="2936"/>
      <c r="WKF3" s="2936"/>
      <c r="WKG3" s="2936"/>
      <c r="WKH3" s="2936"/>
      <c r="WKI3" s="2936"/>
      <c r="WKJ3" s="2936"/>
      <c r="WKK3" s="2936"/>
      <c r="WKL3" s="2936"/>
      <c r="WKM3" s="2936"/>
      <c r="WKN3" s="2936"/>
      <c r="WKO3" s="2936"/>
      <c r="WKP3" s="2936"/>
      <c r="WKQ3" s="2936"/>
      <c r="WKR3" s="2936"/>
      <c r="WKS3" s="2936"/>
      <c r="WKT3" s="2936"/>
      <c r="WKU3" s="2936"/>
      <c r="WKV3" s="2936"/>
      <c r="WKW3" s="2936"/>
      <c r="WKX3" s="2936"/>
      <c r="WKY3" s="2936"/>
      <c r="WKZ3" s="2936"/>
      <c r="WLA3" s="2936"/>
      <c r="WLB3" s="2936"/>
      <c r="WLC3" s="2936"/>
      <c r="WLD3" s="2936"/>
      <c r="WLE3" s="2936"/>
      <c r="WLF3" s="2936"/>
      <c r="WLG3" s="2936"/>
      <c r="WLH3" s="2936"/>
      <c r="WLI3" s="2936"/>
      <c r="WLJ3" s="2936"/>
      <c r="WLK3" s="2936"/>
      <c r="WLL3" s="2936"/>
      <c r="WLM3" s="2936"/>
      <c r="WLN3" s="2936"/>
      <c r="WLO3" s="2936"/>
      <c r="WLP3" s="2936"/>
      <c r="WLQ3" s="2936"/>
      <c r="WLR3" s="2936"/>
      <c r="WLS3" s="2936"/>
      <c r="WLT3" s="2936"/>
      <c r="WLU3" s="2936"/>
      <c r="WLV3" s="2936"/>
      <c r="WLW3" s="2936"/>
      <c r="WLX3" s="2936"/>
      <c r="WLY3" s="2936"/>
      <c r="WLZ3" s="2936"/>
      <c r="WMA3" s="2936"/>
      <c r="WMB3" s="2936"/>
      <c r="WMC3" s="2936"/>
      <c r="WMD3" s="2936"/>
      <c r="WME3" s="2936"/>
      <c r="WMF3" s="2936"/>
      <c r="WMG3" s="2936"/>
      <c r="WMH3" s="2936"/>
      <c r="WMI3" s="2936"/>
      <c r="WMJ3" s="2936"/>
      <c r="WMK3" s="2936"/>
      <c r="WML3" s="2936"/>
      <c r="WMM3" s="2936"/>
      <c r="WMN3" s="2936"/>
      <c r="WMO3" s="2936"/>
      <c r="WMP3" s="2936"/>
      <c r="WMQ3" s="2936"/>
      <c r="WMR3" s="2936"/>
      <c r="WMS3" s="2936"/>
      <c r="WMT3" s="2936"/>
      <c r="WMU3" s="2936"/>
      <c r="WMV3" s="2936"/>
      <c r="WMW3" s="2936"/>
      <c r="WMX3" s="2936"/>
      <c r="WMY3" s="2936"/>
      <c r="WMZ3" s="2936"/>
      <c r="WNA3" s="2936"/>
      <c r="WNB3" s="2936"/>
      <c r="WNC3" s="2936"/>
      <c r="WND3" s="2936"/>
      <c r="WNE3" s="2936"/>
      <c r="WNF3" s="2936"/>
      <c r="WNG3" s="2936"/>
      <c r="WNH3" s="2936"/>
      <c r="WNI3" s="2936"/>
      <c r="WNJ3" s="2936"/>
      <c r="WNK3" s="2936"/>
      <c r="WNL3" s="2936"/>
      <c r="WNM3" s="2936"/>
      <c r="WNN3" s="2936"/>
      <c r="WNO3" s="2936"/>
      <c r="WNP3" s="2936"/>
      <c r="WNQ3" s="2936"/>
      <c r="WNR3" s="2936"/>
      <c r="WNS3" s="2936"/>
      <c r="WNT3" s="2936"/>
      <c r="WNU3" s="2936"/>
      <c r="WNV3" s="2936"/>
      <c r="WNW3" s="2936"/>
      <c r="WNX3" s="2936"/>
      <c r="WNY3" s="2936"/>
      <c r="WNZ3" s="2936"/>
      <c r="WOA3" s="2936"/>
      <c r="WOB3" s="2936"/>
      <c r="WOC3" s="2936"/>
      <c r="WOD3" s="2936"/>
      <c r="WOE3" s="2936"/>
      <c r="WOF3" s="2936"/>
      <c r="WOG3" s="2936"/>
      <c r="WOH3" s="2936"/>
      <c r="WOI3" s="2936"/>
      <c r="WOJ3" s="2936"/>
      <c r="WOK3" s="2936"/>
      <c r="WOL3" s="2936"/>
      <c r="WOM3" s="2936"/>
      <c r="WON3" s="2936"/>
      <c r="WOO3" s="2936"/>
      <c r="WOP3" s="2936"/>
      <c r="WOQ3" s="2936"/>
      <c r="WOR3" s="2936"/>
      <c r="WOS3" s="2936"/>
      <c r="WOT3" s="2936"/>
      <c r="WOU3" s="2936"/>
      <c r="WOV3" s="2936"/>
      <c r="WOW3" s="2936"/>
      <c r="WOX3" s="2936"/>
      <c r="WOY3" s="2936"/>
      <c r="WOZ3" s="2936"/>
      <c r="WPA3" s="2936"/>
      <c r="WPB3" s="2936"/>
      <c r="WPC3" s="2936"/>
      <c r="WPD3" s="2936"/>
      <c r="WPE3" s="2936"/>
      <c r="WPF3" s="2936"/>
      <c r="WPG3" s="2936"/>
      <c r="WPH3" s="2936"/>
      <c r="WPI3" s="2936"/>
      <c r="WPJ3" s="2936"/>
      <c r="WPK3" s="2936"/>
      <c r="WPL3" s="2936"/>
      <c r="WPM3" s="2936"/>
      <c r="WPN3" s="2936"/>
      <c r="WPO3" s="2936"/>
      <c r="WPP3" s="2936"/>
      <c r="WPQ3" s="2936"/>
      <c r="WPR3" s="2936"/>
      <c r="WPS3" s="2936"/>
      <c r="WPT3" s="2936"/>
      <c r="WPU3" s="2936"/>
      <c r="WPV3" s="2936"/>
      <c r="WPW3" s="2936"/>
      <c r="WPX3" s="2936"/>
      <c r="WPY3" s="2936"/>
      <c r="WPZ3" s="2936"/>
      <c r="WQA3" s="2936"/>
      <c r="WQB3" s="2936"/>
      <c r="WQC3" s="2936"/>
      <c r="WQD3" s="2936"/>
      <c r="WQE3" s="2936"/>
      <c r="WQF3" s="2936"/>
      <c r="WQG3" s="2936"/>
      <c r="WQH3" s="2936"/>
      <c r="WQI3" s="2936"/>
      <c r="WQJ3" s="2936"/>
      <c r="WQK3" s="2936"/>
      <c r="WQL3" s="2936"/>
      <c r="WQM3" s="2936"/>
      <c r="WQN3" s="2936"/>
      <c r="WQO3" s="2936"/>
      <c r="WQP3" s="2936"/>
      <c r="WQQ3" s="2936"/>
      <c r="WQR3" s="2936"/>
      <c r="WQS3" s="2936"/>
      <c r="WQT3" s="2936"/>
      <c r="WQU3" s="2936"/>
      <c r="WQV3" s="2936"/>
      <c r="WQW3" s="2936"/>
      <c r="WQX3" s="2936"/>
      <c r="WQY3" s="2936"/>
      <c r="WQZ3" s="2936"/>
      <c r="WRA3" s="2936"/>
      <c r="WRB3" s="2936"/>
      <c r="WRC3" s="2936"/>
      <c r="WRD3" s="2936"/>
      <c r="WRE3" s="2936"/>
      <c r="WRF3" s="2936"/>
      <c r="WRG3" s="2936"/>
      <c r="WRH3" s="2936"/>
      <c r="WRI3" s="2936"/>
      <c r="WRJ3" s="2936"/>
      <c r="WRK3" s="2936"/>
      <c r="WRL3" s="2936"/>
      <c r="WRM3" s="2936"/>
      <c r="WRN3" s="2936"/>
      <c r="WRO3" s="2936"/>
      <c r="WRP3" s="2936"/>
      <c r="WRQ3" s="2936"/>
      <c r="WRR3" s="2936"/>
      <c r="WRS3" s="2936"/>
      <c r="WRT3" s="2936"/>
      <c r="WRU3" s="2936"/>
      <c r="WRV3" s="2936"/>
      <c r="WRW3" s="2936"/>
      <c r="WRX3" s="2936"/>
      <c r="WRY3" s="2936"/>
      <c r="WRZ3" s="2936"/>
      <c r="WSA3" s="2936"/>
      <c r="WSB3" s="2936"/>
      <c r="WSC3" s="2936"/>
      <c r="WSD3" s="2936"/>
      <c r="WSE3" s="2936"/>
      <c r="WSF3" s="2936"/>
      <c r="WSG3" s="2936"/>
      <c r="WSH3" s="2936"/>
      <c r="WSI3" s="2936"/>
      <c r="WSJ3" s="2936"/>
      <c r="WSK3" s="2936"/>
      <c r="WSL3" s="2936"/>
      <c r="WSM3" s="2936"/>
      <c r="WSN3" s="2936"/>
      <c r="WSO3" s="2936"/>
      <c r="WSP3" s="2936"/>
      <c r="WSQ3" s="2936"/>
      <c r="WSR3" s="2936"/>
      <c r="WSS3" s="2936"/>
      <c r="WST3" s="2936"/>
      <c r="WSU3" s="2936"/>
      <c r="WSV3" s="2936"/>
      <c r="WSW3" s="2936"/>
      <c r="WSX3" s="2936"/>
      <c r="WSY3" s="2936"/>
      <c r="WSZ3" s="2936"/>
      <c r="WTA3" s="2936"/>
      <c r="WTB3" s="2936"/>
      <c r="WTC3" s="2936"/>
      <c r="WTD3" s="2936"/>
      <c r="WTE3" s="2936"/>
      <c r="WTF3" s="2936"/>
      <c r="WTG3" s="2936"/>
      <c r="WTH3" s="2936"/>
      <c r="WTI3" s="2936"/>
      <c r="WTJ3" s="2936"/>
      <c r="WTK3" s="2936"/>
      <c r="WTL3" s="2936"/>
      <c r="WTM3" s="2936"/>
      <c r="WTN3" s="2936"/>
      <c r="WTO3" s="2936"/>
      <c r="WTP3" s="2936"/>
      <c r="WTQ3" s="2936"/>
      <c r="WTR3" s="2936"/>
      <c r="WTS3" s="2936"/>
      <c r="WTT3" s="2936"/>
      <c r="WTU3" s="2936"/>
      <c r="WTV3" s="2936"/>
      <c r="WTW3" s="2936"/>
      <c r="WTX3" s="2936"/>
      <c r="WTY3" s="2936"/>
      <c r="WTZ3" s="2936"/>
      <c r="WUA3" s="2936"/>
      <c r="WUB3" s="2936"/>
      <c r="WUC3" s="2936"/>
      <c r="WUD3" s="2936"/>
      <c r="WUE3" s="2936"/>
      <c r="WUF3" s="2936"/>
      <c r="WUG3" s="2936"/>
      <c r="WUH3" s="2936"/>
      <c r="WUI3" s="2936"/>
      <c r="WUJ3" s="2936"/>
      <c r="WUK3" s="2936"/>
      <c r="WUL3" s="2936"/>
      <c r="WUM3" s="2936"/>
      <c r="WUN3" s="2936"/>
      <c r="WUO3" s="2936"/>
      <c r="WUP3" s="2936"/>
      <c r="WUQ3" s="2936"/>
      <c r="WUR3" s="2936"/>
      <c r="WUS3" s="2936"/>
      <c r="WUT3" s="2936"/>
      <c r="WUU3" s="2936"/>
      <c r="WUV3" s="2936"/>
      <c r="WUW3" s="2936"/>
      <c r="WUX3" s="2936"/>
      <c r="WUY3" s="2936"/>
      <c r="WUZ3" s="2936"/>
      <c r="WVA3" s="2936"/>
      <c r="WVB3" s="2936"/>
      <c r="WVC3" s="2936"/>
      <c r="WVD3" s="2936"/>
      <c r="WVE3" s="2936"/>
      <c r="WVF3" s="2936"/>
      <c r="WVG3" s="2936"/>
      <c r="WVH3" s="2936"/>
      <c r="WVI3" s="2936"/>
      <c r="WVJ3" s="2936"/>
      <c r="WVK3" s="2936"/>
      <c r="WVL3" s="2936"/>
      <c r="WVM3" s="2936"/>
      <c r="WVN3" s="2936"/>
      <c r="WVO3" s="2936"/>
      <c r="WVP3" s="2936"/>
      <c r="WVQ3" s="2936"/>
      <c r="WVR3" s="2936"/>
      <c r="WVS3" s="2936"/>
      <c r="WVT3" s="2936"/>
      <c r="WVU3" s="2936"/>
      <c r="WVV3" s="2936"/>
      <c r="WVW3" s="2936"/>
      <c r="WVX3" s="2936"/>
      <c r="WVY3" s="2936"/>
      <c r="WVZ3" s="2936"/>
    </row>
    <row r="4" spans="1:16146" ht="14.25" customHeight="1">
      <c r="A4" s="3188" t="s">
        <v>3049</v>
      </c>
      <c r="B4" s="3188" t="s">
        <v>2995</v>
      </c>
      <c r="C4" s="3188" t="s">
        <v>3024</v>
      </c>
      <c r="D4" s="3188" t="s">
        <v>2819</v>
      </c>
      <c r="E4" s="3188" t="s">
        <v>3049</v>
      </c>
      <c r="F4" s="3188">
        <v>201824</v>
      </c>
      <c r="G4" s="3188" t="s">
        <v>3026</v>
      </c>
      <c r="H4" s="3188">
        <v>91958</v>
      </c>
      <c r="I4" s="3188">
        <v>229895</v>
      </c>
      <c r="J4" s="3188" t="s">
        <v>3032</v>
      </c>
      <c r="K4" s="3188" t="s">
        <v>3040</v>
      </c>
      <c r="L4" s="3188" t="s">
        <v>3041</v>
      </c>
      <c r="M4" s="3188" t="s">
        <v>3042</v>
      </c>
      <c r="N4" s="3188">
        <v>27790</v>
      </c>
      <c r="O4" s="3188">
        <v>201.47</v>
      </c>
      <c r="P4" s="3188">
        <v>1208.8</v>
      </c>
      <c r="Q4" s="3188">
        <v>0</v>
      </c>
      <c r="R4" s="3188" t="s">
        <v>2996</v>
      </c>
      <c r="S4" s="3188">
        <f t="shared" si="0"/>
        <v>3022.0317971247746</v>
      </c>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188"/>
      <c r="BB4" s="3188"/>
      <c r="BC4" s="3188"/>
      <c r="BD4" s="3188"/>
      <c r="BE4" s="3188"/>
      <c r="BF4" s="3188"/>
      <c r="BG4" s="3188"/>
      <c r="BH4" s="3188"/>
      <c r="BI4" s="3188"/>
      <c r="BJ4" s="3188"/>
      <c r="BK4" s="3188"/>
      <c r="BL4" s="3188"/>
      <c r="BM4" s="3188"/>
      <c r="BN4" s="3188"/>
      <c r="BO4" s="3188"/>
      <c r="BP4" s="3188"/>
      <c r="BQ4" s="3188"/>
      <c r="BR4" s="3188"/>
      <c r="BS4" s="3188"/>
      <c r="BT4" s="3188"/>
      <c r="BU4" s="3188"/>
      <c r="BV4" s="3188"/>
      <c r="BW4" s="3188"/>
      <c r="BX4" s="3188"/>
      <c r="BY4" s="3188"/>
      <c r="BZ4" s="3188"/>
      <c r="CA4" s="3188"/>
      <c r="CB4" s="3188"/>
      <c r="CC4" s="3188"/>
      <c r="CD4" s="3188"/>
      <c r="CE4" s="3188"/>
      <c r="CF4" s="3188"/>
      <c r="CG4" s="3188"/>
      <c r="CH4" s="3188"/>
      <c r="CI4" s="3188"/>
      <c r="CJ4" s="3188"/>
      <c r="CK4" s="3188"/>
      <c r="CL4" s="3188"/>
      <c r="CM4" s="3188"/>
      <c r="CN4" s="3188"/>
      <c r="CO4" s="3188"/>
      <c r="CP4" s="3188"/>
      <c r="CQ4" s="3188"/>
      <c r="CR4" s="3188"/>
      <c r="CS4" s="3188"/>
      <c r="CT4" s="3188"/>
      <c r="CU4" s="3188"/>
      <c r="CV4" s="3188"/>
      <c r="CW4" s="3188"/>
      <c r="CX4" s="3188"/>
      <c r="CY4" s="3188"/>
      <c r="CZ4" s="3188"/>
      <c r="DA4" s="3188"/>
      <c r="DB4" s="3188"/>
      <c r="DC4" s="3188"/>
      <c r="DD4" s="3188"/>
      <c r="DE4" s="3188"/>
      <c r="DF4" s="3188"/>
      <c r="DG4" s="3188"/>
      <c r="DH4" s="3188"/>
      <c r="DI4" s="3188"/>
      <c r="DJ4" s="3188"/>
      <c r="DK4" s="3188"/>
      <c r="DL4" s="3188"/>
      <c r="DM4" s="3188"/>
      <c r="DN4" s="3188"/>
      <c r="DO4" s="3188"/>
      <c r="DP4" s="3188"/>
      <c r="DQ4" s="3188"/>
      <c r="DR4" s="3188"/>
      <c r="DS4" s="3188"/>
      <c r="DT4" s="3188"/>
      <c r="DU4" s="3188"/>
      <c r="DV4" s="3188"/>
      <c r="DW4" s="3188"/>
      <c r="DX4" s="3188"/>
      <c r="DY4" s="3188"/>
      <c r="DZ4" s="3188"/>
      <c r="EA4" s="3188"/>
      <c r="EB4" s="3188"/>
      <c r="EC4" s="3188"/>
      <c r="ED4" s="3188"/>
      <c r="EE4" s="3188"/>
      <c r="EF4" s="3188"/>
      <c r="EG4" s="3188"/>
      <c r="EH4" s="3188"/>
      <c r="EI4" s="3188"/>
      <c r="EJ4" s="3188"/>
      <c r="EK4" s="3188"/>
      <c r="EL4" s="3188"/>
      <c r="EM4" s="3188"/>
      <c r="EN4" s="3188"/>
      <c r="EO4" s="3188"/>
      <c r="EP4" s="3188"/>
      <c r="EQ4" s="3188"/>
      <c r="ER4" s="3188"/>
      <c r="ES4" s="3188"/>
      <c r="ET4" s="3188"/>
      <c r="EU4" s="3188"/>
      <c r="EV4" s="3188"/>
      <c r="EW4" s="3188"/>
      <c r="EX4" s="3188"/>
      <c r="EY4" s="3188"/>
      <c r="EZ4" s="3188"/>
      <c r="FA4" s="3188"/>
      <c r="FB4" s="3188"/>
      <c r="FC4" s="3188"/>
      <c r="FD4" s="3188"/>
      <c r="FE4" s="3188"/>
      <c r="FF4" s="3188"/>
      <c r="FG4" s="3188"/>
      <c r="FH4" s="3188"/>
      <c r="FI4" s="3188"/>
      <c r="FJ4" s="3188"/>
      <c r="FK4" s="3188"/>
      <c r="FL4" s="3188"/>
      <c r="FM4" s="3188"/>
      <c r="FN4" s="3188"/>
      <c r="FO4" s="3188"/>
      <c r="FP4" s="3188"/>
      <c r="FQ4" s="3188"/>
      <c r="FR4" s="3188"/>
      <c r="FS4" s="3188"/>
      <c r="FT4" s="3188"/>
      <c r="FU4" s="3188"/>
      <c r="FV4" s="3188"/>
      <c r="FW4" s="3188"/>
      <c r="FX4" s="3188"/>
      <c r="FY4" s="3188"/>
      <c r="FZ4" s="3188"/>
      <c r="GA4" s="3188"/>
      <c r="GB4" s="3188"/>
      <c r="GC4" s="3188"/>
      <c r="GD4" s="3188"/>
      <c r="GE4" s="3188"/>
      <c r="GF4" s="3188"/>
      <c r="GG4" s="3188"/>
      <c r="GH4" s="3188"/>
      <c r="GI4" s="3188"/>
      <c r="GJ4" s="3188"/>
      <c r="GK4" s="3188"/>
      <c r="GL4" s="3188"/>
      <c r="GM4" s="3188"/>
      <c r="GN4" s="3188"/>
      <c r="GO4" s="3188"/>
      <c r="GP4" s="3188"/>
      <c r="GQ4" s="3188"/>
      <c r="GR4" s="3188"/>
      <c r="GS4" s="3188"/>
      <c r="GT4" s="3188"/>
      <c r="GU4" s="3188"/>
      <c r="GV4" s="3188"/>
      <c r="GW4" s="3188"/>
      <c r="GX4" s="3188"/>
      <c r="GY4" s="3188"/>
      <c r="GZ4" s="3188"/>
      <c r="HA4" s="3188"/>
      <c r="HB4" s="3188"/>
      <c r="HC4" s="3188"/>
      <c r="HD4" s="3188"/>
      <c r="HE4" s="3188"/>
      <c r="HF4" s="3188"/>
      <c r="HG4" s="3188"/>
      <c r="HH4" s="3188"/>
      <c r="HI4" s="3188"/>
      <c r="HJ4" s="3188"/>
      <c r="HK4" s="3188"/>
      <c r="HL4" s="3188"/>
      <c r="HM4" s="3188"/>
      <c r="HN4" s="3188"/>
      <c r="HO4" s="3188"/>
      <c r="HP4" s="3188"/>
      <c r="HQ4" s="3188"/>
      <c r="HR4" s="3188"/>
      <c r="HS4" s="3188"/>
      <c r="HT4" s="3188"/>
      <c r="HU4" s="3188"/>
      <c r="HV4" s="3188"/>
      <c r="HW4" s="3188"/>
      <c r="HX4" s="3188"/>
      <c r="HY4" s="3188"/>
      <c r="HZ4" s="3188"/>
      <c r="IA4" s="3188"/>
      <c r="IB4" s="3188"/>
      <c r="IC4" s="3188"/>
      <c r="ID4" s="3188"/>
      <c r="IE4" s="3188"/>
      <c r="IF4" s="3188"/>
      <c r="IG4" s="3188"/>
      <c r="IH4" s="3188"/>
      <c r="II4" s="3188"/>
      <c r="IJ4" s="3188"/>
      <c r="IK4" s="3188"/>
      <c r="IL4" s="3188"/>
      <c r="IM4" s="3188"/>
      <c r="IN4" s="3188"/>
      <c r="IO4" s="3188"/>
      <c r="IP4" s="3188"/>
      <c r="IQ4" s="3188"/>
      <c r="IR4" s="3188"/>
      <c r="IS4" s="3188"/>
      <c r="IT4" s="3188"/>
      <c r="IU4" s="3188"/>
      <c r="IV4" s="3188"/>
      <c r="IW4" s="3188"/>
      <c r="IX4" s="3188"/>
      <c r="IY4" s="3188"/>
      <c r="IZ4" s="3188"/>
      <c r="JA4" s="3188"/>
      <c r="JB4" s="3188"/>
      <c r="JC4" s="3188"/>
      <c r="JD4" s="3188"/>
      <c r="JE4" s="3188"/>
      <c r="JF4" s="3188"/>
      <c r="JG4" s="3188"/>
      <c r="JH4" s="3188"/>
      <c r="JI4" s="3188"/>
      <c r="JJ4" s="3188"/>
      <c r="JK4" s="3188"/>
      <c r="JL4" s="3188"/>
      <c r="JM4" s="3188"/>
      <c r="JN4" s="3188"/>
      <c r="JO4" s="3188"/>
      <c r="JP4" s="3188"/>
      <c r="JQ4" s="3188"/>
      <c r="JR4" s="3188"/>
      <c r="JS4" s="3188"/>
      <c r="JT4" s="3188"/>
      <c r="JU4" s="3188"/>
      <c r="JV4" s="3188"/>
      <c r="JW4" s="3188"/>
      <c r="JX4" s="3188"/>
      <c r="JY4" s="3188"/>
      <c r="JZ4" s="3188"/>
      <c r="KA4" s="3188"/>
      <c r="KB4" s="3188"/>
      <c r="KC4" s="3188"/>
      <c r="KD4" s="3188"/>
      <c r="KE4" s="3188"/>
      <c r="KF4" s="3188"/>
      <c r="KG4" s="3188"/>
      <c r="KH4" s="3188"/>
      <c r="KI4" s="3188"/>
      <c r="KJ4" s="3188"/>
      <c r="KK4" s="3188"/>
      <c r="KL4" s="3188"/>
      <c r="KM4" s="3188"/>
      <c r="KN4" s="3188"/>
      <c r="KO4" s="3188"/>
      <c r="KP4" s="3188"/>
      <c r="KQ4" s="3188"/>
      <c r="KR4" s="3188"/>
      <c r="KS4" s="3188"/>
      <c r="KT4" s="3188"/>
      <c r="KU4" s="3188"/>
      <c r="KV4" s="3188"/>
      <c r="KW4" s="3188"/>
      <c r="KX4" s="3188"/>
      <c r="KY4" s="3188"/>
      <c r="KZ4" s="3188"/>
      <c r="LA4" s="3188"/>
      <c r="LB4" s="3188"/>
      <c r="LC4" s="3188"/>
      <c r="LD4" s="3188"/>
      <c r="LE4" s="3188"/>
      <c r="LF4" s="3188"/>
      <c r="LG4" s="3188"/>
      <c r="LH4" s="3188"/>
      <c r="LI4" s="3188"/>
      <c r="LJ4" s="3188"/>
      <c r="LK4" s="3188"/>
      <c r="LL4" s="3188"/>
      <c r="LM4" s="3188"/>
      <c r="LN4" s="3188"/>
      <c r="LO4" s="3188"/>
      <c r="LP4" s="3188"/>
      <c r="LQ4" s="3188"/>
      <c r="LR4" s="3188"/>
      <c r="LS4" s="3188"/>
      <c r="LT4" s="3188"/>
      <c r="LU4" s="3188"/>
      <c r="LV4" s="3188"/>
      <c r="LW4" s="3188"/>
      <c r="LX4" s="3188"/>
      <c r="LY4" s="3188"/>
      <c r="LZ4" s="3188"/>
      <c r="MA4" s="3188"/>
      <c r="MB4" s="3188"/>
      <c r="MC4" s="3188"/>
      <c r="MD4" s="3188"/>
      <c r="ME4" s="3188"/>
      <c r="MF4" s="3188"/>
      <c r="MG4" s="3188"/>
      <c r="MH4" s="3188"/>
      <c r="MI4" s="3188"/>
      <c r="MJ4" s="3188"/>
      <c r="MK4" s="3188"/>
      <c r="ML4" s="3188"/>
      <c r="MM4" s="3188"/>
      <c r="MN4" s="3188"/>
      <c r="MO4" s="3188"/>
      <c r="MP4" s="3188"/>
      <c r="MQ4" s="3188"/>
      <c r="MR4" s="3188"/>
      <c r="MS4" s="3188"/>
      <c r="MT4" s="3188"/>
      <c r="MU4" s="3188"/>
      <c r="MV4" s="3188"/>
      <c r="MW4" s="3188"/>
      <c r="MX4" s="3188"/>
      <c r="MY4" s="3188"/>
      <c r="MZ4" s="3188"/>
      <c r="NA4" s="3188"/>
      <c r="NB4" s="3188"/>
      <c r="NC4" s="3188"/>
      <c r="ND4" s="3188"/>
      <c r="NE4" s="3188"/>
      <c r="NF4" s="3188"/>
      <c r="NG4" s="3188"/>
      <c r="NH4" s="3188"/>
      <c r="NI4" s="3188"/>
      <c r="NJ4" s="3188"/>
      <c r="NK4" s="3188"/>
      <c r="NL4" s="3188"/>
      <c r="NM4" s="3188"/>
      <c r="NN4" s="3188"/>
      <c r="NO4" s="3188"/>
      <c r="NP4" s="3188"/>
      <c r="NQ4" s="3188"/>
      <c r="NR4" s="3188"/>
      <c r="NS4" s="3188"/>
      <c r="NT4" s="3188"/>
      <c r="NU4" s="3188"/>
      <c r="NV4" s="3188"/>
      <c r="NW4" s="3188"/>
      <c r="NX4" s="3188"/>
      <c r="NY4" s="3188"/>
      <c r="NZ4" s="3188"/>
      <c r="OA4" s="3188"/>
      <c r="OB4" s="3188"/>
      <c r="OC4" s="3188"/>
      <c r="OD4" s="3188"/>
      <c r="OE4" s="3188"/>
      <c r="OF4" s="3188"/>
      <c r="OG4" s="3188"/>
      <c r="OH4" s="3188"/>
      <c r="OI4" s="3188"/>
      <c r="OJ4" s="3188"/>
      <c r="OK4" s="3188"/>
      <c r="OL4" s="3188"/>
      <c r="OM4" s="3188"/>
      <c r="ON4" s="3188"/>
      <c r="OO4" s="3188"/>
      <c r="OP4" s="3188"/>
      <c r="OQ4" s="3188"/>
      <c r="OR4" s="3188"/>
      <c r="OS4" s="3188"/>
      <c r="OT4" s="3188"/>
      <c r="OU4" s="3188"/>
      <c r="OV4" s="3188"/>
      <c r="OW4" s="3188"/>
      <c r="OX4" s="3188"/>
      <c r="OY4" s="3188"/>
      <c r="OZ4" s="3188"/>
      <c r="PA4" s="3188"/>
      <c r="PB4" s="3188"/>
      <c r="PC4" s="3188"/>
      <c r="PD4" s="3188"/>
      <c r="PE4" s="3188"/>
      <c r="PF4" s="3188"/>
      <c r="PG4" s="3188"/>
      <c r="PH4" s="3188"/>
      <c r="PI4" s="3188"/>
      <c r="PJ4" s="3188"/>
      <c r="PK4" s="3188"/>
      <c r="PL4" s="3188"/>
      <c r="PM4" s="3188"/>
      <c r="PN4" s="3188"/>
      <c r="PO4" s="3188"/>
      <c r="PP4" s="3188"/>
      <c r="PQ4" s="3188"/>
      <c r="PR4" s="3188"/>
      <c r="PS4" s="3188"/>
      <c r="PT4" s="3188"/>
      <c r="PU4" s="3188"/>
      <c r="PV4" s="3188"/>
      <c r="PW4" s="3188"/>
      <c r="PX4" s="3188"/>
      <c r="PY4" s="3188"/>
      <c r="PZ4" s="3188"/>
      <c r="QA4" s="3188"/>
      <c r="QB4" s="3188"/>
      <c r="QC4" s="3188"/>
      <c r="QD4" s="3188"/>
      <c r="QE4" s="3188"/>
      <c r="QF4" s="3188"/>
      <c r="QG4" s="3188"/>
      <c r="QH4" s="3188"/>
      <c r="QI4" s="3188"/>
      <c r="QJ4" s="3188"/>
      <c r="QK4" s="3188"/>
      <c r="QL4" s="3188"/>
      <c r="QM4" s="3188"/>
      <c r="QN4" s="3188"/>
      <c r="QO4" s="3188"/>
      <c r="QP4" s="3188"/>
      <c r="QQ4" s="3188"/>
      <c r="QR4" s="3188"/>
      <c r="QS4" s="3188"/>
      <c r="QT4" s="3188"/>
      <c r="QU4" s="3188"/>
      <c r="QV4" s="3188"/>
      <c r="QW4" s="3188"/>
      <c r="QX4" s="3188"/>
      <c r="QY4" s="3188"/>
      <c r="QZ4" s="3188"/>
      <c r="RA4" s="3188"/>
      <c r="RB4" s="3188"/>
      <c r="RC4" s="3188"/>
      <c r="RD4" s="3188"/>
      <c r="RE4" s="3188"/>
      <c r="RF4" s="3188"/>
      <c r="RG4" s="3188"/>
      <c r="RH4" s="3188"/>
      <c r="RI4" s="3188"/>
      <c r="RJ4" s="3188"/>
      <c r="RK4" s="3188"/>
      <c r="RL4" s="3188"/>
      <c r="RM4" s="3188"/>
      <c r="RN4" s="3188"/>
      <c r="RO4" s="3188"/>
      <c r="RP4" s="3188"/>
      <c r="RQ4" s="3188"/>
      <c r="RR4" s="3188"/>
      <c r="RS4" s="3188"/>
      <c r="RT4" s="3188"/>
      <c r="RU4" s="3188"/>
      <c r="RV4" s="3188"/>
      <c r="RW4" s="3188"/>
      <c r="RX4" s="3188"/>
      <c r="RY4" s="3188"/>
      <c r="RZ4" s="3188"/>
      <c r="SA4" s="3188"/>
      <c r="SB4" s="3188"/>
      <c r="SC4" s="3188"/>
      <c r="SD4" s="3188"/>
      <c r="SE4" s="3188"/>
      <c r="SF4" s="3188"/>
      <c r="SG4" s="3188"/>
      <c r="SH4" s="3188"/>
      <c r="SI4" s="3188"/>
      <c r="SJ4" s="3188"/>
      <c r="SK4" s="3188"/>
      <c r="SL4" s="3188"/>
      <c r="SM4" s="3188"/>
      <c r="SN4" s="3188"/>
      <c r="SO4" s="3188"/>
      <c r="SP4" s="3188"/>
      <c r="SQ4" s="3188"/>
      <c r="SR4" s="3188"/>
      <c r="SS4" s="3188"/>
      <c r="ST4" s="3188"/>
      <c r="SU4" s="3188"/>
      <c r="SV4" s="3188"/>
      <c r="SW4" s="3188"/>
      <c r="SX4" s="3188"/>
      <c r="SY4" s="3188"/>
      <c r="SZ4" s="3188"/>
      <c r="TA4" s="3188"/>
      <c r="TB4" s="3188"/>
      <c r="TC4" s="3188"/>
      <c r="TD4" s="3188"/>
      <c r="TE4" s="3188"/>
      <c r="TF4" s="3188"/>
      <c r="TG4" s="3188"/>
      <c r="TH4" s="3188"/>
      <c r="TI4" s="3188"/>
      <c r="TJ4" s="3188"/>
      <c r="TK4" s="3188"/>
      <c r="TL4" s="3188"/>
      <c r="TM4" s="3188"/>
      <c r="TN4" s="3188"/>
      <c r="TO4" s="3188"/>
      <c r="TP4" s="3188"/>
      <c r="TQ4" s="3188"/>
      <c r="TR4" s="3188"/>
      <c r="TS4" s="3188"/>
      <c r="TT4" s="3188"/>
      <c r="TU4" s="3188"/>
      <c r="TV4" s="3188"/>
      <c r="TW4" s="3188"/>
      <c r="TX4" s="3188"/>
      <c r="TY4" s="3188"/>
      <c r="TZ4" s="3188"/>
      <c r="UA4" s="3188"/>
      <c r="UB4" s="3188"/>
      <c r="UC4" s="3188"/>
      <c r="UD4" s="3188"/>
      <c r="UE4" s="3188"/>
      <c r="UF4" s="3188"/>
      <c r="UG4" s="3188"/>
      <c r="UH4" s="3188"/>
      <c r="UI4" s="3188"/>
      <c r="UJ4" s="3188"/>
      <c r="UK4" s="3188"/>
      <c r="UL4" s="3188"/>
      <c r="UM4" s="3188"/>
      <c r="UN4" s="3188"/>
      <c r="UO4" s="3188"/>
      <c r="UP4" s="3188"/>
      <c r="UQ4" s="3188"/>
      <c r="UR4" s="3188"/>
      <c r="US4" s="3188"/>
      <c r="UT4" s="3188"/>
      <c r="UU4" s="3188"/>
      <c r="UV4" s="3188"/>
      <c r="UW4" s="3188"/>
      <c r="UX4" s="3188"/>
      <c r="UY4" s="3188"/>
      <c r="UZ4" s="3188"/>
      <c r="VA4" s="3188"/>
      <c r="VB4" s="3188"/>
      <c r="VC4" s="3188"/>
      <c r="VD4" s="3188"/>
      <c r="VE4" s="3188"/>
      <c r="VF4" s="3188"/>
      <c r="VG4" s="3188"/>
      <c r="VH4" s="3188"/>
      <c r="VI4" s="3188"/>
      <c r="VJ4" s="3188"/>
      <c r="VK4" s="3188"/>
      <c r="VL4" s="3188"/>
      <c r="VM4" s="3188"/>
      <c r="VN4" s="3188"/>
      <c r="VO4" s="3188"/>
      <c r="VP4" s="3188"/>
      <c r="VQ4" s="3188"/>
      <c r="VR4" s="3188"/>
      <c r="VS4" s="3188"/>
      <c r="VT4" s="3188"/>
      <c r="VU4" s="3188"/>
      <c r="VV4" s="3188"/>
      <c r="VW4" s="3188"/>
      <c r="VX4" s="3188"/>
      <c r="VY4" s="3188"/>
      <c r="VZ4" s="3188"/>
      <c r="WA4" s="3188"/>
      <c r="WB4" s="3188"/>
      <c r="WC4" s="3188"/>
      <c r="WD4" s="3188"/>
      <c r="WE4" s="3188"/>
      <c r="WF4" s="3188"/>
      <c r="WG4" s="3188"/>
      <c r="WH4" s="3188"/>
      <c r="WI4" s="3188"/>
      <c r="WJ4" s="3188"/>
      <c r="WK4" s="3188"/>
      <c r="WL4" s="3188"/>
      <c r="WM4" s="3188"/>
      <c r="WN4" s="3188"/>
      <c r="WO4" s="3188"/>
      <c r="WP4" s="3188"/>
      <c r="WQ4" s="3188"/>
      <c r="WR4" s="3188"/>
      <c r="WS4" s="3188"/>
      <c r="WT4" s="3188"/>
      <c r="WU4" s="3188"/>
      <c r="WV4" s="3188"/>
      <c r="WW4" s="3188"/>
      <c r="WX4" s="3188"/>
      <c r="WY4" s="3188"/>
      <c r="WZ4" s="3188"/>
      <c r="XA4" s="3188"/>
      <c r="XB4" s="3188"/>
      <c r="XC4" s="3188"/>
      <c r="XD4" s="3188"/>
      <c r="XE4" s="3188"/>
      <c r="XF4" s="3188"/>
      <c r="XG4" s="3188"/>
      <c r="XH4" s="3188"/>
      <c r="XI4" s="3188"/>
      <c r="XJ4" s="3188"/>
      <c r="XK4" s="3188"/>
      <c r="XL4" s="3188"/>
      <c r="XM4" s="3188"/>
      <c r="XN4" s="3188"/>
      <c r="XO4" s="3188"/>
      <c r="XP4" s="3188"/>
      <c r="XQ4" s="3188"/>
      <c r="XR4" s="3188"/>
      <c r="XS4" s="3188"/>
      <c r="XT4" s="3188"/>
      <c r="XU4" s="3188"/>
      <c r="XV4" s="3188"/>
      <c r="XW4" s="3188"/>
      <c r="XX4" s="3188"/>
      <c r="XY4" s="3188"/>
      <c r="XZ4" s="3188"/>
      <c r="YA4" s="3188"/>
      <c r="YB4" s="3188"/>
      <c r="YC4" s="3188"/>
      <c r="YD4" s="3188"/>
      <c r="YE4" s="3188"/>
      <c r="YF4" s="3188"/>
      <c r="YG4" s="3188"/>
      <c r="YH4" s="3188"/>
      <c r="YI4" s="3188"/>
      <c r="YJ4" s="3188"/>
      <c r="YK4" s="3188"/>
      <c r="YL4" s="3188"/>
      <c r="YM4" s="3188"/>
      <c r="YN4" s="3188"/>
      <c r="YO4" s="3188"/>
      <c r="YP4" s="3188"/>
      <c r="YQ4" s="3188"/>
      <c r="YR4" s="3188"/>
      <c r="YS4" s="3188"/>
      <c r="YT4" s="3188"/>
      <c r="YU4" s="3188"/>
      <c r="YV4" s="3188"/>
      <c r="YW4" s="3188"/>
      <c r="YX4" s="3188"/>
      <c r="YY4" s="3188"/>
      <c r="YZ4" s="3188"/>
      <c r="ZA4" s="3188"/>
      <c r="ZB4" s="3188"/>
      <c r="ZC4" s="3188"/>
      <c r="ZD4" s="3188"/>
      <c r="ZE4" s="3188"/>
      <c r="ZF4" s="3188"/>
      <c r="ZG4" s="3188"/>
      <c r="ZH4" s="3188"/>
      <c r="ZI4" s="3188"/>
      <c r="ZJ4" s="3188"/>
      <c r="ZK4" s="3188"/>
      <c r="ZL4" s="3188"/>
      <c r="ZM4" s="3188"/>
      <c r="ZN4" s="3188"/>
      <c r="ZO4" s="3188"/>
      <c r="ZP4" s="3188"/>
      <c r="ZQ4" s="3188"/>
      <c r="ZR4" s="3188"/>
      <c r="ZS4" s="3188"/>
      <c r="ZT4" s="3188"/>
      <c r="ZU4" s="3188"/>
      <c r="ZV4" s="3188"/>
      <c r="ZW4" s="3188"/>
      <c r="ZX4" s="3188"/>
      <c r="ZY4" s="3188"/>
      <c r="ZZ4" s="3188"/>
      <c r="AAA4" s="3188"/>
      <c r="AAB4" s="3188"/>
      <c r="AAC4" s="3188"/>
      <c r="AAD4" s="3188"/>
      <c r="AAE4" s="3188"/>
      <c r="AAF4" s="3188"/>
      <c r="AAG4" s="3188"/>
      <c r="AAH4" s="3188"/>
      <c r="AAI4" s="3188"/>
      <c r="AAJ4" s="3188"/>
      <c r="AAK4" s="3188"/>
      <c r="AAL4" s="3188"/>
      <c r="AAM4" s="3188"/>
      <c r="AAN4" s="3188"/>
      <c r="AAO4" s="3188"/>
      <c r="AAP4" s="3188"/>
      <c r="AAQ4" s="3188"/>
      <c r="AAR4" s="3188"/>
      <c r="AAS4" s="3188"/>
      <c r="AAT4" s="3188"/>
      <c r="AAU4" s="3188"/>
      <c r="AAV4" s="3188"/>
      <c r="AAW4" s="3188"/>
      <c r="AAX4" s="3188"/>
      <c r="AAY4" s="3188"/>
      <c r="AAZ4" s="3188"/>
      <c r="ABA4" s="3188"/>
      <c r="ABB4" s="3188"/>
      <c r="ABC4" s="3188"/>
      <c r="ABD4" s="3188"/>
      <c r="ABE4" s="3188"/>
      <c r="ABF4" s="3188"/>
      <c r="ABG4" s="3188"/>
      <c r="ABH4" s="3188"/>
      <c r="ABI4" s="3188"/>
      <c r="ABJ4" s="3188"/>
      <c r="ABK4" s="3188"/>
      <c r="ABL4" s="3188"/>
      <c r="ABM4" s="3188"/>
      <c r="ABN4" s="3188"/>
      <c r="ABO4" s="3188"/>
      <c r="ABP4" s="3188"/>
      <c r="ABQ4" s="3188"/>
      <c r="ABR4" s="3188"/>
      <c r="ABS4" s="3188"/>
      <c r="ABT4" s="3188"/>
      <c r="ABU4" s="3188"/>
      <c r="ABV4" s="3188"/>
      <c r="ABW4" s="3188"/>
      <c r="ABX4" s="3188"/>
      <c r="ABY4" s="3188"/>
      <c r="ABZ4" s="3188"/>
      <c r="ACA4" s="3188"/>
      <c r="ACB4" s="3188"/>
      <c r="ACC4" s="3188"/>
      <c r="ACD4" s="3188"/>
      <c r="ACE4" s="3188"/>
      <c r="ACF4" s="3188"/>
      <c r="ACG4" s="3188"/>
      <c r="ACH4" s="3188"/>
      <c r="ACI4" s="3188"/>
      <c r="ACJ4" s="3188"/>
      <c r="ACK4" s="3188"/>
      <c r="ACL4" s="3188"/>
      <c r="ACM4" s="3188"/>
      <c r="ACN4" s="3188"/>
      <c r="ACO4" s="3188"/>
      <c r="ACP4" s="3188"/>
      <c r="ACQ4" s="3188"/>
      <c r="ACR4" s="3188"/>
      <c r="ACS4" s="3188"/>
      <c r="ACT4" s="3188"/>
      <c r="ACU4" s="3188"/>
      <c r="ACV4" s="3188"/>
      <c r="ACW4" s="3188"/>
      <c r="ACX4" s="3188"/>
      <c r="ACY4" s="3188"/>
      <c r="ACZ4" s="3188"/>
      <c r="ADA4" s="3188"/>
      <c r="ADB4" s="3188"/>
      <c r="ADC4" s="3188"/>
      <c r="ADD4" s="3188"/>
      <c r="ADE4" s="3188"/>
      <c r="ADF4" s="3188"/>
      <c r="ADG4" s="3188"/>
      <c r="ADH4" s="3188"/>
      <c r="ADI4" s="3188"/>
      <c r="ADJ4" s="3188"/>
      <c r="ADK4" s="3188"/>
      <c r="ADL4" s="3188"/>
      <c r="ADM4" s="3188"/>
      <c r="ADN4" s="3188"/>
      <c r="ADO4" s="3188"/>
      <c r="ADP4" s="3188"/>
      <c r="ADQ4" s="3188"/>
      <c r="ADR4" s="3188"/>
      <c r="ADS4" s="3188"/>
      <c r="ADT4" s="3188"/>
      <c r="ADU4" s="3188"/>
      <c r="ADV4" s="3188"/>
      <c r="ADW4" s="3188"/>
      <c r="ADX4" s="3188"/>
      <c r="ADY4" s="3188"/>
      <c r="ADZ4" s="3188"/>
      <c r="AEA4" s="3188"/>
      <c r="AEB4" s="3188"/>
      <c r="AEC4" s="3188"/>
      <c r="AED4" s="3188"/>
      <c r="AEE4" s="3188"/>
      <c r="AEF4" s="3188"/>
      <c r="AEG4" s="3188"/>
      <c r="AEH4" s="3188"/>
      <c r="AEI4" s="3188"/>
      <c r="AEJ4" s="3188"/>
      <c r="AEK4" s="3188"/>
      <c r="AEL4" s="3188"/>
      <c r="AEM4" s="3188"/>
      <c r="AEN4" s="3188"/>
      <c r="AEO4" s="3188"/>
      <c r="AEP4" s="3188"/>
      <c r="AEQ4" s="3188"/>
      <c r="AER4" s="3188"/>
      <c r="AES4" s="3188"/>
      <c r="AET4" s="3188"/>
      <c r="AEU4" s="3188"/>
      <c r="AEV4" s="3188"/>
      <c r="AEW4" s="3188"/>
      <c r="AEX4" s="3188"/>
      <c r="AEY4" s="3188"/>
      <c r="AEZ4" s="3188"/>
      <c r="AFA4" s="3188"/>
      <c r="AFB4" s="3188"/>
      <c r="AFC4" s="3188"/>
      <c r="AFD4" s="3188"/>
      <c r="AFE4" s="3188"/>
      <c r="AFF4" s="3188"/>
      <c r="AFG4" s="3188"/>
      <c r="AFH4" s="3188"/>
      <c r="AFI4" s="3188"/>
      <c r="AFJ4" s="3188"/>
      <c r="AFK4" s="3188"/>
      <c r="AFL4" s="3188"/>
      <c r="AFM4" s="3188"/>
      <c r="AFN4" s="3188"/>
      <c r="AFO4" s="3188"/>
      <c r="AFP4" s="3188"/>
      <c r="AFQ4" s="3188"/>
      <c r="AFR4" s="3188"/>
      <c r="AFS4" s="3188"/>
      <c r="AFT4" s="3188"/>
      <c r="AFU4" s="3188"/>
      <c r="AFV4" s="3188"/>
      <c r="AFW4" s="3188"/>
      <c r="AFX4" s="3188"/>
      <c r="AFY4" s="3188"/>
      <c r="AFZ4" s="3188"/>
      <c r="AGA4" s="3188"/>
      <c r="AGB4" s="3188"/>
      <c r="AGC4" s="3188"/>
      <c r="AGD4" s="3188"/>
      <c r="AGE4" s="3188"/>
      <c r="AGF4" s="3188"/>
      <c r="AGG4" s="3188"/>
      <c r="AGH4" s="3188"/>
      <c r="AGI4" s="3188"/>
      <c r="AGJ4" s="3188"/>
      <c r="AGK4" s="3188"/>
      <c r="AGL4" s="3188"/>
      <c r="AGM4" s="3188"/>
      <c r="AGN4" s="3188"/>
      <c r="AGO4" s="3188"/>
      <c r="AGP4" s="3188"/>
      <c r="AGQ4" s="3188"/>
      <c r="AGR4" s="3188"/>
      <c r="AGS4" s="3188"/>
      <c r="AGT4" s="3188"/>
      <c r="AGU4" s="3188"/>
      <c r="AGV4" s="3188"/>
      <c r="AGW4" s="3188"/>
      <c r="AGX4" s="3188"/>
      <c r="AGY4" s="3188"/>
      <c r="AGZ4" s="3188"/>
      <c r="AHA4" s="3188"/>
      <c r="AHB4" s="3188"/>
      <c r="AHC4" s="3188"/>
      <c r="AHD4" s="3188"/>
      <c r="AHE4" s="3188"/>
      <c r="AHF4" s="3188"/>
      <c r="AHG4" s="3188"/>
      <c r="AHH4" s="3188"/>
      <c r="AHI4" s="3188"/>
      <c r="AHJ4" s="3188"/>
      <c r="AHK4" s="3188"/>
      <c r="AHL4" s="3188"/>
      <c r="AHM4" s="3188"/>
      <c r="AHN4" s="3188"/>
      <c r="AHO4" s="3188"/>
      <c r="AHP4" s="3188"/>
      <c r="AHQ4" s="3188"/>
      <c r="AHR4" s="3188"/>
      <c r="AHS4" s="3188"/>
      <c r="AHT4" s="3188"/>
      <c r="AHU4" s="3188"/>
      <c r="AHV4" s="3188"/>
      <c r="AHW4" s="3188"/>
      <c r="AHX4" s="3188"/>
      <c r="AHY4" s="3188"/>
      <c r="AHZ4" s="3188"/>
      <c r="AIA4" s="3188"/>
      <c r="AIB4" s="3188"/>
      <c r="AIC4" s="3188"/>
      <c r="AID4" s="3188"/>
      <c r="AIE4" s="3188"/>
      <c r="AIF4" s="3188"/>
      <c r="AIG4" s="3188"/>
      <c r="AIH4" s="3188"/>
      <c r="AII4" s="3188"/>
      <c r="AIJ4" s="3188"/>
      <c r="AIK4" s="3188"/>
      <c r="AIL4" s="3188"/>
      <c r="AIM4" s="3188"/>
      <c r="AIN4" s="3188"/>
      <c r="AIO4" s="3188"/>
      <c r="AIP4" s="3188"/>
      <c r="AIQ4" s="3188"/>
      <c r="AIR4" s="3188"/>
      <c r="AIS4" s="3188"/>
      <c r="AIT4" s="3188"/>
      <c r="AIU4" s="3188"/>
      <c r="AIV4" s="3188"/>
      <c r="AIW4" s="3188"/>
      <c r="AIX4" s="3188"/>
      <c r="AIY4" s="3188"/>
      <c r="AIZ4" s="3188"/>
      <c r="AJA4" s="3188"/>
      <c r="AJB4" s="3188"/>
      <c r="AJC4" s="3188"/>
      <c r="AJD4" s="3188"/>
      <c r="AJE4" s="3188"/>
      <c r="AJF4" s="3188"/>
      <c r="AJG4" s="3188"/>
      <c r="AJH4" s="3188"/>
      <c r="AJI4" s="3188"/>
      <c r="AJJ4" s="3188"/>
      <c r="AJK4" s="3188"/>
      <c r="AJL4" s="3188"/>
      <c r="AJM4" s="3188"/>
      <c r="AJN4" s="3188"/>
      <c r="AJO4" s="3188"/>
      <c r="AJP4" s="3188"/>
      <c r="AJQ4" s="3188"/>
      <c r="AJR4" s="3188"/>
      <c r="AJS4" s="3188"/>
      <c r="AJT4" s="3188"/>
      <c r="AJU4" s="3188"/>
      <c r="AJV4" s="3188"/>
      <c r="AJW4" s="3188"/>
      <c r="AJX4" s="3188"/>
      <c r="AJY4" s="3188"/>
      <c r="AJZ4" s="3188"/>
      <c r="AKA4" s="3188"/>
      <c r="AKB4" s="3188"/>
      <c r="AKC4" s="3188"/>
      <c r="AKD4" s="3188"/>
      <c r="AKE4" s="3188"/>
      <c r="AKF4" s="3188"/>
      <c r="AKG4" s="3188"/>
      <c r="AKH4" s="3188"/>
      <c r="AKI4" s="3188"/>
      <c r="AKJ4" s="3188"/>
      <c r="AKK4" s="3188"/>
      <c r="AKL4" s="3188"/>
      <c r="AKM4" s="3188"/>
      <c r="AKN4" s="3188"/>
      <c r="AKO4" s="3188"/>
      <c r="AKP4" s="3188"/>
      <c r="AKQ4" s="3188"/>
      <c r="AKR4" s="3188"/>
      <c r="AKS4" s="3188"/>
      <c r="AKT4" s="3188"/>
      <c r="AKU4" s="3188"/>
      <c r="AKV4" s="3188"/>
      <c r="AKW4" s="3188"/>
      <c r="AKX4" s="3188"/>
      <c r="AKY4" s="3188"/>
      <c r="AKZ4" s="3188"/>
      <c r="ALA4" s="3188"/>
      <c r="ALB4" s="3188"/>
      <c r="ALC4" s="3188"/>
      <c r="ALD4" s="3188"/>
      <c r="ALE4" s="3188"/>
      <c r="ALF4" s="3188"/>
      <c r="ALG4" s="3188"/>
      <c r="ALH4" s="3188"/>
      <c r="ALI4" s="3188"/>
      <c r="ALJ4" s="3188"/>
      <c r="ALK4" s="3188"/>
      <c r="ALL4" s="3188"/>
      <c r="ALM4" s="3188"/>
      <c r="ALN4" s="3188"/>
      <c r="ALO4" s="3188"/>
      <c r="ALP4" s="3188"/>
      <c r="ALQ4" s="3188"/>
      <c r="ALR4" s="3188"/>
      <c r="ALS4" s="3188"/>
      <c r="ALT4" s="3188"/>
      <c r="ALU4" s="3188"/>
      <c r="ALV4" s="3188"/>
      <c r="ALW4" s="3188"/>
      <c r="ALX4" s="3188"/>
      <c r="ALY4" s="3188"/>
      <c r="ALZ4" s="3188"/>
      <c r="AMA4" s="3188"/>
      <c r="AMB4" s="3188"/>
      <c r="AMC4" s="3188"/>
      <c r="AMD4" s="3188"/>
      <c r="AME4" s="3188"/>
      <c r="AMF4" s="3188"/>
      <c r="AMG4" s="3188"/>
      <c r="AMH4" s="3188"/>
      <c r="AMI4" s="3188"/>
      <c r="AMJ4" s="3188"/>
      <c r="AMK4" s="3188"/>
      <c r="AML4" s="3188"/>
      <c r="AMM4" s="3188"/>
      <c r="AMN4" s="3188"/>
      <c r="AMO4" s="3188"/>
      <c r="AMP4" s="3188"/>
      <c r="AMQ4" s="3188"/>
      <c r="AMR4" s="3188"/>
      <c r="AMS4" s="3188"/>
      <c r="AMT4" s="3188"/>
      <c r="AMU4" s="3188"/>
      <c r="AMV4" s="3188"/>
      <c r="AMW4" s="3188"/>
      <c r="AMX4" s="3188"/>
      <c r="AMY4" s="3188"/>
      <c r="AMZ4" s="3188"/>
      <c r="ANA4" s="3188"/>
      <c r="ANB4" s="3188"/>
      <c r="ANC4" s="3188"/>
      <c r="AND4" s="3188"/>
      <c r="ANE4" s="3188"/>
      <c r="ANF4" s="3188"/>
      <c r="ANG4" s="3188"/>
      <c r="ANH4" s="3188"/>
      <c r="ANI4" s="3188"/>
      <c r="ANJ4" s="3188"/>
      <c r="ANK4" s="3188"/>
      <c r="ANL4" s="3188"/>
      <c r="ANM4" s="3188"/>
      <c r="ANN4" s="3188"/>
      <c r="ANO4" s="3188"/>
      <c r="ANP4" s="3188"/>
      <c r="ANQ4" s="3188"/>
      <c r="ANR4" s="3188"/>
      <c r="ANS4" s="3188"/>
      <c r="ANT4" s="3188"/>
      <c r="ANU4" s="3188"/>
      <c r="ANV4" s="3188"/>
      <c r="ANW4" s="3188"/>
      <c r="ANX4" s="3188"/>
      <c r="ANY4" s="3188"/>
      <c r="ANZ4" s="3188"/>
      <c r="AOA4" s="3188"/>
      <c r="AOB4" s="3188"/>
      <c r="AOC4" s="3188"/>
      <c r="AOD4" s="3188"/>
      <c r="AOE4" s="3188"/>
      <c r="AOF4" s="3188"/>
      <c r="AOG4" s="3188"/>
      <c r="AOH4" s="3188"/>
      <c r="AOI4" s="3188"/>
      <c r="AOJ4" s="3188"/>
      <c r="AOK4" s="3188"/>
      <c r="AOL4" s="3188"/>
      <c r="AOM4" s="3188"/>
      <c r="AON4" s="3188"/>
      <c r="AOO4" s="3188"/>
      <c r="AOP4" s="3188"/>
      <c r="AOQ4" s="3188"/>
      <c r="AOR4" s="3188"/>
      <c r="AOS4" s="3188"/>
      <c r="AOT4" s="3188"/>
      <c r="AOU4" s="3188"/>
      <c r="AOV4" s="3188"/>
      <c r="AOW4" s="3188"/>
      <c r="AOX4" s="3188"/>
      <c r="AOY4" s="3188"/>
      <c r="AOZ4" s="3188"/>
      <c r="APA4" s="3188"/>
      <c r="APB4" s="3188"/>
      <c r="APC4" s="3188"/>
      <c r="APD4" s="3188"/>
      <c r="APE4" s="3188"/>
      <c r="APF4" s="3188"/>
      <c r="APG4" s="3188"/>
      <c r="APH4" s="3188"/>
      <c r="API4" s="3188"/>
      <c r="APJ4" s="3188"/>
      <c r="APK4" s="3188"/>
      <c r="APL4" s="3188"/>
      <c r="APM4" s="3188"/>
      <c r="APN4" s="3188"/>
      <c r="APO4" s="3188"/>
      <c r="APP4" s="3188"/>
      <c r="APQ4" s="3188"/>
      <c r="APR4" s="3188"/>
      <c r="APS4" s="3188"/>
      <c r="APT4" s="3188"/>
      <c r="APU4" s="3188"/>
      <c r="APV4" s="3188"/>
      <c r="APW4" s="3188"/>
      <c r="APX4" s="3188"/>
      <c r="APY4" s="3188"/>
      <c r="APZ4" s="3188"/>
      <c r="AQA4" s="3188"/>
      <c r="AQB4" s="3188"/>
      <c r="AQC4" s="3188"/>
      <c r="AQD4" s="3188"/>
      <c r="AQE4" s="3188"/>
      <c r="AQF4" s="3188"/>
      <c r="AQG4" s="3188"/>
      <c r="AQH4" s="3188"/>
      <c r="AQI4" s="3188"/>
      <c r="AQJ4" s="3188"/>
      <c r="AQK4" s="3188"/>
      <c r="AQL4" s="3188"/>
      <c r="AQM4" s="3188"/>
      <c r="AQN4" s="3188"/>
      <c r="AQO4" s="3188"/>
      <c r="AQP4" s="3188"/>
      <c r="AQQ4" s="3188"/>
      <c r="AQR4" s="3188"/>
      <c r="AQS4" s="3188"/>
      <c r="AQT4" s="3188"/>
      <c r="AQU4" s="3188"/>
      <c r="AQV4" s="3188"/>
      <c r="AQW4" s="3188"/>
      <c r="AQX4" s="3188"/>
      <c r="AQY4" s="3188"/>
      <c r="AQZ4" s="3188"/>
      <c r="ARA4" s="3188"/>
      <c r="ARB4" s="3188"/>
      <c r="ARC4" s="3188"/>
      <c r="ARD4" s="3188"/>
      <c r="ARE4" s="3188"/>
      <c r="ARF4" s="3188"/>
      <c r="ARG4" s="3188"/>
      <c r="ARH4" s="3188"/>
      <c r="ARI4" s="3188"/>
      <c r="ARJ4" s="3188"/>
      <c r="ARK4" s="3188"/>
      <c r="ARL4" s="3188"/>
      <c r="ARM4" s="3188"/>
      <c r="ARN4" s="3188"/>
      <c r="ARO4" s="3188"/>
      <c r="ARP4" s="3188"/>
      <c r="ARQ4" s="3188"/>
      <c r="ARR4" s="3188"/>
      <c r="ARS4" s="3188"/>
      <c r="ART4" s="3188"/>
      <c r="ARU4" s="3188"/>
      <c r="ARV4" s="3188"/>
      <c r="ARW4" s="3188"/>
      <c r="ARX4" s="3188"/>
      <c r="ARY4" s="3188"/>
      <c r="ARZ4" s="3188"/>
      <c r="ASA4" s="3188"/>
      <c r="ASB4" s="3188"/>
      <c r="ASC4" s="3188"/>
      <c r="ASD4" s="3188"/>
      <c r="ASE4" s="3188"/>
      <c r="ASF4" s="3188"/>
      <c r="ASG4" s="3188"/>
      <c r="ASH4" s="3188"/>
      <c r="ASI4" s="3188"/>
      <c r="ASJ4" s="3188"/>
      <c r="ASK4" s="3188"/>
      <c r="ASL4" s="3188"/>
      <c r="ASM4" s="3188"/>
      <c r="ASN4" s="3188"/>
      <c r="ASO4" s="3188"/>
      <c r="ASP4" s="3188"/>
      <c r="ASQ4" s="3188"/>
      <c r="ASR4" s="3188"/>
      <c r="ASS4" s="3188"/>
      <c r="AST4" s="3188"/>
      <c r="ASU4" s="3188"/>
      <c r="ASV4" s="3188"/>
      <c r="ASW4" s="3188"/>
      <c r="ASX4" s="3188"/>
      <c r="ASY4" s="3188"/>
      <c r="ASZ4" s="3188"/>
      <c r="ATA4" s="3188"/>
      <c r="ATB4" s="3188"/>
      <c r="ATC4" s="3188"/>
      <c r="ATD4" s="3188"/>
      <c r="ATE4" s="3188"/>
      <c r="ATF4" s="3188"/>
      <c r="ATG4" s="3188"/>
      <c r="ATH4" s="3188"/>
      <c r="ATI4" s="3188"/>
      <c r="ATJ4" s="3188"/>
      <c r="ATK4" s="3188"/>
      <c r="ATL4" s="3188"/>
      <c r="ATM4" s="3188"/>
      <c r="ATN4" s="3188"/>
      <c r="ATO4" s="3188"/>
      <c r="ATP4" s="3188"/>
      <c r="ATQ4" s="3188"/>
      <c r="ATR4" s="3188"/>
      <c r="ATS4" s="3188"/>
      <c r="ATT4" s="3188"/>
      <c r="ATU4" s="3188"/>
      <c r="ATV4" s="3188"/>
      <c r="ATW4" s="3188"/>
      <c r="ATX4" s="3188"/>
      <c r="ATY4" s="3188"/>
      <c r="ATZ4" s="3188"/>
      <c r="AUA4" s="3188"/>
      <c r="AUB4" s="3188"/>
      <c r="AUC4" s="3188"/>
      <c r="AUD4" s="3188"/>
      <c r="AUE4" s="3188"/>
      <c r="AUF4" s="3188"/>
      <c r="AUG4" s="3188"/>
      <c r="AUH4" s="3188"/>
      <c r="AUI4" s="3188"/>
      <c r="AUJ4" s="3188"/>
      <c r="AUK4" s="3188"/>
      <c r="AUL4" s="3188"/>
      <c r="AUM4" s="3188"/>
      <c r="AUN4" s="3188"/>
      <c r="AUO4" s="3188"/>
      <c r="AUP4" s="3188"/>
      <c r="AUQ4" s="3188"/>
      <c r="AUR4" s="3188"/>
      <c r="AUS4" s="3188"/>
      <c r="AUT4" s="3188"/>
      <c r="AUU4" s="3188"/>
      <c r="AUV4" s="3188"/>
      <c r="AUW4" s="3188"/>
      <c r="AUX4" s="3188"/>
      <c r="AUY4" s="3188"/>
      <c r="AUZ4" s="3188"/>
      <c r="AVA4" s="3188"/>
      <c r="AVB4" s="3188"/>
      <c r="AVC4" s="3188"/>
      <c r="AVD4" s="3188"/>
      <c r="AVE4" s="3188"/>
      <c r="AVF4" s="3188"/>
      <c r="AVG4" s="3188"/>
      <c r="AVH4" s="3188"/>
      <c r="AVI4" s="3188"/>
      <c r="AVJ4" s="3188"/>
      <c r="AVK4" s="3188"/>
      <c r="AVL4" s="3188"/>
      <c r="AVM4" s="3188"/>
      <c r="AVN4" s="3188"/>
      <c r="AVO4" s="3188"/>
      <c r="AVP4" s="3188"/>
      <c r="AVQ4" s="3188"/>
      <c r="AVR4" s="3188"/>
      <c r="AVS4" s="3188"/>
      <c r="AVT4" s="3188"/>
      <c r="AVU4" s="3188"/>
      <c r="AVV4" s="3188"/>
      <c r="AVW4" s="3188"/>
      <c r="AVX4" s="3188"/>
      <c r="AVY4" s="3188"/>
      <c r="AVZ4" s="3188"/>
      <c r="AWA4" s="3188"/>
      <c r="AWB4" s="3188"/>
      <c r="AWC4" s="3188"/>
      <c r="AWD4" s="3188"/>
      <c r="AWE4" s="3188"/>
      <c r="AWF4" s="3188"/>
      <c r="AWG4" s="3188"/>
      <c r="AWH4" s="3188"/>
      <c r="AWI4" s="3188"/>
      <c r="AWJ4" s="3188"/>
      <c r="AWK4" s="3188"/>
      <c r="AWL4" s="3188"/>
      <c r="AWM4" s="3188"/>
      <c r="AWN4" s="3188"/>
      <c r="AWO4" s="3188"/>
      <c r="AWP4" s="3188"/>
      <c r="AWQ4" s="3188"/>
      <c r="AWR4" s="3188"/>
      <c r="AWS4" s="3188"/>
      <c r="AWT4" s="3188"/>
      <c r="AWU4" s="3188"/>
      <c r="AWV4" s="3188"/>
      <c r="AWW4" s="3188"/>
      <c r="AWX4" s="3188"/>
      <c r="AWY4" s="3188"/>
      <c r="AWZ4" s="3188"/>
      <c r="AXA4" s="3188"/>
      <c r="AXB4" s="3188"/>
      <c r="AXC4" s="3188"/>
      <c r="AXD4" s="3188"/>
      <c r="AXE4" s="3188"/>
      <c r="AXF4" s="3188"/>
      <c r="AXG4" s="3188"/>
      <c r="AXH4" s="3188"/>
      <c r="AXI4" s="3188"/>
      <c r="AXJ4" s="3188"/>
      <c r="AXK4" s="3188"/>
      <c r="AXL4" s="3188"/>
      <c r="AXM4" s="3188"/>
      <c r="AXN4" s="3188"/>
      <c r="AXO4" s="3188"/>
      <c r="AXP4" s="3188"/>
      <c r="AXQ4" s="3188"/>
      <c r="AXR4" s="3188"/>
      <c r="AXS4" s="3188"/>
      <c r="AXT4" s="3188"/>
      <c r="AXU4" s="3188"/>
      <c r="AXV4" s="3188"/>
      <c r="AXW4" s="3188"/>
      <c r="AXX4" s="3188"/>
      <c r="AXY4" s="3188"/>
      <c r="AXZ4" s="3188"/>
      <c r="AYA4" s="3188"/>
      <c r="AYB4" s="3188"/>
      <c r="AYC4" s="3188"/>
      <c r="AYD4" s="3188"/>
      <c r="AYE4" s="3188"/>
      <c r="AYF4" s="3188"/>
      <c r="AYG4" s="3188"/>
      <c r="AYH4" s="3188"/>
      <c r="AYI4" s="3188"/>
      <c r="AYJ4" s="3188"/>
      <c r="AYK4" s="3188"/>
      <c r="AYL4" s="3188"/>
      <c r="AYM4" s="3188"/>
      <c r="AYN4" s="3188"/>
      <c r="AYO4" s="3188"/>
      <c r="AYP4" s="3188"/>
      <c r="AYQ4" s="3188"/>
      <c r="AYR4" s="3188"/>
      <c r="AYS4" s="3188"/>
      <c r="AYT4" s="3188"/>
      <c r="AYU4" s="3188"/>
      <c r="AYV4" s="3188"/>
      <c r="AYW4" s="3188"/>
      <c r="AYX4" s="3188"/>
      <c r="AYY4" s="3188"/>
      <c r="AYZ4" s="3188"/>
      <c r="AZA4" s="3188"/>
      <c r="AZB4" s="3188"/>
      <c r="AZC4" s="3188"/>
      <c r="AZD4" s="3188"/>
      <c r="AZE4" s="3188"/>
      <c r="AZF4" s="3188"/>
      <c r="AZG4" s="3188"/>
      <c r="AZH4" s="3188"/>
      <c r="AZI4" s="3188"/>
      <c r="AZJ4" s="3188"/>
      <c r="AZK4" s="3188"/>
      <c r="AZL4" s="3188"/>
      <c r="AZM4" s="3188"/>
      <c r="AZN4" s="3188"/>
      <c r="AZO4" s="3188"/>
      <c r="AZP4" s="3188"/>
      <c r="AZQ4" s="3188"/>
      <c r="AZR4" s="3188"/>
      <c r="AZS4" s="3188"/>
      <c r="AZT4" s="3188"/>
      <c r="AZU4" s="3188"/>
      <c r="AZV4" s="3188"/>
      <c r="AZW4" s="3188"/>
      <c r="AZX4" s="3188"/>
      <c r="AZY4" s="3188"/>
      <c r="AZZ4" s="3188"/>
      <c r="BAA4" s="3188"/>
      <c r="BAB4" s="3188"/>
      <c r="BAC4" s="3188"/>
      <c r="BAD4" s="3188"/>
      <c r="BAE4" s="3188"/>
      <c r="BAF4" s="3188"/>
      <c r="BAG4" s="3188"/>
      <c r="BAH4" s="3188"/>
      <c r="BAI4" s="3188"/>
      <c r="BAJ4" s="3188"/>
      <c r="BAK4" s="3188"/>
      <c r="BAL4" s="3188"/>
      <c r="BAM4" s="3188"/>
      <c r="BAN4" s="3188"/>
      <c r="BAO4" s="3188"/>
      <c r="BAP4" s="3188"/>
      <c r="BAQ4" s="3188"/>
      <c r="BAR4" s="3188"/>
      <c r="BAS4" s="3188"/>
      <c r="BAT4" s="3188"/>
      <c r="BAU4" s="3188"/>
      <c r="BAV4" s="3188"/>
      <c r="BAW4" s="3188"/>
      <c r="BAX4" s="3188"/>
      <c r="BAY4" s="3188"/>
      <c r="BAZ4" s="3188"/>
      <c r="BBA4" s="3188"/>
      <c r="BBB4" s="3188"/>
      <c r="BBC4" s="3188"/>
      <c r="BBD4" s="3188"/>
      <c r="BBE4" s="3188"/>
      <c r="BBF4" s="3188"/>
      <c r="BBG4" s="3188"/>
      <c r="BBH4" s="3188"/>
      <c r="BBI4" s="3188"/>
      <c r="BBJ4" s="3188"/>
      <c r="BBK4" s="3188"/>
      <c r="BBL4" s="3188"/>
      <c r="BBM4" s="3188"/>
      <c r="BBN4" s="3188"/>
      <c r="BBO4" s="3188"/>
      <c r="BBP4" s="3188"/>
      <c r="BBQ4" s="3188"/>
      <c r="BBR4" s="3188"/>
      <c r="BBS4" s="3188"/>
      <c r="BBT4" s="3188"/>
      <c r="BBU4" s="3188"/>
      <c r="BBV4" s="3188"/>
      <c r="BBW4" s="3188"/>
      <c r="BBX4" s="3188"/>
      <c r="BBY4" s="3188"/>
      <c r="BBZ4" s="3188"/>
      <c r="BCA4" s="3188"/>
      <c r="BCB4" s="3188"/>
      <c r="BCC4" s="3188"/>
      <c r="BCD4" s="3188"/>
      <c r="BCE4" s="3188"/>
      <c r="BCF4" s="3188"/>
      <c r="BCG4" s="3188"/>
      <c r="BCH4" s="3188"/>
      <c r="BCI4" s="3188"/>
      <c r="BCJ4" s="3188"/>
      <c r="BCK4" s="3188"/>
      <c r="BCL4" s="3188"/>
      <c r="BCM4" s="3188"/>
      <c r="BCN4" s="3188"/>
      <c r="BCO4" s="3188"/>
      <c r="BCP4" s="3188"/>
      <c r="BCQ4" s="3188"/>
      <c r="BCR4" s="3188"/>
      <c r="BCS4" s="3188"/>
      <c r="BCT4" s="3188"/>
      <c r="BCU4" s="3188"/>
      <c r="BCV4" s="3188"/>
      <c r="BCW4" s="3188"/>
      <c r="BCX4" s="3188"/>
      <c r="BCY4" s="3188"/>
      <c r="BCZ4" s="3188"/>
      <c r="BDA4" s="3188"/>
      <c r="BDB4" s="3188"/>
      <c r="BDC4" s="3188"/>
      <c r="BDD4" s="3188"/>
      <c r="BDE4" s="3188"/>
      <c r="BDF4" s="3188"/>
      <c r="BDG4" s="3188"/>
      <c r="BDH4" s="3188"/>
      <c r="BDI4" s="3188"/>
      <c r="BDJ4" s="3188"/>
      <c r="BDK4" s="3188"/>
      <c r="BDL4" s="3188"/>
      <c r="BDM4" s="3188"/>
      <c r="BDN4" s="3188"/>
      <c r="BDO4" s="3188"/>
      <c r="BDP4" s="3188"/>
      <c r="BDQ4" s="3188"/>
      <c r="BDR4" s="3188"/>
      <c r="BDS4" s="3188"/>
      <c r="BDT4" s="3188"/>
      <c r="BDU4" s="3188"/>
      <c r="BDV4" s="3188"/>
      <c r="BDW4" s="3188"/>
      <c r="BDX4" s="3188"/>
      <c r="BDY4" s="3188"/>
      <c r="BDZ4" s="3188"/>
      <c r="BEA4" s="3188"/>
      <c r="BEB4" s="3188"/>
      <c r="BEC4" s="3188"/>
      <c r="BED4" s="3188"/>
      <c r="BEE4" s="3188"/>
      <c r="BEF4" s="3188"/>
      <c r="BEG4" s="3188"/>
      <c r="BEH4" s="3188"/>
      <c r="BEI4" s="3188"/>
      <c r="BEJ4" s="3188"/>
      <c r="BEK4" s="3188"/>
      <c r="BEL4" s="3188"/>
      <c r="BEM4" s="3188"/>
      <c r="BEN4" s="3188"/>
      <c r="BEO4" s="3188"/>
      <c r="BEP4" s="3188"/>
      <c r="BEQ4" s="3188"/>
      <c r="BER4" s="3188"/>
      <c r="BES4" s="3188"/>
      <c r="BET4" s="3188"/>
      <c r="BEU4" s="3188"/>
      <c r="BEV4" s="3188"/>
      <c r="BEW4" s="3188"/>
      <c r="BEX4" s="3188"/>
      <c r="BEY4" s="3188"/>
      <c r="BEZ4" s="3188"/>
      <c r="BFA4" s="3188"/>
      <c r="BFB4" s="3188"/>
      <c r="BFC4" s="3188"/>
      <c r="BFD4" s="3188"/>
      <c r="BFE4" s="3188"/>
      <c r="BFF4" s="3188"/>
      <c r="BFG4" s="3188"/>
      <c r="BFH4" s="3188"/>
      <c r="BFI4" s="3188"/>
      <c r="BFJ4" s="3188"/>
      <c r="BFK4" s="3188"/>
      <c r="BFL4" s="3188"/>
      <c r="BFM4" s="3188"/>
      <c r="BFN4" s="3188"/>
      <c r="BFO4" s="3188"/>
      <c r="BFP4" s="3188"/>
      <c r="BFQ4" s="3188"/>
      <c r="BFR4" s="3188"/>
      <c r="BFS4" s="3188"/>
      <c r="BFT4" s="3188"/>
      <c r="BFU4" s="3188"/>
      <c r="BFV4" s="3188"/>
      <c r="BFW4" s="3188"/>
      <c r="BFX4" s="3188"/>
      <c r="BFY4" s="3188"/>
      <c r="BFZ4" s="3188"/>
      <c r="BGA4" s="3188"/>
      <c r="BGB4" s="3188"/>
      <c r="BGC4" s="3188"/>
      <c r="BGD4" s="3188"/>
      <c r="BGE4" s="3188"/>
      <c r="BGF4" s="3188"/>
      <c r="BGG4" s="3188"/>
      <c r="BGH4" s="3188"/>
      <c r="BGI4" s="3188"/>
      <c r="BGJ4" s="3188"/>
      <c r="BGK4" s="3188"/>
      <c r="BGL4" s="3188"/>
      <c r="BGM4" s="3188"/>
      <c r="BGN4" s="3188"/>
      <c r="BGO4" s="3188"/>
      <c r="BGP4" s="3188"/>
      <c r="BGQ4" s="3188"/>
      <c r="BGR4" s="3188"/>
      <c r="BGS4" s="3188"/>
      <c r="BGT4" s="3188"/>
      <c r="BGU4" s="3188"/>
      <c r="BGV4" s="3188"/>
      <c r="BGW4" s="3188"/>
      <c r="BGX4" s="3188"/>
      <c r="BGY4" s="3188"/>
      <c r="BGZ4" s="3188"/>
      <c r="BHA4" s="3188"/>
      <c r="BHB4" s="3188"/>
      <c r="BHC4" s="3188"/>
      <c r="BHD4" s="3188"/>
      <c r="BHE4" s="3188"/>
      <c r="BHF4" s="3188"/>
      <c r="BHG4" s="3188"/>
      <c r="BHH4" s="3188"/>
      <c r="BHI4" s="3188"/>
      <c r="BHJ4" s="3188"/>
      <c r="BHK4" s="3188"/>
      <c r="BHL4" s="3188"/>
      <c r="BHM4" s="3188"/>
      <c r="BHN4" s="3188"/>
      <c r="BHO4" s="3188"/>
      <c r="BHP4" s="3188"/>
      <c r="BHQ4" s="3188"/>
      <c r="BHR4" s="3188"/>
      <c r="BHS4" s="3188"/>
      <c r="BHT4" s="3188"/>
      <c r="BHU4" s="3188"/>
      <c r="BHV4" s="3188"/>
      <c r="BHW4" s="3188"/>
      <c r="BHX4" s="3188"/>
      <c r="BHY4" s="3188"/>
      <c r="BHZ4" s="3188"/>
      <c r="BIA4" s="3188"/>
      <c r="BIB4" s="3188"/>
      <c r="BIC4" s="3188"/>
      <c r="BID4" s="3188"/>
      <c r="BIE4" s="3188"/>
      <c r="BIF4" s="3188"/>
      <c r="BIG4" s="3188"/>
      <c r="BIH4" s="3188"/>
      <c r="BII4" s="3188"/>
      <c r="BIJ4" s="3188"/>
      <c r="BIK4" s="3188"/>
      <c r="BIL4" s="3188"/>
      <c r="BIM4" s="3188"/>
      <c r="BIN4" s="3188"/>
      <c r="BIO4" s="3188"/>
      <c r="BIP4" s="3188"/>
      <c r="BIQ4" s="3188"/>
      <c r="BIR4" s="3188"/>
      <c r="BIS4" s="3188"/>
      <c r="BIT4" s="3188"/>
      <c r="BIU4" s="3188"/>
      <c r="BIV4" s="3188"/>
      <c r="BIW4" s="3188"/>
      <c r="BIX4" s="3188"/>
      <c r="BIY4" s="3188"/>
      <c r="BIZ4" s="3188"/>
      <c r="BJA4" s="3188"/>
      <c r="BJB4" s="3188"/>
      <c r="BJC4" s="3188"/>
      <c r="BJD4" s="3188"/>
      <c r="BJE4" s="3188"/>
      <c r="BJF4" s="3188"/>
      <c r="BJG4" s="3188"/>
      <c r="BJH4" s="3188"/>
      <c r="BJI4" s="3188"/>
      <c r="BJJ4" s="3188"/>
      <c r="BJK4" s="3188"/>
      <c r="BJL4" s="3188"/>
      <c r="BJM4" s="3188"/>
      <c r="BJN4" s="3188"/>
      <c r="BJO4" s="3188"/>
      <c r="BJP4" s="3188"/>
      <c r="BJQ4" s="3188"/>
      <c r="BJR4" s="3188"/>
      <c r="BJS4" s="3188"/>
      <c r="BJT4" s="3188"/>
      <c r="BJU4" s="3188"/>
      <c r="BJV4" s="3188"/>
      <c r="BJW4" s="3188"/>
      <c r="BJX4" s="3188"/>
      <c r="BJY4" s="3188"/>
      <c r="BJZ4" s="3188"/>
      <c r="BKA4" s="3188"/>
      <c r="BKB4" s="3188"/>
      <c r="BKC4" s="3188"/>
      <c r="BKD4" s="3188"/>
      <c r="BKE4" s="3188"/>
      <c r="BKF4" s="3188"/>
      <c r="BKG4" s="3188"/>
      <c r="BKH4" s="3188"/>
      <c r="BKI4" s="3188"/>
      <c r="BKJ4" s="3188"/>
      <c r="BKK4" s="3188"/>
      <c r="BKL4" s="3188"/>
      <c r="BKM4" s="3188"/>
      <c r="BKN4" s="3188"/>
      <c r="BKO4" s="3188"/>
      <c r="BKP4" s="3188"/>
      <c r="BKQ4" s="3188"/>
      <c r="BKR4" s="3188"/>
      <c r="BKS4" s="3188"/>
      <c r="BKT4" s="3188"/>
      <c r="BKU4" s="3188"/>
      <c r="BKV4" s="3188"/>
      <c r="BKW4" s="3188"/>
      <c r="BKX4" s="3188"/>
      <c r="BKY4" s="3188"/>
      <c r="BKZ4" s="3188"/>
      <c r="BLA4" s="3188"/>
      <c r="BLB4" s="3188"/>
      <c r="BLC4" s="3188"/>
      <c r="BLD4" s="3188"/>
      <c r="BLE4" s="3188"/>
      <c r="BLF4" s="3188"/>
      <c r="BLG4" s="3188"/>
      <c r="BLH4" s="3188"/>
      <c r="BLI4" s="3188"/>
      <c r="BLJ4" s="3188"/>
      <c r="BLK4" s="3188"/>
      <c r="BLL4" s="3188"/>
      <c r="BLM4" s="3188"/>
      <c r="BLN4" s="3188"/>
      <c r="BLO4" s="3188"/>
      <c r="BLP4" s="3188"/>
      <c r="BLQ4" s="3188"/>
      <c r="BLR4" s="3188"/>
      <c r="BLS4" s="3188"/>
      <c r="BLT4" s="3188"/>
      <c r="BLU4" s="3188"/>
      <c r="BLV4" s="3188"/>
      <c r="BLW4" s="3188"/>
      <c r="BLX4" s="3188"/>
      <c r="BLY4" s="3188"/>
      <c r="BLZ4" s="3188"/>
      <c r="BMA4" s="3188"/>
      <c r="BMB4" s="3188"/>
      <c r="BMC4" s="3188"/>
      <c r="BMD4" s="3188"/>
      <c r="BME4" s="3188"/>
      <c r="BMF4" s="3188"/>
      <c r="BMG4" s="3188"/>
      <c r="BMH4" s="3188"/>
      <c r="BMI4" s="3188"/>
      <c r="BMJ4" s="3188"/>
      <c r="BMK4" s="3188"/>
      <c r="BML4" s="3188"/>
      <c r="BMM4" s="3188"/>
      <c r="BMN4" s="3188"/>
      <c r="BMO4" s="3188"/>
      <c r="BMP4" s="3188"/>
      <c r="BMQ4" s="3188"/>
      <c r="BMR4" s="3188"/>
      <c r="BMS4" s="3188"/>
      <c r="BMT4" s="3188"/>
      <c r="BMU4" s="3188"/>
      <c r="BMV4" s="3188"/>
      <c r="BMW4" s="3188"/>
      <c r="BMX4" s="3188"/>
      <c r="BMY4" s="3188"/>
      <c r="BMZ4" s="3188"/>
      <c r="BNA4" s="3188"/>
      <c r="BNB4" s="3188"/>
      <c r="BNC4" s="3188"/>
      <c r="BND4" s="3188"/>
      <c r="BNE4" s="3188"/>
      <c r="BNF4" s="3188"/>
      <c r="BNG4" s="3188"/>
      <c r="BNH4" s="3188"/>
      <c r="BNI4" s="3188"/>
      <c r="BNJ4" s="3188"/>
      <c r="BNK4" s="3188"/>
      <c r="BNL4" s="3188"/>
      <c r="BNM4" s="3188"/>
      <c r="BNN4" s="3188"/>
      <c r="BNO4" s="3188"/>
      <c r="BNP4" s="3188"/>
      <c r="BNQ4" s="3188"/>
      <c r="BNR4" s="3188"/>
      <c r="BNS4" s="3188"/>
      <c r="BNT4" s="3188"/>
      <c r="BNU4" s="3188"/>
      <c r="BNV4" s="3188"/>
      <c r="BNW4" s="3188"/>
      <c r="BNX4" s="3188"/>
      <c r="BNY4" s="3188"/>
      <c r="BNZ4" s="3188"/>
      <c r="BOA4" s="3188"/>
      <c r="BOB4" s="3188"/>
      <c r="BOC4" s="3188"/>
      <c r="BOD4" s="3188"/>
      <c r="BOE4" s="3188"/>
      <c r="BOF4" s="3188"/>
      <c r="BOG4" s="3188"/>
      <c r="BOH4" s="3188"/>
      <c r="BOI4" s="3188"/>
      <c r="BOJ4" s="3188"/>
      <c r="BOK4" s="3188"/>
      <c r="BOL4" s="3188"/>
      <c r="BOM4" s="3188"/>
      <c r="BON4" s="3188"/>
      <c r="BOO4" s="3188"/>
      <c r="BOP4" s="3188"/>
      <c r="BOQ4" s="3188"/>
      <c r="BOR4" s="3188"/>
      <c r="BOS4" s="3188"/>
      <c r="BOT4" s="3188"/>
      <c r="BOU4" s="3188"/>
      <c r="BOV4" s="3188"/>
      <c r="BOW4" s="3188"/>
      <c r="BOX4" s="3188"/>
      <c r="BOY4" s="3188"/>
      <c r="BOZ4" s="3188"/>
      <c r="BPA4" s="3188"/>
      <c r="BPB4" s="3188"/>
      <c r="BPC4" s="3188"/>
      <c r="BPD4" s="3188"/>
      <c r="BPE4" s="3188"/>
      <c r="BPF4" s="3188"/>
      <c r="BPG4" s="3188"/>
      <c r="BPH4" s="3188"/>
      <c r="BPI4" s="3188"/>
      <c r="BPJ4" s="3188"/>
      <c r="BPK4" s="3188"/>
      <c r="BPL4" s="3188"/>
      <c r="BPM4" s="3188"/>
      <c r="BPN4" s="3188"/>
      <c r="BPO4" s="3188"/>
      <c r="BPP4" s="3188"/>
      <c r="BPQ4" s="3188"/>
      <c r="BPR4" s="3188"/>
      <c r="BPS4" s="3188"/>
      <c r="BPT4" s="3188"/>
      <c r="BPU4" s="3188"/>
      <c r="BPV4" s="3188"/>
      <c r="BPW4" s="3188"/>
      <c r="BPX4" s="3188"/>
      <c r="BPY4" s="3188"/>
      <c r="BPZ4" s="3188"/>
      <c r="BQA4" s="3188"/>
      <c r="BQB4" s="3188"/>
      <c r="BQC4" s="3188"/>
      <c r="BQD4" s="3188"/>
      <c r="BQE4" s="3188"/>
      <c r="BQF4" s="3188"/>
      <c r="BQG4" s="3188"/>
      <c r="BQH4" s="3188"/>
      <c r="BQI4" s="3188"/>
      <c r="BQJ4" s="3188"/>
      <c r="BQK4" s="3188"/>
      <c r="BQL4" s="3188"/>
      <c r="BQM4" s="3188"/>
      <c r="BQN4" s="3188"/>
      <c r="BQO4" s="3188"/>
      <c r="BQP4" s="3188"/>
      <c r="BQQ4" s="3188"/>
      <c r="BQR4" s="3188"/>
      <c r="BQS4" s="3188"/>
      <c r="BQT4" s="3188"/>
      <c r="BQU4" s="3188"/>
      <c r="BQV4" s="3188"/>
      <c r="BQW4" s="3188"/>
      <c r="BQX4" s="3188"/>
      <c r="BQY4" s="3188"/>
      <c r="BQZ4" s="3188"/>
      <c r="BRA4" s="3188"/>
      <c r="BRB4" s="3188"/>
      <c r="BRC4" s="3188"/>
      <c r="BRD4" s="3188"/>
      <c r="BRE4" s="3188"/>
      <c r="BRF4" s="3188"/>
      <c r="BRG4" s="3188"/>
      <c r="BRH4" s="3188"/>
      <c r="BRI4" s="3188"/>
      <c r="BRJ4" s="3188"/>
      <c r="BRK4" s="3188"/>
      <c r="BRL4" s="3188"/>
      <c r="BRM4" s="3188"/>
      <c r="BRN4" s="3188"/>
      <c r="BRO4" s="3188"/>
      <c r="BRP4" s="3188"/>
      <c r="BRQ4" s="3188"/>
      <c r="BRR4" s="3188"/>
      <c r="BRS4" s="3188"/>
      <c r="BRT4" s="3188"/>
      <c r="BRU4" s="3188"/>
      <c r="BRV4" s="3188"/>
      <c r="BRW4" s="3188"/>
      <c r="BRX4" s="3188"/>
      <c r="BRY4" s="3188"/>
      <c r="BRZ4" s="3188"/>
      <c r="BSA4" s="3188"/>
      <c r="BSB4" s="3188"/>
      <c r="BSC4" s="3188"/>
      <c r="BSD4" s="3188"/>
      <c r="BSE4" s="3188"/>
      <c r="BSF4" s="3188"/>
      <c r="BSG4" s="3188"/>
      <c r="BSH4" s="3188"/>
      <c r="BSI4" s="3188"/>
      <c r="BSJ4" s="3188"/>
      <c r="BSK4" s="3188"/>
      <c r="BSL4" s="3188"/>
      <c r="BSM4" s="3188"/>
      <c r="BSN4" s="3188"/>
      <c r="BSO4" s="3188"/>
      <c r="BSP4" s="3188"/>
      <c r="BSQ4" s="3188"/>
      <c r="BSR4" s="3188"/>
      <c r="BSS4" s="3188"/>
      <c r="BST4" s="3188"/>
      <c r="BSU4" s="3188"/>
      <c r="BSV4" s="3188"/>
      <c r="BSW4" s="3188"/>
      <c r="BSX4" s="3188"/>
      <c r="BSY4" s="3188"/>
      <c r="BSZ4" s="3188"/>
      <c r="BTA4" s="3188"/>
      <c r="BTB4" s="3188"/>
      <c r="BTC4" s="3188"/>
      <c r="BTD4" s="3188"/>
      <c r="BTE4" s="3188"/>
      <c r="BTF4" s="3188"/>
      <c r="BTG4" s="3188"/>
      <c r="BTH4" s="3188"/>
      <c r="BTI4" s="3188"/>
      <c r="BTJ4" s="3188"/>
      <c r="BTK4" s="3188"/>
      <c r="BTL4" s="3188"/>
      <c r="BTM4" s="3188"/>
      <c r="BTN4" s="3188"/>
      <c r="BTO4" s="3188"/>
      <c r="BTP4" s="3188"/>
      <c r="BTQ4" s="3188"/>
      <c r="BTR4" s="3188"/>
      <c r="BTS4" s="3188"/>
      <c r="BTT4" s="3188"/>
      <c r="BTU4" s="3188"/>
      <c r="BTV4" s="3188"/>
      <c r="BTW4" s="3188"/>
      <c r="BTX4" s="3188"/>
      <c r="BTY4" s="3188"/>
      <c r="BTZ4" s="3188"/>
      <c r="BUA4" s="3188"/>
      <c r="BUB4" s="3188"/>
      <c r="BUC4" s="3188"/>
      <c r="BUD4" s="3188"/>
      <c r="BUE4" s="3188"/>
      <c r="BUF4" s="3188"/>
      <c r="BUG4" s="3188"/>
      <c r="BUH4" s="3188"/>
      <c r="BUI4" s="3188"/>
      <c r="BUJ4" s="3188"/>
      <c r="BUK4" s="3188"/>
      <c r="BUL4" s="3188"/>
      <c r="BUM4" s="3188"/>
      <c r="BUN4" s="3188"/>
      <c r="BUO4" s="3188"/>
      <c r="BUP4" s="3188"/>
      <c r="BUQ4" s="3188"/>
      <c r="BUR4" s="3188"/>
      <c r="BUS4" s="3188"/>
      <c r="BUT4" s="3188"/>
      <c r="BUU4" s="3188"/>
      <c r="BUV4" s="3188"/>
      <c r="BUW4" s="3188"/>
      <c r="BUX4" s="3188"/>
      <c r="BUY4" s="3188"/>
      <c r="BUZ4" s="3188"/>
      <c r="BVA4" s="3188"/>
      <c r="BVB4" s="3188"/>
      <c r="BVC4" s="3188"/>
      <c r="BVD4" s="3188"/>
      <c r="BVE4" s="3188"/>
      <c r="BVF4" s="3188"/>
      <c r="BVG4" s="3188"/>
      <c r="BVH4" s="3188"/>
      <c r="BVI4" s="3188"/>
      <c r="BVJ4" s="3188"/>
      <c r="BVK4" s="3188"/>
      <c r="BVL4" s="3188"/>
      <c r="BVM4" s="3188"/>
      <c r="BVN4" s="3188"/>
      <c r="BVO4" s="3188"/>
      <c r="BVP4" s="3188"/>
      <c r="BVQ4" s="3188"/>
      <c r="BVR4" s="3188"/>
      <c r="BVS4" s="3188"/>
      <c r="BVT4" s="3188"/>
      <c r="BVU4" s="3188"/>
      <c r="BVV4" s="3188"/>
      <c r="BVW4" s="3188"/>
      <c r="BVX4" s="3188"/>
      <c r="BVY4" s="3188"/>
      <c r="BVZ4" s="3188"/>
      <c r="BWA4" s="3188"/>
      <c r="BWB4" s="3188"/>
      <c r="BWC4" s="3188"/>
      <c r="BWD4" s="3188"/>
      <c r="BWE4" s="3188"/>
      <c r="BWF4" s="3188"/>
      <c r="BWG4" s="3188"/>
      <c r="BWH4" s="3188"/>
      <c r="BWI4" s="3188"/>
      <c r="BWJ4" s="3188"/>
      <c r="BWK4" s="3188"/>
      <c r="BWL4" s="3188"/>
      <c r="BWM4" s="3188"/>
      <c r="BWN4" s="3188"/>
      <c r="BWO4" s="3188"/>
      <c r="BWP4" s="3188"/>
      <c r="BWQ4" s="3188"/>
      <c r="BWR4" s="3188"/>
      <c r="BWS4" s="3188"/>
      <c r="BWT4" s="3188"/>
      <c r="BWU4" s="3188"/>
      <c r="BWV4" s="3188"/>
      <c r="BWW4" s="3188"/>
      <c r="BWX4" s="3188"/>
      <c r="BWY4" s="3188"/>
      <c r="BWZ4" s="3188"/>
      <c r="BXA4" s="3188"/>
      <c r="BXB4" s="3188"/>
      <c r="BXC4" s="3188"/>
      <c r="BXD4" s="3188"/>
      <c r="BXE4" s="3188"/>
      <c r="BXF4" s="3188"/>
      <c r="BXG4" s="3188"/>
      <c r="BXH4" s="3188"/>
      <c r="BXI4" s="3188"/>
      <c r="BXJ4" s="3188"/>
      <c r="BXK4" s="3188"/>
      <c r="BXL4" s="3188"/>
      <c r="BXM4" s="3188"/>
      <c r="BXN4" s="3188"/>
      <c r="BXO4" s="3188"/>
      <c r="BXP4" s="3188"/>
      <c r="BXQ4" s="3188"/>
      <c r="BXR4" s="3188"/>
      <c r="BXS4" s="3188"/>
      <c r="BXT4" s="3188"/>
      <c r="BXU4" s="3188"/>
      <c r="BXV4" s="3188"/>
      <c r="BXW4" s="3188"/>
      <c r="BXX4" s="3188"/>
      <c r="BXY4" s="3188"/>
      <c r="BXZ4" s="3188"/>
      <c r="BYA4" s="3188"/>
      <c r="BYB4" s="3188"/>
      <c r="BYC4" s="3188"/>
      <c r="BYD4" s="3188"/>
      <c r="BYE4" s="3188"/>
      <c r="BYF4" s="3188"/>
      <c r="BYG4" s="3188"/>
      <c r="BYH4" s="3188"/>
      <c r="BYI4" s="3188"/>
      <c r="BYJ4" s="3188"/>
      <c r="BYK4" s="3188"/>
      <c r="BYL4" s="3188"/>
      <c r="BYM4" s="3188"/>
      <c r="BYN4" s="3188"/>
      <c r="BYO4" s="3188"/>
      <c r="BYP4" s="3188"/>
      <c r="BYQ4" s="3188"/>
      <c r="BYR4" s="3188"/>
      <c r="BYS4" s="3188"/>
      <c r="BYT4" s="3188"/>
      <c r="BYU4" s="3188"/>
      <c r="BYV4" s="3188"/>
      <c r="BYW4" s="3188"/>
      <c r="BYX4" s="3188"/>
      <c r="BYY4" s="3188"/>
      <c r="BYZ4" s="3188"/>
      <c r="BZA4" s="3188"/>
      <c r="BZB4" s="3188"/>
      <c r="BZC4" s="3188"/>
      <c r="BZD4" s="3188"/>
      <c r="BZE4" s="3188"/>
      <c r="BZF4" s="3188"/>
      <c r="BZG4" s="3188"/>
      <c r="BZH4" s="3188"/>
      <c r="BZI4" s="3188"/>
      <c r="BZJ4" s="3188"/>
      <c r="BZK4" s="3188"/>
      <c r="BZL4" s="3188"/>
      <c r="BZM4" s="3188"/>
      <c r="BZN4" s="3188"/>
      <c r="BZO4" s="3188"/>
      <c r="BZP4" s="3188"/>
      <c r="BZQ4" s="3188"/>
      <c r="BZR4" s="3188"/>
      <c r="BZS4" s="3188"/>
      <c r="BZT4" s="3188"/>
      <c r="BZU4" s="3188"/>
      <c r="BZV4" s="3188"/>
      <c r="BZW4" s="3188"/>
      <c r="BZX4" s="3188"/>
      <c r="BZY4" s="3188"/>
      <c r="BZZ4" s="3188"/>
      <c r="CAA4" s="3188"/>
      <c r="CAB4" s="3188"/>
      <c r="CAC4" s="3188"/>
      <c r="CAD4" s="3188"/>
      <c r="CAE4" s="3188"/>
      <c r="CAF4" s="3188"/>
      <c r="CAG4" s="3188"/>
      <c r="CAH4" s="3188"/>
      <c r="CAI4" s="3188"/>
      <c r="CAJ4" s="3188"/>
      <c r="CAK4" s="3188"/>
      <c r="CAL4" s="3188"/>
      <c r="CAM4" s="3188"/>
      <c r="CAN4" s="3188"/>
      <c r="CAO4" s="3188"/>
      <c r="CAP4" s="3188"/>
      <c r="CAQ4" s="3188"/>
      <c r="CAR4" s="3188"/>
      <c r="CAS4" s="3188"/>
      <c r="CAT4" s="3188"/>
      <c r="CAU4" s="3188"/>
      <c r="CAV4" s="3188"/>
      <c r="CAW4" s="3188"/>
      <c r="CAX4" s="3188"/>
      <c r="CAY4" s="3188"/>
      <c r="CAZ4" s="3188"/>
      <c r="CBA4" s="3188"/>
      <c r="CBB4" s="3188"/>
      <c r="CBC4" s="3188"/>
      <c r="CBD4" s="3188"/>
      <c r="CBE4" s="3188"/>
      <c r="CBF4" s="3188"/>
      <c r="CBG4" s="3188"/>
      <c r="CBH4" s="3188"/>
      <c r="CBI4" s="3188"/>
      <c r="CBJ4" s="3188"/>
      <c r="CBK4" s="3188"/>
      <c r="CBL4" s="3188"/>
      <c r="CBM4" s="3188"/>
      <c r="CBN4" s="3188"/>
      <c r="CBO4" s="3188"/>
      <c r="CBP4" s="3188"/>
      <c r="CBQ4" s="3188"/>
      <c r="CBR4" s="3188"/>
      <c r="CBS4" s="3188"/>
      <c r="CBT4" s="3188"/>
      <c r="CBU4" s="3188"/>
      <c r="CBV4" s="3188"/>
      <c r="CBW4" s="3188"/>
      <c r="CBX4" s="3188"/>
      <c r="CBY4" s="3188"/>
      <c r="CBZ4" s="3188"/>
      <c r="CCA4" s="3188"/>
      <c r="CCB4" s="3188"/>
      <c r="CCC4" s="3188"/>
      <c r="CCD4" s="3188"/>
      <c r="CCE4" s="3188"/>
      <c r="CCF4" s="3188"/>
      <c r="CCG4" s="3188"/>
      <c r="CCH4" s="3188"/>
      <c r="CCI4" s="3188"/>
      <c r="CCJ4" s="3188"/>
      <c r="CCK4" s="3188"/>
      <c r="CCL4" s="3188"/>
      <c r="CCM4" s="3188"/>
      <c r="CCN4" s="3188"/>
      <c r="CCO4" s="3188"/>
      <c r="CCP4" s="3188"/>
      <c r="CCQ4" s="3188"/>
      <c r="CCR4" s="3188"/>
      <c r="CCS4" s="3188"/>
      <c r="CCT4" s="3188"/>
      <c r="CCU4" s="3188"/>
      <c r="CCV4" s="3188"/>
      <c r="CCW4" s="3188"/>
      <c r="CCX4" s="3188"/>
      <c r="CCY4" s="3188"/>
      <c r="CCZ4" s="3188"/>
      <c r="CDA4" s="3188"/>
      <c r="CDB4" s="3188"/>
      <c r="CDC4" s="3188"/>
      <c r="CDD4" s="3188"/>
      <c r="CDE4" s="3188"/>
      <c r="CDF4" s="3188"/>
      <c r="CDG4" s="3188"/>
      <c r="CDH4" s="3188"/>
      <c r="CDI4" s="3188"/>
      <c r="CDJ4" s="3188"/>
      <c r="CDK4" s="3188"/>
      <c r="CDL4" s="3188"/>
      <c r="CDM4" s="3188"/>
      <c r="CDN4" s="3188"/>
      <c r="CDO4" s="3188"/>
      <c r="CDP4" s="3188"/>
      <c r="CDQ4" s="3188"/>
      <c r="CDR4" s="3188"/>
      <c r="CDS4" s="3188"/>
      <c r="CDT4" s="3188"/>
      <c r="CDU4" s="3188"/>
      <c r="CDV4" s="3188"/>
      <c r="CDW4" s="3188"/>
      <c r="CDX4" s="3188"/>
      <c r="CDY4" s="3188"/>
      <c r="CDZ4" s="3188"/>
      <c r="CEA4" s="3188"/>
      <c r="CEB4" s="3188"/>
      <c r="CEC4" s="3188"/>
      <c r="CED4" s="3188"/>
      <c r="CEE4" s="3188"/>
      <c r="CEF4" s="3188"/>
      <c r="CEG4" s="3188"/>
      <c r="CEH4" s="3188"/>
      <c r="CEI4" s="3188"/>
      <c r="CEJ4" s="3188"/>
      <c r="CEK4" s="3188"/>
      <c r="CEL4" s="3188"/>
      <c r="CEM4" s="3188"/>
      <c r="CEN4" s="3188"/>
      <c r="CEO4" s="3188"/>
      <c r="CEP4" s="3188"/>
      <c r="CEQ4" s="3188"/>
      <c r="CER4" s="3188"/>
      <c r="CES4" s="3188"/>
      <c r="CET4" s="3188"/>
      <c r="CEU4" s="3188"/>
      <c r="CEV4" s="3188"/>
      <c r="CEW4" s="3188"/>
      <c r="CEX4" s="3188"/>
      <c r="CEY4" s="3188"/>
      <c r="CEZ4" s="3188"/>
      <c r="CFA4" s="3188"/>
      <c r="CFB4" s="3188"/>
      <c r="CFC4" s="3188"/>
      <c r="CFD4" s="3188"/>
      <c r="CFE4" s="3188"/>
      <c r="CFF4" s="3188"/>
      <c r="CFG4" s="3188"/>
      <c r="CFH4" s="3188"/>
      <c r="CFI4" s="3188"/>
      <c r="CFJ4" s="3188"/>
      <c r="CFK4" s="3188"/>
      <c r="CFL4" s="3188"/>
      <c r="CFM4" s="3188"/>
      <c r="CFN4" s="3188"/>
      <c r="CFO4" s="3188"/>
      <c r="CFP4" s="3188"/>
      <c r="CFQ4" s="3188"/>
      <c r="CFR4" s="3188"/>
      <c r="CFS4" s="3188"/>
      <c r="CFT4" s="3188"/>
      <c r="CFU4" s="3188"/>
      <c r="CFV4" s="3188"/>
      <c r="CFW4" s="3188"/>
      <c r="CFX4" s="3188"/>
      <c r="CFY4" s="3188"/>
      <c r="CFZ4" s="3188"/>
      <c r="CGA4" s="3188"/>
      <c r="CGB4" s="3188"/>
      <c r="CGC4" s="3188"/>
      <c r="CGD4" s="3188"/>
      <c r="CGE4" s="3188"/>
      <c r="CGF4" s="3188"/>
      <c r="CGG4" s="3188"/>
      <c r="CGH4" s="3188"/>
      <c r="CGI4" s="3188"/>
      <c r="CGJ4" s="3188"/>
      <c r="CGK4" s="3188"/>
      <c r="CGL4" s="3188"/>
      <c r="CGM4" s="3188"/>
      <c r="CGN4" s="3188"/>
      <c r="CGO4" s="3188"/>
      <c r="CGP4" s="3188"/>
      <c r="CGQ4" s="3188"/>
      <c r="CGR4" s="3188"/>
      <c r="CGS4" s="3188"/>
      <c r="CGT4" s="3188"/>
      <c r="CGU4" s="3188"/>
      <c r="CGV4" s="3188"/>
      <c r="CGW4" s="3188"/>
      <c r="CGX4" s="3188"/>
      <c r="CGY4" s="3188"/>
      <c r="CGZ4" s="3188"/>
      <c r="CHA4" s="3188"/>
      <c r="CHB4" s="3188"/>
      <c r="CHC4" s="3188"/>
      <c r="CHD4" s="3188"/>
      <c r="CHE4" s="3188"/>
      <c r="CHF4" s="3188"/>
      <c r="CHG4" s="3188"/>
      <c r="CHH4" s="3188"/>
      <c r="CHI4" s="3188"/>
      <c r="CHJ4" s="3188"/>
      <c r="CHK4" s="3188"/>
      <c r="CHL4" s="3188"/>
      <c r="CHM4" s="3188"/>
      <c r="CHN4" s="3188"/>
      <c r="CHO4" s="3188"/>
      <c r="CHP4" s="3188"/>
      <c r="CHQ4" s="3188"/>
      <c r="CHR4" s="3188"/>
      <c r="CHS4" s="3188"/>
      <c r="CHT4" s="3188"/>
      <c r="CHU4" s="3188"/>
      <c r="CHV4" s="3188"/>
      <c r="CHW4" s="3188"/>
      <c r="CHX4" s="3188"/>
      <c r="CHY4" s="3188"/>
      <c r="CHZ4" s="3188"/>
      <c r="CIA4" s="3188"/>
      <c r="CIB4" s="3188"/>
      <c r="CIC4" s="3188"/>
      <c r="CID4" s="3188"/>
      <c r="CIE4" s="3188"/>
      <c r="CIF4" s="3188"/>
      <c r="CIG4" s="3188"/>
      <c r="CIH4" s="3188"/>
      <c r="CII4" s="3188"/>
      <c r="CIJ4" s="3188"/>
      <c r="CIK4" s="3188"/>
      <c r="CIL4" s="3188"/>
      <c r="CIM4" s="3188"/>
      <c r="CIN4" s="3188"/>
      <c r="CIO4" s="3188"/>
      <c r="CIP4" s="3188"/>
      <c r="CIQ4" s="3188"/>
      <c r="CIR4" s="3188"/>
      <c r="CIS4" s="3188"/>
      <c r="CIT4" s="3188"/>
      <c r="CIU4" s="3188"/>
      <c r="CIV4" s="3188"/>
      <c r="CIW4" s="3188"/>
      <c r="CIX4" s="3188"/>
      <c r="CIY4" s="3188"/>
      <c r="CIZ4" s="3188"/>
      <c r="CJA4" s="3188"/>
      <c r="CJB4" s="3188"/>
      <c r="CJC4" s="3188"/>
      <c r="CJD4" s="3188"/>
      <c r="CJE4" s="3188"/>
      <c r="CJF4" s="3188"/>
      <c r="CJG4" s="3188"/>
      <c r="CJH4" s="3188"/>
      <c r="CJI4" s="3188"/>
      <c r="CJJ4" s="3188"/>
      <c r="CJK4" s="3188"/>
      <c r="CJL4" s="3188"/>
      <c r="CJM4" s="3188"/>
      <c r="CJN4" s="3188"/>
      <c r="CJO4" s="3188"/>
      <c r="CJP4" s="3188"/>
      <c r="CJQ4" s="3188"/>
      <c r="CJR4" s="3188"/>
      <c r="CJS4" s="3188"/>
      <c r="CJT4" s="3188"/>
      <c r="CJU4" s="3188"/>
      <c r="CJV4" s="3188"/>
      <c r="CJW4" s="3188"/>
      <c r="CJX4" s="3188"/>
      <c r="CJY4" s="3188"/>
      <c r="CJZ4" s="3188"/>
      <c r="CKA4" s="3188"/>
      <c r="CKB4" s="3188"/>
      <c r="CKC4" s="3188"/>
      <c r="CKD4" s="3188"/>
      <c r="CKE4" s="3188"/>
      <c r="CKF4" s="3188"/>
      <c r="CKG4" s="3188"/>
      <c r="CKH4" s="3188"/>
      <c r="CKI4" s="3188"/>
      <c r="CKJ4" s="3188"/>
      <c r="CKK4" s="3188"/>
      <c r="CKL4" s="3188"/>
      <c r="CKM4" s="3188"/>
      <c r="CKN4" s="3188"/>
      <c r="CKO4" s="3188"/>
      <c r="CKP4" s="3188"/>
      <c r="CKQ4" s="3188"/>
      <c r="CKR4" s="3188"/>
      <c r="CKS4" s="3188"/>
      <c r="CKT4" s="3188"/>
      <c r="CKU4" s="3188"/>
      <c r="CKV4" s="3188"/>
      <c r="CKW4" s="3188"/>
      <c r="CKX4" s="3188"/>
      <c r="CKY4" s="3188"/>
      <c r="CKZ4" s="3188"/>
      <c r="CLA4" s="3188"/>
      <c r="CLB4" s="3188"/>
      <c r="CLC4" s="3188"/>
      <c r="CLD4" s="3188"/>
      <c r="CLE4" s="3188"/>
      <c r="CLF4" s="3188"/>
      <c r="CLG4" s="3188"/>
      <c r="CLH4" s="3188"/>
      <c r="CLI4" s="3188"/>
      <c r="CLJ4" s="3188"/>
      <c r="CLK4" s="3188"/>
      <c r="CLL4" s="3188"/>
      <c r="CLM4" s="3188"/>
      <c r="CLN4" s="3188"/>
      <c r="CLO4" s="3188"/>
      <c r="CLP4" s="3188"/>
      <c r="CLQ4" s="3188"/>
      <c r="CLR4" s="3188"/>
      <c r="CLS4" s="3188"/>
      <c r="CLT4" s="3188"/>
      <c r="CLU4" s="3188"/>
      <c r="CLV4" s="3188"/>
      <c r="CLW4" s="3188"/>
      <c r="CLX4" s="3188"/>
      <c r="CLY4" s="3188"/>
      <c r="CLZ4" s="3188"/>
      <c r="CMA4" s="3188"/>
      <c r="CMB4" s="3188"/>
      <c r="CMC4" s="3188"/>
      <c r="CMD4" s="3188"/>
      <c r="CME4" s="3188"/>
      <c r="CMF4" s="3188"/>
      <c r="CMG4" s="3188"/>
      <c r="CMH4" s="3188"/>
      <c r="CMI4" s="3188"/>
      <c r="CMJ4" s="3188"/>
      <c r="CMK4" s="3188"/>
      <c r="CML4" s="3188"/>
      <c r="CMM4" s="3188"/>
      <c r="CMN4" s="3188"/>
      <c r="CMO4" s="3188"/>
      <c r="CMP4" s="3188"/>
      <c r="CMQ4" s="3188"/>
      <c r="CMR4" s="3188"/>
      <c r="CMS4" s="3188"/>
      <c r="CMT4" s="3188"/>
      <c r="CMU4" s="3188"/>
      <c r="CMV4" s="3188"/>
      <c r="CMW4" s="3188"/>
      <c r="CMX4" s="3188"/>
      <c r="CMY4" s="3188"/>
      <c r="CMZ4" s="3188"/>
      <c r="CNA4" s="3188"/>
      <c r="CNB4" s="3188"/>
      <c r="CNC4" s="3188"/>
      <c r="CND4" s="3188"/>
      <c r="CNE4" s="3188"/>
      <c r="CNF4" s="3188"/>
      <c r="CNG4" s="3188"/>
      <c r="CNH4" s="3188"/>
      <c r="CNI4" s="3188"/>
      <c r="CNJ4" s="3188"/>
      <c r="CNK4" s="3188"/>
      <c r="CNL4" s="3188"/>
      <c r="CNM4" s="3188"/>
      <c r="CNN4" s="3188"/>
      <c r="CNO4" s="3188"/>
      <c r="CNP4" s="3188"/>
      <c r="CNQ4" s="3188"/>
      <c r="CNR4" s="3188"/>
      <c r="CNS4" s="3188"/>
      <c r="CNT4" s="3188"/>
      <c r="CNU4" s="3188"/>
      <c r="CNV4" s="3188"/>
      <c r="CNW4" s="3188"/>
      <c r="CNX4" s="3188"/>
      <c r="CNY4" s="3188"/>
      <c r="CNZ4" s="3188"/>
      <c r="COA4" s="3188"/>
      <c r="COB4" s="3188"/>
      <c r="COC4" s="3188"/>
      <c r="COD4" s="3188"/>
      <c r="COE4" s="3188"/>
      <c r="COF4" s="3188"/>
      <c r="COG4" s="3188"/>
      <c r="COH4" s="3188"/>
      <c r="COI4" s="3188"/>
      <c r="COJ4" s="3188"/>
      <c r="COK4" s="3188"/>
      <c r="COL4" s="3188"/>
      <c r="COM4" s="3188"/>
      <c r="CON4" s="3188"/>
      <c r="COO4" s="3188"/>
      <c r="COP4" s="3188"/>
      <c r="COQ4" s="3188"/>
      <c r="COR4" s="3188"/>
      <c r="COS4" s="3188"/>
      <c r="COT4" s="3188"/>
      <c r="COU4" s="3188"/>
      <c r="COV4" s="3188"/>
      <c r="COW4" s="3188"/>
      <c r="COX4" s="3188"/>
      <c r="COY4" s="3188"/>
      <c r="COZ4" s="3188"/>
      <c r="CPA4" s="3188"/>
      <c r="CPB4" s="3188"/>
      <c r="CPC4" s="3188"/>
      <c r="CPD4" s="3188"/>
      <c r="CPE4" s="3188"/>
      <c r="CPF4" s="3188"/>
      <c r="CPG4" s="3188"/>
      <c r="CPH4" s="3188"/>
      <c r="CPI4" s="3188"/>
      <c r="CPJ4" s="3188"/>
      <c r="CPK4" s="3188"/>
      <c r="CPL4" s="3188"/>
      <c r="CPM4" s="3188"/>
      <c r="CPN4" s="3188"/>
      <c r="CPO4" s="3188"/>
      <c r="CPP4" s="3188"/>
      <c r="CPQ4" s="3188"/>
      <c r="CPR4" s="3188"/>
      <c r="CPS4" s="3188"/>
      <c r="CPT4" s="3188"/>
      <c r="CPU4" s="3188"/>
      <c r="CPV4" s="3188"/>
      <c r="CPW4" s="3188"/>
      <c r="CPX4" s="3188"/>
      <c r="CPY4" s="3188"/>
      <c r="CPZ4" s="3188"/>
      <c r="CQA4" s="3188"/>
      <c r="CQB4" s="3188"/>
      <c r="CQC4" s="3188"/>
      <c r="CQD4" s="3188"/>
      <c r="CQE4" s="3188"/>
      <c r="CQF4" s="3188"/>
      <c r="CQG4" s="3188"/>
      <c r="CQH4" s="3188"/>
      <c r="CQI4" s="3188"/>
      <c r="CQJ4" s="3188"/>
      <c r="CQK4" s="3188"/>
      <c r="CQL4" s="3188"/>
      <c r="CQM4" s="3188"/>
      <c r="CQN4" s="3188"/>
      <c r="CQO4" s="3188"/>
      <c r="CQP4" s="3188"/>
      <c r="CQQ4" s="3188"/>
      <c r="CQR4" s="3188"/>
      <c r="CQS4" s="3188"/>
      <c r="CQT4" s="3188"/>
      <c r="CQU4" s="3188"/>
      <c r="CQV4" s="3188"/>
      <c r="CQW4" s="3188"/>
      <c r="CQX4" s="3188"/>
      <c r="CQY4" s="3188"/>
      <c r="CQZ4" s="3188"/>
      <c r="CRA4" s="3188"/>
      <c r="CRB4" s="3188"/>
      <c r="CRC4" s="3188"/>
      <c r="CRD4" s="3188"/>
      <c r="CRE4" s="3188"/>
      <c r="CRF4" s="3188"/>
      <c r="CRG4" s="3188"/>
      <c r="CRH4" s="3188"/>
      <c r="CRI4" s="3188"/>
      <c r="CRJ4" s="3188"/>
      <c r="CRK4" s="3188"/>
      <c r="CRL4" s="3188"/>
      <c r="CRM4" s="3188"/>
      <c r="CRN4" s="3188"/>
      <c r="CRO4" s="3188"/>
      <c r="CRP4" s="3188"/>
      <c r="CRQ4" s="3188"/>
      <c r="CRR4" s="3188"/>
      <c r="CRS4" s="3188"/>
      <c r="CRT4" s="3188"/>
      <c r="CRU4" s="3188"/>
      <c r="CRV4" s="3188"/>
      <c r="CRW4" s="3188"/>
      <c r="CRX4" s="3188"/>
      <c r="CRY4" s="3188"/>
      <c r="CRZ4" s="3188"/>
      <c r="CSA4" s="3188"/>
      <c r="CSB4" s="3188"/>
      <c r="CSC4" s="3188"/>
      <c r="CSD4" s="3188"/>
      <c r="CSE4" s="3188"/>
      <c r="CSF4" s="3188"/>
      <c r="CSG4" s="3188"/>
      <c r="CSH4" s="3188"/>
      <c r="CSI4" s="3188"/>
      <c r="CSJ4" s="3188"/>
      <c r="CSK4" s="3188"/>
      <c r="CSL4" s="3188"/>
      <c r="CSM4" s="3188"/>
      <c r="CSN4" s="3188"/>
      <c r="CSO4" s="3188"/>
      <c r="CSP4" s="3188"/>
      <c r="CSQ4" s="3188"/>
      <c r="CSR4" s="3188"/>
      <c r="CSS4" s="3188"/>
      <c r="CST4" s="3188"/>
      <c r="CSU4" s="3188"/>
      <c r="CSV4" s="3188"/>
      <c r="CSW4" s="3188"/>
      <c r="CSX4" s="3188"/>
      <c r="CSY4" s="3188"/>
      <c r="CSZ4" s="3188"/>
      <c r="CTA4" s="3188"/>
      <c r="CTB4" s="3188"/>
      <c r="CTC4" s="3188"/>
      <c r="CTD4" s="3188"/>
      <c r="CTE4" s="3188"/>
      <c r="CTF4" s="3188"/>
      <c r="CTG4" s="3188"/>
      <c r="CTH4" s="3188"/>
      <c r="CTI4" s="3188"/>
      <c r="CTJ4" s="3188"/>
      <c r="CTK4" s="3188"/>
      <c r="CTL4" s="3188"/>
      <c r="CTM4" s="3188"/>
      <c r="CTN4" s="3188"/>
      <c r="CTO4" s="3188"/>
      <c r="CTP4" s="3188"/>
      <c r="CTQ4" s="3188"/>
      <c r="CTR4" s="3188"/>
      <c r="CTS4" s="3188"/>
      <c r="CTT4" s="3188"/>
      <c r="CTU4" s="3188"/>
      <c r="CTV4" s="3188"/>
      <c r="CTW4" s="3188"/>
      <c r="CTX4" s="3188"/>
      <c r="CTY4" s="3188"/>
      <c r="CTZ4" s="3188"/>
      <c r="CUA4" s="3188"/>
      <c r="CUB4" s="3188"/>
      <c r="CUC4" s="3188"/>
      <c r="CUD4" s="3188"/>
      <c r="CUE4" s="3188"/>
      <c r="CUF4" s="3188"/>
      <c r="CUG4" s="3188"/>
      <c r="CUH4" s="3188"/>
      <c r="CUI4" s="3188"/>
      <c r="CUJ4" s="3188"/>
      <c r="CUK4" s="3188"/>
      <c r="CUL4" s="3188"/>
      <c r="CUM4" s="3188"/>
      <c r="CUN4" s="3188"/>
      <c r="CUO4" s="3188"/>
      <c r="CUP4" s="3188"/>
      <c r="CUQ4" s="3188"/>
      <c r="CUR4" s="3188"/>
      <c r="CUS4" s="3188"/>
      <c r="CUT4" s="3188"/>
      <c r="CUU4" s="3188"/>
      <c r="CUV4" s="3188"/>
      <c r="CUW4" s="3188"/>
      <c r="CUX4" s="3188"/>
      <c r="CUY4" s="3188"/>
      <c r="CUZ4" s="3188"/>
      <c r="CVA4" s="3188"/>
      <c r="CVB4" s="3188"/>
      <c r="CVC4" s="3188"/>
      <c r="CVD4" s="3188"/>
      <c r="CVE4" s="3188"/>
      <c r="CVF4" s="3188"/>
      <c r="CVG4" s="3188"/>
      <c r="CVH4" s="3188"/>
      <c r="CVI4" s="3188"/>
      <c r="CVJ4" s="3188"/>
      <c r="CVK4" s="3188"/>
      <c r="CVL4" s="3188"/>
      <c r="CVM4" s="3188"/>
      <c r="CVN4" s="3188"/>
      <c r="CVO4" s="3188"/>
      <c r="CVP4" s="3188"/>
      <c r="CVQ4" s="3188"/>
      <c r="CVR4" s="3188"/>
      <c r="CVS4" s="3188"/>
      <c r="CVT4" s="3188"/>
      <c r="CVU4" s="3188"/>
      <c r="CVV4" s="3188"/>
      <c r="CVW4" s="3188"/>
      <c r="CVX4" s="3188"/>
      <c r="CVY4" s="3188"/>
      <c r="CVZ4" s="3188"/>
      <c r="CWA4" s="3188"/>
      <c r="CWB4" s="3188"/>
      <c r="CWC4" s="3188"/>
      <c r="CWD4" s="3188"/>
      <c r="CWE4" s="3188"/>
      <c r="CWF4" s="3188"/>
      <c r="CWG4" s="3188"/>
      <c r="CWH4" s="3188"/>
      <c r="CWI4" s="3188"/>
      <c r="CWJ4" s="3188"/>
      <c r="CWK4" s="3188"/>
      <c r="CWL4" s="3188"/>
      <c r="CWM4" s="3188"/>
      <c r="CWN4" s="3188"/>
      <c r="CWO4" s="3188"/>
      <c r="CWP4" s="3188"/>
      <c r="CWQ4" s="3188"/>
      <c r="CWR4" s="3188"/>
      <c r="CWS4" s="3188"/>
      <c r="CWT4" s="3188"/>
      <c r="CWU4" s="3188"/>
      <c r="CWV4" s="3188"/>
      <c r="CWW4" s="3188"/>
      <c r="CWX4" s="3188"/>
      <c r="CWY4" s="3188"/>
      <c r="CWZ4" s="3188"/>
      <c r="CXA4" s="3188"/>
      <c r="CXB4" s="3188"/>
      <c r="CXC4" s="3188"/>
      <c r="CXD4" s="3188"/>
      <c r="CXE4" s="3188"/>
      <c r="CXF4" s="3188"/>
      <c r="CXG4" s="3188"/>
      <c r="CXH4" s="3188"/>
      <c r="CXI4" s="3188"/>
      <c r="CXJ4" s="3188"/>
      <c r="CXK4" s="3188"/>
      <c r="CXL4" s="3188"/>
      <c r="CXM4" s="3188"/>
      <c r="CXN4" s="3188"/>
      <c r="CXO4" s="3188"/>
      <c r="CXP4" s="3188"/>
      <c r="CXQ4" s="3188"/>
      <c r="CXR4" s="3188"/>
      <c r="CXS4" s="3188"/>
      <c r="CXT4" s="3188"/>
      <c r="CXU4" s="3188"/>
      <c r="CXV4" s="3188"/>
      <c r="CXW4" s="3188"/>
      <c r="CXX4" s="3188"/>
      <c r="CXY4" s="3188"/>
      <c r="CXZ4" s="3188"/>
      <c r="CYA4" s="3188"/>
      <c r="CYB4" s="3188"/>
      <c r="CYC4" s="3188"/>
      <c r="CYD4" s="3188"/>
      <c r="CYE4" s="3188"/>
      <c r="CYF4" s="3188"/>
      <c r="CYG4" s="3188"/>
      <c r="CYH4" s="3188"/>
      <c r="CYI4" s="3188"/>
      <c r="CYJ4" s="3188"/>
      <c r="CYK4" s="3188"/>
      <c r="CYL4" s="3188"/>
      <c r="CYM4" s="3188"/>
      <c r="CYN4" s="3188"/>
      <c r="CYO4" s="3188"/>
      <c r="CYP4" s="3188"/>
      <c r="CYQ4" s="3188"/>
      <c r="CYR4" s="3188"/>
      <c r="CYS4" s="3188"/>
      <c r="CYT4" s="3188"/>
      <c r="CYU4" s="3188"/>
      <c r="CYV4" s="3188"/>
      <c r="CYW4" s="3188"/>
      <c r="CYX4" s="3188"/>
      <c r="CYY4" s="3188"/>
      <c r="CYZ4" s="3188"/>
      <c r="CZA4" s="3188"/>
      <c r="CZB4" s="3188"/>
      <c r="CZC4" s="3188"/>
      <c r="CZD4" s="3188"/>
      <c r="CZE4" s="3188"/>
      <c r="CZF4" s="3188"/>
      <c r="CZG4" s="3188"/>
      <c r="CZH4" s="3188"/>
      <c r="CZI4" s="3188"/>
      <c r="CZJ4" s="3188"/>
      <c r="CZK4" s="3188"/>
      <c r="CZL4" s="3188"/>
      <c r="CZM4" s="3188"/>
      <c r="CZN4" s="3188"/>
      <c r="CZO4" s="3188"/>
      <c r="CZP4" s="3188"/>
      <c r="CZQ4" s="3188"/>
      <c r="CZR4" s="3188"/>
      <c r="CZS4" s="3188"/>
      <c r="CZT4" s="3188"/>
      <c r="CZU4" s="3188"/>
      <c r="CZV4" s="3188"/>
      <c r="CZW4" s="3188"/>
      <c r="CZX4" s="3188"/>
      <c r="CZY4" s="3188"/>
      <c r="CZZ4" s="3188"/>
      <c r="DAA4" s="3188"/>
      <c r="DAB4" s="3188"/>
      <c r="DAC4" s="3188"/>
      <c r="DAD4" s="3188"/>
      <c r="DAE4" s="3188"/>
      <c r="DAF4" s="3188"/>
      <c r="DAG4" s="3188"/>
      <c r="DAH4" s="3188"/>
      <c r="DAI4" s="3188"/>
      <c r="DAJ4" s="3188"/>
      <c r="DAK4" s="3188"/>
      <c r="DAL4" s="3188"/>
      <c r="DAM4" s="3188"/>
      <c r="DAN4" s="3188"/>
      <c r="DAO4" s="3188"/>
      <c r="DAP4" s="3188"/>
      <c r="DAQ4" s="3188"/>
      <c r="DAR4" s="3188"/>
      <c r="DAS4" s="3188"/>
      <c r="DAT4" s="3188"/>
      <c r="DAU4" s="3188"/>
      <c r="DAV4" s="3188"/>
      <c r="DAW4" s="3188"/>
      <c r="DAX4" s="3188"/>
      <c r="DAY4" s="3188"/>
      <c r="DAZ4" s="3188"/>
      <c r="DBA4" s="3188"/>
      <c r="DBB4" s="3188"/>
      <c r="DBC4" s="3188"/>
      <c r="DBD4" s="3188"/>
      <c r="DBE4" s="3188"/>
      <c r="DBF4" s="3188"/>
      <c r="DBG4" s="3188"/>
      <c r="DBH4" s="3188"/>
      <c r="DBI4" s="3188"/>
      <c r="DBJ4" s="3188"/>
      <c r="DBK4" s="3188"/>
      <c r="DBL4" s="3188"/>
      <c r="DBM4" s="3188"/>
      <c r="DBN4" s="3188"/>
      <c r="DBO4" s="3188"/>
      <c r="DBP4" s="3188"/>
      <c r="DBQ4" s="3188"/>
      <c r="DBR4" s="3188"/>
      <c r="DBS4" s="3188"/>
      <c r="DBT4" s="3188"/>
      <c r="DBU4" s="3188"/>
      <c r="DBV4" s="3188"/>
      <c r="DBW4" s="3188"/>
      <c r="DBX4" s="3188"/>
      <c r="DBY4" s="3188"/>
      <c r="DBZ4" s="3188"/>
      <c r="DCA4" s="3188"/>
      <c r="DCB4" s="3188"/>
      <c r="DCC4" s="3188"/>
      <c r="DCD4" s="3188"/>
      <c r="DCE4" s="3188"/>
      <c r="DCF4" s="3188"/>
      <c r="DCG4" s="3188"/>
      <c r="DCH4" s="3188"/>
      <c r="DCI4" s="3188"/>
      <c r="DCJ4" s="3188"/>
      <c r="DCK4" s="3188"/>
      <c r="DCL4" s="3188"/>
      <c r="DCM4" s="3188"/>
      <c r="DCN4" s="3188"/>
      <c r="DCO4" s="3188"/>
      <c r="DCP4" s="3188"/>
      <c r="DCQ4" s="3188"/>
      <c r="DCR4" s="3188"/>
      <c r="DCS4" s="3188"/>
      <c r="DCT4" s="3188"/>
      <c r="DCU4" s="3188"/>
      <c r="DCV4" s="3188"/>
      <c r="DCW4" s="3188"/>
      <c r="DCX4" s="3188"/>
      <c r="DCY4" s="3188"/>
      <c r="DCZ4" s="3188"/>
      <c r="DDA4" s="3188"/>
      <c r="DDB4" s="3188"/>
      <c r="DDC4" s="3188"/>
      <c r="DDD4" s="3188"/>
      <c r="DDE4" s="3188"/>
      <c r="DDF4" s="3188"/>
      <c r="DDG4" s="3188"/>
      <c r="DDH4" s="3188"/>
      <c r="DDI4" s="3188"/>
      <c r="DDJ4" s="3188"/>
      <c r="DDK4" s="3188"/>
      <c r="DDL4" s="3188"/>
      <c r="DDM4" s="3188"/>
      <c r="DDN4" s="3188"/>
      <c r="DDO4" s="3188"/>
      <c r="DDP4" s="3188"/>
      <c r="DDQ4" s="3188"/>
      <c r="DDR4" s="3188"/>
      <c r="DDS4" s="3188"/>
      <c r="DDT4" s="3188"/>
      <c r="DDU4" s="3188"/>
      <c r="DDV4" s="3188"/>
      <c r="DDW4" s="3188"/>
      <c r="DDX4" s="3188"/>
      <c r="DDY4" s="3188"/>
      <c r="DDZ4" s="3188"/>
      <c r="DEA4" s="3188"/>
      <c r="DEB4" s="3188"/>
      <c r="DEC4" s="3188"/>
      <c r="DED4" s="3188"/>
      <c r="DEE4" s="3188"/>
      <c r="DEF4" s="3188"/>
      <c r="DEG4" s="3188"/>
      <c r="DEH4" s="3188"/>
      <c r="DEI4" s="3188"/>
      <c r="DEJ4" s="3188"/>
      <c r="DEK4" s="3188"/>
      <c r="DEL4" s="3188"/>
      <c r="DEM4" s="3188"/>
      <c r="DEN4" s="3188"/>
      <c r="DEO4" s="3188"/>
      <c r="DEP4" s="3188"/>
      <c r="DEQ4" s="3188"/>
      <c r="DER4" s="3188"/>
      <c r="DES4" s="3188"/>
      <c r="DET4" s="3188"/>
      <c r="DEU4" s="3188"/>
      <c r="DEV4" s="3188"/>
      <c r="DEW4" s="3188"/>
      <c r="DEX4" s="3188"/>
      <c r="DEY4" s="3188"/>
      <c r="DEZ4" s="3188"/>
      <c r="DFA4" s="3188"/>
      <c r="DFB4" s="3188"/>
      <c r="DFC4" s="3188"/>
      <c r="DFD4" s="3188"/>
      <c r="DFE4" s="3188"/>
      <c r="DFF4" s="3188"/>
      <c r="DFG4" s="3188"/>
      <c r="DFH4" s="3188"/>
      <c r="DFI4" s="3188"/>
      <c r="DFJ4" s="3188"/>
      <c r="DFK4" s="3188"/>
      <c r="DFL4" s="3188"/>
      <c r="DFM4" s="3188"/>
      <c r="DFN4" s="3188"/>
      <c r="DFO4" s="3188"/>
      <c r="DFP4" s="3188"/>
      <c r="DFQ4" s="3188"/>
      <c r="DFR4" s="3188"/>
      <c r="DFS4" s="3188"/>
      <c r="DFT4" s="3188"/>
      <c r="DFU4" s="3188"/>
      <c r="DFV4" s="3188"/>
      <c r="DFW4" s="3188"/>
      <c r="DFX4" s="3188"/>
      <c r="DFY4" s="3188"/>
      <c r="DFZ4" s="3188"/>
      <c r="DGA4" s="3188"/>
      <c r="DGB4" s="3188"/>
      <c r="DGC4" s="3188"/>
      <c r="DGD4" s="3188"/>
      <c r="DGE4" s="3188"/>
      <c r="DGF4" s="3188"/>
      <c r="DGG4" s="3188"/>
      <c r="DGH4" s="3188"/>
      <c r="DGI4" s="3188"/>
      <c r="DGJ4" s="3188"/>
      <c r="DGK4" s="3188"/>
      <c r="DGL4" s="3188"/>
      <c r="DGM4" s="3188"/>
      <c r="DGN4" s="3188"/>
      <c r="DGO4" s="3188"/>
      <c r="DGP4" s="3188"/>
      <c r="DGQ4" s="3188"/>
      <c r="DGR4" s="3188"/>
      <c r="DGS4" s="3188"/>
      <c r="DGT4" s="3188"/>
      <c r="DGU4" s="3188"/>
      <c r="DGV4" s="3188"/>
      <c r="DGW4" s="3188"/>
      <c r="DGX4" s="3188"/>
      <c r="DGY4" s="3188"/>
      <c r="DGZ4" s="3188"/>
      <c r="DHA4" s="3188"/>
      <c r="DHB4" s="3188"/>
      <c r="DHC4" s="3188"/>
      <c r="DHD4" s="3188"/>
      <c r="DHE4" s="3188"/>
      <c r="DHF4" s="3188"/>
      <c r="DHG4" s="3188"/>
      <c r="DHH4" s="3188"/>
      <c r="DHI4" s="3188"/>
      <c r="DHJ4" s="3188"/>
      <c r="DHK4" s="3188"/>
      <c r="DHL4" s="3188"/>
      <c r="DHM4" s="3188"/>
      <c r="DHN4" s="3188"/>
      <c r="DHO4" s="3188"/>
      <c r="DHP4" s="3188"/>
      <c r="DHQ4" s="3188"/>
      <c r="DHR4" s="3188"/>
      <c r="DHS4" s="3188"/>
      <c r="DHT4" s="3188"/>
      <c r="DHU4" s="3188"/>
      <c r="DHV4" s="3188"/>
      <c r="DHW4" s="3188"/>
      <c r="DHX4" s="3188"/>
      <c r="DHY4" s="3188"/>
      <c r="DHZ4" s="3188"/>
      <c r="DIA4" s="3188"/>
      <c r="DIB4" s="3188"/>
      <c r="DIC4" s="3188"/>
      <c r="DID4" s="3188"/>
      <c r="DIE4" s="3188"/>
      <c r="DIF4" s="3188"/>
      <c r="DIG4" s="3188"/>
      <c r="DIH4" s="3188"/>
      <c r="DII4" s="3188"/>
      <c r="DIJ4" s="3188"/>
      <c r="DIK4" s="3188"/>
      <c r="DIL4" s="3188"/>
      <c r="DIM4" s="3188"/>
      <c r="DIN4" s="3188"/>
      <c r="DIO4" s="3188"/>
      <c r="DIP4" s="3188"/>
      <c r="DIQ4" s="3188"/>
      <c r="DIR4" s="3188"/>
      <c r="DIS4" s="3188"/>
      <c r="DIT4" s="3188"/>
      <c r="DIU4" s="3188"/>
      <c r="DIV4" s="3188"/>
      <c r="DIW4" s="3188"/>
      <c r="DIX4" s="3188"/>
      <c r="DIY4" s="3188"/>
      <c r="DIZ4" s="3188"/>
      <c r="DJA4" s="3188"/>
      <c r="DJB4" s="3188"/>
      <c r="DJC4" s="3188"/>
      <c r="DJD4" s="3188"/>
      <c r="DJE4" s="3188"/>
      <c r="DJF4" s="3188"/>
      <c r="DJG4" s="3188"/>
      <c r="DJH4" s="3188"/>
      <c r="DJI4" s="3188"/>
      <c r="DJJ4" s="3188"/>
      <c r="DJK4" s="3188"/>
      <c r="DJL4" s="3188"/>
      <c r="DJM4" s="3188"/>
      <c r="DJN4" s="3188"/>
      <c r="DJO4" s="3188"/>
      <c r="DJP4" s="3188"/>
      <c r="DJQ4" s="3188"/>
      <c r="DJR4" s="3188"/>
      <c r="DJS4" s="3188"/>
      <c r="DJT4" s="3188"/>
      <c r="DJU4" s="3188"/>
      <c r="DJV4" s="3188"/>
      <c r="DJW4" s="3188"/>
      <c r="DJX4" s="3188"/>
      <c r="DJY4" s="3188"/>
      <c r="DJZ4" s="3188"/>
      <c r="DKA4" s="3188"/>
      <c r="DKB4" s="3188"/>
      <c r="DKC4" s="3188"/>
      <c r="DKD4" s="3188"/>
      <c r="DKE4" s="3188"/>
      <c r="DKF4" s="3188"/>
      <c r="DKG4" s="3188"/>
      <c r="DKH4" s="3188"/>
      <c r="DKI4" s="3188"/>
      <c r="DKJ4" s="3188"/>
      <c r="DKK4" s="3188"/>
      <c r="DKL4" s="3188"/>
      <c r="DKM4" s="3188"/>
      <c r="DKN4" s="3188"/>
      <c r="DKO4" s="3188"/>
      <c r="DKP4" s="3188"/>
      <c r="DKQ4" s="3188"/>
      <c r="DKR4" s="3188"/>
      <c r="DKS4" s="3188"/>
      <c r="DKT4" s="3188"/>
      <c r="DKU4" s="3188"/>
      <c r="DKV4" s="3188"/>
      <c r="DKW4" s="3188"/>
      <c r="DKX4" s="3188"/>
      <c r="DKY4" s="3188"/>
      <c r="DKZ4" s="3188"/>
      <c r="DLA4" s="3188"/>
      <c r="DLB4" s="3188"/>
      <c r="DLC4" s="3188"/>
      <c r="DLD4" s="3188"/>
      <c r="DLE4" s="3188"/>
      <c r="DLF4" s="3188"/>
      <c r="DLG4" s="3188"/>
      <c r="DLH4" s="3188"/>
      <c r="DLI4" s="3188"/>
      <c r="DLJ4" s="3188"/>
      <c r="DLK4" s="3188"/>
      <c r="DLL4" s="3188"/>
      <c r="DLM4" s="3188"/>
      <c r="DLN4" s="3188"/>
      <c r="DLO4" s="3188"/>
      <c r="DLP4" s="3188"/>
      <c r="DLQ4" s="3188"/>
      <c r="DLR4" s="3188"/>
      <c r="DLS4" s="3188"/>
      <c r="DLT4" s="3188"/>
      <c r="DLU4" s="3188"/>
      <c r="DLV4" s="3188"/>
      <c r="DLW4" s="3188"/>
      <c r="DLX4" s="3188"/>
      <c r="DLY4" s="3188"/>
      <c r="DLZ4" s="3188"/>
      <c r="DMA4" s="3188"/>
      <c r="DMB4" s="3188"/>
      <c r="DMC4" s="3188"/>
      <c r="DMD4" s="3188"/>
      <c r="DME4" s="3188"/>
      <c r="DMF4" s="3188"/>
      <c r="DMG4" s="3188"/>
      <c r="DMH4" s="3188"/>
      <c r="DMI4" s="3188"/>
      <c r="DMJ4" s="3188"/>
      <c r="DMK4" s="3188"/>
      <c r="DML4" s="3188"/>
      <c r="DMM4" s="3188"/>
      <c r="DMN4" s="3188"/>
      <c r="DMO4" s="3188"/>
      <c r="DMP4" s="3188"/>
      <c r="DMQ4" s="3188"/>
      <c r="DMR4" s="3188"/>
      <c r="DMS4" s="3188"/>
      <c r="DMT4" s="3188"/>
      <c r="DMU4" s="3188"/>
      <c r="DMV4" s="3188"/>
      <c r="DMW4" s="3188"/>
      <c r="DMX4" s="3188"/>
      <c r="DMY4" s="3188"/>
      <c r="DMZ4" s="3188"/>
      <c r="DNA4" s="3188"/>
      <c r="DNB4" s="3188"/>
      <c r="DNC4" s="3188"/>
      <c r="DND4" s="3188"/>
      <c r="DNE4" s="3188"/>
      <c r="DNF4" s="3188"/>
      <c r="DNG4" s="3188"/>
      <c r="DNH4" s="3188"/>
      <c r="DNI4" s="3188"/>
      <c r="DNJ4" s="3188"/>
      <c r="DNK4" s="3188"/>
      <c r="DNL4" s="3188"/>
      <c r="DNM4" s="3188"/>
      <c r="DNN4" s="3188"/>
      <c r="DNO4" s="3188"/>
      <c r="DNP4" s="3188"/>
      <c r="DNQ4" s="3188"/>
      <c r="DNR4" s="3188"/>
      <c r="DNS4" s="3188"/>
      <c r="DNT4" s="3188"/>
      <c r="DNU4" s="3188"/>
      <c r="DNV4" s="3188"/>
      <c r="DNW4" s="3188"/>
      <c r="DNX4" s="3188"/>
      <c r="DNY4" s="3188"/>
      <c r="DNZ4" s="3188"/>
      <c r="DOA4" s="3188"/>
      <c r="DOB4" s="3188"/>
      <c r="DOC4" s="3188"/>
      <c r="DOD4" s="3188"/>
      <c r="DOE4" s="3188"/>
      <c r="DOF4" s="3188"/>
      <c r="DOG4" s="3188"/>
      <c r="DOH4" s="3188"/>
      <c r="DOI4" s="3188"/>
      <c r="DOJ4" s="3188"/>
      <c r="DOK4" s="3188"/>
      <c r="DOL4" s="3188"/>
      <c r="DOM4" s="3188"/>
      <c r="DON4" s="3188"/>
      <c r="DOO4" s="3188"/>
      <c r="DOP4" s="3188"/>
      <c r="DOQ4" s="3188"/>
      <c r="DOR4" s="3188"/>
      <c r="DOS4" s="3188"/>
      <c r="DOT4" s="3188"/>
      <c r="DOU4" s="3188"/>
      <c r="DOV4" s="3188"/>
      <c r="DOW4" s="3188"/>
      <c r="DOX4" s="3188"/>
      <c r="DOY4" s="3188"/>
      <c r="DOZ4" s="3188"/>
      <c r="DPA4" s="3188"/>
      <c r="DPB4" s="3188"/>
      <c r="DPC4" s="3188"/>
      <c r="DPD4" s="3188"/>
      <c r="DPE4" s="3188"/>
      <c r="DPF4" s="3188"/>
      <c r="DPG4" s="3188"/>
      <c r="DPH4" s="3188"/>
      <c r="DPI4" s="3188"/>
      <c r="DPJ4" s="3188"/>
      <c r="DPK4" s="3188"/>
      <c r="DPL4" s="3188"/>
      <c r="DPM4" s="3188"/>
      <c r="DPN4" s="3188"/>
      <c r="DPO4" s="3188"/>
      <c r="DPP4" s="3188"/>
      <c r="DPQ4" s="3188"/>
      <c r="DPR4" s="3188"/>
      <c r="DPS4" s="3188"/>
      <c r="DPT4" s="3188"/>
      <c r="DPU4" s="3188"/>
      <c r="DPV4" s="3188"/>
      <c r="DPW4" s="3188"/>
      <c r="DPX4" s="3188"/>
      <c r="DPY4" s="3188"/>
      <c r="DPZ4" s="3188"/>
      <c r="DQA4" s="3188"/>
      <c r="DQB4" s="3188"/>
      <c r="DQC4" s="3188"/>
      <c r="DQD4" s="3188"/>
      <c r="DQE4" s="3188"/>
      <c r="DQF4" s="3188"/>
      <c r="DQG4" s="3188"/>
      <c r="DQH4" s="3188"/>
      <c r="DQI4" s="3188"/>
      <c r="DQJ4" s="3188"/>
      <c r="DQK4" s="3188"/>
      <c r="DQL4" s="3188"/>
      <c r="DQM4" s="3188"/>
      <c r="DQN4" s="3188"/>
      <c r="DQO4" s="3188"/>
      <c r="DQP4" s="3188"/>
      <c r="DQQ4" s="3188"/>
      <c r="DQR4" s="3188"/>
      <c r="DQS4" s="3188"/>
      <c r="DQT4" s="3188"/>
      <c r="DQU4" s="3188"/>
      <c r="DQV4" s="3188"/>
      <c r="DQW4" s="3188"/>
      <c r="DQX4" s="3188"/>
      <c r="DQY4" s="3188"/>
      <c r="DQZ4" s="3188"/>
      <c r="DRA4" s="3188"/>
      <c r="DRB4" s="3188"/>
      <c r="DRC4" s="3188"/>
      <c r="DRD4" s="3188"/>
      <c r="DRE4" s="3188"/>
      <c r="DRF4" s="3188"/>
      <c r="DRG4" s="3188"/>
      <c r="DRH4" s="3188"/>
      <c r="DRI4" s="3188"/>
      <c r="DRJ4" s="3188"/>
      <c r="DRK4" s="3188"/>
      <c r="DRL4" s="3188"/>
      <c r="DRM4" s="3188"/>
      <c r="DRN4" s="3188"/>
      <c r="DRO4" s="3188"/>
      <c r="DRP4" s="3188"/>
      <c r="DRQ4" s="3188"/>
      <c r="DRR4" s="3188"/>
      <c r="DRS4" s="3188"/>
      <c r="DRT4" s="3188"/>
      <c r="DRU4" s="3188"/>
      <c r="DRV4" s="3188"/>
      <c r="DRW4" s="3188"/>
      <c r="DRX4" s="3188"/>
      <c r="DRY4" s="3188"/>
      <c r="DRZ4" s="3188"/>
      <c r="DSA4" s="3188"/>
      <c r="DSB4" s="3188"/>
      <c r="DSC4" s="3188"/>
      <c r="DSD4" s="3188"/>
      <c r="DSE4" s="3188"/>
      <c r="DSF4" s="3188"/>
      <c r="DSG4" s="3188"/>
      <c r="DSH4" s="3188"/>
      <c r="DSI4" s="3188"/>
      <c r="DSJ4" s="3188"/>
      <c r="DSK4" s="3188"/>
      <c r="DSL4" s="3188"/>
      <c r="DSM4" s="3188"/>
      <c r="DSN4" s="3188"/>
      <c r="DSO4" s="3188"/>
      <c r="DSP4" s="3188"/>
      <c r="DSQ4" s="3188"/>
      <c r="DSR4" s="3188"/>
      <c r="DSS4" s="3188"/>
      <c r="DST4" s="3188"/>
      <c r="DSU4" s="3188"/>
      <c r="DSV4" s="3188"/>
      <c r="DSW4" s="3188"/>
      <c r="DSX4" s="3188"/>
      <c r="DSY4" s="3188"/>
      <c r="DSZ4" s="3188"/>
      <c r="DTA4" s="3188"/>
      <c r="DTB4" s="3188"/>
      <c r="DTC4" s="3188"/>
      <c r="DTD4" s="3188"/>
      <c r="DTE4" s="3188"/>
      <c r="DTF4" s="3188"/>
      <c r="DTG4" s="3188"/>
      <c r="DTH4" s="3188"/>
      <c r="DTI4" s="3188"/>
      <c r="DTJ4" s="3188"/>
      <c r="DTK4" s="3188"/>
      <c r="DTL4" s="3188"/>
      <c r="DTM4" s="3188"/>
      <c r="DTN4" s="3188"/>
      <c r="DTO4" s="3188"/>
      <c r="DTP4" s="3188"/>
      <c r="DTQ4" s="3188"/>
      <c r="DTR4" s="3188"/>
      <c r="DTS4" s="3188"/>
      <c r="DTT4" s="3188"/>
      <c r="DTU4" s="3188"/>
      <c r="DTV4" s="3188"/>
      <c r="DTW4" s="3188"/>
      <c r="DTX4" s="3188"/>
      <c r="DTY4" s="3188"/>
      <c r="DTZ4" s="3188"/>
      <c r="DUA4" s="3188"/>
      <c r="DUB4" s="3188"/>
      <c r="DUC4" s="3188"/>
      <c r="DUD4" s="3188"/>
      <c r="DUE4" s="3188"/>
      <c r="DUF4" s="3188"/>
      <c r="DUG4" s="3188"/>
      <c r="DUH4" s="3188"/>
      <c r="DUI4" s="3188"/>
      <c r="DUJ4" s="3188"/>
      <c r="DUK4" s="3188"/>
      <c r="DUL4" s="3188"/>
      <c r="DUM4" s="3188"/>
      <c r="DUN4" s="3188"/>
      <c r="DUO4" s="3188"/>
      <c r="DUP4" s="3188"/>
      <c r="DUQ4" s="3188"/>
      <c r="DUR4" s="3188"/>
      <c r="DUS4" s="3188"/>
      <c r="DUT4" s="3188"/>
      <c r="DUU4" s="3188"/>
      <c r="DUV4" s="3188"/>
      <c r="DUW4" s="3188"/>
      <c r="DUX4" s="3188"/>
      <c r="DUY4" s="3188"/>
      <c r="DUZ4" s="3188"/>
      <c r="DVA4" s="3188"/>
      <c r="DVB4" s="3188"/>
      <c r="DVC4" s="3188"/>
      <c r="DVD4" s="3188"/>
      <c r="DVE4" s="3188"/>
      <c r="DVF4" s="3188"/>
      <c r="DVG4" s="3188"/>
      <c r="DVH4" s="3188"/>
      <c r="DVI4" s="3188"/>
      <c r="DVJ4" s="3188"/>
      <c r="DVK4" s="3188"/>
      <c r="DVL4" s="3188"/>
      <c r="DVM4" s="3188"/>
      <c r="DVN4" s="3188"/>
      <c r="DVO4" s="3188"/>
      <c r="DVP4" s="3188"/>
      <c r="DVQ4" s="3188"/>
      <c r="DVR4" s="3188"/>
      <c r="DVS4" s="3188"/>
      <c r="DVT4" s="3188"/>
      <c r="DVU4" s="3188"/>
      <c r="DVV4" s="3188"/>
      <c r="DVW4" s="3188"/>
      <c r="DVX4" s="3188"/>
      <c r="DVY4" s="3188"/>
      <c r="DVZ4" s="3188"/>
      <c r="DWA4" s="3188"/>
      <c r="DWB4" s="3188"/>
      <c r="DWC4" s="3188"/>
      <c r="DWD4" s="3188"/>
      <c r="DWE4" s="3188"/>
      <c r="DWF4" s="3188"/>
      <c r="DWG4" s="3188"/>
      <c r="DWH4" s="3188"/>
      <c r="DWI4" s="3188"/>
      <c r="DWJ4" s="3188"/>
      <c r="DWK4" s="3188"/>
      <c r="DWL4" s="3188"/>
      <c r="DWM4" s="3188"/>
      <c r="DWN4" s="3188"/>
      <c r="DWO4" s="3188"/>
      <c r="DWP4" s="3188"/>
      <c r="DWQ4" s="3188"/>
      <c r="DWR4" s="3188"/>
      <c r="DWS4" s="3188"/>
      <c r="DWT4" s="3188"/>
      <c r="DWU4" s="3188"/>
      <c r="DWV4" s="3188"/>
      <c r="DWW4" s="3188"/>
      <c r="DWX4" s="3188"/>
      <c r="DWY4" s="3188"/>
      <c r="DWZ4" s="3188"/>
      <c r="DXA4" s="3188"/>
      <c r="DXB4" s="3188"/>
      <c r="DXC4" s="3188"/>
      <c r="DXD4" s="3188"/>
      <c r="DXE4" s="3188"/>
      <c r="DXF4" s="3188"/>
      <c r="DXG4" s="3188"/>
      <c r="DXH4" s="3188"/>
      <c r="DXI4" s="3188"/>
      <c r="DXJ4" s="3188"/>
      <c r="DXK4" s="3188"/>
      <c r="DXL4" s="3188"/>
      <c r="DXM4" s="3188"/>
      <c r="DXN4" s="3188"/>
      <c r="DXO4" s="3188"/>
      <c r="DXP4" s="3188"/>
      <c r="DXQ4" s="3188"/>
      <c r="DXR4" s="3188"/>
      <c r="DXS4" s="3188"/>
      <c r="DXT4" s="3188"/>
      <c r="DXU4" s="3188"/>
      <c r="DXV4" s="3188"/>
      <c r="DXW4" s="3188"/>
      <c r="DXX4" s="3188"/>
      <c r="DXY4" s="3188"/>
      <c r="DXZ4" s="3188"/>
      <c r="DYA4" s="3188"/>
      <c r="DYB4" s="3188"/>
      <c r="DYC4" s="3188"/>
      <c r="DYD4" s="3188"/>
      <c r="DYE4" s="3188"/>
      <c r="DYF4" s="3188"/>
      <c r="DYG4" s="3188"/>
      <c r="DYH4" s="3188"/>
      <c r="DYI4" s="3188"/>
      <c r="DYJ4" s="3188"/>
      <c r="DYK4" s="3188"/>
      <c r="DYL4" s="3188"/>
      <c r="DYM4" s="3188"/>
      <c r="DYN4" s="3188"/>
      <c r="DYO4" s="3188"/>
      <c r="DYP4" s="3188"/>
      <c r="DYQ4" s="3188"/>
      <c r="DYR4" s="3188"/>
      <c r="DYS4" s="3188"/>
      <c r="DYT4" s="3188"/>
      <c r="DYU4" s="3188"/>
      <c r="DYV4" s="3188"/>
      <c r="DYW4" s="3188"/>
      <c r="DYX4" s="3188"/>
      <c r="DYY4" s="3188"/>
      <c r="DYZ4" s="3188"/>
      <c r="DZA4" s="3188"/>
      <c r="DZB4" s="3188"/>
      <c r="DZC4" s="3188"/>
      <c r="DZD4" s="3188"/>
      <c r="DZE4" s="3188"/>
      <c r="DZF4" s="3188"/>
      <c r="DZG4" s="3188"/>
      <c r="DZH4" s="3188"/>
      <c r="DZI4" s="3188"/>
      <c r="DZJ4" s="3188"/>
      <c r="DZK4" s="3188"/>
      <c r="DZL4" s="3188"/>
      <c r="DZM4" s="3188"/>
      <c r="DZN4" s="3188"/>
      <c r="DZO4" s="3188"/>
      <c r="DZP4" s="3188"/>
      <c r="DZQ4" s="3188"/>
      <c r="DZR4" s="3188"/>
      <c r="DZS4" s="3188"/>
      <c r="DZT4" s="3188"/>
      <c r="DZU4" s="3188"/>
      <c r="DZV4" s="3188"/>
      <c r="DZW4" s="3188"/>
      <c r="DZX4" s="3188"/>
      <c r="DZY4" s="3188"/>
      <c r="DZZ4" s="3188"/>
      <c r="EAA4" s="3188"/>
      <c r="EAB4" s="3188"/>
      <c r="EAC4" s="3188"/>
      <c r="EAD4" s="3188"/>
      <c r="EAE4" s="3188"/>
      <c r="EAF4" s="3188"/>
      <c r="EAG4" s="3188"/>
      <c r="EAH4" s="3188"/>
      <c r="EAI4" s="3188"/>
      <c r="EAJ4" s="3188"/>
      <c r="EAK4" s="3188"/>
      <c r="EAL4" s="3188"/>
      <c r="EAM4" s="3188"/>
      <c r="EAN4" s="3188"/>
      <c r="EAO4" s="3188"/>
      <c r="EAP4" s="3188"/>
      <c r="EAQ4" s="3188"/>
      <c r="EAR4" s="3188"/>
      <c r="EAS4" s="3188"/>
      <c r="EAT4" s="3188"/>
      <c r="EAU4" s="3188"/>
      <c r="EAV4" s="3188"/>
      <c r="EAW4" s="3188"/>
      <c r="EAX4" s="3188"/>
      <c r="EAY4" s="3188"/>
      <c r="EAZ4" s="3188"/>
      <c r="EBA4" s="3188"/>
      <c r="EBB4" s="3188"/>
      <c r="EBC4" s="3188"/>
      <c r="EBD4" s="3188"/>
      <c r="EBE4" s="3188"/>
      <c r="EBF4" s="3188"/>
      <c r="EBG4" s="3188"/>
      <c r="EBH4" s="3188"/>
      <c r="EBI4" s="3188"/>
      <c r="EBJ4" s="3188"/>
      <c r="EBK4" s="3188"/>
      <c r="EBL4" s="3188"/>
      <c r="EBM4" s="3188"/>
      <c r="EBN4" s="3188"/>
      <c r="EBO4" s="3188"/>
      <c r="EBP4" s="3188"/>
      <c r="EBQ4" s="3188"/>
      <c r="EBR4" s="3188"/>
      <c r="EBS4" s="3188"/>
      <c r="EBT4" s="3188"/>
      <c r="EBU4" s="3188"/>
      <c r="EBV4" s="3188"/>
      <c r="EBW4" s="3188"/>
      <c r="EBX4" s="3188"/>
      <c r="EBY4" s="3188"/>
      <c r="EBZ4" s="3188"/>
      <c r="ECA4" s="3188"/>
      <c r="ECB4" s="3188"/>
      <c r="ECC4" s="3188"/>
      <c r="ECD4" s="3188"/>
      <c r="ECE4" s="3188"/>
      <c r="ECF4" s="3188"/>
      <c r="ECG4" s="3188"/>
      <c r="ECH4" s="3188"/>
      <c r="ECI4" s="3188"/>
      <c r="ECJ4" s="3188"/>
      <c r="ECK4" s="3188"/>
      <c r="ECL4" s="3188"/>
      <c r="ECM4" s="3188"/>
      <c r="ECN4" s="3188"/>
      <c r="ECO4" s="3188"/>
      <c r="ECP4" s="3188"/>
      <c r="ECQ4" s="3188"/>
      <c r="ECR4" s="3188"/>
      <c r="ECS4" s="3188"/>
      <c r="ECT4" s="3188"/>
      <c r="ECU4" s="3188"/>
      <c r="ECV4" s="3188"/>
      <c r="ECW4" s="3188"/>
      <c r="ECX4" s="3188"/>
      <c r="ECY4" s="3188"/>
      <c r="ECZ4" s="3188"/>
      <c r="EDA4" s="3188"/>
      <c r="EDB4" s="3188"/>
      <c r="EDC4" s="3188"/>
      <c r="EDD4" s="3188"/>
      <c r="EDE4" s="3188"/>
      <c r="EDF4" s="3188"/>
      <c r="EDG4" s="3188"/>
      <c r="EDH4" s="3188"/>
      <c r="EDI4" s="3188"/>
      <c r="EDJ4" s="3188"/>
      <c r="EDK4" s="3188"/>
      <c r="EDL4" s="3188"/>
      <c r="EDM4" s="3188"/>
      <c r="EDN4" s="3188"/>
      <c r="EDO4" s="3188"/>
      <c r="EDP4" s="3188"/>
      <c r="EDQ4" s="3188"/>
      <c r="EDR4" s="3188"/>
      <c r="EDS4" s="3188"/>
      <c r="EDT4" s="3188"/>
      <c r="EDU4" s="3188"/>
      <c r="EDV4" s="3188"/>
      <c r="EDW4" s="3188"/>
      <c r="EDX4" s="3188"/>
      <c r="EDY4" s="3188"/>
      <c r="EDZ4" s="3188"/>
      <c r="EEA4" s="3188"/>
      <c r="EEB4" s="3188"/>
      <c r="EEC4" s="3188"/>
      <c r="EED4" s="3188"/>
      <c r="EEE4" s="3188"/>
      <c r="EEF4" s="3188"/>
      <c r="EEG4" s="3188"/>
      <c r="EEH4" s="3188"/>
      <c r="EEI4" s="3188"/>
      <c r="EEJ4" s="3188"/>
      <c r="EEK4" s="3188"/>
      <c r="EEL4" s="3188"/>
      <c r="EEM4" s="3188"/>
      <c r="EEN4" s="3188"/>
      <c r="EEO4" s="3188"/>
      <c r="EEP4" s="3188"/>
      <c r="EEQ4" s="3188"/>
      <c r="EER4" s="3188"/>
      <c r="EES4" s="3188"/>
      <c r="EET4" s="3188"/>
      <c r="EEU4" s="3188"/>
      <c r="EEV4" s="3188"/>
      <c r="EEW4" s="3188"/>
      <c r="EEX4" s="3188"/>
      <c r="EEY4" s="3188"/>
      <c r="EEZ4" s="3188"/>
      <c r="EFA4" s="3188"/>
      <c r="EFB4" s="3188"/>
      <c r="EFC4" s="3188"/>
      <c r="EFD4" s="3188"/>
      <c r="EFE4" s="3188"/>
      <c r="EFF4" s="3188"/>
      <c r="EFG4" s="3188"/>
      <c r="EFH4" s="3188"/>
      <c r="EFI4" s="3188"/>
      <c r="EFJ4" s="3188"/>
      <c r="EFK4" s="3188"/>
      <c r="EFL4" s="3188"/>
      <c r="EFM4" s="3188"/>
      <c r="EFN4" s="3188"/>
      <c r="EFO4" s="3188"/>
      <c r="EFP4" s="3188"/>
      <c r="EFQ4" s="3188"/>
      <c r="EFR4" s="3188"/>
      <c r="EFS4" s="3188"/>
      <c r="EFT4" s="3188"/>
      <c r="EFU4" s="3188"/>
      <c r="EFV4" s="3188"/>
      <c r="EFW4" s="3188"/>
      <c r="EFX4" s="3188"/>
      <c r="EFY4" s="3188"/>
      <c r="EFZ4" s="3188"/>
      <c r="EGA4" s="3188"/>
      <c r="EGB4" s="3188"/>
      <c r="EGC4" s="3188"/>
      <c r="EGD4" s="3188"/>
      <c r="EGE4" s="3188"/>
      <c r="EGF4" s="3188"/>
      <c r="EGG4" s="3188"/>
      <c r="EGH4" s="3188"/>
      <c r="EGI4" s="3188"/>
      <c r="EGJ4" s="3188"/>
      <c r="EGK4" s="3188"/>
      <c r="EGL4" s="3188"/>
      <c r="EGM4" s="3188"/>
      <c r="EGN4" s="3188"/>
      <c r="EGO4" s="3188"/>
      <c r="EGP4" s="3188"/>
      <c r="EGQ4" s="3188"/>
      <c r="EGR4" s="3188"/>
      <c r="EGS4" s="3188"/>
      <c r="EGT4" s="3188"/>
      <c r="EGU4" s="3188"/>
      <c r="EGV4" s="3188"/>
      <c r="EGW4" s="3188"/>
      <c r="EGX4" s="3188"/>
      <c r="EGY4" s="3188"/>
      <c r="EGZ4" s="3188"/>
      <c r="EHA4" s="3188"/>
      <c r="EHB4" s="3188"/>
      <c r="EHC4" s="3188"/>
      <c r="EHD4" s="3188"/>
      <c r="EHE4" s="3188"/>
      <c r="EHF4" s="3188"/>
      <c r="EHG4" s="3188"/>
      <c r="EHH4" s="3188"/>
      <c r="EHI4" s="3188"/>
      <c r="EHJ4" s="3188"/>
      <c r="EHK4" s="3188"/>
      <c r="EHL4" s="3188"/>
      <c r="EHM4" s="3188"/>
      <c r="EHN4" s="3188"/>
      <c r="EHO4" s="3188"/>
      <c r="EHP4" s="3188"/>
      <c r="EHQ4" s="3188"/>
      <c r="EHR4" s="3188"/>
      <c r="EHS4" s="3188"/>
      <c r="EHT4" s="3188"/>
      <c r="EHU4" s="3188"/>
      <c r="EHV4" s="3188"/>
      <c r="EHW4" s="3188"/>
      <c r="EHX4" s="3188"/>
      <c r="EHY4" s="3188"/>
      <c r="EHZ4" s="3188"/>
      <c r="EIA4" s="3188"/>
      <c r="EIB4" s="3188"/>
      <c r="EIC4" s="3188"/>
      <c r="EID4" s="3188"/>
      <c r="EIE4" s="3188"/>
      <c r="EIF4" s="3188"/>
      <c r="EIG4" s="3188"/>
      <c r="EIH4" s="3188"/>
      <c r="EII4" s="3188"/>
      <c r="EIJ4" s="3188"/>
      <c r="EIK4" s="3188"/>
      <c r="EIL4" s="3188"/>
      <c r="EIM4" s="3188"/>
      <c r="EIN4" s="3188"/>
      <c r="EIO4" s="3188"/>
      <c r="EIP4" s="3188"/>
      <c r="EIQ4" s="3188"/>
      <c r="EIR4" s="3188"/>
      <c r="EIS4" s="3188"/>
      <c r="EIT4" s="3188"/>
      <c r="EIU4" s="3188"/>
      <c r="EIV4" s="3188"/>
      <c r="EIW4" s="3188"/>
      <c r="EIX4" s="3188"/>
      <c r="EIY4" s="3188"/>
      <c r="EIZ4" s="3188"/>
      <c r="EJA4" s="3188"/>
      <c r="EJB4" s="3188"/>
      <c r="EJC4" s="3188"/>
      <c r="EJD4" s="3188"/>
      <c r="EJE4" s="3188"/>
      <c r="EJF4" s="3188"/>
      <c r="EJG4" s="3188"/>
      <c r="EJH4" s="3188"/>
      <c r="EJI4" s="3188"/>
      <c r="EJJ4" s="3188"/>
      <c r="EJK4" s="3188"/>
      <c r="EJL4" s="3188"/>
      <c r="EJM4" s="3188"/>
      <c r="EJN4" s="3188"/>
      <c r="EJO4" s="3188"/>
      <c r="EJP4" s="3188"/>
      <c r="EJQ4" s="3188"/>
      <c r="EJR4" s="3188"/>
      <c r="EJS4" s="3188"/>
      <c r="EJT4" s="3188"/>
      <c r="EJU4" s="3188"/>
      <c r="EJV4" s="3188"/>
      <c r="EJW4" s="3188"/>
      <c r="EJX4" s="3188"/>
      <c r="EJY4" s="3188"/>
      <c r="EJZ4" s="3188"/>
      <c r="EKA4" s="3188"/>
      <c r="EKB4" s="3188"/>
      <c r="EKC4" s="3188"/>
      <c r="EKD4" s="3188"/>
      <c r="EKE4" s="3188"/>
      <c r="EKF4" s="3188"/>
      <c r="EKG4" s="3188"/>
      <c r="EKH4" s="3188"/>
      <c r="EKI4" s="3188"/>
      <c r="EKJ4" s="3188"/>
      <c r="EKK4" s="3188"/>
      <c r="EKL4" s="3188"/>
      <c r="EKM4" s="3188"/>
      <c r="EKN4" s="3188"/>
      <c r="EKO4" s="3188"/>
      <c r="EKP4" s="3188"/>
      <c r="EKQ4" s="3188"/>
      <c r="EKR4" s="3188"/>
      <c r="EKS4" s="3188"/>
      <c r="EKT4" s="3188"/>
      <c r="EKU4" s="3188"/>
      <c r="EKV4" s="3188"/>
      <c r="EKW4" s="3188"/>
      <c r="EKX4" s="3188"/>
      <c r="EKY4" s="3188"/>
      <c r="EKZ4" s="3188"/>
      <c r="ELA4" s="3188"/>
      <c r="ELB4" s="3188"/>
      <c r="ELC4" s="3188"/>
      <c r="ELD4" s="3188"/>
      <c r="ELE4" s="3188"/>
      <c r="ELF4" s="3188"/>
      <c r="ELG4" s="3188"/>
      <c r="ELH4" s="3188"/>
      <c r="ELI4" s="3188"/>
      <c r="ELJ4" s="3188"/>
      <c r="ELK4" s="3188"/>
      <c r="ELL4" s="3188"/>
      <c r="ELM4" s="3188"/>
      <c r="ELN4" s="3188"/>
      <c r="ELO4" s="3188"/>
      <c r="ELP4" s="3188"/>
      <c r="ELQ4" s="3188"/>
      <c r="ELR4" s="3188"/>
      <c r="ELS4" s="3188"/>
      <c r="ELT4" s="3188"/>
      <c r="ELU4" s="3188"/>
      <c r="ELV4" s="3188"/>
      <c r="ELW4" s="3188"/>
      <c r="ELX4" s="3188"/>
      <c r="ELY4" s="3188"/>
      <c r="ELZ4" s="3188"/>
      <c r="EMA4" s="3188"/>
      <c r="EMB4" s="3188"/>
      <c r="EMC4" s="3188"/>
      <c r="EMD4" s="3188"/>
      <c r="EME4" s="3188"/>
      <c r="EMF4" s="3188"/>
      <c r="EMG4" s="3188"/>
      <c r="EMH4" s="3188"/>
      <c r="EMI4" s="3188"/>
      <c r="EMJ4" s="3188"/>
      <c r="EMK4" s="3188"/>
      <c r="EML4" s="3188"/>
      <c r="EMM4" s="3188"/>
      <c r="EMN4" s="3188"/>
      <c r="EMO4" s="3188"/>
      <c r="EMP4" s="3188"/>
      <c r="EMQ4" s="3188"/>
      <c r="EMR4" s="3188"/>
      <c r="EMS4" s="3188"/>
      <c r="EMT4" s="3188"/>
      <c r="EMU4" s="3188"/>
      <c r="EMV4" s="3188"/>
      <c r="EMW4" s="3188"/>
      <c r="EMX4" s="3188"/>
      <c r="EMY4" s="3188"/>
      <c r="EMZ4" s="3188"/>
      <c r="ENA4" s="3188"/>
      <c r="ENB4" s="3188"/>
      <c r="ENC4" s="3188"/>
      <c r="END4" s="3188"/>
      <c r="ENE4" s="3188"/>
      <c r="ENF4" s="3188"/>
      <c r="ENG4" s="3188"/>
      <c r="ENH4" s="3188"/>
      <c r="ENI4" s="3188"/>
      <c r="ENJ4" s="3188"/>
      <c r="ENK4" s="3188"/>
      <c r="ENL4" s="3188"/>
      <c r="ENM4" s="3188"/>
      <c r="ENN4" s="3188"/>
      <c r="ENO4" s="3188"/>
      <c r="ENP4" s="3188"/>
      <c r="ENQ4" s="3188"/>
      <c r="ENR4" s="3188"/>
      <c r="ENS4" s="3188"/>
      <c r="ENT4" s="3188"/>
      <c r="ENU4" s="3188"/>
      <c r="ENV4" s="3188"/>
      <c r="ENW4" s="3188"/>
      <c r="ENX4" s="3188"/>
      <c r="ENY4" s="3188"/>
      <c r="ENZ4" s="3188"/>
      <c r="EOA4" s="3188"/>
      <c r="EOB4" s="3188"/>
      <c r="EOC4" s="3188"/>
      <c r="EOD4" s="3188"/>
      <c r="EOE4" s="3188"/>
      <c r="EOF4" s="3188"/>
      <c r="EOG4" s="3188"/>
      <c r="EOH4" s="3188"/>
      <c r="EOI4" s="3188"/>
      <c r="EOJ4" s="3188"/>
      <c r="EOK4" s="3188"/>
      <c r="EOL4" s="3188"/>
      <c r="EOM4" s="3188"/>
      <c r="EON4" s="3188"/>
      <c r="EOO4" s="3188"/>
      <c r="EOP4" s="3188"/>
      <c r="EOQ4" s="3188"/>
      <c r="EOR4" s="3188"/>
      <c r="EOS4" s="3188"/>
      <c r="EOT4" s="3188"/>
      <c r="EOU4" s="3188"/>
      <c r="EOV4" s="3188"/>
      <c r="EOW4" s="3188"/>
      <c r="EOX4" s="3188"/>
      <c r="EOY4" s="3188"/>
      <c r="EOZ4" s="3188"/>
      <c r="EPA4" s="3188"/>
      <c r="EPB4" s="3188"/>
      <c r="EPC4" s="3188"/>
      <c r="EPD4" s="3188"/>
      <c r="EPE4" s="3188"/>
      <c r="EPF4" s="3188"/>
      <c r="EPG4" s="3188"/>
      <c r="EPH4" s="3188"/>
      <c r="EPI4" s="3188"/>
      <c r="EPJ4" s="3188"/>
      <c r="EPK4" s="3188"/>
      <c r="EPL4" s="3188"/>
      <c r="EPM4" s="3188"/>
      <c r="EPN4" s="3188"/>
      <c r="EPO4" s="3188"/>
      <c r="EPP4" s="3188"/>
      <c r="EPQ4" s="3188"/>
      <c r="EPR4" s="3188"/>
      <c r="EPS4" s="3188"/>
      <c r="EPT4" s="3188"/>
      <c r="EPU4" s="3188"/>
      <c r="EPV4" s="3188"/>
      <c r="EPW4" s="3188"/>
      <c r="EPX4" s="3188"/>
      <c r="EPY4" s="3188"/>
      <c r="EPZ4" s="3188"/>
      <c r="EQA4" s="3188"/>
      <c r="EQB4" s="3188"/>
      <c r="EQC4" s="3188"/>
      <c r="EQD4" s="3188"/>
      <c r="EQE4" s="3188"/>
      <c r="EQF4" s="3188"/>
      <c r="EQG4" s="3188"/>
      <c r="EQH4" s="3188"/>
      <c r="EQI4" s="3188"/>
      <c r="EQJ4" s="3188"/>
      <c r="EQK4" s="3188"/>
      <c r="EQL4" s="3188"/>
      <c r="EQM4" s="3188"/>
      <c r="EQN4" s="3188"/>
      <c r="EQO4" s="3188"/>
      <c r="EQP4" s="3188"/>
      <c r="EQQ4" s="3188"/>
      <c r="EQR4" s="3188"/>
      <c r="EQS4" s="3188"/>
      <c r="EQT4" s="3188"/>
      <c r="EQU4" s="3188"/>
      <c r="EQV4" s="3188"/>
      <c r="EQW4" s="3188"/>
      <c r="EQX4" s="3188"/>
      <c r="EQY4" s="3188"/>
      <c r="EQZ4" s="3188"/>
      <c r="ERA4" s="3188"/>
      <c r="ERB4" s="3188"/>
      <c r="ERC4" s="3188"/>
      <c r="ERD4" s="3188"/>
      <c r="ERE4" s="3188"/>
      <c r="ERF4" s="3188"/>
      <c r="ERG4" s="3188"/>
      <c r="ERH4" s="3188"/>
      <c r="ERI4" s="3188"/>
      <c r="ERJ4" s="3188"/>
      <c r="ERK4" s="3188"/>
      <c r="ERL4" s="3188"/>
      <c r="ERM4" s="3188"/>
      <c r="ERN4" s="3188"/>
      <c r="ERO4" s="3188"/>
      <c r="ERP4" s="3188"/>
      <c r="ERQ4" s="3188"/>
      <c r="ERR4" s="3188"/>
      <c r="ERS4" s="3188"/>
      <c r="ERT4" s="3188"/>
      <c r="ERU4" s="3188"/>
      <c r="ERV4" s="3188"/>
      <c r="ERW4" s="3188"/>
      <c r="ERX4" s="3188"/>
      <c r="ERY4" s="3188"/>
      <c r="ERZ4" s="3188"/>
      <c r="ESA4" s="3188"/>
      <c r="ESB4" s="3188"/>
      <c r="ESC4" s="3188"/>
      <c r="ESD4" s="3188"/>
      <c r="ESE4" s="3188"/>
      <c r="ESF4" s="3188"/>
      <c r="ESG4" s="3188"/>
      <c r="ESH4" s="3188"/>
      <c r="ESI4" s="3188"/>
      <c r="ESJ4" s="3188"/>
      <c r="ESK4" s="3188"/>
      <c r="ESL4" s="3188"/>
      <c r="ESM4" s="3188"/>
      <c r="ESN4" s="3188"/>
      <c r="ESO4" s="3188"/>
      <c r="ESP4" s="3188"/>
      <c r="ESQ4" s="3188"/>
      <c r="ESR4" s="3188"/>
      <c r="ESS4" s="3188"/>
      <c r="EST4" s="3188"/>
      <c r="ESU4" s="3188"/>
      <c r="ESV4" s="3188"/>
      <c r="ESW4" s="3188"/>
      <c r="ESX4" s="3188"/>
      <c r="ESY4" s="3188"/>
      <c r="ESZ4" s="3188"/>
      <c r="ETA4" s="3188"/>
      <c r="ETB4" s="3188"/>
      <c r="ETC4" s="3188"/>
      <c r="ETD4" s="3188"/>
      <c r="ETE4" s="3188"/>
      <c r="ETF4" s="3188"/>
      <c r="ETG4" s="3188"/>
      <c r="ETH4" s="3188"/>
      <c r="ETI4" s="3188"/>
      <c r="ETJ4" s="3188"/>
      <c r="ETK4" s="3188"/>
      <c r="ETL4" s="3188"/>
      <c r="ETM4" s="3188"/>
      <c r="ETN4" s="3188"/>
      <c r="ETO4" s="3188"/>
      <c r="ETP4" s="3188"/>
      <c r="ETQ4" s="3188"/>
      <c r="ETR4" s="3188"/>
      <c r="ETS4" s="3188"/>
      <c r="ETT4" s="3188"/>
      <c r="ETU4" s="3188"/>
      <c r="ETV4" s="3188"/>
      <c r="ETW4" s="3188"/>
      <c r="ETX4" s="3188"/>
      <c r="ETY4" s="3188"/>
      <c r="ETZ4" s="3188"/>
      <c r="EUA4" s="3188"/>
      <c r="EUB4" s="3188"/>
      <c r="EUC4" s="3188"/>
      <c r="EUD4" s="3188"/>
      <c r="EUE4" s="3188"/>
      <c r="EUF4" s="3188"/>
      <c r="EUG4" s="3188"/>
      <c r="EUH4" s="3188"/>
      <c r="EUI4" s="3188"/>
      <c r="EUJ4" s="3188"/>
      <c r="EUK4" s="3188"/>
      <c r="EUL4" s="3188"/>
      <c r="EUM4" s="3188"/>
      <c r="EUN4" s="3188"/>
      <c r="EUO4" s="3188"/>
      <c r="EUP4" s="3188"/>
      <c r="EUQ4" s="3188"/>
      <c r="EUR4" s="3188"/>
      <c r="EUS4" s="3188"/>
      <c r="EUT4" s="3188"/>
      <c r="EUU4" s="3188"/>
      <c r="EUV4" s="3188"/>
      <c r="EUW4" s="3188"/>
      <c r="EUX4" s="3188"/>
      <c r="EUY4" s="3188"/>
      <c r="EUZ4" s="3188"/>
      <c r="EVA4" s="3188"/>
      <c r="EVB4" s="3188"/>
      <c r="EVC4" s="3188"/>
      <c r="EVD4" s="3188"/>
      <c r="EVE4" s="3188"/>
      <c r="EVF4" s="3188"/>
      <c r="EVG4" s="3188"/>
      <c r="EVH4" s="3188"/>
      <c r="EVI4" s="3188"/>
      <c r="EVJ4" s="3188"/>
      <c r="EVK4" s="3188"/>
      <c r="EVL4" s="3188"/>
      <c r="EVM4" s="3188"/>
      <c r="EVN4" s="3188"/>
      <c r="EVO4" s="3188"/>
      <c r="EVP4" s="3188"/>
      <c r="EVQ4" s="3188"/>
      <c r="EVR4" s="3188"/>
      <c r="EVS4" s="3188"/>
      <c r="EVT4" s="3188"/>
      <c r="EVU4" s="3188"/>
      <c r="EVV4" s="3188"/>
      <c r="EVW4" s="3188"/>
      <c r="EVX4" s="3188"/>
      <c r="EVY4" s="3188"/>
      <c r="EVZ4" s="3188"/>
      <c r="EWA4" s="3188"/>
      <c r="EWB4" s="3188"/>
      <c r="EWC4" s="3188"/>
      <c r="EWD4" s="3188"/>
      <c r="EWE4" s="3188"/>
      <c r="EWF4" s="3188"/>
      <c r="EWG4" s="3188"/>
      <c r="EWH4" s="3188"/>
      <c r="EWI4" s="3188"/>
      <c r="EWJ4" s="3188"/>
      <c r="EWK4" s="3188"/>
      <c r="EWL4" s="3188"/>
      <c r="EWM4" s="3188"/>
      <c r="EWN4" s="3188"/>
      <c r="EWO4" s="3188"/>
      <c r="EWP4" s="3188"/>
      <c r="EWQ4" s="3188"/>
      <c r="EWR4" s="3188"/>
      <c r="EWS4" s="3188"/>
      <c r="EWT4" s="3188"/>
      <c r="EWU4" s="3188"/>
      <c r="EWV4" s="3188"/>
      <c r="EWW4" s="3188"/>
      <c r="EWX4" s="3188"/>
      <c r="EWY4" s="3188"/>
      <c r="EWZ4" s="3188"/>
      <c r="EXA4" s="3188"/>
      <c r="EXB4" s="3188"/>
      <c r="EXC4" s="3188"/>
      <c r="EXD4" s="3188"/>
      <c r="EXE4" s="3188"/>
      <c r="EXF4" s="3188"/>
      <c r="EXG4" s="3188"/>
      <c r="EXH4" s="3188"/>
      <c r="EXI4" s="3188"/>
      <c r="EXJ4" s="3188"/>
      <c r="EXK4" s="3188"/>
      <c r="EXL4" s="3188"/>
      <c r="EXM4" s="3188"/>
      <c r="EXN4" s="3188"/>
      <c r="EXO4" s="3188"/>
      <c r="EXP4" s="3188"/>
      <c r="EXQ4" s="3188"/>
      <c r="EXR4" s="3188"/>
      <c r="EXS4" s="3188"/>
      <c r="EXT4" s="3188"/>
      <c r="EXU4" s="3188"/>
      <c r="EXV4" s="3188"/>
      <c r="EXW4" s="3188"/>
      <c r="EXX4" s="3188"/>
      <c r="EXY4" s="3188"/>
      <c r="EXZ4" s="3188"/>
      <c r="EYA4" s="3188"/>
      <c r="EYB4" s="3188"/>
      <c r="EYC4" s="3188"/>
      <c r="EYD4" s="3188"/>
      <c r="EYE4" s="3188"/>
      <c r="EYF4" s="3188"/>
      <c r="EYG4" s="3188"/>
      <c r="EYH4" s="3188"/>
      <c r="EYI4" s="3188"/>
      <c r="EYJ4" s="3188"/>
      <c r="EYK4" s="3188"/>
      <c r="EYL4" s="3188"/>
      <c r="EYM4" s="3188"/>
      <c r="EYN4" s="3188"/>
      <c r="EYO4" s="3188"/>
      <c r="EYP4" s="3188"/>
      <c r="EYQ4" s="3188"/>
      <c r="EYR4" s="3188"/>
      <c r="EYS4" s="3188"/>
      <c r="EYT4" s="3188"/>
      <c r="EYU4" s="3188"/>
      <c r="EYV4" s="3188"/>
      <c r="EYW4" s="3188"/>
      <c r="EYX4" s="3188"/>
      <c r="EYY4" s="3188"/>
      <c r="EYZ4" s="3188"/>
      <c r="EZA4" s="3188"/>
      <c r="EZB4" s="3188"/>
      <c r="EZC4" s="3188"/>
      <c r="EZD4" s="3188"/>
      <c r="EZE4" s="3188"/>
      <c r="EZF4" s="3188"/>
      <c r="EZG4" s="3188"/>
      <c r="EZH4" s="3188"/>
      <c r="EZI4" s="3188"/>
      <c r="EZJ4" s="3188"/>
      <c r="EZK4" s="3188"/>
      <c r="EZL4" s="3188"/>
      <c r="EZM4" s="3188"/>
      <c r="EZN4" s="3188"/>
      <c r="EZO4" s="3188"/>
      <c r="EZP4" s="3188"/>
      <c r="EZQ4" s="3188"/>
      <c r="EZR4" s="3188"/>
      <c r="EZS4" s="3188"/>
      <c r="EZT4" s="3188"/>
      <c r="EZU4" s="3188"/>
      <c r="EZV4" s="3188"/>
      <c r="EZW4" s="3188"/>
      <c r="EZX4" s="3188"/>
      <c r="EZY4" s="3188"/>
      <c r="EZZ4" s="3188"/>
      <c r="FAA4" s="3188"/>
      <c r="FAB4" s="3188"/>
      <c r="FAC4" s="3188"/>
      <c r="FAD4" s="3188"/>
      <c r="FAE4" s="3188"/>
      <c r="FAF4" s="3188"/>
      <c r="FAG4" s="3188"/>
      <c r="FAH4" s="3188"/>
      <c r="FAI4" s="3188"/>
      <c r="FAJ4" s="3188"/>
      <c r="FAK4" s="3188"/>
      <c r="FAL4" s="3188"/>
      <c r="FAM4" s="3188"/>
      <c r="FAN4" s="3188"/>
      <c r="FAO4" s="3188"/>
      <c r="FAP4" s="3188"/>
      <c r="FAQ4" s="3188"/>
      <c r="FAR4" s="3188"/>
      <c r="FAS4" s="3188"/>
      <c r="FAT4" s="3188"/>
      <c r="FAU4" s="3188"/>
      <c r="FAV4" s="3188"/>
      <c r="FAW4" s="3188"/>
      <c r="FAX4" s="3188"/>
      <c r="FAY4" s="3188"/>
      <c r="FAZ4" s="3188"/>
      <c r="FBA4" s="3188"/>
      <c r="FBB4" s="3188"/>
      <c r="FBC4" s="3188"/>
      <c r="FBD4" s="3188"/>
      <c r="FBE4" s="3188"/>
      <c r="FBF4" s="3188"/>
      <c r="FBG4" s="3188"/>
      <c r="FBH4" s="3188"/>
      <c r="FBI4" s="3188"/>
      <c r="FBJ4" s="3188"/>
      <c r="FBK4" s="3188"/>
      <c r="FBL4" s="3188"/>
      <c r="FBM4" s="3188"/>
      <c r="FBN4" s="3188"/>
      <c r="FBO4" s="3188"/>
      <c r="FBP4" s="3188"/>
      <c r="FBQ4" s="3188"/>
      <c r="FBR4" s="3188"/>
      <c r="FBS4" s="3188"/>
      <c r="FBT4" s="3188"/>
      <c r="FBU4" s="3188"/>
      <c r="FBV4" s="3188"/>
      <c r="FBW4" s="3188"/>
      <c r="FBX4" s="3188"/>
      <c r="FBY4" s="3188"/>
      <c r="FBZ4" s="3188"/>
      <c r="FCA4" s="3188"/>
      <c r="FCB4" s="3188"/>
      <c r="FCC4" s="3188"/>
      <c r="FCD4" s="3188"/>
      <c r="FCE4" s="3188"/>
      <c r="FCF4" s="3188"/>
      <c r="FCG4" s="3188"/>
      <c r="FCH4" s="3188"/>
      <c r="FCI4" s="3188"/>
      <c r="FCJ4" s="3188"/>
      <c r="FCK4" s="3188"/>
      <c r="FCL4" s="3188"/>
      <c r="FCM4" s="3188"/>
      <c r="FCN4" s="3188"/>
      <c r="FCO4" s="3188"/>
      <c r="FCP4" s="3188"/>
      <c r="FCQ4" s="3188"/>
      <c r="FCR4" s="3188"/>
      <c r="FCS4" s="3188"/>
      <c r="FCT4" s="3188"/>
      <c r="FCU4" s="3188"/>
      <c r="FCV4" s="3188"/>
      <c r="FCW4" s="3188"/>
      <c r="FCX4" s="3188"/>
      <c r="FCY4" s="3188"/>
      <c r="FCZ4" s="3188"/>
      <c r="FDA4" s="3188"/>
      <c r="FDB4" s="3188"/>
      <c r="FDC4" s="3188"/>
      <c r="FDD4" s="3188"/>
      <c r="FDE4" s="3188"/>
      <c r="FDF4" s="3188"/>
      <c r="FDG4" s="3188"/>
      <c r="FDH4" s="3188"/>
      <c r="FDI4" s="3188"/>
      <c r="FDJ4" s="3188"/>
      <c r="FDK4" s="3188"/>
      <c r="FDL4" s="3188"/>
      <c r="FDM4" s="3188"/>
      <c r="FDN4" s="3188"/>
      <c r="FDO4" s="3188"/>
      <c r="FDP4" s="3188"/>
      <c r="FDQ4" s="3188"/>
      <c r="FDR4" s="3188"/>
      <c r="FDS4" s="3188"/>
      <c r="FDT4" s="3188"/>
      <c r="FDU4" s="3188"/>
      <c r="FDV4" s="3188"/>
      <c r="FDW4" s="3188"/>
      <c r="FDX4" s="3188"/>
      <c r="FDY4" s="3188"/>
      <c r="FDZ4" s="3188"/>
      <c r="FEA4" s="3188"/>
      <c r="FEB4" s="3188"/>
      <c r="FEC4" s="3188"/>
      <c r="FED4" s="3188"/>
      <c r="FEE4" s="3188"/>
      <c r="FEF4" s="3188"/>
      <c r="FEG4" s="3188"/>
      <c r="FEH4" s="3188"/>
      <c r="FEI4" s="3188"/>
      <c r="FEJ4" s="3188"/>
      <c r="FEK4" s="3188"/>
      <c r="FEL4" s="3188"/>
      <c r="FEM4" s="3188"/>
      <c r="FEN4" s="3188"/>
      <c r="FEO4" s="3188"/>
      <c r="FEP4" s="3188"/>
      <c r="FEQ4" s="3188"/>
      <c r="FER4" s="3188"/>
      <c r="FES4" s="3188"/>
      <c r="FET4" s="3188"/>
      <c r="FEU4" s="3188"/>
      <c r="FEV4" s="3188"/>
      <c r="FEW4" s="3188"/>
      <c r="FEX4" s="3188"/>
      <c r="FEY4" s="3188"/>
      <c r="FEZ4" s="3188"/>
      <c r="FFA4" s="3188"/>
      <c r="FFB4" s="3188"/>
      <c r="FFC4" s="3188"/>
      <c r="FFD4" s="3188"/>
      <c r="FFE4" s="3188"/>
      <c r="FFF4" s="3188"/>
      <c r="FFG4" s="3188"/>
      <c r="FFH4" s="3188"/>
      <c r="FFI4" s="3188"/>
      <c r="FFJ4" s="3188"/>
      <c r="FFK4" s="3188"/>
      <c r="FFL4" s="3188"/>
      <c r="FFM4" s="3188"/>
      <c r="FFN4" s="3188"/>
      <c r="FFO4" s="3188"/>
      <c r="FFP4" s="3188"/>
      <c r="FFQ4" s="3188"/>
      <c r="FFR4" s="3188"/>
      <c r="FFS4" s="3188"/>
      <c r="FFT4" s="3188"/>
      <c r="FFU4" s="3188"/>
      <c r="FFV4" s="3188"/>
      <c r="FFW4" s="3188"/>
      <c r="FFX4" s="3188"/>
      <c r="FFY4" s="3188"/>
      <c r="FFZ4" s="3188"/>
      <c r="FGA4" s="3188"/>
      <c r="FGB4" s="3188"/>
      <c r="FGC4" s="3188"/>
      <c r="FGD4" s="3188"/>
      <c r="FGE4" s="3188"/>
      <c r="FGF4" s="3188"/>
      <c r="FGG4" s="3188"/>
      <c r="FGH4" s="3188"/>
      <c r="FGI4" s="3188"/>
      <c r="FGJ4" s="3188"/>
      <c r="FGK4" s="3188"/>
      <c r="FGL4" s="3188"/>
      <c r="FGM4" s="3188"/>
      <c r="FGN4" s="3188"/>
      <c r="FGO4" s="3188"/>
      <c r="FGP4" s="3188"/>
      <c r="FGQ4" s="3188"/>
      <c r="FGR4" s="3188"/>
      <c r="FGS4" s="3188"/>
      <c r="FGT4" s="3188"/>
      <c r="FGU4" s="3188"/>
      <c r="FGV4" s="3188"/>
      <c r="FGW4" s="3188"/>
      <c r="FGX4" s="3188"/>
      <c r="FGY4" s="3188"/>
      <c r="FGZ4" s="3188"/>
      <c r="FHA4" s="3188"/>
      <c r="FHB4" s="3188"/>
      <c r="FHC4" s="3188"/>
      <c r="FHD4" s="3188"/>
      <c r="FHE4" s="3188"/>
      <c r="FHF4" s="3188"/>
      <c r="FHG4" s="3188"/>
      <c r="FHH4" s="3188"/>
      <c r="FHI4" s="3188"/>
      <c r="FHJ4" s="3188"/>
      <c r="FHK4" s="3188"/>
      <c r="FHL4" s="3188"/>
      <c r="FHM4" s="3188"/>
      <c r="FHN4" s="3188"/>
      <c r="FHO4" s="3188"/>
      <c r="FHP4" s="3188"/>
      <c r="FHQ4" s="3188"/>
      <c r="FHR4" s="3188"/>
      <c r="FHS4" s="3188"/>
      <c r="FHT4" s="3188"/>
      <c r="FHU4" s="3188"/>
      <c r="FHV4" s="3188"/>
      <c r="FHW4" s="3188"/>
      <c r="FHX4" s="3188"/>
      <c r="FHY4" s="3188"/>
      <c r="FHZ4" s="3188"/>
      <c r="FIA4" s="3188"/>
      <c r="FIB4" s="3188"/>
      <c r="FIC4" s="3188"/>
      <c r="FID4" s="3188"/>
      <c r="FIE4" s="3188"/>
      <c r="FIF4" s="3188"/>
      <c r="FIG4" s="3188"/>
      <c r="FIH4" s="3188"/>
      <c r="FII4" s="3188"/>
      <c r="FIJ4" s="3188"/>
      <c r="FIK4" s="3188"/>
      <c r="FIL4" s="3188"/>
      <c r="FIM4" s="3188"/>
      <c r="FIN4" s="3188"/>
      <c r="FIO4" s="3188"/>
      <c r="FIP4" s="3188"/>
      <c r="FIQ4" s="3188"/>
      <c r="FIR4" s="3188"/>
      <c r="FIS4" s="3188"/>
      <c r="FIT4" s="3188"/>
      <c r="FIU4" s="3188"/>
      <c r="FIV4" s="3188"/>
      <c r="FIW4" s="3188"/>
      <c r="FIX4" s="3188"/>
      <c r="FIY4" s="3188"/>
      <c r="FIZ4" s="3188"/>
      <c r="FJA4" s="3188"/>
      <c r="FJB4" s="3188"/>
      <c r="FJC4" s="3188"/>
      <c r="FJD4" s="3188"/>
      <c r="FJE4" s="3188"/>
      <c r="FJF4" s="3188"/>
      <c r="FJG4" s="3188"/>
      <c r="FJH4" s="3188"/>
      <c r="FJI4" s="3188"/>
      <c r="FJJ4" s="3188"/>
      <c r="FJK4" s="3188"/>
      <c r="FJL4" s="3188"/>
      <c r="FJM4" s="3188"/>
      <c r="FJN4" s="3188"/>
      <c r="FJO4" s="3188"/>
      <c r="FJP4" s="3188"/>
      <c r="FJQ4" s="3188"/>
      <c r="FJR4" s="3188"/>
      <c r="FJS4" s="3188"/>
      <c r="FJT4" s="3188"/>
      <c r="FJU4" s="3188"/>
      <c r="FJV4" s="3188"/>
      <c r="FJW4" s="3188"/>
      <c r="FJX4" s="3188"/>
      <c r="FJY4" s="3188"/>
      <c r="FJZ4" s="3188"/>
      <c r="FKA4" s="3188"/>
      <c r="FKB4" s="3188"/>
      <c r="FKC4" s="3188"/>
      <c r="FKD4" s="3188"/>
      <c r="FKE4" s="3188"/>
      <c r="FKF4" s="3188"/>
      <c r="FKG4" s="3188"/>
      <c r="FKH4" s="3188"/>
      <c r="FKI4" s="3188"/>
      <c r="FKJ4" s="3188"/>
      <c r="FKK4" s="3188"/>
      <c r="FKL4" s="3188"/>
      <c r="FKM4" s="3188"/>
      <c r="FKN4" s="3188"/>
      <c r="FKO4" s="3188"/>
      <c r="FKP4" s="3188"/>
      <c r="FKQ4" s="3188"/>
      <c r="FKR4" s="3188"/>
      <c r="FKS4" s="3188"/>
      <c r="FKT4" s="3188"/>
      <c r="FKU4" s="3188"/>
      <c r="FKV4" s="3188"/>
      <c r="FKW4" s="3188"/>
      <c r="FKX4" s="3188"/>
      <c r="FKY4" s="3188"/>
      <c r="FKZ4" s="3188"/>
      <c r="FLA4" s="3188"/>
      <c r="FLB4" s="3188"/>
      <c r="FLC4" s="3188"/>
      <c r="FLD4" s="3188"/>
      <c r="FLE4" s="3188"/>
      <c r="FLF4" s="3188"/>
      <c r="FLG4" s="3188"/>
      <c r="FLH4" s="3188"/>
      <c r="FLI4" s="3188"/>
      <c r="FLJ4" s="3188"/>
      <c r="FLK4" s="3188"/>
      <c r="FLL4" s="3188"/>
      <c r="FLM4" s="3188"/>
      <c r="FLN4" s="3188"/>
      <c r="FLO4" s="3188"/>
      <c r="FLP4" s="3188"/>
      <c r="FLQ4" s="3188"/>
      <c r="FLR4" s="3188"/>
      <c r="FLS4" s="3188"/>
      <c r="FLT4" s="3188"/>
      <c r="FLU4" s="3188"/>
      <c r="FLV4" s="3188"/>
      <c r="FLW4" s="3188"/>
      <c r="FLX4" s="3188"/>
      <c r="FLY4" s="3188"/>
      <c r="FLZ4" s="3188"/>
      <c r="FMA4" s="3188"/>
      <c r="FMB4" s="3188"/>
      <c r="FMC4" s="3188"/>
      <c r="FMD4" s="3188"/>
      <c r="FME4" s="3188"/>
      <c r="FMF4" s="3188"/>
      <c r="FMG4" s="3188"/>
      <c r="FMH4" s="3188"/>
      <c r="FMI4" s="3188"/>
      <c r="FMJ4" s="3188"/>
      <c r="FMK4" s="3188"/>
      <c r="FML4" s="3188"/>
      <c r="FMM4" s="3188"/>
      <c r="FMN4" s="3188"/>
      <c r="FMO4" s="3188"/>
      <c r="FMP4" s="3188"/>
      <c r="FMQ4" s="3188"/>
      <c r="FMR4" s="3188"/>
      <c r="FMS4" s="3188"/>
      <c r="FMT4" s="3188"/>
      <c r="FMU4" s="3188"/>
      <c r="FMV4" s="3188"/>
      <c r="FMW4" s="3188"/>
      <c r="FMX4" s="3188"/>
      <c r="FMY4" s="3188"/>
      <c r="FMZ4" s="3188"/>
      <c r="FNA4" s="3188"/>
      <c r="FNB4" s="3188"/>
      <c r="FNC4" s="3188"/>
      <c r="FND4" s="3188"/>
      <c r="FNE4" s="3188"/>
      <c r="FNF4" s="3188"/>
      <c r="FNG4" s="3188"/>
      <c r="FNH4" s="3188"/>
      <c r="FNI4" s="3188"/>
      <c r="FNJ4" s="3188"/>
      <c r="FNK4" s="3188"/>
      <c r="FNL4" s="3188"/>
      <c r="FNM4" s="3188"/>
      <c r="FNN4" s="3188"/>
      <c r="FNO4" s="3188"/>
      <c r="FNP4" s="3188"/>
      <c r="FNQ4" s="3188"/>
      <c r="FNR4" s="3188"/>
      <c r="FNS4" s="3188"/>
      <c r="FNT4" s="3188"/>
      <c r="FNU4" s="3188"/>
      <c r="FNV4" s="3188"/>
      <c r="FNW4" s="3188"/>
      <c r="FNX4" s="3188"/>
      <c r="FNY4" s="3188"/>
      <c r="FNZ4" s="3188"/>
      <c r="FOA4" s="3188"/>
      <c r="FOB4" s="3188"/>
      <c r="FOC4" s="3188"/>
      <c r="FOD4" s="3188"/>
      <c r="FOE4" s="3188"/>
      <c r="FOF4" s="3188"/>
      <c r="FOG4" s="3188"/>
      <c r="FOH4" s="3188"/>
      <c r="FOI4" s="3188"/>
      <c r="FOJ4" s="3188"/>
      <c r="FOK4" s="3188"/>
      <c r="FOL4" s="3188"/>
      <c r="FOM4" s="3188"/>
      <c r="FON4" s="3188"/>
      <c r="FOO4" s="3188"/>
      <c r="FOP4" s="3188"/>
      <c r="FOQ4" s="3188"/>
      <c r="FOR4" s="3188"/>
      <c r="FOS4" s="3188"/>
      <c r="FOT4" s="3188"/>
      <c r="FOU4" s="3188"/>
      <c r="FOV4" s="3188"/>
      <c r="FOW4" s="3188"/>
      <c r="FOX4" s="3188"/>
      <c r="FOY4" s="3188"/>
      <c r="FOZ4" s="3188"/>
      <c r="FPA4" s="3188"/>
      <c r="FPB4" s="3188"/>
      <c r="FPC4" s="3188"/>
      <c r="FPD4" s="3188"/>
      <c r="FPE4" s="3188"/>
      <c r="FPF4" s="3188"/>
      <c r="FPG4" s="3188"/>
      <c r="FPH4" s="3188"/>
      <c r="FPI4" s="3188"/>
      <c r="FPJ4" s="3188"/>
      <c r="FPK4" s="3188"/>
      <c r="FPL4" s="3188"/>
      <c r="FPM4" s="3188"/>
      <c r="FPN4" s="3188"/>
      <c r="FPO4" s="3188"/>
      <c r="FPP4" s="3188"/>
      <c r="FPQ4" s="3188"/>
      <c r="FPR4" s="3188"/>
      <c r="FPS4" s="3188"/>
      <c r="FPT4" s="3188"/>
      <c r="FPU4" s="3188"/>
      <c r="FPV4" s="3188"/>
      <c r="FPW4" s="3188"/>
      <c r="FPX4" s="3188"/>
      <c r="FPY4" s="3188"/>
      <c r="FPZ4" s="3188"/>
      <c r="FQA4" s="3188"/>
      <c r="FQB4" s="3188"/>
      <c r="FQC4" s="3188"/>
      <c r="FQD4" s="3188"/>
      <c r="FQE4" s="3188"/>
      <c r="FQF4" s="3188"/>
      <c r="FQG4" s="3188"/>
      <c r="FQH4" s="3188"/>
      <c r="FQI4" s="3188"/>
      <c r="FQJ4" s="3188"/>
      <c r="FQK4" s="3188"/>
      <c r="FQL4" s="3188"/>
      <c r="FQM4" s="3188"/>
      <c r="FQN4" s="3188"/>
      <c r="FQO4" s="3188"/>
      <c r="FQP4" s="3188"/>
      <c r="FQQ4" s="3188"/>
      <c r="FQR4" s="3188"/>
      <c r="FQS4" s="3188"/>
      <c r="FQT4" s="3188"/>
      <c r="FQU4" s="3188"/>
      <c r="FQV4" s="3188"/>
      <c r="FQW4" s="3188"/>
      <c r="FQX4" s="3188"/>
      <c r="FQY4" s="3188"/>
      <c r="FQZ4" s="3188"/>
      <c r="FRA4" s="3188"/>
      <c r="FRB4" s="3188"/>
      <c r="FRC4" s="3188"/>
      <c r="FRD4" s="3188"/>
      <c r="FRE4" s="3188"/>
      <c r="FRF4" s="3188"/>
      <c r="FRG4" s="3188"/>
      <c r="FRH4" s="3188"/>
      <c r="FRI4" s="3188"/>
      <c r="FRJ4" s="3188"/>
      <c r="FRK4" s="3188"/>
      <c r="FRL4" s="3188"/>
      <c r="FRM4" s="3188"/>
      <c r="FRN4" s="3188"/>
      <c r="FRO4" s="3188"/>
      <c r="FRP4" s="3188"/>
      <c r="FRQ4" s="3188"/>
      <c r="FRR4" s="3188"/>
      <c r="FRS4" s="3188"/>
      <c r="FRT4" s="3188"/>
      <c r="FRU4" s="3188"/>
      <c r="FRV4" s="3188"/>
      <c r="FRW4" s="3188"/>
      <c r="FRX4" s="3188"/>
      <c r="FRY4" s="3188"/>
      <c r="FRZ4" s="3188"/>
      <c r="FSA4" s="3188"/>
      <c r="FSB4" s="3188"/>
      <c r="FSC4" s="3188"/>
      <c r="FSD4" s="3188"/>
      <c r="FSE4" s="3188"/>
      <c r="FSF4" s="3188"/>
      <c r="FSG4" s="3188"/>
      <c r="FSH4" s="3188"/>
      <c r="FSI4" s="3188"/>
      <c r="FSJ4" s="3188"/>
      <c r="FSK4" s="3188"/>
      <c r="FSL4" s="3188"/>
      <c r="FSM4" s="3188"/>
      <c r="FSN4" s="3188"/>
      <c r="FSO4" s="3188"/>
      <c r="FSP4" s="3188"/>
      <c r="FSQ4" s="3188"/>
      <c r="FSR4" s="3188"/>
      <c r="FSS4" s="3188"/>
      <c r="FST4" s="3188"/>
      <c r="FSU4" s="3188"/>
      <c r="FSV4" s="3188"/>
      <c r="FSW4" s="3188"/>
      <c r="FSX4" s="3188"/>
      <c r="FSY4" s="3188"/>
      <c r="FSZ4" s="3188"/>
      <c r="FTA4" s="3188"/>
      <c r="FTB4" s="3188"/>
      <c r="FTC4" s="3188"/>
      <c r="FTD4" s="3188"/>
      <c r="FTE4" s="3188"/>
      <c r="FTF4" s="3188"/>
      <c r="FTG4" s="3188"/>
      <c r="FTH4" s="3188"/>
      <c r="FTI4" s="3188"/>
      <c r="FTJ4" s="3188"/>
      <c r="FTK4" s="3188"/>
      <c r="FTL4" s="3188"/>
      <c r="FTM4" s="3188"/>
      <c r="FTN4" s="3188"/>
      <c r="FTO4" s="3188"/>
      <c r="FTP4" s="3188"/>
      <c r="FTQ4" s="3188"/>
      <c r="FTR4" s="3188"/>
      <c r="FTS4" s="3188"/>
      <c r="FTT4" s="3188"/>
      <c r="FTU4" s="3188"/>
      <c r="FTV4" s="3188"/>
      <c r="FTW4" s="3188"/>
      <c r="FTX4" s="3188"/>
      <c r="FTY4" s="3188"/>
      <c r="FTZ4" s="3188"/>
      <c r="FUA4" s="3188"/>
      <c r="FUB4" s="3188"/>
      <c r="FUC4" s="3188"/>
      <c r="FUD4" s="3188"/>
      <c r="FUE4" s="3188"/>
      <c r="FUF4" s="3188"/>
      <c r="FUG4" s="3188"/>
      <c r="FUH4" s="3188"/>
      <c r="FUI4" s="3188"/>
      <c r="FUJ4" s="3188"/>
      <c r="FUK4" s="3188"/>
      <c r="FUL4" s="3188"/>
      <c r="FUM4" s="3188"/>
      <c r="FUN4" s="3188"/>
      <c r="FUO4" s="3188"/>
      <c r="FUP4" s="3188"/>
      <c r="FUQ4" s="3188"/>
      <c r="FUR4" s="3188"/>
      <c r="FUS4" s="3188"/>
      <c r="FUT4" s="3188"/>
      <c r="FUU4" s="3188"/>
      <c r="FUV4" s="3188"/>
      <c r="FUW4" s="3188"/>
      <c r="FUX4" s="3188"/>
      <c r="FUY4" s="3188"/>
      <c r="FUZ4" s="3188"/>
      <c r="FVA4" s="3188"/>
      <c r="FVB4" s="3188"/>
      <c r="FVC4" s="3188"/>
      <c r="FVD4" s="3188"/>
      <c r="FVE4" s="3188"/>
      <c r="FVF4" s="3188"/>
      <c r="FVG4" s="3188"/>
      <c r="FVH4" s="3188"/>
      <c r="FVI4" s="3188"/>
      <c r="FVJ4" s="3188"/>
      <c r="FVK4" s="3188"/>
      <c r="FVL4" s="3188"/>
      <c r="FVM4" s="3188"/>
      <c r="FVN4" s="3188"/>
      <c r="FVO4" s="3188"/>
      <c r="FVP4" s="3188"/>
      <c r="FVQ4" s="3188"/>
      <c r="FVR4" s="3188"/>
      <c r="FVS4" s="3188"/>
      <c r="FVT4" s="3188"/>
      <c r="FVU4" s="3188"/>
      <c r="FVV4" s="3188"/>
      <c r="FVW4" s="3188"/>
      <c r="FVX4" s="3188"/>
      <c r="FVY4" s="3188"/>
      <c r="FVZ4" s="3188"/>
      <c r="FWA4" s="3188"/>
      <c r="FWB4" s="3188"/>
      <c r="FWC4" s="3188"/>
      <c r="FWD4" s="3188"/>
      <c r="FWE4" s="3188"/>
      <c r="FWF4" s="3188"/>
      <c r="FWG4" s="3188"/>
      <c r="FWH4" s="3188"/>
      <c r="FWI4" s="3188"/>
      <c r="FWJ4" s="3188"/>
      <c r="FWK4" s="3188"/>
      <c r="FWL4" s="3188"/>
      <c r="FWM4" s="3188"/>
      <c r="FWN4" s="3188"/>
      <c r="FWO4" s="3188"/>
      <c r="FWP4" s="3188"/>
      <c r="FWQ4" s="3188"/>
      <c r="FWR4" s="3188"/>
      <c r="FWS4" s="3188"/>
      <c r="FWT4" s="3188"/>
      <c r="FWU4" s="3188"/>
      <c r="FWV4" s="3188"/>
      <c r="FWW4" s="3188"/>
      <c r="FWX4" s="3188"/>
      <c r="FWY4" s="3188"/>
      <c r="FWZ4" s="3188"/>
      <c r="FXA4" s="3188"/>
      <c r="FXB4" s="3188"/>
      <c r="FXC4" s="3188"/>
      <c r="FXD4" s="3188"/>
      <c r="FXE4" s="3188"/>
      <c r="FXF4" s="3188"/>
      <c r="FXG4" s="3188"/>
      <c r="FXH4" s="3188"/>
      <c r="FXI4" s="3188"/>
      <c r="FXJ4" s="3188"/>
      <c r="FXK4" s="3188"/>
      <c r="FXL4" s="3188"/>
      <c r="FXM4" s="3188"/>
      <c r="FXN4" s="3188"/>
      <c r="FXO4" s="3188"/>
      <c r="FXP4" s="3188"/>
      <c r="FXQ4" s="3188"/>
      <c r="FXR4" s="3188"/>
      <c r="FXS4" s="3188"/>
      <c r="FXT4" s="3188"/>
      <c r="FXU4" s="3188"/>
      <c r="FXV4" s="3188"/>
      <c r="FXW4" s="3188"/>
      <c r="FXX4" s="3188"/>
      <c r="FXY4" s="3188"/>
      <c r="FXZ4" s="3188"/>
      <c r="FYA4" s="3188"/>
      <c r="FYB4" s="3188"/>
      <c r="FYC4" s="3188"/>
      <c r="FYD4" s="3188"/>
      <c r="FYE4" s="3188"/>
      <c r="FYF4" s="3188"/>
      <c r="FYG4" s="3188"/>
      <c r="FYH4" s="3188"/>
      <c r="FYI4" s="3188"/>
      <c r="FYJ4" s="3188"/>
      <c r="FYK4" s="3188"/>
      <c r="FYL4" s="3188"/>
      <c r="FYM4" s="3188"/>
      <c r="FYN4" s="3188"/>
      <c r="FYO4" s="3188"/>
      <c r="FYP4" s="3188"/>
      <c r="FYQ4" s="3188"/>
      <c r="FYR4" s="3188"/>
      <c r="FYS4" s="3188"/>
      <c r="FYT4" s="3188"/>
      <c r="FYU4" s="3188"/>
      <c r="FYV4" s="3188"/>
      <c r="FYW4" s="3188"/>
      <c r="FYX4" s="3188"/>
      <c r="FYY4" s="3188"/>
      <c r="FYZ4" s="3188"/>
      <c r="FZA4" s="3188"/>
      <c r="FZB4" s="3188"/>
      <c r="FZC4" s="3188"/>
      <c r="FZD4" s="3188"/>
      <c r="FZE4" s="3188"/>
      <c r="FZF4" s="3188"/>
      <c r="FZG4" s="3188"/>
      <c r="FZH4" s="3188"/>
      <c r="FZI4" s="3188"/>
      <c r="FZJ4" s="3188"/>
      <c r="FZK4" s="3188"/>
      <c r="FZL4" s="3188"/>
      <c r="FZM4" s="3188"/>
      <c r="FZN4" s="3188"/>
      <c r="FZO4" s="3188"/>
      <c r="FZP4" s="3188"/>
      <c r="FZQ4" s="3188"/>
      <c r="FZR4" s="3188"/>
      <c r="FZS4" s="3188"/>
      <c r="FZT4" s="3188"/>
      <c r="FZU4" s="3188"/>
      <c r="FZV4" s="3188"/>
      <c r="FZW4" s="3188"/>
      <c r="FZX4" s="3188"/>
      <c r="FZY4" s="3188"/>
      <c r="FZZ4" s="3188"/>
      <c r="GAA4" s="3188"/>
      <c r="GAB4" s="3188"/>
      <c r="GAC4" s="3188"/>
      <c r="GAD4" s="3188"/>
      <c r="GAE4" s="3188"/>
      <c r="GAF4" s="3188"/>
      <c r="GAG4" s="3188"/>
      <c r="GAH4" s="3188"/>
      <c r="GAI4" s="3188"/>
      <c r="GAJ4" s="3188"/>
      <c r="GAK4" s="3188"/>
      <c r="GAL4" s="3188"/>
      <c r="GAM4" s="3188"/>
      <c r="GAN4" s="3188"/>
      <c r="GAO4" s="3188"/>
      <c r="GAP4" s="3188"/>
      <c r="GAQ4" s="3188"/>
      <c r="GAR4" s="3188"/>
      <c r="GAS4" s="3188"/>
      <c r="GAT4" s="3188"/>
      <c r="GAU4" s="3188"/>
      <c r="GAV4" s="3188"/>
      <c r="GAW4" s="3188"/>
      <c r="GAX4" s="3188"/>
      <c r="GAY4" s="3188"/>
      <c r="GAZ4" s="3188"/>
      <c r="GBA4" s="3188"/>
      <c r="GBB4" s="3188"/>
      <c r="GBC4" s="3188"/>
      <c r="GBD4" s="3188"/>
      <c r="GBE4" s="3188"/>
      <c r="GBF4" s="3188"/>
      <c r="GBG4" s="3188"/>
      <c r="GBH4" s="3188"/>
      <c r="GBI4" s="3188"/>
      <c r="GBJ4" s="3188"/>
      <c r="GBK4" s="3188"/>
      <c r="GBL4" s="3188"/>
      <c r="GBM4" s="3188"/>
      <c r="GBN4" s="3188"/>
      <c r="GBO4" s="3188"/>
      <c r="GBP4" s="3188"/>
      <c r="GBQ4" s="3188"/>
      <c r="GBR4" s="3188"/>
      <c r="GBS4" s="3188"/>
      <c r="GBT4" s="3188"/>
      <c r="GBU4" s="3188"/>
      <c r="GBV4" s="3188"/>
      <c r="GBW4" s="3188"/>
      <c r="GBX4" s="3188"/>
      <c r="GBY4" s="3188"/>
      <c r="GBZ4" s="3188"/>
      <c r="GCA4" s="3188"/>
      <c r="GCB4" s="3188"/>
      <c r="GCC4" s="3188"/>
      <c r="GCD4" s="3188"/>
      <c r="GCE4" s="3188"/>
      <c r="GCF4" s="3188"/>
      <c r="GCG4" s="3188"/>
      <c r="GCH4" s="3188"/>
      <c r="GCI4" s="3188"/>
      <c r="GCJ4" s="3188"/>
      <c r="GCK4" s="3188"/>
      <c r="GCL4" s="3188"/>
      <c r="GCM4" s="3188"/>
      <c r="GCN4" s="3188"/>
      <c r="GCO4" s="3188"/>
      <c r="GCP4" s="3188"/>
      <c r="GCQ4" s="3188"/>
      <c r="GCR4" s="3188"/>
      <c r="GCS4" s="3188"/>
      <c r="GCT4" s="3188"/>
      <c r="GCU4" s="3188"/>
      <c r="GCV4" s="3188"/>
      <c r="GCW4" s="3188"/>
      <c r="GCX4" s="3188"/>
      <c r="GCY4" s="3188"/>
      <c r="GCZ4" s="3188"/>
      <c r="GDA4" s="3188"/>
      <c r="GDB4" s="3188"/>
      <c r="GDC4" s="3188"/>
      <c r="GDD4" s="3188"/>
      <c r="GDE4" s="3188"/>
      <c r="GDF4" s="3188"/>
      <c r="GDG4" s="3188"/>
      <c r="GDH4" s="3188"/>
      <c r="GDI4" s="3188"/>
      <c r="GDJ4" s="3188"/>
      <c r="GDK4" s="3188"/>
      <c r="GDL4" s="3188"/>
      <c r="GDM4" s="3188"/>
      <c r="GDN4" s="3188"/>
      <c r="GDO4" s="3188"/>
      <c r="GDP4" s="3188"/>
      <c r="GDQ4" s="3188"/>
      <c r="GDR4" s="3188"/>
      <c r="GDS4" s="3188"/>
      <c r="GDT4" s="3188"/>
      <c r="GDU4" s="3188"/>
      <c r="GDV4" s="3188"/>
      <c r="GDW4" s="3188"/>
      <c r="GDX4" s="3188"/>
      <c r="GDY4" s="3188"/>
      <c r="GDZ4" s="3188"/>
      <c r="GEA4" s="3188"/>
      <c r="GEB4" s="3188"/>
      <c r="GEC4" s="3188"/>
      <c r="GED4" s="3188"/>
      <c r="GEE4" s="3188"/>
      <c r="GEF4" s="3188"/>
      <c r="GEG4" s="3188"/>
      <c r="GEH4" s="3188"/>
      <c r="GEI4" s="3188"/>
      <c r="GEJ4" s="3188"/>
      <c r="GEK4" s="3188"/>
      <c r="GEL4" s="3188"/>
      <c r="GEM4" s="3188"/>
      <c r="GEN4" s="3188"/>
      <c r="GEO4" s="3188"/>
      <c r="GEP4" s="3188"/>
      <c r="GEQ4" s="3188"/>
      <c r="GER4" s="3188"/>
      <c r="GES4" s="3188"/>
      <c r="GET4" s="3188"/>
      <c r="GEU4" s="3188"/>
      <c r="GEV4" s="3188"/>
      <c r="GEW4" s="3188"/>
      <c r="GEX4" s="3188"/>
      <c r="GEY4" s="3188"/>
      <c r="GEZ4" s="3188"/>
      <c r="GFA4" s="3188"/>
      <c r="GFB4" s="3188"/>
      <c r="GFC4" s="3188"/>
      <c r="GFD4" s="3188"/>
      <c r="GFE4" s="3188"/>
      <c r="GFF4" s="3188"/>
      <c r="GFG4" s="3188"/>
      <c r="GFH4" s="3188"/>
      <c r="GFI4" s="3188"/>
      <c r="GFJ4" s="3188"/>
      <c r="GFK4" s="3188"/>
      <c r="GFL4" s="3188"/>
      <c r="GFM4" s="3188"/>
      <c r="GFN4" s="3188"/>
      <c r="GFO4" s="3188"/>
      <c r="GFP4" s="3188"/>
      <c r="GFQ4" s="3188"/>
      <c r="GFR4" s="3188"/>
      <c r="GFS4" s="3188"/>
      <c r="GFT4" s="3188"/>
      <c r="GFU4" s="3188"/>
      <c r="GFV4" s="3188"/>
      <c r="GFW4" s="3188"/>
      <c r="GFX4" s="3188"/>
      <c r="GFY4" s="3188"/>
      <c r="GFZ4" s="3188"/>
      <c r="GGA4" s="3188"/>
      <c r="GGB4" s="3188"/>
      <c r="GGC4" s="3188"/>
      <c r="GGD4" s="3188"/>
      <c r="GGE4" s="3188"/>
      <c r="GGF4" s="3188"/>
      <c r="GGG4" s="3188"/>
      <c r="GGH4" s="3188"/>
      <c r="GGI4" s="3188"/>
      <c r="GGJ4" s="3188"/>
      <c r="GGK4" s="3188"/>
      <c r="GGL4" s="3188"/>
      <c r="GGM4" s="3188"/>
      <c r="GGN4" s="3188"/>
      <c r="GGO4" s="3188"/>
      <c r="GGP4" s="3188"/>
      <c r="GGQ4" s="3188"/>
      <c r="GGR4" s="3188"/>
      <c r="GGS4" s="3188"/>
      <c r="GGT4" s="3188"/>
      <c r="GGU4" s="3188"/>
      <c r="GGV4" s="3188"/>
      <c r="GGW4" s="3188"/>
      <c r="GGX4" s="3188"/>
      <c r="GGY4" s="3188"/>
      <c r="GGZ4" s="3188"/>
      <c r="GHA4" s="3188"/>
      <c r="GHB4" s="3188"/>
      <c r="GHC4" s="3188"/>
      <c r="GHD4" s="3188"/>
      <c r="GHE4" s="3188"/>
      <c r="GHF4" s="3188"/>
      <c r="GHG4" s="3188"/>
      <c r="GHH4" s="3188"/>
      <c r="GHI4" s="3188"/>
      <c r="GHJ4" s="3188"/>
      <c r="GHK4" s="3188"/>
      <c r="GHL4" s="3188"/>
      <c r="GHM4" s="3188"/>
      <c r="GHN4" s="3188"/>
      <c r="GHO4" s="3188"/>
      <c r="GHP4" s="3188"/>
      <c r="GHQ4" s="3188"/>
      <c r="GHR4" s="3188"/>
      <c r="GHS4" s="3188"/>
      <c r="GHT4" s="3188"/>
      <c r="GHU4" s="3188"/>
      <c r="GHV4" s="3188"/>
      <c r="GHW4" s="3188"/>
      <c r="GHX4" s="3188"/>
      <c r="GHY4" s="3188"/>
      <c r="GHZ4" s="3188"/>
      <c r="GIA4" s="3188"/>
      <c r="GIB4" s="3188"/>
      <c r="GIC4" s="3188"/>
      <c r="GID4" s="3188"/>
      <c r="GIE4" s="3188"/>
      <c r="GIF4" s="3188"/>
      <c r="GIG4" s="3188"/>
      <c r="GIH4" s="3188"/>
      <c r="GII4" s="3188"/>
      <c r="GIJ4" s="3188"/>
      <c r="GIK4" s="3188"/>
      <c r="GIL4" s="3188"/>
      <c r="GIM4" s="3188"/>
      <c r="GIN4" s="3188"/>
      <c r="GIO4" s="3188"/>
      <c r="GIP4" s="3188"/>
      <c r="GIQ4" s="3188"/>
      <c r="GIR4" s="3188"/>
      <c r="GIS4" s="3188"/>
      <c r="GIT4" s="3188"/>
      <c r="GIU4" s="3188"/>
      <c r="GIV4" s="3188"/>
      <c r="GIW4" s="3188"/>
      <c r="GIX4" s="3188"/>
      <c r="GIY4" s="3188"/>
      <c r="GIZ4" s="3188"/>
      <c r="GJA4" s="3188"/>
      <c r="GJB4" s="3188"/>
      <c r="GJC4" s="3188"/>
      <c r="GJD4" s="3188"/>
      <c r="GJE4" s="3188"/>
      <c r="GJF4" s="3188"/>
      <c r="GJG4" s="3188"/>
      <c r="GJH4" s="3188"/>
      <c r="GJI4" s="3188"/>
      <c r="GJJ4" s="3188"/>
      <c r="GJK4" s="3188"/>
      <c r="GJL4" s="3188"/>
      <c r="GJM4" s="3188"/>
      <c r="GJN4" s="3188"/>
      <c r="GJO4" s="3188"/>
      <c r="GJP4" s="3188"/>
      <c r="GJQ4" s="3188"/>
      <c r="GJR4" s="3188"/>
      <c r="GJS4" s="3188"/>
      <c r="GJT4" s="3188"/>
      <c r="GJU4" s="3188"/>
      <c r="GJV4" s="3188"/>
      <c r="GJW4" s="3188"/>
      <c r="GJX4" s="3188"/>
      <c r="GJY4" s="3188"/>
      <c r="GJZ4" s="3188"/>
      <c r="GKA4" s="3188"/>
      <c r="GKB4" s="3188"/>
      <c r="GKC4" s="3188"/>
      <c r="GKD4" s="3188"/>
      <c r="GKE4" s="3188"/>
      <c r="GKF4" s="3188"/>
      <c r="GKG4" s="3188"/>
      <c r="GKH4" s="3188"/>
      <c r="GKI4" s="3188"/>
      <c r="GKJ4" s="3188"/>
      <c r="GKK4" s="3188"/>
      <c r="GKL4" s="3188"/>
      <c r="GKM4" s="3188"/>
      <c r="GKN4" s="3188"/>
      <c r="GKO4" s="3188"/>
      <c r="GKP4" s="3188"/>
      <c r="GKQ4" s="3188"/>
      <c r="GKR4" s="3188"/>
      <c r="GKS4" s="3188"/>
      <c r="GKT4" s="3188"/>
      <c r="GKU4" s="3188"/>
      <c r="GKV4" s="3188"/>
      <c r="GKW4" s="3188"/>
      <c r="GKX4" s="3188"/>
      <c r="GKY4" s="3188"/>
      <c r="GKZ4" s="3188"/>
      <c r="GLA4" s="3188"/>
      <c r="GLB4" s="3188"/>
      <c r="GLC4" s="3188"/>
      <c r="GLD4" s="3188"/>
      <c r="GLE4" s="3188"/>
      <c r="GLF4" s="3188"/>
      <c r="GLG4" s="3188"/>
      <c r="GLH4" s="3188"/>
      <c r="GLI4" s="3188"/>
      <c r="GLJ4" s="3188"/>
      <c r="GLK4" s="3188"/>
      <c r="GLL4" s="3188"/>
      <c r="GLM4" s="3188"/>
      <c r="GLN4" s="3188"/>
      <c r="GLO4" s="3188"/>
      <c r="GLP4" s="3188"/>
      <c r="GLQ4" s="3188"/>
      <c r="GLR4" s="3188"/>
      <c r="GLS4" s="3188"/>
      <c r="GLT4" s="3188"/>
      <c r="GLU4" s="3188"/>
      <c r="GLV4" s="3188"/>
      <c r="GLW4" s="3188"/>
      <c r="GLX4" s="3188"/>
      <c r="GLY4" s="3188"/>
      <c r="GLZ4" s="3188"/>
      <c r="GMA4" s="3188"/>
      <c r="GMB4" s="3188"/>
      <c r="GMC4" s="3188"/>
      <c r="GMD4" s="3188"/>
      <c r="GME4" s="3188"/>
      <c r="GMF4" s="3188"/>
      <c r="GMG4" s="3188"/>
      <c r="GMH4" s="3188"/>
      <c r="GMI4" s="3188"/>
      <c r="GMJ4" s="3188"/>
      <c r="GMK4" s="3188"/>
      <c r="GML4" s="3188"/>
      <c r="GMM4" s="3188"/>
      <c r="GMN4" s="3188"/>
      <c r="GMO4" s="3188"/>
      <c r="GMP4" s="3188"/>
      <c r="GMQ4" s="3188"/>
      <c r="GMR4" s="3188"/>
      <c r="GMS4" s="3188"/>
      <c r="GMT4" s="3188"/>
      <c r="GMU4" s="3188"/>
      <c r="GMV4" s="3188"/>
      <c r="GMW4" s="3188"/>
      <c r="GMX4" s="3188"/>
      <c r="GMY4" s="3188"/>
      <c r="GMZ4" s="3188"/>
      <c r="GNA4" s="3188"/>
      <c r="GNB4" s="3188"/>
      <c r="GNC4" s="3188"/>
      <c r="GND4" s="3188"/>
      <c r="GNE4" s="3188"/>
      <c r="GNF4" s="3188"/>
      <c r="GNG4" s="3188"/>
      <c r="GNH4" s="3188"/>
      <c r="GNI4" s="3188"/>
      <c r="GNJ4" s="3188"/>
      <c r="GNK4" s="3188"/>
      <c r="GNL4" s="3188"/>
      <c r="GNM4" s="3188"/>
      <c r="GNN4" s="3188"/>
      <c r="GNO4" s="3188"/>
      <c r="GNP4" s="3188"/>
      <c r="GNQ4" s="3188"/>
      <c r="GNR4" s="3188"/>
      <c r="GNS4" s="3188"/>
      <c r="GNT4" s="3188"/>
      <c r="GNU4" s="3188"/>
      <c r="GNV4" s="3188"/>
      <c r="GNW4" s="3188"/>
      <c r="GNX4" s="3188"/>
      <c r="GNY4" s="3188"/>
      <c r="GNZ4" s="3188"/>
      <c r="GOA4" s="3188"/>
      <c r="GOB4" s="3188"/>
      <c r="GOC4" s="3188"/>
      <c r="GOD4" s="3188"/>
      <c r="GOE4" s="3188"/>
      <c r="GOF4" s="3188"/>
      <c r="GOG4" s="3188"/>
      <c r="GOH4" s="3188"/>
      <c r="GOI4" s="3188"/>
      <c r="GOJ4" s="3188"/>
      <c r="GOK4" s="3188"/>
      <c r="GOL4" s="3188"/>
      <c r="GOM4" s="3188"/>
      <c r="GON4" s="3188"/>
      <c r="GOO4" s="3188"/>
      <c r="GOP4" s="3188"/>
      <c r="GOQ4" s="3188"/>
      <c r="GOR4" s="3188"/>
      <c r="GOS4" s="3188"/>
      <c r="GOT4" s="3188"/>
      <c r="GOU4" s="3188"/>
      <c r="GOV4" s="3188"/>
      <c r="GOW4" s="3188"/>
      <c r="GOX4" s="3188"/>
      <c r="GOY4" s="3188"/>
      <c r="GOZ4" s="3188"/>
      <c r="GPA4" s="3188"/>
      <c r="GPB4" s="3188"/>
      <c r="GPC4" s="3188"/>
      <c r="GPD4" s="3188"/>
      <c r="GPE4" s="3188"/>
      <c r="GPF4" s="3188"/>
      <c r="GPG4" s="3188"/>
      <c r="GPH4" s="3188"/>
      <c r="GPI4" s="3188"/>
      <c r="GPJ4" s="3188"/>
      <c r="GPK4" s="3188"/>
      <c r="GPL4" s="3188"/>
      <c r="GPM4" s="3188"/>
      <c r="GPN4" s="3188"/>
      <c r="GPO4" s="3188"/>
      <c r="GPP4" s="3188"/>
      <c r="GPQ4" s="3188"/>
      <c r="GPR4" s="3188"/>
      <c r="GPS4" s="3188"/>
      <c r="GPT4" s="3188"/>
      <c r="GPU4" s="3188"/>
      <c r="GPV4" s="3188"/>
      <c r="GPW4" s="3188"/>
      <c r="GPX4" s="3188"/>
      <c r="GPY4" s="3188"/>
      <c r="GPZ4" s="3188"/>
      <c r="GQA4" s="3188"/>
      <c r="GQB4" s="3188"/>
      <c r="GQC4" s="3188"/>
      <c r="GQD4" s="3188"/>
      <c r="GQE4" s="3188"/>
      <c r="GQF4" s="3188"/>
      <c r="GQG4" s="3188"/>
      <c r="GQH4" s="3188"/>
      <c r="GQI4" s="3188"/>
      <c r="GQJ4" s="3188"/>
      <c r="GQK4" s="3188"/>
      <c r="GQL4" s="3188"/>
      <c r="GQM4" s="3188"/>
      <c r="GQN4" s="3188"/>
      <c r="GQO4" s="3188"/>
      <c r="GQP4" s="3188"/>
      <c r="GQQ4" s="3188"/>
      <c r="GQR4" s="3188"/>
      <c r="GQS4" s="3188"/>
      <c r="GQT4" s="3188"/>
      <c r="GQU4" s="3188"/>
      <c r="GQV4" s="3188"/>
      <c r="GQW4" s="3188"/>
      <c r="GQX4" s="3188"/>
      <c r="GQY4" s="3188"/>
      <c r="GQZ4" s="3188"/>
      <c r="GRA4" s="3188"/>
      <c r="GRB4" s="3188"/>
      <c r="GRC4" s="3188"/>
      <c r="GRD4" s="3188"/>
      <c r="GRE4" s="3188"/>
      <c r="GRF4" s="3188"/>
      <c r="GRG4" s="3188"/>
      <c r="GRH4" s="3188"/>
      <c r="GRI4" s="3188"/>
      <c r="GRJ4" s="3188"/>
      <c r="GRK4" s="3188"/>
      <c r="GRL4" s="3188"/>
      <c r="GRM4" s="3188"/>
      <c r="GRN4" s="3188"/>
      <c r="GRO4" s="3188"/>
      <c r="GRP4" s="3188"/>
      <c r="GRQ4" s="3188"/>
      <c r="GRR4" s="3188"/>
      <c r="GRS4" s="3188"/>
      <c r="GRT4" s="3188"/>
      <c r="GRU4" s="3188"/>
      <c r="GRV4" s="3188"/>
      <c r="GRW4" s="3188"/>
      <c r="GRX4" s="3188"/>
      <c r="GRY4" s="3188"/>
      <c r="GRZ4" s="3188"/>
      <c r="GSA4" s="3188"/>
      <c r="GSB4" s="3188"/>
      <c r="GSC4" s="3188"/>
      <c r="GSD4" s="3188"/>
      <c r="GSE4" s="3188"/>
      <c r="GSF4" s="3188"/>
      <c r="GSG4" s="3188"/>
      <c r="GSH4" s="3188"/>
      <c r="GSI4" s="3188"/>
      <c r="GSJ4" s="3188"/>
      <c r="GSK4" s="3188"/>
      <c r="GSL4" s="3188"/>
      <c r="GSM4" s="3188"/>
      <c r="GSN4" s="3188"/>
      <c r="GSO4" s="3188"/>
      <c r="GSP4" s="3188"/>
      <c r="GSQ4" s="3188"/>
      <c r="GSR4" s="3188"/>
      <c r="GSS4" s="3188"/>
      <c r="GST4" s="3188"/>
      <c r="GSU4" s="3188"/>
      <c r="GSV4" s="3188"/>
      <c r="GSW4" s="3188"/>
      <c r="GSX4" s="3188"/>
      <c r="GSY4" s="3188"/>
      <c r="GSZ4" s="3188"/>
      <c r="GTA4" s="3188"/>
      <c r="GTB4" s="3188"/>
      <c r="GTC4" s="3188"/>
      <c r="GTD4" s="3188"/>
      <c r="GTE4" s="3188"/>
      <c r="GTF4" s="3188"/>
      <c r="GTG4" s="3188"/>
      <c r="GTH4" s="3188"/>
      <c r="GTI4" s="3188"/>
      <c r="GTJ4" s="3188"/>
      <c r="GTK4" s="3188"/>
      <c r="GTL4" s="3188"/>
      <c r="GTM4" s="3188"/>
      <c r="GTN4" s="3188"/>
      <c r="GTO4" s="3188"/>
      <c r="GTP4" s="3188"/>
      <c r="GTQ4" s="3188"/>
      <c r="GTR4" s="3188"/>
      <c r="GTS4" s="3188"/>
      <c r="GTT4" s="3188"/>
      <c r="GTU4" s="3188"/>
      <c r="GTV4" s="3188"/>
      <c r="GTW4" s="3188"/>
      <c r="GTX4" s="3188"/>
      <c r="GTY4" s="3188"/>
      <c r="GTZ4" s="3188"/>
      <c r="GUA4" s="3188"/>
      <c r="GUB4" s="3188"/>
      <c r="GUC4" s="3188"/>
      <c r="GUD4" s="3188"/>
      <c r="GUE4" s="3188"/>
      <c r="GUF4" s="3188"/>
      <c r="GUG4" s="3188"/>
      <c r="GUH4" s="3188"/>
      <c r="GUI4" s="3188"/>
      <c r="GUJ4" s="3188"/>
      <c r="GUK4" s="3188"/>
      <c r="GUL4" s="3188"/>
      <c r="GUM4" s="3188"/>
      <c r="GUN4" s="3188"/>
      <c r="GUO4" s="3188"/>
      <c r="GUP4" s="3188"/>
      <c r="GUQ4" s="3188"/>
      <c r="GUR4" s="3188"/>
      <c r="GUS4" s="3188"/>
      <c r="GUT4" s="3188"/>
      <c r="GUU4" s="3188"/>
      <c r="GUV4" s="3188"/>
      <c r="GUW4" s="3188"/>
      <c r="GUX4" s="3188"/>
      <c r="GUY4" s="3188"/>
      <c r="GUZ4" s="3188"/>
      <c r="GVA4" s="3188"/>
      <c r="GVB4" s="3188"/>
      <c r="GVC4" s="3188"/>
      <c r="GVD4" s="3188"/>
      <c r="GVE4" s="3188"/>
      <c r="GVF4" s="3188"/>
      <c r="GVG4" s="3188"/>
      <c r="GVH4" s="3188"/>
      <c r="GVI4" s="3188"/>
      <c r="GVJ4" s="3188"/>
      <c r="GVK4" s="3188"/>
      <c r="GVL4" s="3188"/>
      <c r="GVM4" s="3188"/>
      <c r="GVN4" s="3188"/>
      <c r="GVO4" s="3188"/>
      <c r="GVP4" s="3188"/>
      <c r="GVQ4" s="3188"/>
      <c r="GVR4" s="3188"/>
      <c r="GVS4" s="3188"/>
      <c r="GVT4" s="3188"/>
      <c r="GVU4" s="3188"/>
      <c r="GVV4" s="3188"/>
      <c r="GVW4" s="3188"/>
      <c r="GVX4" s="3188"/>
      <c r="GVY4" s="3188"/>
      <c r="GVZ4" s="3188"/>
      <c r="GWA4" s="3188"/>
      <c r="GWB4" s="3188"/>
      <c r="GWC4" s="3188"/>
      <c r="GWD4" s="3188"/>
      <c r="GWE4" s="3188"/>
      <c r="GWF4" s="3188"/>
      <c r="GWG4" s="3188"/>
      <c r="GWH4" s="3188"/>
      <c r="GWI4" s="3188"/>
      <c r="GWJ4" s="3188"/>
      <c r="GWK4" s="3188"/>
      <c r="GWL4" s="3188"/>
      <c r="GWM4" s="3188"/>
      <c r="GWN4" s="3188"/>
      <c r="GWO4" s="3188"/>
      <c r="GWP4" s="3188"/>
      <c r="GWQ4" s="3188"/>
      <c r="GWR4" s="3188"/>
      <c r="GWS4" s="3188"/>
      <c r="GWT4" s="3188"/>
      <c r="GWU4" s="3188"/>
      <c r="GWV4" s="3188"/>
      <c r="GWW4" s="3188"/>
      <c r="GWX4" s="3188"/>
      <c r="GWY4" s="3188"/>
      <c r="GWZ4" s="3188"/>
      <c r="GXA4" s="3188"/>
      <c r="GXB4" s="3188"/>
      <c r="GXC4" s="3188"/>
      <c r="GXD4" s="3188"/>
      <c r="GXE4" s="3188"/>
      <c r="GXF4" s="3188"/>
      <c r="GXG4" s="3188"/>
      <c r="GXH4" s="3188"/>
      <c r="GXI4" s="3188"/>
      <c r="GXJ4" s="3188"/>
      <c r="GXK4" s="3188"/>
      <c r="GXL4" s="3188"/>
      <c r="GXM4" s="3188"/>
      <c r="GXN4" s="3188"/>
      <c r="GXO4" s="3188"/>
      <c r="GXP4" s="3188"/>
      <c r="GXQ4" s="3188"/>
      <c r="GXR4" s="3188"/>
      <c r="GXS4" s="3188"/>
      <c r="GXT4" s="3188"/>
      <c r="GXU4" s="3188"/>
      <c r="GXV4" s="3188"/>
      <c r="GXW4" s="3188"/>
      <c r="GXX4" s="3188"/>
      <c r="GXY4" s="3188"/>
      <c r="GXZ4" s="3188"/>
      <c r="GYA4" s="3188"/>
      <c r="GYB4" s="3188"/>
      <c r="GYC4" s="3188"/>
      <c r="GYD4" s="3188"/>
      <c r="GYE4" s="3188"/>
      <c r="GYF4" s="3188"/>
      <c r="GYG4" s="3188"/>
      <c r="GYH4" s="3188"/>
      <c r="GYI4" s="3188"/>
      <c r="GYJ4" s="3188"/>
      <c r="GYK4" s="3188"/>
      <c r="GYL4" s="3188"/>
      <c r="GYM4" s="3188"/>
      <c r="GYN4" s="3188"/>
      <c r="GYO4" s="3188"/>
      <c r="GYP4" s="3188"/>
      <c r="GYQ4" s="3188"/>
      <c r="GYR4" s="3188"/>
      <c r="GYS4" s="3188"/>
      <c r="GYT4" s="3188"/>
      <c r="GYU4" s="3188"/>
      <c r="GYV4" s="3188"/>
      <c r="GYW4" s="3188"/>
      <c r="GYX4" s="3188"/>
      <c r="GYY4" s="3188"/>
      <c r="GYZ4" s="3188"/>
      <c r="GZA4" s="3188"/>
      <c r="GZB4" s="3188"/>
      <c r="GZC4" s="3188"/>
      <c r="GZD4" s="3188"/>
      <c r="GZE4" s="3188"/>
      <c r="GZF4" s="3188"/>
      <c r="GZG4" s="3188"/>
      <c r="GZH4" s="3188"/>
      <c r="GZI4" s="3188"/>
      <c r="GZJ4" s="3188"/>
      <c r="GZK4" s="3188"/>
      <c r="GZL4" s="3188"/>
      <c r="GZM4" s="3188"/>
      <c r="GZN4" s="3188"/>
      <c r="GZO4" s="3188"/>
      <c r="GZP4" s="3188"/>
      <c r="GZQ4" s="3188"/>
      <c r="GZR4" s="3188"/>
      <c r="GZS4" s="3188"/>
      <c r="GZT4" s="3188"/>
      <c r="GZU4" s="3188"/>
      <c r="GZV4" s="3188"/>
      <c r="GZW4" s="3188"/>
      <c r="GZX4" s="3188"/>
      <c r="GZY4" s="3188"/>
      <c r="GZZ4" s="3188"/>
      <c r="HAA4" s="3188"/>
      <c r="HAB4" s="3188"/>
      <c r="HAC4" s="3188"/>
      <c r="HAD4" s="3188"/>
      <c r="HAE4" s="3188"/>
      <c r="HAF4" s="3188"/>
      <c r="HAG4" s="3188"/>
      <c r="HAH4" s="3188"/>
      <c r="HAI4" s="3188"/>
      <c r="HAJ4" s="3188"/>
      <c r="HAK4" s="3188"/>
      <c r="HAL4" s="3188"/>
      <c r="HAM4" s="3188"/>
      <c r="HAN4" s="3188"/>
      <c r="HAO4" s="3188"/>
      <c r="HAP4" s="3188"/>
      <c r="HAQ4" s="3188"/>
      <c r="HAR4" s="3188"/>
      <c r="HAS4" s="3188"/>
      <c r="HAT4" s="3188"/>
      <c r="HAU4" s="3188"/>
      <c r="HAV4" s="3188"/>
      <c r="HAW4" s="3188"/>
      <c r="HAX4" s="3188"/>
      <c r="HAY4" s="3188"/>
      <c r="HAZ4" s="3188"/>
      <c r="HBA4" s="3188"/>
      <c r="HBB4" s="3188"/>
      <c r="HBC4" s="3188"/>
      <c r="HBD4" s="3188"/>
      <c r="HBE4" s="3188"/>
      <c r="HBF4" s="3188"/>
      <c r="HBG4" s="3188"/>
      <c r="HBH4" s="3188"/>
      <c r="HBI4" s="3188"/>
      <c r="HBJ4" s="3188"/>
      <c r="HBK4" s="3188"/>
      <c r="HBL4" s="3188"/>
      <c r="HBM4" s="3188"/>
      <c r="HBN4" s="3188"/>
      <c r="HBO4" s="3188"/>
      <c r="HBP4" s="3188"/>
      <c r="HBQ4" s="3188"/>
      <c r="HBR4" s="3188"/>
      <c r="HBS4" s="3188"/>
      <c r="HBT4" s="3188"/>
      <c r="HBU4" s="3188"/>
      <c r="HBV4" s="3188"/>
      <c r="HBW4" s="3188"/>
      <c r="HBX4" s="3188"/>
      <c r="HBY4" s="3188"/>
      <c r="HBZ4" s="3188"/>
      <c r="HCA4" s="3188"/>
      <c r="HCB4" s="3188"/>
      <c r="HCC4" s="3188"/>
      <c r="HCD4" s="3188"/>
      <c r="HCE4" s="3188"/>
      <c r="HCF4" s="3188"/>
      <c r="HCG4" s="3188"/>
      <c r="HCH4" s="3188"/>
      <c r="HCI4" s="3188"/>
      <c r="HCJ4" s="3188"/>
      <c r="HCK4" s="3188"/>
      <c r="HCL4" s="3188"/>
      <c r="HCM4" s="3188"/>
      <c r="HCN4" s="3188"/>
      <c r="HCO4" s="3188"/>
      <c r="HCP4" s="3188"/>
      <c r="HCQ4" s="3188"/>
      <c r="HCR4" s="3188"/>
      <c r="HCS4" s="3188"/>
      <c r="HCT4" s="3188"/>
      <c r="HCU4" s="3188"/>
      <c r="HCV4" s="3188"/>
      <c r="HCW4" s="3188"/>
      <c r="HCX4" s="3188"/>
      <c r="HCY4" s="3188"/>
      <c r="HCZ4" s="3188"/>
      <c r="HDA4" s="3188"/>
      <c r="HDB4" s="3188"/>
      <c r="HDC4" s="3188"/>
      <c r="HDD4" s="3188"/>
      <c r="HDE4" s="3188"/>
      <c r="HDF4" s="3188"/>
      <c r="HDG4" s="3188"/>
      <c r="HDH4" s="3188"/>
      <c r="HDI4" s="3188"/>
      <c r="HDJ4" s="3188"/>
      <c r="HDK4" s="3188"/>
      <c r="HDL4" s="3188"/>
      <c r="HDM4" s="3188"/>
      <c r="HDN4" s="3188"/>
      <c r="HDO4" s="3188"/>
      <c r="HDP4" s="3188"/>
      <c r="HDQ4" s="3188"/>
      <c r="HDR4" s="3188"/>
      <c r="HDS4" s="3188"/>
      <c r="HDT4" s="3188"/>
      <c r="HDU4" s="3188"/>
      <c r="HDV4" s="3188"/>
      <c r="HDW4" s="3188"/>
      <c r="HDX4" s="3188"/>
      <c r="HDY4" s="3188"/>
      <c r="HDZ4" s="3188"/>
      <c r="HEA4" s="3188"/>
      <c r="HEB4" s="3188"/>
      <c r="HEC4" s="3188"/>
      <c r="HED4" s="3188"/>
      <c r="HEE4" s="3188"/>
      <c r="HEF4" s="3188"/>
      <c r="HEG4" s="3188"/>
      <c r="HEH4" s="3188"/>
      <c r="HEI4" s="3188"/>
      <c r="HEJ4" s="3188"/>
      <c r="HEK4" s="3188"/>
      <c r="HEL4" s="3188"/>
      <c r="HEM4" s="3188"/>
      <c r="HEN4" s="3188"/>
      <c r="HEO4" s="3188"/>
      <c r="HEP4" s="3188"/>
      <c r="HEQ4" s="3188"/>
      <c r="HER4" s="3188"/>
      <c r="HES4" s="3188"/>
      <c r="HET4" s="3188"/>
      <c r="HEU4" s="3188"/>
      <c r="HEV4" s="3188"/>
      <c r="HEW4" s="3188"/>
      <c r="HEX4" s="3188"/>
      <c r="HEY4" s="3188"/>
      <c r="HEZ4" s="3188"/>
      <c r="HFA4" s="3188"/>
      <c r="HFB4" s="3188"/>
      <c r="HFC4" s="3188"/>
      <c r="HFD4" s="3188"/>
      <c r="HFE4" s="3188"/>
      <c r="HFF4" s="3188"/>
      <c r="HFG4" s="3188"/>
      <c r="HFH4" s="3188"/>
      <c r="HFI4" s="3188"/>
      <c r="HFJ4" s="3188"/>
      <c r="HFK4" s="3188"/>
      <c r="HFL4" s="3188"/>
      <c r="HFM4" s="3188"/>
      <c r="HFN4" s="3188"/>
      <c r="HFO4" s="3188"/>
      <c r="HFP4" s="3188"/>
      <c r="HFQ4" s="3188"/>
      <c r="HFR4" s="3188"/>
      <c r="HFS4" s="3188"/>
      <c r="HFT4" s="3188"/>
      <c r="HFU4" s="3188"/>
      <c r="HFV4" s="3188"/>
      <c r="HFW4" s="3188"/>
      <c r="HFX4" s="3188"/>
      <c r="HFY4" s="3188"/>
      <c r="HFZ4" s="3188"/>
      <c r="HGA4" s="3188"/>
      <c r="HGB4" s="3188"/>
      <c r="HGC4" s="3188"/>
      <c r="HGD4" s="3188"/>
      <c r="HGE4" s="3188"/>
      <c r="HGF4" s="3188"/>
      <c r="HGG4" s="3188"/>
      <c r="HGH4" s="3188"/>
      <c r="HGI4" s="3188"/>
      <c r="HGJ4" s="3188"/>
      <c r="HGK4" s="3188"/>
      <c r="HGL4" s="3188"/>
      <c r="HGM4" s="3188"/>
      <c r="HGN4" s="3188"/>
      <c r="HGO4" s="3188"/>
      <c r="HGP4" s="3188"/>
      <c r="HGQ4" s="3188"/>
      <c r="HGR4" s="3188"/>
      <c r="HGS4" s="3188"/>
      <c r="HGT4" s="3188"/>
      <c r="HGU4" s="3188"/>
      <c r="HGV4" s="3188"/>
      <c r="HGW4" s="3188"/>
      <c r="HGX4" s="3188"/>
      <c r="HGY4" s="3188"/>
      <c r="HGZ4" s="3188"/>
      <c r="HHA4" s="3188"/>
      <c r="HHB4" s="3188"/>
      <c r="HHC4" s="3188"/>
      <c r="HHD4" s="3188"/>
      <c r="HHE4" s="3188"/>
      <c r="HHF4" s="3188"/>
      <c r="HHG4" s="3188"/>
      <c r="HHH4" s="3188"/>
      <c r="HHI4" s="3188"/>
      <c r="HHJ4" s="3188"/>
      <c r="HHK4" s="3188"/>
      <c r="HHL4" s="3188"/>
      <c r="HHM4" s="3188"/>
      <c r="HHN4" s="3188"/>
      <c r="HHO4" s="3188"/>
      <c r="HHP4" s="3188"/>
      <c r="HHQ4" s="3188"/>
      <c r="HHR4" s="3188"/>
      <c r="HHS4" s="3188"/>
      <c r="HHT4" s="3188"/>
      <c r="HHU4" s="3188"/>
      <c r="HHV4" s="3188"/>
      <c r="HHW4" s="3188"/>
      <c r="HHX4" s="3188"/>
      <c r="HHY4" s="3188"/>
      <c r="HHZ4" s="3188"/>
      <c r="HIA4" s="3188"/>
      <c r="HIB4" s="3188"/>
      <c r="HIC4" s="3188"/>
      <c r="HID4" s="3188"/>
      <c r="HIE4" s="3188"/>
      <c r="HIF4" s="3188"/>
      <c r="HIG4" s="3188"/>
      <c r="HIH4" s="3188"/>
      <c r="HII4" s="3188"/>
      <c r="HIJ4" s="3188"/>
      <c r="HIK4" s="3188"/>
      <c r="HIL4" s="3188"/>
      <c r="HIM4" s="3188"/>
      <c r="HIN4" s="3188"/>
      <c r="HIO4" s="3188"/>
      <c r="HIP4" s="3188"/>
      <c r="HIQ4" s="3188"/>
      <c r="HIR4" s="3188"/>
      <c r="HIS4" s="3188"/>
      <c r="HIT4" s="3188"/>
      <c r="HIU4" s="3188"/>
      <c r="HIV4" s="3188"/>
      <c r="HIW4" s="3188"/>
      <c r="HIX4" s="3188"/>
      <c r="HIY4" s="3188"/>
      <c r="HIZ4" s="3188"/>
      <c r="HJA4" s="3188"/>
      <c r="HJB4" s="3188"/>
      <c r="HJC4" s="3188"/>
      <c r="HJD4" s="3188"/>
      <c r="HJE4" s="3188"/>
      <c r="HJF4" s="3188"/>
      <c r="HJG4" s="3188"/>
      <c r="HJH4" s="3188"/>
      <c r="HJI4" s="3188"/>
      <c r="HJJ4" s="3188"/>
      <c r="HJK4" s="3188"/>
      <c r="HJL4" s="3188"/>
      <c r="HJM4" s="3188"/>
      <c r="HJN4" s="3188"/>
      <c r="HJO4" s="3188"/>
      <c r="HJP4" s="3188"/>
      <c r="HJQ4" s="3188"/>
      <c r="HJR4" s="3188"/>
      <c r="HJS4" s="3188"/>
      <c r="HJT4" s="3188"/>
      <c r="HJU4" s="3188"/>
      <c r="HJV4" s="3188"/>
      <c r="HJW4" s="3188"/>
      <c r="HJX4" s="3188"/>
      <c r="HJY4" s="3188"/>
      <c r="HJZ4" s="3188"/>
      <c r="HKA4" s="3188"/>
      <c r="HKB4" s="3188"/>
      <c r="HKC4" s="3188"/>
      <c r="HKD4" s="3188"/>
      <c r="HKE4" s="3188"/>
      <c r="HKF4" s="3188"/>
      <c r="HKG4" s="3188"/>
      <c r="HKH4" s="3188"/>
      <c r="HKI4" s="3188"/>
      <c r="HKJ4" s="3188"/>
      <c r="HKK4" s="3188"/>
      <c r="HKL4" s="3188"/>
      <c r="HKM4" s="3188"/>
      <c r="HKN4" s="3188"/>
      <c r="HKO4" s="3188"/>
      <c r="HKP4" s="3188"/>
      <c r="HKQ4" s="3188"/>
      <c r="HKR4" s="3188"/>
      <c r="HKS4" s="3188"/>
      <c r="HKT4" s="3188"/>
      <c r="HKU4" s="3188"/>
      <c r="HKV4" s="3188"/>
      <c r="HKW4" s="3188"/>
      <c r="HKX4" s="3188"/>
      <c r="HKY4" s="3188"/>
      <c r="HKZ4" s="3188"/>
      <c r="HLA4" s="3188"/>
      <c r="HLB4" s="3188"/>
      <c r="HLC4" s="3188"/>
      <c r="HLD4" s="3188"/>
      <c r="HLE4" s="3188"/>
      <c r="HLF4" s="3188"/>
      <c r="HLG4" s="3188"/>
      <c r="HLH4" s="3188"/>
      <c r="HLI4" s="3188"/>
      <c r="HLJ4" s="3188"/>
      <c r="HLK4" s="3188"/>
      <c r="HLL4" s="3188"/>
      <c r="HLM4" s="3188"/>
      <c r="HLN4" s="3188"/>
      <c r="HLO4" s="3188"/>
      <c r="HLP4" s="3188"/>
      <c r="HLQ4" s="3188"/>
      <c r="HLR4" s="3188"/>
      <c r="HLS4" s="3188"/>
      <c r="HLT4" s="3188"/>
      <c r="HLU4" s="3188"/>
      <c r="HLV4" s="3188"/>
      <c r="HLW4" s="3188"/>
      <c r="HLX4" s="3188"/>
      <c r="HLY4" s="3188"/>
      <c r="HLZ4" s="3188"/>
      <c r="HMA4" s="3188"/>
      <c r="HMB4" s="3188"/>
      <c r="HMC4" s="3188"/>
      <c r="HMD4" s="3188"/>
      <c r="HME4" s="3188"/>
      <c r="HMF4" s="3188"/>
      <c r="HMG4" s="3188"/>
      <c r="HMH4" s="3188"/>
      <c r="HMI4" s="3188"/>
      <c r="HMJ4" s="3188"/>
      <c r="HMK4" s="3188"/>
      <c r="HML4" s="3188"/>
      <c r="HMM4" s="3188"/>
      <c r="HMN4" s="3188"/>
      <c r="HMO4" s="3188"/>
      <c r="HMP4" s="3188"/>
      <c r="HMQ4" s="3188"/>
      <c r="HMR4" s="3188"/>
      <c r="HMS4" s="3188"/>
      <c r="HMT4" s="3188"/>
      <c r="HMU4" s="3188"/>
      <c r="HMV4" s="3188"/>
      <c r="HMW4" s="3188"/>
      <c r="HMX4" s="3188"/>
      <c r="HMY4" s="3188"/>
      <c r="HMZ4" s="3188"/>
      <c r="HNA4" s="3188"/>
      <c r="HNB4" s="3188"/>
      <c r="HNC4" s="3188"/>
      <c r="HND4" s="3188"/>
      <c r="HNE4" s="3188"/>
      <c r="HNF4" s="3188"/>
      <c r="HNG4" s="3188"/>
      <c r="HNH4" s="3188"/>
      <c r="HNI4" s="3188"/>
      <c r="HNJ4" s="3188"/>
      <c r="HNK4" s="3188"/>
      <c r="HNL4" s="3188"/>
      <c r="HNM4" s="3188"/>
      <c r="HNN4" s="3188"/>
      <c r="HNO4" s="3188"/>
      <c r="HNP4" s="3188"/>
      <c r="HNQ4" s="3188"/>
      <c r="HNR4" s="3188"/>
      <c r="HNS4" s="3188"/>
      <c r="HNT4" s="3188"/>
      <c r="HNU4" s="3188"/>
      <c r="HNV4" s="3188"/>
      <c r="HNW4" s="3188"/>
      <c r="HNX4" s="3188"/>
      <c r="HNY4" s="3188"/>
      <c r="HNZ4" s="3188"/>
      <c r="HOA4" s="3188"/>
      <c r="HOB4" s="3188"/>
      <c r="HOC4" s="3188"/>
      <c r="HOD4" s="3188"/>
      <c r="HOE4" s="3188"/>
      <c r="HOF4" s="3188"/>
      <c r="HOG4" s="3188"/>
      <c r="HOH4" s="3188"/>
      <c r="HOI4" s="3188"/>
      <c r="HOJ4" s="3188"/>
      <c r="HOK4" s="3188"/>
      <c r="HOL4" s="3188"/>
      <c r="HOM4" s="3188"/>
      <c r="HON4" s="3188"/>
      <c r="HOO4" s="3188"/>
      <c r="HOP4" s="3188"/>
      <c r="HOQ4" s="3188"/>
      <c r="HOR4" s="3188"/>
      <c r="HOS4" s="3188"/>
      <c r="HOT4" s="3188"/>
      <c r="HOU4" s="3188"/>
      <c r="HOV4" s="3188"/>
      <c r="HOW4" s="3188"/>
      <c r="HOX4" s="3188"/>
      <c r="HOY4" s="3188"/>
      <c r="HOZ4" s="3188"/>
      <c r="HPA4" s="3188"/>
      <c r="HPB4" s="3188"/>
      <c r="HPC4" s="3188"/>
      <c r="HPD4" s="3188"/>
      <c r="HPE4" s="3188"/>
      <c r="HPF4" s="3188"/>
      <c r="HPG4" s="3188"/>
      <c r="HPH4" s="3188"/>
      <c r="HPI4" s="3188"/>
      <c r="HPJ4" s="3188"/>
      <c r="HPK4" s="3188"/>
      <c r="HPL4" s="3188"/>
      <c r="HPM4" s="3188"/>
      <c r="HPN4" s="3188"/>
      <c r="HPO4" s="3188"/>
      <c r="HPP4" s="3188"/>
      <c r="HPQ4" s="3188"/>
      <c r="HPR4" s="3188"/>
      <c r="HPS4" s="3188"/>
      <c r="HPT4" s="3188"/>
      <c r="HPU4" s="3188"/>
      <c r="HPV4" s="3188"/>
      <c r="HPW4" s="3188"/>
      <c r="HPX4" s="3188"/>
      <c r="HPY4" s="3188"/>
      <c r="HPZ4" s="3188"/>
      <c r="HQA4" s="3188"/>
      <c r="HQB4" s="3188"/>
      <c r="HQC4" s="3188"/>
      <c r="HQD4" s="3188"/>
      <c r="HQE4" s="3188"/>
      <c r="HQF4" s="3188"/>
      <c r="HQG4" s="3188"/>
      <c r="HQH4" s="3188"/>
      <c r="HQI4" s="3188"/>
      <c r="HQJ4" s="3188"/>
      <c r="HQK4" s="3188"/>
      <c r="HQL4" s="3188"/>
      <c r="HQM4" s="3188"/>
      <c r="HQN4" s="3188"/>
      <c r="HQO4" s="3188"/>
      <c r="HQP4" s="3188"/>
      <c r="HQQ4" s="3188"/>
      <c r="HQR4" s="3188"/>
      <c r="HQS4" s="3188"/>
      <c r="HQT4" s="3188"/>
      <c r="HQU4" s="3188"/>
      <c r="HQV4" s="3188"/>
      <c r="HQW4" s="3188"/>
      <c r="HQX4" s="3188"/>
      <c r="HQY4" s="3188"/>
      <c r="HQZ4" s="3188"/>
      <c r="HRA4" s="3188"/>
      <c r="HRB4" s="3188"/>
      <c r="HRC4" s="3188"/>
      <c r="HRD4" s="3188"/>
      <c r="HRE4" s="3188"/>
      <c r="HRF4" s="3188"/>
      <c r="HRG4" s="3188"/>
      <c r="HRH4" s="3188"/>
      <c r="HRI4" s="3188"/>
      <c r="HRJ4" s="3188"/>
      <c r="HRK4" s="3188"/>
      <c r="HRL4" s="3188"/>
      <c r="HRM4" s="3188"/>
      <c r="HRN4" s="3188"/>
      <c r="HRO4" s="3188"/>
      <c r="HRP4" s="3188"/>
      <c r="HRQ4" s="3188"/>
      <c r="HRR4" s="3188"/>
      <c r="HRS4" s="3188"/>
      <c r="HRT4" s="3188"/>
      <c r="HRU4" s="3188"/>
      <c r="HRV4" s="3188"/>
      <c r="HRW4" s="3188"/>
      <c r="HRX4" s="3188"/>
      <c r="HRY4" s="3188"/>
      <c r="HRZ4" s="3188"/>
      <c r="HSA4" s="3188"/>
      <c r="HSB4" s="3188"/>
      <c r="HSC4" s="3188"/>
      <c r="HSD4" s="3188"/>
      <c r="HSE4" s="3188"/>
      <c r="HSF4" s="3188"/>
      <c r="HSG4" s="3188"/>
      <c r="HSH4" s="3188"/>
      <c r="HSI4" s="3188"/>
      <c r="HSJ4" s="3188"/>
      <c r="HSK4" s="3188"/>
      <c r="HSL4" s="3188"/>
      <c r="HSM4" s="3188"/>
      <c r="HSN4" s="3188"/>
      <c r="HSO4" s="3188"/>
      <c r="HSP4" s="3188"/>
      <c r="HSQ4" s="3188"/>
      <c r="HSR4" s="3188"/>
      <c r="HSS4" s="3188"/>
      <c r="HST4" s="3188"/>
      <c r="HSU4" s="3188"/>
      <c r="HSV4" s="3188"/>
      <c r="HSW4" s="3188"/>
      <c r="HSX4" s="3188"/>
      <c r="HSY4" s="3188"/>
      <c r="HSZ4" s="3188"/>
      <c r="HTA4" s="3188"/>
      <c r="HTB4" s="3188"/>
      <c r="HTC4" s="3188"/>
      <c r="HTD4" s="3188"/>
      <c r="HTE4" s="3188"/>
      <c r="HTF4" s="3188"/>
      <c r="HTG4" s="3188"/>
      <c r="HTH4" s="3188"/>
      <c r="HTI4" s="3188"/>
      <c r="HTJ4" s="3188"/>
      <c r="HTK4" s="3188"/>
      <c r="HTL4" s="3188"/>
      <c r="HTM4" s="3188"/>
      <c r="HTN4" s="3188"/>
      <c r="HTO4" s="3188"/>
      <c r="HTP4" s="3188"/>
      <c r="HTQ4" s="3188"/>
      <c r="HTR4" s="3188"/>
      <c r="HTS4" s="3188"/>
      <c r="HTT4" s="3188"/>
      <c r="HTU4" s="3188"/>
      <c r="HTV4" s="3188"/>
      <c r="HTW4" s="3188"/>
      <c r="HTX4" s="3188"/>
      <c r="HTY4" s="3188"/>
      <c r="HTZ4" s="3188"/>
      <c r="HUA4" s="3188"/>
      <c r="HUB4" s="3188"/>
      <c r="HUC4" s="3188"/>
      <c r="HUD4" s="3188"/>
      <c r="HUE4" s="3188"/>
      <c r="HUF4" s="3188"/>
      <c r="HUG4" s="3188"/>
      <c r="HUH4" s="3188"/>
      <c r="HUI4" s="3188"/>
      <c r="HUJ4" s="3188"/>
      <c r="HUK4" s="3188"/>
      <c r="HUL4" s="3188"/>
      <c r="HUM4" s="3188"/>
      <c r="HUN4" s="3188"/>
      <c r="HUO4" s="3188"/>
      <c r="HUP4" s="3188"/>
      <c r="HUQ4" s="3188"/>
      <c r="HUR4" s="3188"/>
      <c r="HUS4" s="3188"/>
      <c r="HUT4" s="3188"/>
      <c r="HUU4" s="3188"/>
      <c r="HUV4" s="3188"/>
      <c r="HUW4" s="3188"/>
      <c r="HUX4" s="3188"/>
      <c r="HUY4" s="3188"/>
      <c r="HUZ4" s="3188"/>
      <c r="HVA4" s="3188"/>
      <c r="HVB4" s="3188"/>
      <c r="HVC4" s="3188"/>
      <c r="HVD4" s="3188"/>
      <c r="HVE4" s="3188"/>
      <c r="HVF4" s="3188"/>
      <c r="HVG4" s="3188"/>
      <c r="HVH4" s="3188"/>
      <c r="HVI4" s="3188"/>
      <c r="HVJ4" s="3188"/>
      <c r="HVK4" s="3188"/>
      <c r="HVL4" s="3188"/>
      <c r="HVM4" s="3188"/>
      <c r="HVN4" s="3188"/>
      <c r="HVO4" s="3188"/>
      <c r="HVP4" s="3188"/>
      <c r="HVQ4" s="3188"/>
      <c r="HVR4" s="3188"/>
      <c r="HVS4" s="3188"/>
      <c r="HVT4" s="3188"/>
      <c r="HVU4" s="3188"/>
      <c r="HVV4" s="3188"/>
      <c r="HVW4" s="3188"/>
      <c r="HVX4" s="3188"/>
      <c r="HVY4" s="3188"/>
      <c r="HVZ4" s="3188"/>
      <c r="HWA4" s="3188"/>
      <c r="HWB4" s="3188"/>
      <c r="HWC4" s="3188"/>
      <c r="HWD4" s="3188"/>
      <c r="HWE4" s="3188"/>
      <c r="HWF4" s="3188"/>
      <c r="HWG4" s="3188"/>
      <c r="HWH4" s="3188"/>
      <c r="HWI4" s="3188"/>
      <c r="HWJ4" s="3188"/>
      <c r="HWK4" s="3188"/>
      <c r="HWL4" s="3188"/>
      <c r="HWM4" s="3188"/>
      <c r="HWN4" s="3188"/>
      <c r="HWO4" s="3188"/>
      <c r="HWP4" s="3188"/>
      <c r="HWQ4" s="3188"/>
      <c r="HWR4" s="3188"/>
      <c r="HWS4" s="3188"/>
      <c r="HWT4" s="3188"/>
      <c r="HWU4" s="3188"/>
      <c r="HWV4" s="3188"/>
      <c r="HWW4" s="3188"/>
      <c r="HWX4" s="3188"/>
      <c r="HWY4" s="3188"/>
      <c r="HWZ4" s="3188"/>
      <c r="HXA4" s="3188"/>
      <c r="HXB4" s="3188"/>
      <c r="HXC4" s="3188"/>
      <c r="HXD4" s="3188"/>
      <c r="HXE4" s="3188"/>
      <c r="HXF4" s="3188"/>
      <c r="HXG4" s="3188"/>
      <c r="HXH4" s="3188"/>
      <c r="HXI4" s="3188"/>
      <c r="HXJ4" s="3188"/>
      <c r="HXK4" s="3188"/>
      <c r="HXL4" s="3188"/>
      <c r="HXM4" s="3188"/>
      <c r="HXN4" s="3188"/>
      <c r="HXO4" s="3188"/>
      <c r="HXP4" s="3188"/>
      <c r="HXQ4" s="3188"/>
      <c r="HXR4" s="3188"/>
      <c r="HXS4" s="3188"/>
      <c r="HXT4" s="3188"/>
      <c r="HXU4" s="3188"/>
      <c r="HXV4" s="3188"/>
      <c r="HXW4" s="3188"/>
      <c r="HXX4" s="3188"/>
      <c r="HXY4" s="3188"/>
      <c r="HXZ4" s="3188"/>
      <c r="HYA4" s="3188"/>
      <c r="HYB4" s="3188"/>
      <c r="HYC4" s="3188"/>
      <c r="HYD4" s="3188"/>
      <c r="HYE4" s="3188"/>
      <c r="HYF4" s="3188"/>
      <c r="HYG4" s="3188"/>
      <c r="HYH4" s="3188"/>
      <c r="HYI4" s="3188"/>
      <c r="HYJ4" s="3188"/>
      <c r="HYK4" s="3188"/>
      <c r="HYL4" s="3188"/>
      <c r="HYM4" s="3188"/>
      <c r="HYN4" s="3188"/>
      <c r="HYO4" s="3188"/>
      <c r="HYP4" s="3188"/>
      <c r="HYQ4" s="3188"/>
      <c r="HYR4" s="3188"/>
      <c r="HYS4" s="3188"/>
      <c r="HYT4" s="3188"/>
      <c r="HYU4" s="3188"/>
      <c r="HYV4" s="3188"/>
      <c r="HYW4" s="3188"/>
      <c r="HYX4" s="3188"/>
      <c r="HYY4" s="3188"/>
      <c r="HYZ4" s="3188"/>
      <c r="HZA4" s="3188"/>
      <c r="HZB4" s="3188"/>
      <c r="HZC4" s="3188"/>
      <c r="HZD4" s="3188"/>
      <c r="HZE4" s="3188"/>
      <c r="HZF4" s="3188"/>
      <c r="HZG4" s="3188"/>
      <c r="HZH4" s="3188"/>
      <c r="HZI4" s="3188"/>
      <c r="HZJ4" s="3188"/>
      <c r="HZK4" s="3188"/>
      <c r="HZL4" s="3188"/>
      <c r="HZM4" s="3188"/>
      <c r="HZN4" s="3188"/>
      <c r="HZO4" s="3188"/>
      <c r="HZP4" s="3188"/>
      <c r="HZQ4" s="3188"/>
      <c r="HZR4" s="3188"/>
      <c r="HZS4" s="3188"/>
      <c r="HZT4" s="3188"/>
      <c r="HZU4" s="3188"/>
      <c r="HZV4" s="3188"/>
      <c r="HZW4" s="3188"/>
      <c r="HZX4" s="3188"/>
      <c r="HZY4" s="3188"/>
      <c r="HZZ4" s="3188"/>
      <c r="IAA4" s="3188"/>
      <c r="IAB4" s="3188"/>
      <c r="IAC4" s="3188"/>
      <c r="IAD4" s="3188"/>
      <c r="IAE4" s="3188"/>
      <c r="IAF4" s="3188"/>
      <c r="IAG4" s="3188"/>
      <c r="IAH4" s="3188"/>
      <c r="IAI4" s="3188"/>
      <c r="IAJ4" s="3188"/>
      <c r="IAK4" s="3188"/>
      <c r="IAL4" s="3188"/>
      <c r="IAM4" s="3188"/>
      <c r="IAN4" s="3188"/>
      <c r="IAO4" s="3188"/>
      <c r="IAP4" s="3188"/>
      <c r="IAQ4" s="3188"/>
      <c r="IAR4" s="3188"/>
      <c r="IAS4" s="3188"/>
      <c r="IAT4" s="3188"/>
      <c r="IAU4" s="3188"/>
      <c r="IAV4" s="3188"/>
      <c r="IAW4" s="3188"/>
      <c r="IAX4" s="3188"/>
      <c r="IAY4" s="3188"/>
      <c r="IAZ4" s="3188"/>
      <c r="IBA4" s="3188"/>
      <c r="IBB4" s="3188"/>
      <c r="IBC4" s="3188"/>
      <c r="IBD4" s="3188"/>
      <c r="IBE4" s="3188"/>
      <c r="IBF4" s="3188"/>
      <c r="IBG4" s="3188"/>
      <c r="IBH4" s="3188"/>
      <c r="IBI4" s="3188"/>
      <c r="IBJ4" s="3188"/>
      <c r="IBK4" s="3188"/>
      <c r="IBL4" s="3188"/>
      <c r="IBM4" s="3188"/>
      <c r="IBN4" s="3188"/>
      <c r="IBO4" s="3188"/>
      <c r="IBP4" s="3188"/>
      <c r="IBQ4" s="3188"/>
      <c r="IBR4" s="3188"/>
      <c r="IBS4" s="3188"/>
      <c r="IBT4" s="3188"/>
      <c r="IBU4" s="3188"/>
      <c r="IBV4" s="3188"/>
      <c r="IBW4" s="3188"/>
      <c r="IBX4" s="3188"/>
      <c r="IBY4" s="3188"/>
      <c r="IBZ4" s="3188"/>
      <c r="ICA4" s="3188"/>
      <c r="ICB4" s="3188"/>
      <c r="ICC4" s="3188"/>
      <c r="ICD4" s="3188"/>
      <c r="ICE4" s="3188"/>
      <c r="ICF4" s="3188"/>
      <c r="ICG4" s="3188"/>
      <c r="ICH4" s="3188"/>
      <c r="ICI4" s="3188"/>
      <c r="ICJ4" s="3188"/>
      <c r="ICK4" s="3188"/>
      <c r="ICL4" s="3188"/>
      <c r="ICM4" s="3188"/>
      <c r="ICN4" s="3188"/>
      <c r="ICO4" s="3188"/>
      <c r="ICP4" s="3188"/>
      <c r="ICQ4" s="3188"/>
      <c r="ICR4" s="3188"/>
      <c r="ICS4" s="3188"/>
      <c r="ICT4" s="3188"/>
      <c r="ICU4" s="3188"/>
      <c r="ICV4" s="3188"/>
      <c r="ICW4" s="3188"/>
      <c r="ICX4" s="3188"/>
      <c r="ICY4" s="3188"/>
      <c r="ICZ4" s="3188"/>
      <c r="IDA4" s="3188"/>
      <c r="IDB4" s="3188"/>
      <c r="IDC4" s="3188"/>
      <c r="IDD4" s="3188"/>
      <c r="IDE4" s="3188"/>
      <c r="IDF4" s="3188"/>
      <c r="IDG4" s="3188"/>
      <c r="IDH4" s="3188"/>
      <c r="IDI4" s="3188"/>
      <c r="IDJ4" s="3188"/>
      <c r="IDK4" s="3188"/>
      <c r="IDL4" s="3188"/>
      <c r="IDM4" s="3188"/>
      <c r="IDN4" s="3188"/>
      <c r="IDO4" s="3188"/>
      <c r="IDP4" s="3188"/>
      <c r="IDQ4" s="3188"/>
      <c r="IDR4" s="3188"/>
      <c r="IDS4" s="3188"/>
      <c r="IDT4" s="3188"/>
      <c r="IDU4" s="3188"/>
      <c r="IDV4" s="3188"/>
      <c r="IDW4" s="3188"/>
      <c r="IDX4" s="3188"/>
      <c r="IDY4" s="3188"/>
      <c r="IDZ4" s="3188"/>
      <c r="IEA4" s="3188"/>
      <c r="IEB4" s="3188"/>
      <c r="IEC4" s="3188"/>
      <c r="IED4" s="3188"/>
      <c r="IEE4" s="3188"/>
      <c r="IEF4" s="3188"/>
      <c r="IEG4" s="3188"/>
      <c r="IEH4" s="3188"/>
      <c r="IEI4" s="3188"/>
      <c r="IEJ4" s="3188"/>
      <c r="IEK4" s="3188"/>
      <c r="IEL4" s="3188"/>
      <c r="IEM4" s="3188"/>
      <c r="IEN4" s="3188"/>
      <c r="IEO4" s="3188"/>
      <c r="IEP4" s="3188"/>
      <c r="IEQ4" s="3188"/>
      <c r="IER4" s="3188"/>
      <c r="IES4" s="3188"/>
      <c r="IET4" s="3188"/>
      <c r="IEU4" s="3188"/>
      <c r="IEV4" s="3188"/>
      <c r="IEW4" s="3188"/>
      <c r="IEX4" s="3188"/>
      <c r="IEY4" s="3188"/>
      <c r="IEZ4" s="3188"/>
      <c r="IFA4" s="3188"/>
      <c r="IFB4" s="3188"/>
      <c r="IFC4" s="3188"/>
      <c r="IFD4" s="3188"/>
      <c r="IFE4" s="3188"/>
      <c r="IFF4" s="3188"/>
      <c r="IFG4" s="3188"/>
      <c r="IFH4" s="3188"/>
      <c r="IFI4" s="3188"/>
      <c r="IFJ4" s="3188"/>
      <c r="IFK4" s="3188"/>
      <c r="IFL4" s="3188"/>
      <c r="IFM4" s="3188"/>
      <c r="IFN4" s="3188"/>
      <c r="IFO4" s="3188"/>
      <c r="IFP4" s="3188"/>
      <c r="IFQ4" s="3188"/>
      <c r="IFR4" s="3188"/>
      <c r="IFS4" s="3188"/>
      <c r="IFT4" s="3188"/>
      <c r="IFU4" s="3188"/>
      <c r="IFV4" s="3188"/>
      <c r="IFW4" s="3188"/>
      <c r="IFX4" s="3188"/>
      <c r="IFY4" s="3188"/>
      <c r="IFZ4" s="3188"/>
      <c r="IGA4" s="3188"/>
      <c r="IGB4" s="3188"/>
      <c r="IGC4" s="3188"/>
      <c r="IGD4" s="3188"/>
      <c r="IGE4" s="3188"/>
      <c r="IGF4" s="3188"/>
      <c r="IGG4" s="3188"/>
      <c r="IGH4" s="3188"/>
      <c r="IGI4" s="3188"/>
      <c r="IGJ4" s="3188"/>
      <c r="IGK4" s="3188"/>
      <c r="IGL4" s="3188"/>
      <c r="IGM4" s="3188"/>
      <c r="IGN4" s="3188"/>
      <c r="IGO4" s="3188"/>
      <c r="IGP4" s="3188"/>
      <c r="IGQ4" s="3188"/>
      <c r="IGR4" s="3188"/>
      <c r="IGS4" s="3188"/>
      <c r="IGT4" s="3188"/>
      <c r="IGU4" s="3188"/>
      <c r="IGV4" s="3188"/>
      <c r="IGW4" s="3188"/>
      <c r="IGX4" s="3188"/>
      <c r="IGY4" s="3188"/>
      <c r="IGZ4" s="3188"/>
      <c r="IHA4" s="3188"/>
      <c r="IHB4" s="3188"/>
      <c r="IHC4" s="3188"/>
      <c r="IHD4" s="3188"/>
      <c r="IHE4" s="3188"/>
      <c r="IHF4" s="3188"/>
      <c r="IHG4" s="3188"/>
      <c r="IHH4" s="3188"/>
      <c r="IHI4" s="3188"/>
      <c r="IHJ4" s="3188"/>
      <c r="IHK4" s="3188"/>
      <c r="IHL4" s="3188"/>
      <c r="IHM4" s="3188"/>
      <c r="IHN4" s="3188"/>
      <c r="IHO4" s="3188"/>
      <c r="IHP4" s="3188"/>
      <c r="IHQ4" s="3188"/>
      <c r="IHR4" s="3188"/>
      <c r="IHS4" s="3188"/>
      <c r="IHT4" s="3188"/>
      <c r="IHU4" s="3188"/>
      <c r="IHV4" s="3188"/>
      <c r="IHW4" s="3188"/>
      <c r="IHX4" s="3188"/>
      <c r="IHY4" s="3188"/>
      <c r="IHZ4" s="3188"/>
      <c r="IIA4" s="3188"/>
      <c r="IIB4" s="3188"/>
      <c r="IIC4" s="3188"/>
      <c r="IID4" s="3188"/>
      <c r="IIE4" s="3188"/>
      <c r="IIF4" s="3188"/>
      <c r="IIG4" s="3188"/>
      <c r="IIH4" s="3188"/>
      <c r="III4" s="3188"/>
      <c r="IIJ4" s="3188"/>
      <c r="IIK4" s="3188"/>
      <c r="IIL4" s="3188"/>
      <c r="IIM4" s="3188"/>
      <c r="IIN4" s="3188"/>
      <c r="IIO4" s="3188"/>
      <c r="IIP4" s="3188"/>
      <c r="IIQ4" s="3188"/>
      <c r="IIR4" s="3188"/>
      <c r="IIS4" s="3188"/>
      <c r="IIT4" s="3188"/>
      <c r="IIU4" s="3188"/>
      <c r="IIV4" s="3188"/>
      <c r="IIW4" s="3188"/>
      <c r="IIX4" s="3188"/>
      <c r="IIY4" s="3188"/>
      <c r="IIZ4" s="3188"/>
      <c r="IJA4" s="3188"/>
      <c r="IJB4" s="3188"/>
      <c r="IJC4" s="3188"/>
      <c r="IJD4" s="3188"/>
      <c r="IJE4" s="3188"/>
      <c r="IJF4" s="3188"/>
      <c r="IJG4" s="3188"/>
      <c r="IJH4" s="3188"/>
      <c r="IJI4" s="3188"/>
      <c r="IJJ4" s="3188"/>
      <c r="IJK4" s="3188"/>
      <c r="IJL4" s="3188"/>
      <c r="IJM4" s="3188"/>
      <c r="IJN4" s="3188"/>
      <c r="IJO4" s="3188"/>
      <c r="IJP4" s="3188"/>
      <c r="IJQ4" s="3188"/>
      <c r="IJR4" s="3188"/>
      <c r="IJS4" s="3188"/>
      <c r="IJT4" s="3188"/>
      <c r="IJU4" s="3188"/>
      <c r="IJV4" s="3188"/>
      <c r="IJW4" s="3188"/>
      <c r="IJX4" s="3188"/>
      <c r="IJY4" s="3188"/>
      <c r="IJZ4" s="3188"/>
      <c r="IKA4" s="3188"/>
      <c r="IKB4" s="3188"/>
      <c r="IKC4" s="3188"/>
      <c r="IKD4" s="3188"/>
      <c r="IKE4" s="3188"/>
      <c r="IKF4" s="3188"/>
      <c r="IKG4" s="3188"/>
      <c r="IKH4" s="3188"/>
      <c r="IKI4" s="3188"/>
      <c r="IKJ4" s="3188"/>
      <c r="IKK4" s="3188"/>
      <c r="IKL4" s="3188"/>
      <c r="IKM4" s="3188"/>
      <c r="IKN4" s="3188"/>
      <c r="IKO4" s="3188"/>
      <c r="IKP4" s="3188"/>
      <c r="IKQ4" s="3188"/>
      <c r="IKR4" s="3188"/>
      <c r="IKS4" s="3188"/>
      <c r="IKT4" s="3188"/>
      <c r="IKU4" s="3188"/>
      <c r="IKV4" s="3188"/>
      <c r="IKW4" s="3188"/>
      <c r="IKX4" s="3188"/>
      <c r="IKY4" s="3188"/>
      <c r="IKZ4" s="3188"/>
      <c r="ILA4" s="3188"/>
      <c r="ILB4" s="3188"/>
      <c r="ILC4" s="3188"/>
      <c r="ILD4" s="3188"/>
      <c r="ILE4" s="3188"/>
      <c r="ILF4" s="3188"/>
      <c r="ILG4" s="3188"/>
      <c r="ILH4" s="3188"/>
      <c r="ILI4" s="3188"/>
      <c r="ILJ4" s="3188"/>
      <c r="ILK4" s="3188"/>
      <c r="ILL4" s="3188"/>
      <c r="ILM4" s="3188"/>
      <c r="ILN4" s="3188"/>
      <c r="ILO4" s="3188"/>
      <c r="ILP4" s="3188"/>
      <c r="ILQ4" s="3188"/>
      <c r="ILR4" s="3188"/>
      <c r="ILS4" s="3188"/>
      <c r="ILT4" s="3188"/>
      <c r="ILU4" s="3188"/>
      <c r="ILV4" s="3188"/>
      <c r="ILW4" s="3188"/>
      <c r="ILX4" s="3188"/>
      <c r="ILY4" s="3188"/>
      <c r="ILZ4" s="3188"/>
      <c r="IMA4" s="3188"/>
      <c r="IMB4" s="3188"/>
      <c r="IMC4" s="3188"/>
      <c r="IMD4" s="3188"/>
      <c r="IME4" s="3188"/>
      <c r="IMF4" s="3188"/>
      <c r="IMG4" s="3188"/>
      <c r="IMH4" s="3188"/>
      <c r="IMI4" s="3188"/>
      <c r="IMJ4" s="3188"/>
      <c r="IMK4" s="3188"/>
      <c r="IML4" s="3188"/>
      <c r="IMM4" s="3188"/>
      <c r="IMN4" s="3188"/>
      <c r="IMO4" s="3188"/>
      <c r="IMP4" s="3188"/>
      <c r="IMQ4" s="3188"/>
      <c r="IMR4" s="3188"/>
      <c r="IMS4" s="3188"/>
      <c r="IMT4" s="3188"/>
      <c r="IMU4" s="3188"/>
      <c r="IMV4" s="3188"/>
      <c r="IMW4" s="3188"/>
      <c r="IMX4" s="3188"/>
      <c r="IMY4" s="3188"/>
      <c r="IMZ4" s="3188"/>
      <c r="INA4" s="3188"/>
      <c r="INB4" s="3188"/>
      <c r="INC4" s="3188"/>
      <c r="IND4" s="3188"/>
      <c r="INE4" s="3188"/>
      <c r="INF4" s="3188"/>
      <c r="ING4" s="3188"/>
      <c r="INH4" s="3188"/>
      <c r="INI4" s="3188"/>
      <c r="INJ4" s="3188"/>
      <c r="INK4" s="3188"/>
      <c r="INL4" s="3188"/>
      <c r="INM4" s="3188"/>
      <c r="INN4" s="3188"/>
      <c r="INO4" s="3188"/>
      <c r="INP4" s="3188"/>
      <c r="INQ4" s="3188"/>
      <c r="INR4" s="3188"/>
      <c r="INS4" s="3188"/>
      <c r="INT4" s="3188"/>
      <c r="INU4" s="3188"/>
      <c r="INV4" s="3188"/>
      <c r="INW4" s="3188"/>
      <c r="INX4" s="3188"/>
      <c r="INY4" s="3188"/>
      <c r="INZ4" s="3188"/>
      <c r="IOA4" s="3188"/>
      <c r="IOB4" s="3188"/>
      <c r="IOC4" s="3188"/>
      <c r="IOD4" s="3188"/>
      <c r="IOE4" s="3188"/>
      <c r="IOF4" s="3188"/>
      <c r="IOG4" s="3188"/>
      <c r="IOH4" s="3188"/>
      <c r="IOI4" s="3188"/>
      <c r="IOJ4" s="3188"/>
      <c r="IOK4" s="3188"/>
      <c r="IOL4" s="3188"/>
      <c r="IOM4" s="3188"/>
      <c r="ION4" s="3188"/>
      <c r="IOO4" s="3188"/>
      <c r="IOP4" s="3188"/>
      <c r="IOQ4" s="3188"/>
      <c r="IOR4" s="3188"/>
      <c r="IOS4" s="3188"/>
      <c r="IOT4" s="3188"/>
      <c r="IOU4" s="3188"/>
      <c r="IOV4" s="3188"/>
      <c r="IOW4" s="3188"/>
      <c r="IOX4" s="3188"/>
      <c r="IOY4" s="3188"/>
      <c r="IOZ4" s="3188"/>
      <c r="IPA4" s="3188"/>
      <c r="IPB4" s="3188"/>
      <c r="IPC4" s="3188"/>
      <c r="IPD4" s="3188"/>
      <c r="IPE4" s="3188"/>
      <c r="IPF4" s="3188"/>
      <c r="IPG4" s="3188"/>
      <c r="IPH4" s="3188"/>
      <c r="IPI4" s="3188"/>
      <c r="IPJ4" s="3188"/>
      <c r="IPK4" s="3188"/>
      <c r="IPL4" s="3188"/>
      <c r="IPM4" s="3188"/>
      <c r="IPN4" s="3188"/>
      <c r="IPO4" s="3188"/>
      <c r="IPP4" s="3188"/>
      <c r="IPQ4" s="3188"/>
      <c r="IPR4" s="3188"/>
      <c r="IPS4" s="3188"/>
      <c r="IPT4" s="3188"/>
      <c r="IPU4" s="3188"/>
      <c r="IPV4" s="3188"/>
      <c r="IPW4" s="3188"/>
      <c r="IPX4" s="3188"/>
      <c r="IPY4" s="3188"/>
      <c r="IPZ4" s="3188"/>
      <c r="IQA4" s="3188"/>
      <c r="IQB4" s="3188"/>
      <c r="IQC4" s="3188"/>
      <c r="IQD4" s="3188"/>
      <c r="IQE4" s="3188"/>
      <c r="IQF4" s="3188"/>
      <c r="IQG4" s="3188"/>
      <c r="IQH4" s="3188"/>
      <c r="IQI4" s="3188"/>
      <c r="IQJ4" s="3188"/>
      <c r="IQK4" s="3188"/>
      <c r="IQL4" s="3188"/>
      <c r="IQM4" s="3188"/>
      <c r="IQN4" s="3188"/>
      <c r="IQO4" s="3188"/>
      <c r="IQP4" s="3188"/>
      <c r="IQQ4" s="3188"/>
      <c r="IQR4" s="3188"/>
      <c r="IQS4" s="3188"/>
      <c r="IQT4" s="3188"/>
      <c r="IQU4" s="3188"/>
      <c r="IQV4" s="3188"/>
      <c r="IQW4" s="3188"/>
      <c r="IQX4" s="3188"/>
      <c r="IQY4" s="3188"/>
      <c r="IQZ4" s="3188"/>
      <c r="IRA4" s="3188"/>
      <c r="IRB4" s="3188"/>
      <c r="IRC4" s="3188"/>
      <c r="IRD4" s="3188"/>
      <c r="IRE4" s="3188"/>
      <c r="IRF4" s="3188"/>
      <c r="IRG4" s="3188"/>
      <c r="IRH4" s="3188"/>
      <c r="IRI4" s="3188"/>
      <c r="IRJ4" s="3188"/>
      <c r="IRK4" s="3188"/>
      <c r="IRL4" s="3188"/>
      <c r="IRM4" s="3188"/>
      <c r="IRN4" s="3188"/>
      <c r="IRO4" s="3188"/>
      <c r="IRP4" s="3188"/>
      <c r="IRQ4" s="3188"/>
      <c r="IRR4" s="3188"/>
      <c r="IRS4" s="3188"/>
      <c r="IRT4" s="3188"/>
      <c r="IRU4" s="3188"/>
      <c r="IRV4" s="3188"/>
      <c r="IRW4" s="3188"/>
      <c r="IRX4" s="3188"/>
      <c r="IRY4" s="3188"/>
      <c r="IRZ4" s="3188"/>
      <c r="ISA4" s="3188"/>
      <c r="ISB4" s="3188"/>
      <c r="ISC4" s="3188"/>
      <c r="ISD4" s="3188"/>
      <c r="ISE4" s="3188"/>
      <c r="ISF4" s="3188"/>
      <c r="ISG4" s="3188"/>
      <c r="ISH4" s="3188"/>
      <c r="ISI4" s="3188"/>
      <c r="ISJ4" s="3188"/>
      <c r="ISK4" s="3188"/>
      <c r="ISL4" s="3188"/>
      <c r="ISM4" s="3188"/>
      <c r="ISN4" s="3188"/>
      <c r="ISO4" s="3188"/>
      <c r="ISP4" s="3188"/>
      <c r="ISQ4" s="3188"/>
      <c r="ISR4" s="3188"/>
      <c r="ISS4" s="3188"/>
      <c r="IST4" s="3188"/>
      <c r="ISU4" s="3188"/>
      <c r="ISV4" s="3188"/>
      <c r="ISW4" s="3188"/>
      <c r="ISX4" s="3188"/>
      <c r="ISY4" s="3188"/>
      <c r="ISZ4" s="3188"/>
      <c r="ITA4" s="3188"/>
      <c r="ITB4" s="3188"/>
      <c r="ITC4" s="3188"/>
      <c r="ITD4" s="3188"/>
      <c r="ITE4" s="3188"/>
      <c r="ITF4" s="3188"/>
      <c r="ITG4" s="3188"/>
      <c r="ITH4" s="3188"/>
      <c r="ITI4" s="3188"/>
      <c r="ITJ4" s="3188"/>
      <c r="ITK4" s="3188"/>
      <c r="ITL4" s="3188"/>
      <c r="ITM4" s="3188"/>
      <c r="ITN4" s="3188"/>
      <c r="ITO4" s="3188"/>
      <c r="ITP4" s="3188"/>
      <c r="ITQ4" s="3188"/>
      <c r="ITR4" s="3188"/>
      <c r="ITS4" s="3188"/>
      <c r="ITT4" s="3188"/>
      <c r="ITU4" s="3188"/>
      <c r="ITV4" s="3188"/>
      <c r="ITW4" s="3188"/>
      <c r="ITX4" s="3188"/>
      <c r="ITY4" s="3188"/>
      <c r="ITZ4" s="3188"/>
      <c r="IUA4" s="3188"/>
      <c r="IUB4" s="3188"/>
      <c r="IUC4" s="3188"/>
      <c r="IUD4" s="3188"/>
      <c r="IUE4" s="3188"/>
      <c r="IUF4" s="3188"/>
      <c r="IUG4" s="3188"/>
      <c r="IUH4" s="3188"/>
      <c r="IUI4" s="3188"/>
      <c r="IUJ4" s="3188"/>
      <c r="IUK4" s="3188"/>
      <c r="IUL4" s="3188"/>
      <c r="IUM4" s="3188"/>
      <c r="IUN4" s="3188"/>
      <c r="IUO4" s="3188"/>
      <c r="IUP4" s="3188"/>
      <c r="IUQ4" s="3188"/>
      <c r="IUR4" s="3188"/>
      <c r="IUS4" s="3188"/>
      <c r="IUT4" s="3188"/>
      <c r="IUU4" s="3188"/>
      <c r="IUV4" s="3188"/>
      <c r="IUW4" s="3188"/>
      <c r="IUX4" s="3188"/>
      <c r="IUY4" s="3188"/>
      <c r="IUZ4" s="3188"/>
      <c r="IVA4" s="3188"/>
      <c r="IVB4" s="3188"/>
      <c r="IVC4" s="3188"/>
      <c r="IVD4" s="3188"/>
      <c r="IVE4" s="3188"/>
      <c r="IVF4" s="3188"/>
      <c r="IVG4" s="3188"/>
      <c r="IVH4" s="3188"/>
      <c r="IVI4" s="3188"/>
      <c r="IVJ4" s="3188"/>
      <c r="IVK4" s="3188"/>
      <c r="IVL4" s="3188"/>
      <c r="IVM4" s="3188"/>
      <c r="IVN4" s="3188"/>
      <c r="IVO4" s="3188"/>
      <c r="IVP4" s="3188"/>
      <c r="IVQ4" s="3188"/>
      <c r="IVR4" s="3188"/>
      <c r="IVS4" s="3188"/>
      <c r="IVT4" s="3188"/>
      <c r="IVU4" s="3188"/>
      <c r="IVV4" s="3188"/>
      <c r="IVW4" s="3188"/>
      <c r="IVX4" s="3188"/>
      <c r="IVY4" s="3188"/>
      <c r="IVZ4" s="3188"/>
      <c r="IWA4" s="3188"/>
      <c r="IWB4" s="3188"/>
      <c r="IWC4" s="3188"/>
      <c r="IWD4" s="3188"/>
      <c r="IWE4" s="3188"/>
      <c r="IWF4" s="3188"/>
      <c r="IWG4" s="3188"/>
      <c r="IWH4" s="3188"/>
      <c r="IWI4" s="3188"/>
      <c r="IWJ4" s="3188"/>
      <c r="IWK4" s="3188"/>
      <c r="IWL4" s="3188"/>
      <c r="IWM4" s="3188"/>
      <c r="IWN4" s="3188"/>
      <c r="IWO4" s="3188"/>
      <c r="IWP4" s="3188"/>
      <c r="IWQ4" s="3188"/>
      <c r="IWR4" s="3188"/>
      <c r="IWS4" s="3188"/>
      <c r="IWT4" s="3188"/>
      <c r="IWU4" s="3188"/>
      <c r="IWV4" s="3188"/>
      <c r="IWW4" s="3188"/>
      <c r="IWX4" s="3188"/>
      <c r="IWY4" s="3188"/>
      <c r="IWZ4" s="3188"/>
      <c r="IXA4" s="3188"/>
      <c r="IXB4" s="3188"/>
      <c r="IXC4" s="3188"/>
      <c r="IXD4" s="3188"/>
      <c r="IXE4" s="3188"/>
      <c r="IXF4" s="3188"/>
      <c r="IXG4" s="3188"/>
      <c r="IXH4" s="3188"/>
      <c r="IXI4" s="3188"/>
      <c r="IXJ4" s="3188"/>
      <c r="IXK4" s="3188"/>
      <c r="IXL4" s="3188"/>
      <c r="IXM4" s="3188"/>
      <c r="IXN4" s="3188"/>
      <c r="IXO4" s="3188"/>
      <c r="IXP4" s="3188"/>
      <c r="IXQ4" s="3188"/>
      <c r="IXR4" s="3188"/>
      <c r="IXS4" s="3188"/>
      <c r="IXT4" s="3188"/>
      <c r="IXU4" s="3188"/>
      <c r="IXV4" s="3188"/>
      <c r="IXW4" s="3188"/>
      <c r="IXX4" s="3188"/>
      <c r="IXY4" s="3188"/>
      <c r="IXZ4" s="3188"/>
      <c r="IYA4" s="3188"/>
      <c r="IYB4" s="3188"/>
      <c r="IYC4" s="3188"/>
      <c r="IYD4" s="3188"/>
      <c r="IYE4" s="3188"/>
      <c r="IYF4" s="3188"/>
      <c r="IYG4" s="3188"/>
      <c r="IYH4" s="3188"/>
      <c r="IYI4" s="3188"/>
      <c r="IYJ4" s="3188"/>
      <c r="IYK4" s="3188"/>
      <c r="IYL4" s="3188"/>
      <c r="IYM4" s="3188"/>
      <c r="IYN4" s="3188"/>
      <c r="IYO4" s="3188"/>
      <c r="IYP4" s="3188"/>
      <c r="IYQ4" s="3188"/>
      <c r="IYR4" s="3188"/>
      <c r="IYS4" s="3188"/>
      <c r="IYT4" s="3188"/>
      <c r="IYU4" s="3188"/>
      <c r="IYV4" s="3188"/>
      <c r="IYW4" s="3188"/>
      <c r="IYX4" s="3188"/>
      <c r="IYY4" s="3188"/>
      <c r="IYZ4" s="3188"/>
      <c r="IZA4" s="3188"/>
      <c r="IZB4" s="3188"/>
      <c r="IZC4" s="3188"/>
      <c r="IZD4" s="3188"/>
      <c r="IZE4" s="3188"/>
      <c r="IZF4" s="3188"/>
      <c r="IZG4" s="3188"/>
      <c r="IZH4" s="3188"/>
      <c r="IZI4" s="3188"/>
      <c r="IZJ4" s="3188"/>
      <c r="IZK4" s="3188"/>
      <c r="IZL4" s="3188"/>
      <c r="IZM4" s="3188"/>
      <c r="IZN4" s="3188"/>
      <c r="IZO4" s="3188"/>
      <c r="IZP4" s="3188"/>
      <c r="IZQ4" s="3188"/>
      <c r="IZR4" s="3188"/>
      <c r="IZS4" s="3188"/>
      <c r="IZT4" s="3188"/>
      <c r="IZU4" s="3188"/>
      <c r="IZV4" s="3188"/>
      <c r="IZW4" s="3188"/>
      <c r="IZX4" s="3188"/>
      <c r="IZY4" s="3188"/>
      <c r="IZZ4" s="3188"/>
      <c r="JAA4" s="3188"/>
      <c r="JAB4" s="3188"/>
      <c r="JAC4" s="3188"/>
      <c r="JAD4" s="3188"/>
      <c r="JAE4" s="3188"/>
      <c r="JAF4" s="3188"/>
      <c r="JAG4" s="3188"/>
      <c r="JAH4" s="3188"/>
      <c r="JAI4" s="3188"/>
      <c r="JAJ4" s="3188"/>
      <c r="JAK4" s="3188"/>
      <c r="JAL4" s="3188"/>
      <c r="JAM4" s="3188"/>
      <c r="JAN4" s="3188"/>
      <c r="JAO4" s="3188"/>
      <c r="JAP4" s="3188"/>
      <c r="JAQ4" s="3188"/>
      <c r="JAR4" s="3188"/>
      <c r="JAS4" s="3188"/>
      <c r="JAT4" s="3188"/>
      <c r="JAU4" s="3188"/>
      <c r="JAV4" s="3188"/>
      <c r="JAW4" s="3188"/>
      <c r="JAX4" s="3188"/>
      <c r="JAY4" s="3188"/>
      <c r="JAZ4" s="3188"/>
      <c r="JBA4" s="3188"/>
      <c r="JBB4" s="3188"/>
      <c r="JBC4" s="3188"/>
      <c r="JBD4" s="3188"/>
      <c r="JBE4" s="3188"/>
      <c r="JBF4" s="3188"/>
      <c r="JBG4" s="3188"/>
      <c r="JBH4" s="3188"/>
      <c r="JBI4" s="3188"/>
      <c r="JBJ4" s="3188"/>
      <c r="JBK4" s="3188"/>
      <c r="JBL4" s="3188"/>
      <c r="JBM4" s="3188"/>
      <c r="JBN4" s="3188"/>
      <c r="JBO4" s="3188"/>
      <c r="JBP4" s="3188"/>
      <c r="JBQ4" s="3188"/>
      <c r="JBR4" s="3188"/>
      <c r="JBS4" s="3188"/>
      <c r="JBT4" s="3188"/>
      <c r="JBU4" s="3188"/>
      <c r="JBV4" s="3188"/>
      <c r="JBW4" s="3188"/>
      <c r="JBX4" s="3188"/>
      <c r="JBY4" s="3188"/>
      <c r="JBZ4" s="3188"/>
      <c r="JCA4" s="3188"/>
      <c r="JCB4" s="3188"/>
      <c r="JCC4" s="3188"/>
      <c r="JCD4" s="3188"/>
      <c r="JCE4" s="3188"/>
      <c r="JCF4" s="3188"/>
      <c r="JCG4" s="3188"/>
      <c r="JCH4" s="3188"/>
      <c r="JCI4" s="3188"/>
      <c r="JCJ4" s="3188"/>
      <c r="JCK4" s="3188"/>
      <c r="JCL4" s="3188"/>
      <c r="JCM4" s="3188"/>
      <c r="JCN4" s="3188"/>
      <c r="JCO4" s="3188"/>
      <c r="JCP4" s="3188"/>
      <c r="JCQ4" s="3188"/>
      <c r="JCR4" s="3188"/>
      <c r="JCS4" s="3188"/>
      <c r="JCT4" s="3188"/>
      <c r="JCU4" s="3188"/>
      <c r="JCV4" s="3188"/>
      <c r="JCW4" s="3188"/>
      <c r="JCX4" s="3188"/>
      <c r="JCY4" s="3188"/>
      <c r="JCZ4" s="3188"/>
      <c r="JDA4" s="3188"/>
      <c r="JDB4" s="3188"/>
      <c r="JDC4" s="3188"/>
      <c r="JDD4" s="3188"/>
      <c r="JDE4" s="3188"/>
      <c r="JDF4" s="3188"/>
      <c r="JDG4" s="3188"/>
      <c r="JDH4" s="3188"/>
      <c r="JDI4" s="3188"/>
      <c r="JDJ4" s="3188"/>
      <c r="JDK4" s="3188"/>
      <c r="JDL4" s="3188"/>
      <c r="JDM4" s="3188"/>
      <c r="JDN4" s="3188"/>
      <c r="JDO4" s="3188"/>
      <c r="JDP4" s="3188"/>
      <c r="JDQ4" s="3188"/>
      <c r="JDR4" s="3188"/>
      <c r="JDS4" s="3188"/>
      <c r="JDT4" s="3188"/>
      <c r="JDU4" s="3188"/>
      <c r="JDV4" s="3188"/>
      <c r="JDW4" s="3188"/>
      <c r="JDX4" s="3188"/>
      <c r="JDY4" s="3188"/>
      <c r="JDZ4" s="3188"/>
      <c r="JEA4" s="3188"/>
      <c r="JEB4" s="3188"/>
      <c r="JEC4" s="3188"/>
      <c r="JED4" s="3188"/>
      <c r="JEE4" s="3188"/>
      <c r="JEF4" s="3188"/>
      <c r="JEG4" s="3188"/>
      <c r="JEH4" s="3188"/>
      <c r="JEI4" s="3188"/>
      <c r="JEJ4" s="3188"/>
      <c r="JEK4" s="3188"/>
      <c r="JEL4" s="3188"/>
      <c r="JEM4" s="3188"/>
      <c r="JEN4" s="3188"/>
      <c r="JEO4" s="3188"/>
      <c r="JEP4" s="3188"/>
      <c r="JEQ4" s="3188"/>
      <c r="JER4" s="3188"/>
      <c r="JES4" s="3188"/>
      <c r="JET4" s="3188"/>
      <c r="JEU4" s="3188"/>
      <c r="JEV4" s="3188"/>
      <c r="JEW4" s="3188"/>
      <c r="JEX4" s="3188"/>
      <c r="JEY4" s="3188"/>
      <c r="JEZ4" s="3188"/>
      <c r="JFA4" s="3188"/>
      <c r="JFB4" s="3188"/>
      <c r="JFC4" s="3188"/>
      <c r="JFD4" s="3188"/>
      <c r="JFE4" s="3188"/>
      <c r="JFF4" s="3188"/>
      <c r="JFG4" s="3188"/>
      <c r="JFH4" s="3188"/>
      <c r="JFI4" s="3188"/>
      <c r="JFJ4" s="3188"/>
      <c r="JFK4" s="3188"/>
      <c r="JFL4" s="3188"/>
      <c r="JFM4" s="3188"/>
      <c r="JFN4" s="3188"/>
      <c r="JFO4" s="3188"/>
      <c r="JFP4" s="3188"/>
      <c r="JFQ4" s="3188"/>
      <c r="JFR4" s="3188"/>
      <c r="JFS4" s="3188"/>
      <c r="JFT4" s="3188"/>
      <c r="JFU4" s="3188"/>
      <c r="JFV4" s="3188"/>
      <c r="JFW4" s="3188"/>
      <c r="JFX4" s="3188"/>
      <c r="JFY4" s="3188"/>
      <c r="JFZ4" s="3188"/>
      <c r="JGA4" s="3188"/>
      <c r="JGB4" s="3188"/>
      <c r="JGC4" s="3188"/>
      <c r="JGD4" s="3188"/>
      <c r="JGE4" s="3188"/>
      <c r="JGF4" s="3188"/>
      <c r="JGG4" s="3188"/>
      <c r="JGH4" s="3188"/>
      <c r="JGI4" s="3188"/>
      <c r="JGJ4" s="3188"/>
      <c r="JGK4" s="3188"/>
      <c r="JGL4" s="3188"/>
      <c r="JGM4" s="3188"/>
      <c r="JGN4" s="3188"/>
      <c r="JGO4" s="3188"/>
      <c r="JGP4" s="3188"/>
      <c r="JGQ4" s="3188"/>
      <c r="JGR4" s="3188"/>
      <c r="JGS4" s="3188"/>
      <c r="JGT4" s="3188"/>
      <c r="JGU4" s="3188"/>
      <c r="JGV4" s="3188"/>
      <c r="JGW4" s="3188"/>
      <c r="JGX4" s="3188"/>
      <c r="JGY4" s="3188"/>
      <c r="JGZ4" s="3188"/>
      <c r="JHA4" s="3188"/>
      <c r="JHB4" s="3188"/>
      <c r="JHC4" s="3188"/>
      <c r="JHD4" s="3188"/>
      <c r="JHE4" s="3188"/>
      <c r="JHF4" s="3188"/>
      <c r="JHG4" s="3188"/>
      <c r="JHH4" s="3188"/>
      <c r="JHI4" s="3188"/>
      <c r="JHJ4" s="3188"/>
      <c r="JHK4" s="3188"/>
      <c r="JHL4" s="3188"/>
      <c r="JHM4" s="3188"/>
      <c r="JHN4" s="3188"/>
      <c r="JHO4" s="3188"/>
      <c r="JHP4" s="3188"/>
      <c r="JHQ4" s="3188"/>
      <c r="JHR4" s="3188"/>
      <c r="JHS4" s="3188"/>
      <c r="JHT4" s="3188"/>
      <c r="JHU4" s="3188"/>
      <c r="JHV4" s="3188"/>
      <c r="JHW4" s="3188"/>
      <c r="JHX4" s="3188"/>
      <c r="JHY4" s="3188"/>
      <c r="JHZ4" s="3188"/>
      <c r="JIA4" s="3188"/>
      <c r="JIB4" s="3188"/>
      <c r="JIC4" s="3188"/>
      <c r="JID4" s="3188"/>
      <c r="JIE4" s="3188"/>
      <c r="JIF4" s="3188"/>
      <c r="JIG4" s="3188"/>
      <c r="JIH4" s="3188"/>
      <c r="JII4" s="3188"/>
      <c r="JIJ4" s="3188"/>
      <c r="JIK4" s="3188"/>
      <c r="JIL4" s="3188"/>
      <c r="JIM4" s="3188"/>
      <c r="JIN4" s="3188"/>
      <c r="JIO4" s="3188"/>
      <c r="JIP4" s="3188"/>
      <c r="JIQ4" s="3188"/>
      <c r="JIR4" s="3188"/>
      <c r="JIS4" s="3188"/>
      <c r="JIT4" s="3188"/>
      <c r="JIU4" s="3188"/>
      <c r="JIV4" s="3188"/>
      <c r="JIW4" s="3188"/>
      <c r="JIX4" s="3188"/>
      <c r="JIY4" s="3188"/>
      <c r="JIZ4" s="3188"/>
      <c r="JJA4" s="3188"/>
      <c r="JJB4" s="3188"/>
      <c r="JJC4" s="3188"/>
      <c r="JJD4" s="3188"/>
      <c r="JJE4" s="3188"/>
      <c r="JJF4" s="3188"/>
      <c r="JJG4" s="3188"/>
      <c r="JJH4" s="3188"/>
      <c r="JJI4" s="3188"/>
      <c r="JJJ4" s="3188"/>
      <c r="JJK4" s="3188"/>
      <c r="JJL4" s="3188"/>
      <c r="JJM4" s="3188"/>
      <c r="JJN4" s="3188"/>
      <c r="JJO4" s="3188"/>
      <c r="JJP4" s="3188"/>
      <c r="JJQ4" s="3188"/>
      <c r="JJR4" s="3188"/>
      <c r="JJS4" s="3188"/>
      <c r="JJT4" s="3188"/>
      <c r="JJU4" s="3188"/>
      <c r="JJV4" s="3188"/>
      <c r="JJW4" s="3188"/>
      <c r="JJX4" s="3188"/>
      <c r="JJY4" s="3188"/>
      <c r="JJZ4" s="3188"/>
      <c r="JKA4" s="3188"/>
      <c r="JKB4" s="3188"/>
      <c r="JKC4" s="3188"/>
      <c r="JKD4" s="3188"/>
      <c r="JKE4" s="3188"/>
      <c r="JKF4" s="3188"/>
      <c r="JKG4" s="3188"/>
      <c r="JKH4" s="3188"/>
      <c r="JKI4" s="3188"/>
      <c r="JKJ4" s="3188"/>
      <c r="JKK4" s="3188"/>
      <c r="JKL4" s="3188"/>
      <c r="JKM4" s="3188"/>
      <c r="JKN4" s="3188"/>
      <c r="JKO4" s="3188"/>
      <c r="JKP4" s="3188"/>
      <c r="JKQ4" s="3188"/>
      <c r="JKR4" s="3188"/>
      <c r="JKS4" s="3188"/>
      <c r="JKT4" s="3188"/>
      <c r="JKU4" s="3188"/>
      <c r="JKV4" s="3188"/>
      <c r="JKW4" s="3188"/>
      <c r="JKX4" s="3188"/>
      <c r="JKY4" s="3188"/>
      <c r="JKZ4" s="3188"/>
      <c r="JLA4" s="3188"/>
      <c r="JLB4" s="3188"/>
      <c r="JLC4" s="3188"/>
      <c r="JLD4" s="3188"/>
      <c r="JLE4" s="3188"/>
      <c r="JLF4" s="3188"/>
      <c r="JLG4" s="3188"/>
      <c r="JLH4" s="3188"/>
      <c r="JLI4" s="3188"/>
      <c r="JLJ4" s="3188"/>
      <c r="JLK4" s="3188"/>
      <c r="JLL4" s="3188"/>
      <c r="JLM4" s="3188"/>
      <c r="JLN4" s="3188"/>
      <c r="JLO4" s="3188"/>
      <c r="JLP4" s="3188"/>
      <c r="JLQ4" s="3188"/>
      <c r="JLR4" s="3188"/>
      <c r="JLS4" s="3188"/>
      <c r="JLT4" s="3188"/>
      <c r="JLU4" s="3188"/>
      <c r="JLV4" s="3188"/>
      <c r="JLW4" s="3188"/>
      <c r="JLX4" s="3188"/>
      <c r="JLY4" s="3188"/>
      <c r="JLZ4" s="3188"/>
      <c r="JMA4" s="3188"/>
      <c r="JMB4" s="3188"/>
      <c r="JMC4" s="3188"/>
      <c r="JMD4" s="3188"/>
      <c r="JME4" s="3188"/>
      <c r="JMF4" s="3188"/>
      <c r="JMG4" s="3188"/>
      <c r="JMH4" s="3188"/>
      <c r="JMI4" s="3188"/>
      <c r="JMJ4" s="3188"/>
      <c r="JMK4" s="3188"/>
      <c r="JML4" s="3188"/>
      <c r="JMM4" s="3188"/>
      <c r="JMN4" s="3188"/>
      <c r="JMO4" s="3188"/>
      <c r="JMP4" s="3188"/>
      <c r="JMQ4" s="3188"/>
      <c r="JMR4" s="3188"/>
      <c r="JMS4" s="3188"/>
      <c r="JMT4" s="3188"/>
      <c r="JMU4" s="3188"/>
      <c r="JMV4" s="3188"/>
      <c r="JMW4" s="3188"/>
      <c r="JMX4" s="3188"/>
      <c r="JMY4" s="3188"/>
      <c r="JMZ4" s="3188"/>
      <c r="JNA4" s="3188"/>
      <c r="JNB4" s="3188"/>
      <c r="JNC4" s="3188"/>
      <c r="JND4" s="3188"/>
      <c r="JNE4" s="3188"/>
      <c r="JNF4" s="3188"/>
      <c r="JNG4" s="3188"/>
      <c r="JNH4" s="3188"/>
      <c r="JNI4" s="3188"/>
      <c r="JNJ4" s="3188"/>
      <c r="JNK4" s="3188"/>
      <c r="JNL4" s="3188"/>
      <c r="JNM4" s="3188"/>
      <c r="JNN4" s="3188"/>
      <c r="JNO4" s="3188"/>
      <c r="JNP4" s="3188"/>
      <c r="JNQ4" s="3188"/>
      <c r="JNR4" s="3188"/>
      <c r="JNS4" s="3188"/>
      <c r="JNT4" s="3188"/>
      <c r="JNU4" s="3188"/>
      <c r="JNV4" s="3188"/>
      <c r="JNW4" s="3188"/>
      <c r="JNX4" s="3188"/>
      <c r="JNY4" s="3188"/>
      <c r="JNZ4" s="3188"/>
      <c r="JOA4" s="3188"/>
      <c r="JOB4" s="3188"/>
      <c r="JOC4" s="3188"/>
      <c r="JOD4" s="3188"/>
      <c r="JOE4" s="3188"/>
      <c r="JOF4" s="3188"/>
      <c r="JOG4" s="3188"/>
      <c r="JOH4" s="3188"/>
      <c r="JOI4" s="3188"/>
      <c r="JOJ4" s="3188"/>
      <c r="JOK4" s="3188"/>
      <c r="JOL4" s="3188"/>
      <c r="JOM4" s="3188"/>
      <c r="JON4" s="3188"/>
      <c r="JOO4" s="3188"/>
      <c r="JOP4" s="3188"/>
      <c r="JOQ4" s="3188"/>
      <c r="JOR4" s="3188"/>
      <c r="JOS4" s="3188"/>
      <c r="JOT4" s="3188"/>
      <c r="JOU4" s="3188"/>
      <c r="JOV4" s="3188"/>
      <c r="JOW4" s="3188"/>
      <c r="JOX4" s="3188"/>
      <c r="JOY4" s="3188"/>
      <c r="JOZ4" s="3188"/>
      <c r="JPA4" s="3188"/>
      <c r="JPB4" s="3188"/>
      <c r="JPC4" s="3188"/>
      <c r="JPD4" s="3188"/>
      <c r="JPE4" s="3188"/>
      <c r="JPF4" s="3188"/>
      <c r="JPG4" s="3188"/>
      <c r="JPH4" s="3188"/>
      <c r="JPI4" s="3188"/>
      <c r="JPJ4" s="3188"/>
      <c r="JPK4" s="3188"/>
      <c r="JPL4" s="3188"/>
      <c r="JPM4" s="3188"/>
      <c r="JPN4" s="3188"/>
      <c r="JPO4" s="3188"/>
      <c r="JPP4" s="3188"/>
      <c r="JPQ4" s="3188"/>
      <c r="JPR4" s="3188"/>
      <c r="JPS4" s="3188"/>
      <c r="JPT4" s="3188"/>
      <c r="JPU4" s="3188"/>
      <c r="JPV4" s="3188"/>
      <c r="JPW4" s="3188"/>
      <c r="JPX4" s="3188"/>
      <c r="JPY4" s="3188"/>
      <c r="JPZ4" s="3188"/>
      <c r="JQA4" s="3188"/>
      <c r="JQB4" s="3188"/>
      <c r="JQC4" s="3188"/>
      <c r="JQD4" s="3188"/>
      <c r="JQE4" s="3188"/>
      <c r="JQF4" s="3188"/>
      <c r="JQG4" s="3188"/>
      <c r="JQH4" s="3188"/>
      <c r="JQI4" s="3188"/>
      <c r="JQJ4" s="3188"/>
      <c r="JQK4" s="3188"/>
      <c r="JQL4" s="3188"/>
      <c r="JQM4" s="3188"/>
      <c r="JQN4" s="3188"/>
      <c r="JQO4" s="3188"/>
      <c r="JQP4" s="3188"/>
      <c r="JQQ4" s="3188"/>
      <c r="JQR4" s="3188"/>
      <c r="JQS4" s="3188"/>
      <c r="JQT4" s="3188"/>
      <c r="JQU4" s="3188"/>
      <c r="JQV4" s="3188"/>
      <c r="JQW4" s="3188"/>
      <c r="JQX4" s="3188"/>
      <c r="JQY4" s="3188"/>
      <c r="JQZ4" s="3188"/>
      <c r="JRA4" s="3188"/>
      <c r="JRB4" s="3188"/>
      <c r="JRC4" s="3188"/>
      <c r="JRD4" s="3188"/>
      <c r="JRE4" s="3188"/>
      <c r="JRF4" s="3188"/>
      <c r="JRG4" s="3188"/>
      <c r="JRH4" s="3188"/>
      <c r="JRI4" s="3188"/>
      <c r="JRJ4" s="3188"/>
      <c r="JRK4" s="3188"/>
      <c r="JRL4" s="3188"/>
      <c r="JRM4" s="3188"/>
      <c r="JRN4" s="3188"/>
      <c r="JRO4" s="3188"/>
      <c r="JRP4" s="3188"/>
      <c r="JRQ4" s="3188"/>
      <c r="JRR4" s="3188"/>
      <c r="JRS4" s="3188"/>
      <c r="JRT4" s="3188"/>
      <c r="JRU4" s="3188"/>
      <c r="JRV4" s="3188"/>
      <c r="JRW4" s="3188"/>
      <c r="JRX4" s="3188"/>
      <c r="JRY4" s="3188"/>
      <c r="JRZ4" s="3188"/>
      <c r="JSA4" s="3188"/>
      <c r="JSB4" s="3188"/>
      <c r="JSC4" s="3188"/>
      <c r="JSD4" s="3188"/>
      <c r="JSE4" s="3188"/>
      <c r="JSF4" s="3188"/>
      <c r="JSG4" s="3188"/>
      <c r="JSH4" s="3188"/>
      <c r="JSI4" s="3188"/>
      <c r="JSJ4" s="3188"/>
      <c r="JSK4" s="3188"/>
      <c r="JSL4" s="3188"/>
      <c r="JSM4" s="3188"/>
      <c r="JSN4" s="3188"/>
      <c r="JSO4" s="3188"/>
      <c r="JSP4" s="3188"/>
      <c r="JSQ4" s="3188"/>
      <c r="JSR4" s="3188"/>
      <c r="JSS4" s="3188"/>
      <c r="JST4" s="3188"/>
      <c r="JSU4" s="3188"/>
      <c r="JSV4" s="3188"/>
      <c r="JSW4" s="3188"/>
      <c r="JSX4" s="3188"/>
      <c r="JSY4" s="3188"/>
      <c r="JSZ4" s="3188"/>
      <c r="JTA4" s="3188"/>
      <c r="JTB4" s="3188"/>
      <c r="JTC4" s="3188"/>
      <c r="JTD4" s="3188"/>
      <c r="JTE4" s="3188"/>
      <c r="JTF4" s="3188"/>
      <c r="JTG4" s="3188"/>
      <c r="JTH4" s="3188"/>
      <c r="JTI4" s="3188"/>
      <c r="JTJ4" s="3188"/>
      <c r="JTK4" s="3188"/>
      <c r="JTL4" s="3188"/>
      <c r="JTM4" s="3188"/>
      <c r="JTN4" s="3188"/>
      <c r="JTO4" s="3188"/>
      <c r="JTP4" s="3188"/>
      <c r="JTQ4" s="3188"/>
      <c r="JTR4" s="3188"/>
      <c r="JTS4" s="3188"/>
      <c r="JTT4" s="3188"/>
      <c r="JTU4" s="3188"/>
      <c r="JTV4" s="3188"/>
      <c r="JTW4" s="3188"/>
      <c r="JTX4" s="3188"/>
      <c r="JTY4" s="3188"/>
      <c r="JTZ4" s="3188"/>
      <c r="JUA4" s="3188"/>
      <c r="JUB4" s="3188"/>
      <c r="JUC4" s="3188"/>
      <c r="JUD4" s="3188"/>
      <c r="JUE4" s="3188"/>
      <c r="JUF4" s="3188"/>
      <c r="JUG4" s="3188"/>
      <c r="JUH4" s="3188"/>
      <c r="JUI4" s="3188"/>
      <c r="JUJ4" s="3188"/>
      <c r="JUK4" s="3188"/>
      <c r="JUL4" s="3188"/>
      <c r="JUM4" s="3188"/>
      <c r="JUN4" s="3188"/>
      <c r="JUO4" s="3188"/>
      <c r="JUP4" s="3188"/>
      <c r="JUQ4" s="3188"/>
      <c r="JUR4" s="3188"/>
      <c r="JUS4" s="3188"/>
      <c r="JUT4" s="3188"/>
      <c r="JUU4" s="3188"/>
      <c r="JUV4" s="3188"/>
      <c r="JUW4" s="3188"/>
      <c r="JUX4" s="3188"/>
      <c r="JUY4" s="3188"/>
      <c r="JUZ4" s="3188"/>
      <c r="JVA4" s="3188"/>
      <c r="JVB4" s="3188"/>
      <c r="JVC4" s="3188"/>
      <c r="JVD4" s="3188"/>
      <c r="JVE4" s="3188"/>
      <c r="JVF4" s="3188"/>
      <c r="JVG4" s="3188"/>
      <c r="JVH4" s="3188"/>
      <c r="JVI4" s="3188"/>
      <c r="JVJ4" s="3188"/>
      <c r="JVK4" s="3188"/>
      <c r="JVL4" s="3188"/>
      <c r="JVM4" s="3188"/>
      <c r="JVN4" s="3188"/>
      <c r="JVO4" s="3188"/>
      <c r="JVP4" s="3188"/>
      <c r="JVQ4" s="3188"/>
      <c r="JVR4" s="3188"/>
      <c r="JVS4" s="3188"/>
      <c r="JVT4" s="3188"/>
      <c r="JVU4" s="3188"/>
      <c r="JVV4" s="3188"/>
      <c r="JVW4" s="3188"/>
      <c r="JVX4" s="3188"/>
      <c r="JVY4" s="3188"/>
      <c r="JVZ4" s="3188"/>
      <c r="JWA4" s="3188"/>
      <c r="JWB4" s="3188"/>
      <c r="JWC4" s="3188"/>
      <c r="JWD4" s="3188"/>
      <c r="JWE4" s="3188"/>
      <c r="JWF4" s="3188"/>
      <c r="JWG4" s="3188"/>
      <c r="JWH4" s="3188"/>
      <c r="JWI4" s="3188"/>
      <c r="JWJ4" s="3188"/>
      <c r="JWK4" s="3188"/>
      <c r="JWL4" s="3188"/>
      <c r="JWM4" s="3188"/>
      <c r="JWN4" s="3188"/>
      <c r="JWO4" s="3188"/>
      <c r="JWP4" s="3188"/>
      <c r="JWQ4" s="3188"/>
      <c r="JWR4" s="3188"/>
      <c r="JWS4" s="3188"/>
      <c r="JWT4" s="3188"/>
      <c r="JWU4" s="3188"/>
      <c r="JWV4" s="3188"/>
      <c r="JWW4" s="3188"/>
      <c r="JWX4" s="3188"/>
      <c r="JWY4" s="3188"/>
      <c r="JWZ4" s="3188"/>
      <c r="JXA4" s="3188"/>
      <c r="JXB4" s="3188"/>
      <c r="JXC4" s="3188"/>
      <c r="JXD4" s="3188"/>
      <c r="JXE4" s="3188"/>
      <c r="JXF4" s="3188"/>
      <c r="JXG4" s="3188"/>
      <c r="JXH4" s="3188"/>
      <c r="JXI4" s="3188"/>
      <c r="JXJ4" s="3188"/>
      <c r="JXK4" s="3188"/>
      <c r="JXL4" s="3188"/>
      <c r="JXM4" s="3188"/>
      <c r="JXN4" s="3188"/>
      <c r="JXO4" s="3188"/>
      <c r="JXP4" s="3188"/>
      <c r="JXQ4" s="3188"/>
      <c r="JXR4" s="3188"/>
      <c r="JXS4" s="3188"/>
      <c r="JXT4" s="3188"/>
      <c r="JXU4" s="3188"/>
      <c r="JXV4" s="3188"/>
      <c r="JXW4" s="3188"/>
      <c r="JXX4" s="3188"/>
      <c r="JXY4" s="3188"/>
      <c r="JXZ4" s="3188"/>
      <c r="JYA4" s="3188"/>
      <c r="JYB4" s="3188"/>
      <c r="JYC4" s="3188"/>
      <c r="JYD4" s="3188"/>
      <c r="JYE4" s="3188"/>
      <c r="JYF4" s="3188"/>
      <c r="JYG4" s="3188"/>
      <c r="JYH4" s="3188"/>
      <c r="JYI4" s="3188"/>
      <c r="JYJ4" s="3188"/>
      <c r="JYK4" s="3188"/>
      <c r="JYL4" s="3188"/>
      <c r="JYM4" s="3188"/>
      <c r="JYN4" s="3188"/>
      <c r="JYO4" s="3188"/>
      <c r="JYP4" s="3188"/>
      <c r="JYQ4" s="3188"/>
      <c r="JYR4" s="3188"/>
      <c r="JYS4" s="3188"/>
      <c r="JYT4" s="3188"/>
      <c r="JYU4" s="3188"/>
      <c r="JYV4" s="3188"/>
      <c r="JYW4" s="3188"/>
      <c r="JYX4" s="3188"/>
      <c r="JYY4" s="3188"/>
      <c r="JYZ4" s="3188"/>
      <c r="JZA4" s="3188"/>
      <c r="JZB4" s="3188"/>
      <c r="JZC4" s="3188"/>
      <c r="JZD4" s="3188"/>
      <c r="JZE4" s="3188"/>
      <c r="JZF4" s="3188"/>
      <c r="JZG4" s="3188"/>
      <c r="JZH4" s="3188"/>
      <c r="JZI4" s="3188"/>
      <c r="JZJ4" s="3188"/>
      <c r="JZK4" s="3188"/>
      <c r="JZL4" s="3188"/>
      <c r="JZM4" s="3188"/>
      <c r="JZN4" s="3188"/>
      <c r="JZO4" s="3188"/>
      <c r="JZP4" s="3188"/>
      <c r="JZQ4" s="3188"/>
      <c r="JZR4" s="3188"/>
      <c r="JZS4" s="3188"/>
      <c r="JZT4" s="3188"/>
      <c r="JZU4" s="3188"/>
      <c r="JZV4" s="3188"/>
      <c r="JZW4" s="3188"/>
      <c r="JZX4" s="3188"/>
      <c r="JZY4" s="3188"/>
      <c r="JZZ4" s="3188"/>
      <c r="KAA4" s="3188"/>
      <c r="KAB4" s="3188"/>
      <c r="KAC4" s="3188"/>
      <c r="KAD4" s="3188"/>
      <c r="KAE4" s="3188"/>
      <c r="KAF4" s="3188"/>
      <c r="KAG4" s="3188"/>
      <c r="KAH4" s="3188"/>
      <c r="KAI4" s="3188"/>
      <c r="KAJ4" s="3188"/>
      <c r="KAK4" s="3188"/>
      <c r="KAL4" s="3188"/>
      <c r="KAM4" s="3188"/>
      <c r="KAN4" s="3188"/>
      <c r="KAO4" s="3188"/>
      <c r="KAP4" s="3188"/>
      <c r="KAQ4" s="3188"/>
      <c r="KAR4" s="3188"/>
      <c r="KAS4" s="3188"/>
      <c r="KAT4" s="3188"/>
      <c r="KAU4" s="3188"/>
      <c r="KAV4" s="3188"/>
      <c r="KAW4" s="3188"/>
      <c r="KAX4" s="3188"/>
      <c r="KAY4" s="3188"/>
      <c r="KAZ4" s="3188"/>
      <c r="KBA4" s="3188"/>
      <c r="KBB4" s="3188"/>
      <c r="KBC4" s="3188"/>
      <c r="KBD4" s="3188"/>
      <c r="KBE4" s="3188"/>
      <c r="KBF4" s="3188"/>
      <c r="KBG4" s="3188"/>
      <c r="KBH4" s="3188"/>
      <c r="KBI4" s="3188"/>
      <c r="KBJ4" s="3188"/>
      <c r="KBK4" s="3188"/>
      <c r="KBL4" s="3188"/>
      <c r="KBM4" s="3188"/>
      <c r="KBN4" s="3188"/>
      <c r="KBO4" s="3188"/>
      <c r="KBP4" s="3188"/>
      <c r="KBQ4" s="3188"/>
      <c r="KBR4" s="3188"/>
      <c r="KBS4" s="3188"/>
      <c r="KBT4" s="3188"/>
      <c r="KBU4" s="3188"/>
      <c r="KBV4" s="3188"/>
      <c r="KBW4" s="3188"/>
      <c r="KBX4" s="3188"/>
      <c r="KBY4" s="3188"/>
      <c r="KBZ4" s="3188"/>
      <c r="KCA4" s="3188"/>
      <c r="KCB4" s="3188"/>
      <c r="KCC4" s="3188"/>
      <c r="KCD4" s="3188"/>
      <c r="KCE4" s="3188"/>
      <c r="KCF4" s="3188"/>
      <c r="KCG4" s="3188"/>
      <c r="KCH4" s="3188"/>
      <c r="KCI4" s="3188"/>
      <c r="KCJ4" s="3188"/>
      <c r="KCK4" s="3188"/>
      <c r="KCL4" s="3188"/>
      <c r="KCM4" s="3188"/>
      <c r="KCN4" s="3188"/>
      <c r="KCO4" s="3188"/>
      <c r="KCP4" s="3188"/>
      <c r="KCQ4" s="3188"/>
      <c r="KCR4" s="3188"/>
      <c r="KCS4" s="3188"/>
      <c r="KCT4" s="3188"/>
      <c r="KCU4" s="3188"/>
      <c r="KCV4" s="3188"/>
      <c r="KCW4" s="3188"/>
      <c r="KCX4" s="3188"/>
      <c r="KCY4" s="3188"/>
      <c r="KCZ4" s="3188"/>
      <c r="KDA4" s="3188"/>
      <c r="KDB4" s="3188"/>
      <c r="KDC4" s="3188"/>
      <c r="KDD4" s="3188"/>
      <c r="KDE4" s="3188"/>
      <c r="KDF4" s="3188"/>
      <c r="KDG4" s="3188"/>
      <c r="KDH4" s="3188"/>
      <c r="KDI4" s="3188"/>
      <c r="KDJ4" s="3188"/>
      <c r="KDK4" s="3188"/>
      <c r="KDL4" s="3188"/>
      <c r="KDM4" s="3188"/>
      <c r="KDN4" s="3188"/>
      <c r="KDO4" s="3188"/>
      <c r="KDP4" s="3188"/>
      <c r="KDQ4" s="3188"/>
      <c r="KDR4" s="3188"/>
      <c r="KDS4" s="3188"/>
      <c r="KDT4" s="3188"/>
      <c r="KDU4" s="3188"/>
      <c r="KDV4" s="3188"/>
      <c r="KDW4" s="3188"/>
      <c r="KDX4" s="3188"/>
      <c r="KDY4" s="3188"/>
      <c r="KDZ4" s="3188"/>
      <c r="KEA4" s="3188"/>
      <c r="KEB4" s="3188"/>
      <c r="KEC4" s="3188"/>
      <c r="KED4" s="3188"/>
      <c r="KEE4" s="3188"/>
      <c r="KEF4" s="3188"/>
      <c r="KEG4" s="3188"/>
      <c r="KEH4" s="3188"/>
      <c r="KEI4" s="3188"/>
      <c r="KEJ4" s="3188"/>
      <c r="KEK4" s="3188"/>
      <c r="KEL4" s="3188"/>
      <c r="KEM4" s="3188"/>
      <c r="KEN4" s="3188"/>
      <c r="KEO4" s="3188"/>
      <c r="KEP4" s="3188"/>
      <c r="KEQ4" s="3188"/>
      <c r="KER4" s="3188"/>
      <c r="KES4" s="3188"/>
      <c r="KET4" s="3188"/>
      <c r="KEU4" s="3188"/>
      <c r="KEV4" s="3188"/>
      <c r="KEW4" s="3188"/>
      <c r="KEX4" s="3188"/>
      <c r="KEY4" s="3188"/>
      <c r="KEZ4" s="3188"/>
      <c r="KFA4" s="3188"/>
      <c r="KFB4" s="3188"/>
      <c r="KFC4" s="3188"/>
      <c r="KFD4" s="3188"/>
      <c r="KFE4" s="3188"/>
      <c r="KFF4" s="3188"/>
      <c r="KFG4" s="3188"/>
      <c r="KFH4" s="3188"/>
      <c r="KFI4" s="3188"/>
      <c r="KFJ4" s="3188"/>
      <c r="KFK4" s="3188"/>
      <c r="KFL4" s="3188"/>
      <c r="KFM4" s="3188"/>
      <c r="KFN4" s="3188"/>
      <c r="KFO4" s="3188"/>
      <c r="KFP4" s="3188"/>
      <c r="KFQ4" s="3188"/>
      <c r="KFR4" s="3188"/>
      <c r="KFS4" s="3188"/>
      <c r="KFT4" s="3188"/>
      <c r="KFU4" s="3188"/>
      <c r="KFV4" s="3188"/>
      <c r="KFW4" s="3188"/>
      <c r="KFX4" s="3188"/>
      <c r="KFY4" s="3188"/>
      <c r="KFZ4" s="3188"/>
      <c r="KGA4" s="3188"/>
      <c r="KGB4" s="3188"/>
      <c r="KGC4" s="3188"/>
      <c r="KGD4" s="3188"/>
      <c r="KGE4" s="3188"/>
      <c r="KGF4" s="3188"/>
      <c r="KGG4" s="3188"/>
      <c r="KGH4" s="3188"/>
      <c r="KGI4" s="3188"/>
      <c r="KGJ4" s="3188"/>
      <c r="KGK4" s="3188"/>
      <c r="KGL4" s="3188"/>
      <c r="KGM4" s="3188"/>
      <c r="KGN4" s="3188"/>
      <c r="KGO4" s="3188"/>
      <c r="KGP4" s="3188"/>
      <c r="KGQ4" s="3188"/>
      <c r="KGR4" s="3188"/>
      <c r="KGS4" s="3188"/>
      <c r="KGT4" s="3188"/>
      <c r="KGU4" s="3188"/>
      <c r="KGV4" s="3188"/>
      <c r="KGW4" s="3188"/>
      <c r="KGX4" s="3188"/>
      <c r="KGY4" s="3188"/>
      <c r="KGZ4" s="3188"/>
      <c r="KHA4" s="3188"/>
      <c r="KHB4" s="3188"/>
      <c r="KHC4" s="3188"/>
      <c r="KHD4" s="3188"/>
      <c r="KHE4" s="3188"/>
      <c r="KHF4" s="3188"/>
      <c r="KHG4" s="3188"/>
      <c r="KHH4" s="3188"/>
      <c r="KHI4" s="3188"/>
      <c r="KHJ4" s="3188"/>
      <c r="KHK4" s="3188"/>
      <c r="KHL4" s="3188"/>
      <c r="KHM4" s="3188"/>
      <c r="KHN4" s="3188"/>
      <c r="KHO4" s="3188"/>
      <c r="KHP4" s="3188"/>
      <c r="KHQ4" s="3188"/>
      <c r="KHR4" s="3188"/>
      <c r="KHS4" s="3188"/>
      <c r="KHT4" s="3188"/>
      <c r="KHU4" s="3188"/>
      <c r="KHV4" s="3188"/>
      <c r="KHW4" s="3188"/>
      <c r="KHX4" s="3188"/>
      <c r="KHY4" s="3188"/>
      <c r="KHZ4" s="3188"/>
      <c r="KIA4" s="3188"/>
      <c r="KIB4" s="3188"/>
      <c r="KIC4" s="3188"/>
      <c r="KID4" s="3188"/>
      <c r="KIE4" s="3188"/>
      <c r="KIF4" s="3188"/>
      <c r="KIG4" s="3188"/>
      <c r="KIH4" s="3188"/>
      <c r="KII4" s="3188"/>
      <c r="KIJ4" s="3188"/>
      <c r="KIK4" s="3188"/>
      <c r="KIL4" s="3188"/>
      <c r="KIM4" s="3188"/>
      <c r="KIN4" s="3188"/>
      <c r="KIO4" s="3188"/>
      <c r="KIP4" s="3188"/>
      <c r="KIQ4" s="3188"/>
      <c r="KIR4" s="3188"/>
      <c r="KIS4" s="3188"/>
      <c r="KIT4" s="3188"/>
      <c r="KIU4" s="3188"/>
      <c r="KIV4" s="3188"/>
      <c r="KIW4" s="3188"/>
      <c r="KIX4" s="3188"/>
      <c r="KIY4" s="3188"/>
      <c r="KIZ4" s="3188"/>
      <c r="KJA4" s="3188"/>
      <c r="KJB4" s="3188"/>
      <c r="KJC4" s="3188"/>
      <c r="KJD4" s="3188"/>
      <c r="KJE4" s="3188"/>
      <c r="KJF4" s="3188"/>
      <c r="KJG4" s="3188"/>
      <c r="KJH4" s="3188"/>
      <c r="KJI4" s="3188"/>
      <c r="KJJ4" s="3188"/>
      <c r="KJK4" s="3188"/>
      <c r="KJL4" s="3188"/>
      <c r="KJM4" s="3188"/>
      <c r="KJN4" s="3188"/>
      <c r="KJO4" s="3188"/>
      <c r="KJP4" s="3188"/>
      <c r="KJQ4" s="3188"/>
      <c r="KJR4" s="3188"/>
      <c r="KJS4" s="3188"/>
      <c r="KJT4" s="3188"/>
      <c r="KJU4" s="3188"/>
      <c r="KJV4" s="3188"/>
      <c r="KJW4" s="3188"/>
      <c r="KJX4" s="3188"/>
      <c r="KJY4" s="3188"/>
      <c r="KJZ4" s="3188"/>
      <c r="KKA4" s="3188"/>
      <c r="KKB4" s="3188"/>
      <c r="KKC4" s="3188"/>
      <c r="KKD4" s="3188"/>
      <c r="KKE4" s="3188"/>
      <c r="KKF4" s="3188"/>
      <c r="KKG4" s="3188"/>
      <c r="KKH4" s="3188"/>
      <c r="KKI4" s="3188"/>
      <c r="KKJ4" s="3188"/>
      <c r="KKK4" s="3188"/>
      <c r="KKL4" s="3188"/>
      <c r="KKM4" s="3188"/>
      <c r="KKN4" s="3188"/>
      <c r="KKO4" s="3188"/>
      <c r="KKP4" s="3188"/>
      <c r="KKQ4" s="3188"/>
      <c r="KKR4" s="3188"/>
      <c r="KKS4" s="3188"/>
      <c r="KKT4" s="3188"/>
      <c r="KKU4" s="3188"/>
      <c r="KKV4" s="3188"/>
      <c r="KKW4" s="3188"/>
      <c r="KKX4" s="3188"/>
      <c r="KKY4" s="3188"/>
      <c r="KKZ4" s="3188"/>
      <c r="KLA4" s="3188"/>
      <c r="KLB4" s="3188"/>
      <c r="KLC4" s="3188"/>
      <c r="KLD4" s="3188"/>
      <c r="KLE4" s="3188"/>
      <c r="KLF4" s="3188"/>
      <c r="KLG4" s="3188"/>
      <c r="KLH4" s="3188"/>
      <c r="KLI4" s="3188"/>
      <c r="KLJ4" s="3188"/>
      <c r="KLK4" s="3188"/>
      <c r="KLL4" s="3188"/>
      <c r="KLM4" s="3188"/>
      <c r="KLN4" s="3188"/>
      <c r="KLO4" s="3188"/>
      <c r="KLP4" s="3188"/>
      <c r="KLQ4" s="3188"/>
      <c r="KLR4" s="3188"/>
      <c r="KLS4" s="3188"/>
      <c r="KLT4" s="3188"/>
      <c r="KLU4" s="3188"/>
      <c r="KLV4" s="3188"/>
      <c r="KLW4" s="3188"/>
      <c r="KLX4" s="3188"/>
      <c r="KLY4" s="3188"/>
      <c r="KLZ4" s="3188"/>
      <c r="KMA4" s="3188"/>
      <c r="KMB4" s="3188"/>
      <c r="KMC4" s="3188"/>
      <c r="KMD4" s="3188"/>
      <c r="KME4" s="3188"/>
      <c r="KMF4" s="3188"/>
      <c r="KMG4" s="3188"/>
      <c r="KMH4" s="3188"/>
      <c r="KMI4" s="3188"/>
      <c r="KMJ4" s="3188"/>
      <c r="KMK4" s="3188"/>
      <c r="KML4" s="3188"/>
      <c r="KMM4" s="3188"/>
      <c r="KMN4" s="3188"/>
      <c r="KMO4" s="3188"/>
      <c r="KMP4" s="3188"/>
      <c r="KMQ4" s="3188"/>
      <c r="KMR4" s="3188"/>
      <c r="KMS4" s="3188"/>
      <c r="KMT4" s="3188"/>
      <c r="KMU4" s="3188"/>
      <c r="KMV4" s="3188"/>
      <c r="KMW4" s="3188"/>
      <c r="KMX4" s="3188"/>
      <c r="KMY4" s="3188"/>
      <c r="KMZ4" s="3188"/>
      <c r="KNA4" s="3188"/>
      <c r="KNB4" s="3188"/>
      <c r="KNC4" s="3188"/>
      <c r="KND4" s="3188"/>
      <c r="KNE4" s="3188"/>
      <c r="KNF4" s="3188"/>
      <c r="KNG4" s="3188"/>
      <c r="KNH4" s="3188"/>
      <c r="KNI4" s="3188"/>
      <c r="KNJ4" s="3188"/>
      <c r="KNK4" s="3188"/>
      <c r="KNL4" s="3188"/>
      <c r="KNM4" s="3188"/>
      <c r="KNN4" s="3188"/>
      <c r="KNO4" s="3188"/>
      <c r="KNP4" s="3188"/>
      <c r="KNQ4" s="3188"/>
      <c r="KNR4" s="3188"/>
      <c r="KNS4" s="3188"/>
      <c r="KNT4" s="3188"/>
      <c r="KNU4" s="3188"/>
      <c r="KNV4" s="3188"/>
      <c r="KNW4" s="3188"/>
      <c r="KNX4" s="3188"/>
      <c r="KNY4" s="3188"/>
      <c r="KNZ4" s="3188"/>
      <c r="KOA4" s="3188"/>
      <c r="KOB4" s="3188"/>
      <c r="KOC4" s="3188"/>
      <c r="KOD4" s="3188"/>
      <c r="KOE4" s="3188"/>
      <c r="KOF4" s="3188"/>
      <c r="KOG4" s="3188"/>
      <c r="KOH4" s="3188"/>
      <c r="KOI4" s="3188"/>
      <c r="KOJ4" s="3188"/>
      <c r="KOK4" s="3188"/>
      <c r="KOL4" s="3188"/>
      <c r="KOM4" s="3188"/>
      <c r="KON4" s="3188"/>
      <c r="KOO4" s="3188"/>
      <c r="KOP4" s="3188"/>
      <c r="KOQ4" s="3188"/>
      <c r="KOR4" s="3188"/>
      <c r="KOS4" s="3188"/>
      <c r="KOT4" s="3188"/>
      <c r="KOU4" s="3188"/>
      <c r="KOV4" s="3188"/>
      <c r="KOW4" s="3188"/>
      <c r="KOX4" s="3188"/>
      <c r="KOY4" s="3188"/>
      <c r="KOZ4" s="3188"/>
      <c r="KPA4" s="3188"/>
      <c r="KPB4" s="3188"/>
      <c r="KPC4" s="3188"/>
      <c r="KPD4" s="3188"/>
      <c r="KPE4" s="3188"/>
      <c r="KPF4" s="3188"/>
      <c r="KPG4" s="3188"/>
      <c r="KPH4" s="3188"/>
      <c r="KPI4" s="3188"/>
      <c r="KPJ4" s="3188"/>
      <c r="KPK4" s="3188"/>
      <c r="KPL4" s="3188"/>
      <c r="KPM4" s="3188"/>
      <c r="KPN4" s="3188"/>
      <c r="KPO4" s="3188"/>
      <c r="KPP4" s="3188"/>
      <c r="KPQ4" s="3188"/>
      <c r="KPR4" s="3188"/>
      <c r="KPS4" s="3188"/>
      <c r="KPT4" s="3188"/>
      <c r="KPU4" s="3188"/>
      <c r="KPV4" s="3188"/>
      <c r="KPW4" s="3188"/>
      <c r="KPX4" s="3188"/>
      <c r="KPY4" s="3188"/>
      <c r="KPZ4" s="3188"/>
      <c r="KQA4" s="3188"/>
      <c r="KQB4" s="3188"/>
      <c r="KQC4" s="3188"/>
      <c r="KQD4" s="3188"/>
      <c r="KQE4" s="3188"/>
      <c r="KQF4" s="3188"/>
      <c r="KQG4" s="3188"/>
      <c r="KQH4" s="3188"/>
      <c r="KQI4" s="3188"/>
      <c r="KQJ4" s="3188"/>
      <c r="KQK4" s="3188"/>
      <c r="KQL4" s="3188"/>
      <c r="KQM4" s="3188"/>
      <c r="KQN4" s="3188"/>
      <c r="KQO4" s="3188"/>
      <c r="KQP4" s="3188"/>
      <c r="KQQ4" s="3188"/>
      <c r="KQR4" s="3188"/>
      <c r="KQS4" s="3188"/>
      <c r="KQT4" s="3188"/>
      <c r="KQU4" s="3188"/>
      <c r="KQV4" s="3188"/>
      <c r="KQW4" s="3188"/>
      <c r="KQX4" s="3188"/>
      <c r="KQY4" s="3188"/>
      <c r="KQZ4" s="3188"/>
      <c r="KRA4" s="3188"/>
      <c r="KRB4" s="3188"/>
      <c r="KRC4" s="3188"/>
      <c r="KRD4" s="3188"/>
      <c r="KRE4" s="3188"/>
      <c r="KRF4" s="3188"/>
      <c r="KRG4" s="3188"/>
      <c r="KRH4" s="3188"/>
      <c r="KRI4" s="3188"/>
      <c r="KRJ4" s="3188"/>
      <c r="KRK4" s="3188"/>
      <c r="KRL4" s="3188"/>
      <c r="KRM4" s="3188"/>
      <c r="KRN4" s="3188"/>
      <c r="KRO4" s="3188"/>
      <c r="KRP4" s="3188"/>
      <c r="KRQ4" s="3188"/>
      <c r="KRR4" s="3188"/>
      <c r="KRS4" s="3188"/>
      <c r="KRT4" s="3188"/>
      <c r="KRU4" s="3188"/>
      <c r="KRV4" s="3188"/>
      <c r="KRW4" s="3188"/>
      <c r="KRX4" s="3188"/>
      <c r="KRY4" s="3188"/>
      <c r="KRZ4" s="3188"/>
      <c r="KSA4" s="3188"/>
      <c r="KSB4" s="3188"/>
      <c r="KSC4" s="3188"/>
      <c r="KSD4" s="3188"/>
      <c r="KSE4" s="3188"/>
      <c r="KSF4" s="3188"/>
      <c r="KSG4" s="3188"/>
      <c r="KSH4" s="3188"/>
      <c r="KSI4" s="3188"/>
      <c r="KSJ4" s="3188"/>
      <c r="KSK4" s="3188"/>
      <c r="KSL4" s="3188"/>
      <c r="KSM4" s="3188"/>
      <c r="KSN4" s="3188"/>
      <c r="KSO4" s="3188"/>
      <c r="KSP4" s="3188"/>
      <c r="KSQ4" s="3188"/>
      <c r="KSR4" s="3188"/>
      <c r="KSS4" s="3188"/>
      <c r="KST4" s="3188"/>
      <c r="KSU4" s="3188"/>
      <c r="KSV4" s="3188"/>
      <c r="KSW4" s="3188"/>
      <c r="KSX4" s="3188"/>
      <c r="KSY4" s="3188"/>
      <c r="KSZ4" s="3188"/>
      <c r="KTA4" s="3188"/>
      <c r="KTB4" s="3188"/>
      <c r="KTC4" s="3188"/>
      <c r="KTD4" s="3188"/>
      <c r="KTE4" s="3188"/>
      <c r="KTF4" s="3188"/>
      <c r="KTG4" s="3188"/>
      <c r="KTH4" s="3188"/>
      <c r="KTI4" s="3188"/>
      <c r="KTJ4" s="3188"/>
      <c r="KTK4" s="3188"/>
      <c r="KTL4" s="3188"/>
      <c r="KTM4" s="3188"/>
      <c r="KTN4" s="3188"/>
      <c r="KTO4" s="3188"/>
      <c r="KTP4" s="3188"/>
      <c r="KTQ4" s="3188"/>
      <c r="KTR4" s="3188"/>
      <c r="KTS4" s="3188"/>
      <c r="KTT4" s="3188"/>
      <c r="KTU4" s="3188"/>
      <c r="KTV4" s="3188"/>
      <c r="KTW4" s="3188"/>
      <c r="KTX4" s="3188"/>
      <c r="KTY4" s="3188"/>
      <c r="KTZ4" s="3188"/>
      <c r="KUA4" s="3188"/>
      <c r="KUB4" s="3188"/>
      <c r="KUC4" s="3188"/>
      <c r="KUD4" s="3188"/>
      <c r="KUE4" s="3188"/>
      <c r="KUF4" s="3188"/>
      <c r="KUG4" s="3188"/>
      <c r="KUH4" s="3188"/>
      <c r="KUI4" s="3188"/>
      <c r="KUJ4" s="3188"/>
      <c r="KUK4" s="3188"/>
      <c r="KUL4" s="3188"/>
      <c r="KUM4" s="3188"/>
      <c r="KUN4" s="3188"/>
      <c r="KUO4" s="3188"/>
      <c r="KUP4" s="3188"/>
      <c r="KUQ4" s="3188"/>
      <c r="KUR4" s="3188"/>
      <c r="KUS4" s="3188"/>
      <c r="KUT4" s="3188"/>
      <c r="KUU4" s="3188"/>
      <c r="KUV4" s="3188"/>
      <c r="KUW4" s="3188"/>
      <c r="KUX4" s="3188"/>
      <c r="KUY4" s="3188"/>
      <c r="KUZ4" s="3188"/>
      <c r="KVA4" s="3188"/>
      <c r="KVB4" s="3188"/>
      <c r="KVC4" s="3188"/>
      <c r="KVD4" s="3188"/>
      <c r="KVE4" s="3188"/>
      <c r="KVF4" s="3188"/>
      <c r="KVG4" s="3188"/>
      <c r="KVH4" s="3188"/>
      <c r="KVI4" s="3188"/>
      <c r="KVJ4" s="3188"/>
      <c r="KVK4" s="3188"/>
      <c r="KVL4" s="3188"/>
      <c r="KVM4" s="3188"/>
      <c r="KVN4" s="3188"/>
      <c r="KVO4" s="3188"/>
      <c r="KVP4" s="3188"/>
      <c r="KVQ4" s="3188"/>
      <c r="KVR4" s="3188"/>
      <c r="KVS4" s="3188"/>
      <c r="KVT4" s="3188"/>
      <c r="KVU4" s="3188"/>
      <c r="KVV4" s="3188"/>
      <c r="KVW4" s="3188"/>
      <c r="KVX4" s="3188"/>
      <c r="KVY4" s="3188"/>
      <c r="KVZ4" s="3188"/>
      <c r="KWA4" s="3188"/>
      <c r="KWB4" s="3188"/>
      <c r="KWC4" s="3188"/>
      <c r="KWD4" s="3188"/>
      <c r="KWE4" s="3188"/>
      <c r="KWF4" s="3188"/>
      <c r="KWG4" s="3188"/>
      <c r="KWH4" s="3188"/>
      <c r="KWI4" s="3188"/>
      <c r="KWJ4" s="3188"/>
      <c r="KWK4" s="3188"/>
      <c r="KWL4" s="3188"/>
      <c r="KWM4" s="3188"/>
      <c r="KWN4" s="3188"/>
      <c r="KWO4" s="3188"/>
      <c r="KWP4" s="3188"/>
      <c r="KWQ4" s="3188"/>
      <c r="KWR4" s="3188"/>
      <c r="KWS4" s="3188"/>
      <c r="KWT4" s="3188"/>
      <c r="KWU4" s="3188"/>
      <c r="KWV4" s="3188"/>
      <c r="KWW4" s="3188"/>
      <c r="KWX4" s="3188"/>
      <c r="KWY4" s="3188"/>
      <c r="KWZ4" s="3188"/>
      <c r="KXA4" s="3188"/>
      <c r="KXB4" s="3188"/>
      <c r="KXC4" s="3188"/>
      <c r="KXD4" s="3188"/>
      <c r="KXE4" s="3188"/>
      <c r="KXF4" s="3188"/>
      <c r="KXG4" s="3188"/>
      <c r="KXH4" s="3188"/>
      <c r="KXI4" s="3188"/>
      <c r="KXJ4" s="3188"/>
      <c r="KXK4" s="3188"/>
      <c r="KXL4" s="3188"/>
      <c r="KXM4" s="3188"/>
      <c r="KXN4" s="3188"/>
      <c r="KXO4" s="3188"/>
      <c r="KXP4" s="3188"/>
      <c r="KXQ4" s="3188"/>
      <c r="KXR4" s="3188"/>
      <c r="KXS4" s="3188"/>
      <c r="KXT4" s="3188"/>
      <c r="KXU4" s="3188"/>
      <c r="KXV4" s="3188"/>
      <c r="KXW4" s="3188"/>
      <c r="KXX4" s="3188"/>
      <c r="KXY4" s="3188"/>
      <c r="KXZ4" s="3188"/>
      <c r="KYA4" s="3188"/>
      <c r="KYB4" s="3188"/>
      <c r="KYC4" s="3188"/>
      <c r="KYD4" s="3188"/>
      <c r="KYE4" s="3188"/>
      <c r="KYF4" s="3188"/>
      <c r="KYG4" s="3188"/>
      <c r="KYH4" s="3188"/>
      <c r="KYI4" s="3188"/>
      <c r="KYJ4" s="3188"/>
      <c r="KYK4" s="3188"/>
      <c r="KYL4" s="3188"/>
      <c r="KYM4" s="3188"/>
      <c r="KYN4" s="3188"/>
      <c r="KYO4" s="3188"/>
      <c r="KYP4" s="3188"/>
      <c r="KYQ4" s="3188"/>
      <c r="KYR4" s="3188"/>
      <c r="KYS4" s="3188"/>
      <c r="KYT4" s="3188"/>
      <c r="KYU4" s="3188"/>
      <c r="KYV4" s="3188"/>
      <c r="KYW4" s="3188"/>
      <c r="KYX4" s="3188"/>
      <c r="KYY4" s="3188"/>
      <c r="KYZ4" s="3188"/>
      <c r="KZA4" s="3188"/>
      <c r="KZB4" s="3188"/>
      <c r="KZC4" s="3188"/>
      <c r="KZD4" s="3188"/>
      <c r="KZE4" s="3188"/>
      <c r="KZF4" s="3188"/>
      <c r="KZG4" s="3188"/>
      <c r="KZH4" s="3188"/>
      <c r="KZI4" s="3188"/>
      <c r="KZJ4" s="3188"/>
      <c r="KZK4" s="3188"/>
      <c r="KZL4" s="3188"/>
      <c r="KZM4" s="3188"/>
      <c r="KZN4" s="3188"/>
      <c r="KZO4" s="3188"/>
      <c r="KZP4" s="3188"/>
      <c r="KZQ4" s="3188"/>
      <c r="KZR4" s="3188"/>
      <c r="KZS4" s="3188"/>
      <c r="KZT4" s="3188"/>
      <c r="KZU4" s="3188"/>
      <c r="KZV4" s="3188"/>
      <c r="KZW4" s="3188"/>
      <c r="KZX4" s="3188"/>
      <c r="KZY4" s="3188"/>
      <c r="KZZ4" s="3188"/>
      <c r="LAA4" s="3188"/>
      <c r="LAB4" s="3188"/>
      <c r="LAC4" s="3188"/>
      <c r="LAD4" s="3188"/>
      <c r="LAE4" s="3188"/>
      <c r="LAF4" s="3188"/>
      <c r="LAG4" s="3188"/>
      <c r="LAH4" s="3188"/>
      <c r="LAI4" s="3188"/>
      <c r="LAJ4" s="3188"/>
      <c r="LAK4" s="3188"/>
      <c r="LAL4" s="3188"/>
      <c r="LAM4" s="3188"/>
      <c r="LAN4" s="3188"/>
      <c r="LAO4" s="3188"/>
      <c r="LAP4" s="3188"/>
      <c r="LAQ4" s="3188"/>
      <c r="LAR4" s="3188"/>
      <c r="LAS4" s="3188"/>
      <c r="LAT4" s="3188"/>
      <c r="LAU4" s="3188"/>
      <c r="LAV4" s="3188"/>
      <c r="LAW4" s="3188"/>
      <c r="LAX4" s="3188"/>
      <c r="LAY4" s="3188"/>
      <c r="LAZ4" s="3188"/>
      <c r="LBA4" s="3188"/>
      <c r="LBB4" s="3188"/>
      <c r="LBC4" s="3188"/>
      <c r="LBD4" s="3188"/>
      <c r="LBE4" s="3188"/>
      <c r="LBF4" s="3188"/>
      <c r="LBG4" s="3188"/>
      <c r="LBH4" s="3188"/>
      <c r="LBI4" s="3188"/>
      <c r="LBJ4" s="3188"/>
      <c r="LBK4" s="3188"/>
      <c r="LBL4" s="3188"/>
      <c r="LBM4" s="3188"/>
      <c r="LBN4" s="3188"/>
      <c r="LBO4" s="3188"/>
      <c r="LBP4" s="3188"/>
      <c r="LBQ4" s="3188"/>
      <c r="LBR4" s="3188"/>
      <c r="LBS4" s="3188"/>
      <c r="LBT4" s="3188"/>
      <c r="LBU4" s="3188"/>
      <c r="LBV4" s="3188"/>
      <c r="LBW4" s="3188"/>
      <c r="LBX4" s="3188"/>
      <c r="LBY4" s="3188"/>
      <c r="LBZ4" s="3188"/>
      <c r="LCA4" s="3188"/>
      <c r="LCB4" s="3188"/>
      <c r="LCC4" s="3188"/>
      <c r="LCD4" s="3188"/>
      <c r="LCE4" s="3188"/>
      <c r="LCF4" s="3188"/>
      <c r="LCG4" s="3188"/>
      <c r="LCH4" s="3188"/>
      <c r="LCI4" s="3188"/>
      <c r="LCJ4" s="3188"/>
      <c r="LCK4" s="3188"/>
      <c r="LCL4" s="3188"/>
      <c r="LCM4" s="3188"/>
      <c r="LCN4" s="3188"/>
      <c r="LCO4" s="3188"/>
      <c r="LCP4" s="3188"/>
      <c r="LCQ4" s="3188"/>
      <c r="LCR4" s="3188"/>
      <c r="LCS4" s="3188"/>
      <c r="LCT4" s="3188"/>
      <c r="LCU4" s="3188"/>
      <c r="LCV4" s="3188"/>
      <c r="LCW4" s="3188"/>
      <c r="LCX4" s="3188"/>
      <c r="LCY4" s="3188"/>
      <c r="LCZ4" s="3188"/>
      <c r="LDA4" s="3188"/>
      <c r="LDB4" s="3188"/>
      <c r="LDC4" s="3188"/>
      <c r="LDD4" s="3188"/>
      <c r="LDE4" s="3188"/>
      <c r="LDF4" s="3188"/>
      <c r="LDG4" s="3188"/>
      <c r="LDH4" s="3188"/>
      <c r="LDI4" s="3188"/>
      <c r="LDJ4" s="3188"/>
      <c r="LDK4" s="3188"/>
      <c r="LDL4" s="3188"/>
      <c r="LDM4" s="3188"/>
      <c r="LDN4" s="3188"/>
      <c r="LDO4" s="3188"/>
      <c r="LDP4" s="3188"/>
      <c r="LDQ4" s="3188"/>
      <c r="LDR4" s="3188"/>
      <c r="LDS4" s="3188"/>
      <c r="LDT4" s="3188"/>
      <c r="LDU4" s="3188"/>
      <c r="LDV4" s="3188"/>
      <c r="LDW4" s="3188"/>
      <c r="LDX4" s="3188"/>
      <c r="LDY4" s="3188"/>
      <c r="LDZ4" s="3188"/>
      <c r="LEA4" s="3188"/>
      <c r="LEB4" s="3188"/>
      <c r="LEC4" s="3188"/>
      <c r="LED4" s="3188"/>
      <c r="LEE4" s="3188"/>
      <c r="LEF4" s="3188"/>
      <c r="LEG4" s="3188"/>
      <c r="LEH4" s="3188"/>
      <c r="LEI4" s="3188"/>
      <c r="LEJ4" s="3188"/>
      <c r="LEK4" s="3188"/>
      <c r="LEL4" s="3188"/>
      <c r="LEM4" s="3188"/>
      <c r="LEN4" s="3188"/>
      <c r="LEO4" s="3188"/>
      <c r="LEP4" s="3188"/>
      <c r="LEQ4" s="3188"/>
      <c r="LER4" s="3188"/>
      <c r="LES4" s="3188"/>
      <c r="LET4" s="3188"/>
      <c r="LEU4" s="3188"/>
      <c r="LEV4" s="3188"/>
      <c r="LEW4" s="3188"/>
      <c r="LEX4" s="3188"/>
      <c r="LEY4" s="3188"/>
      <c r="LEZ4" s="3188"/>
      <c r="LFA4" s="3188"/>
      <c r="LFB4" s="3188"/>
      <c r="LFC4" s="3188"/>
      <c r="LFD4" s="3188"/>
      <c r="LFE4" s="3188"/>
      <c r="LFF4" s="3188"/>
      <c r="LFG4" s="3188"/>
      <c r="LFH4" s="3188"/>
      <c r="LFI4" s="3188"/>
      <c r="LFJ4" s="3188"/>
      <c r="LFK4" s="3188"/>
      <c r="LFL4" s="3188"/>
      <c r="LFM4" s="3188"/>
      <c r="LFN4" s="3188"/>
      <c r="LFO4" s="3188"/>
      <c r="LFP4" s="3188"/>
      <c r="LFQ4" s="3188"/>
      <c r="LFR4" s="3188"/>
      <c r="LFS4" s="3188"/>
      <c r="LFT4" s="3188"/>
      <c r="LFU4" s="3188"/>
      <c r="LFV4" s="3188"/>
      <c r="LFW4" s="3188"/>
      <c r="LFX4" s="3188"/>
      <c r="LFY4" s="3188"/>
      <c r="LFZ4" s="3188"/>
      <c r="LGA4" s="3188"/>
      <c r="LGB4" s="3188"/>
      <c r="LGC4" s="3188"/>
      <c r="LGD4" s="3188"/>
      <c r="LGE4" s="3188"/>
      <c r="LGF4" s="3188"/>
      <c r="LGG4" s="3188"/>
      <c r="LGH4" s="3188"/>
      <c r="LGI4" s="3188"/>
      <c r="LGJ4" s="3188"/>
      <c r="LGK4" s="3188"/>
      <c r="LGL4" s="3188"/>
      <c r="LGM4" s="3188"/>
      <c r="LGN4" s="3188"/>
      <c r="LGO4" s="3188"/>
      <c r="LGP4" s="3188"/>
      <c r="LGQ4" s="3188"/>
      <c r="LGR4" s="3188"/>
      <c r="LGS4" s="3188"/>
      <c r="LGT4" s="3188"/>
      <c r="LGU4" s="3188"/>
      <c r="LGV4" s="3188"/>
      <c r="LGW4" s="3188"/>
      <c r="LGX4" s="3188"/>
      <c r="LGY4" s="3188"/>
      <c r="LGZ4" s="3188"/>
      <c r="LHA4" s="3188"/>
      <c r="LHB4" s="3188"/>
      <c r="LHC4" s="3188"/>
      <c r="LHD4" s="3188"/>
      <c r="LHE4" s="3188"/>
      <c r="LHF4" s="3188"/>
      <c r="LHG4" s="3188"/>
      <c r="LHH4" s="3188"/>
      <c r="LHI4" s="3188"/>
      <c r="LHJ4" s="3188"/>
      <c r="LHK4" s="3188"/>
      <c r="LHL4" s="3188"/>
      <c r="LHM4" s="3188"/>
      <c r="LHN4" s="3188"/>
      <c r="LHO4" s="3188"/>
      <c r="LHP4" s="3188"/>
      <c r="LHQ4" s="3188"/>
      <c r="LHR4" s="3188"/>
      <c r="LHS4" s="3188"/>
      <c r="LHT4" s="3188"/>
      <c r="LHU4" s="3188"/>
      <c r="LHV4" s="3188"/>
      <c r="LHW4" s="3188"/>
      <c r="LHX4" s="3188"/>
      <c r="LHY4" s="3188"/>
      <c r="LHZ4" s="3188"/>
      <c r="LIA4" s="3188"/>
      <c r="LIB4" s="3188"/>
      <c r="LIC4" s="3188"/>
      <c r="LID4" s="3188"/>
      <c r="LIE4" s="3188"/>
      <c r="LIF4" s="3188"/>
      <c r="LIG4" s="3188"/>
      <c r="LIH4" s="3188"/>
      <c r="LII4" s="3188"/>
      <c r="LIJ4" s="3188"/>
      <c r="LIK4" s="3188"/>
      <c r="LIL4" s="3188"/>
      <c r="LIM4" s="3188"/>
      <c r="LIN4" s="3188"/>
      <c r="LIO4" s="3188"/>
      <c r="LIP4" s="3188"/>
      <c r="LIQ4" s="3188"/>
      <c r="LIR4" s="3188"/>
      <c r="LIS4" s="3188"/>
      <c r="LIT4" s="3188"/>
      <c r="LIU4" s="3188"/>
      <c r="LIV4" s="3188"/>
      <c r="LIW4" s="3188"/>
      <c r="LIX4" s="3188"/>
      <c r="LIY4" s="3188"/>
      <c r="LIZ4" s="3188"/>
      <c r="LJA4" s="3188"/>
      <c r="LJB4" s="3188"/>
      <c r="LJC4" s="3188"/>
      <c r="LJD4" s="3188"/>
      <c r="LJE4" s="3188"/>
      <c r="LJF4" s="3188"/>
      <c r="LJG4" s="3188"/>
      <c r="LJH4" s="3188"/>
      <c r="LJI4" s="3188"/>
      <c r="LJJ4" s="3188"/>
      <c r="LJK4" s="3188"/>
      <c r="LJL4" s="3188"/>
      <c r="LJM4" s="3188"/>
      <c r="LJN4" s="3188"/>
      <c r="LJO4" s="3188"/>
      <c r="LJP4" s="3188"/>
      <c r="LJQ4" s="3188"/>
      <c r="LJR4" s="3188"/>
      <c r="LJS4" s="3188"/>
      <c r="LJT4" s="3188"/>
      <c r="LJU4" s="3188"/>
      <c r="LJV4" s="3188"/>
      <c r="LJW4" s="3188"/>
      <c r="LJX4" s="3188"/>
      <c r="LJY4" s="3188"/>
      <c r="LJZ4" s="3188"/>
      <c r="LKA4" s="3188"/>
      <c r="LKB4" s="3188"/>
      <c r="LKC4" s="3188"/>
      <c r="LKD4" s="3188"/>
      <c r="LKE4" s="3188"/>
      <c r="LKF4" s="3188"/>
      <c r="LKG4" s="3188"/>
      <c r="LKH4" s="3188"/>
      <c r="LKI4" s="3188"/>
      <c r="LKJ4" s="3188"/>
      <c r="LKK4" s="3188"/>
      <c r="LKL4" s="3188"/>
      <c r="LKM4" s="3188"/>
      <c r="LKN4" s="3188"/>
      <c r="LKO4" s="3188"/>
      <c r="LKP4" s="3188"/>
      <c r="LKQ4" s="3188"/>
      <c r="LKR4" s="3188"/>
      <c r="LKS4" s="3188"/>
      <c r="LKT4" s="3188"/>
      <c r="LKU4" s="3188"/>
      <c r="LKV4" s="3188"/>
      <c r="LKW4" s="3188"/>
      <c r="LKX4" s="3188"/>
      <c r="LKY4" s="3188"/>
      <c r="LKZ4" s="3188"/>
      <c r="LLA4" s="3188"/>
      <c r="LLB4" s="3188"/>
      <c r="LLC4" s="3188"/>
      <c r="LLD4" s="3188"/>
      <c r="LLE4" s="3188"/>
      <c r="LLF4" s="3188"/>
      <c r="LLG4" s="3188"/>
      <c r="LLH4" s="3188"/>
      <c r="LLI4" s="3188"/>
      <c r="LLJ4" s="3188"/>
      <c r="LLK4" s="3188"/>
      <c r="LLL4" s="3188"/>
      <c r="LLM4" s="3188"/>
      <c r="LLN4" s="3188"/>
      <c r="LLO4" s="3188"/>
      <c r="LLP4" s="3188"/>
      <c r="LLQ4" s="3188"/>
      <c r="LLR4" s="3188"/>
      <c r="LLS4" s="3188"/>
      <c r="LLT4" s="3188"/>
      <c r="LLU4" s="3188"/>
      <c r="LLV4" s="3188"/>
      <c r="LLW4" s="3188"/>
      <c r="LLX4" s="3188"/>
      <c r="LLY4" s="3188"/>
      <c r="LLZ4" s="3188"/>
      <c r="LMA4" s="3188"/>
      <c r="LMB4" s="3188"/>
      <c r="LMC4" s="3188"/>
      <c r="LMD4" s="3188"/>
      <c r="LME4" s="3188"/>
      <c r="LMF4" s="3188"/>
      <c r="LMG4" s="3188"/>
      <c r="LMH4" s="3188"/>
      <c r="LMI4" s="3188"/>
      <c r="LMJ4" s="3188"/>
      <c r="LMK4" s="3188"/>
      <c r="LML4" s="3188"/>
      <c r="LMM4" s="3188"/>
      <c r="LMN4" s="3188"/>
      <c r="LMO4" s="3188"/>
      <c r="LMP4" s="3188"/>
      <c r="LMQ4" s="3188"/>
      <c r="LMR4" s="3188"/>
      <c r="LMS4" s="3188"/>
      <c r="LMT4" s="3188"/>
      <c r="LMU4" s="3188"/>
      <c r="LMV4" s="3188"/>
      <c r="LMW4" s="3188"/>
      <c r="LMX4" s="3188"/>
      <c r="LMY4" s="3188"/>
      <c r="LMZ4" s="3188"/>
      <c r="LNA4" s="3188"/>
      <c r="LNB4" s="3188"/>
      <c r="LNC4" s="3188"/>
      <c r="LND4" s="3188"/>
      <c r="LNE4" s="3188"/>
      <c r="LNF4" s="3188"/>
      <c r="LNG4" s="3188"/>
      <c r="LNH4" s="3188"/>
      <c r="LNI4" s="3188"/>
      <c r="LNJ4" s="3188"/>
      <c r="LNK4" s="3188"/>
      <c r="LNL4" s="3188"/>
      <c r="LNM4" s="3188"/>
      <c r="LNN4" s="3188"/>
      <c r="LNO4" s="3188"/>
      <c r="LNP4" s="3188"/>
      <c r="LNQ4" s="3188"/>
      <c r="LNR4" s="3188"/>
      <c r="LNS4" s="3188"/>
      <c r="LNT4" s="3188"/>
      <c r="LNU4" s="3188"/>
      <c r="LNV4" s="3188"/>
      <c r="LNW4" s="3188"/>
      <c r="LNX4" s="3188"/>
      <c r="LNY4" s="3188"/>
      <c r="LNZ4" s="3188"/>
      <c r="LOA4" s="3188"/>
      <c r="LOB4" s="3188"/>
      <c r="LOC4" s="3188"/>
      <c r="LOD4" s="3188"/>
      <c r="LOE4" s="3188"/>
      <c r="LOF4" s="3188"/>
      <c r="LOG4" s="3188"/>
      <c r="LOH4" s="3188"/>
      <c r="LOI4" s="3188"/>
      <c r="LOJ4" s="3188"/>
      <c r="LOK4" s="3188"/>
      <c r="LOL4" s="3188"/>
      <c r="LOM4" s="3188"/>
      <c r="LON4" s="3188"/>
      <c r="LOO4" s="3188"/>
      <c r="LOP4" s="3188"/>
      <c r="LOQ4" s="3188"/>
      <c r="LOR4" s="3188"/>
      <c r="LOS4" s="3188"/>
      <c r="LOT4" s="3188"/>
      <c r="LOU4" s="3188"/>
      <c r="LOV4" s="3188"/>
      <c r="LOW4" s="3188"/>
      <c r="LOX4" s="3188"/>
      <c r="LOY4" s="3188"/>
      <c r="LOZ4" s="3188"/>
      <c r="LPA4" s="3188"/>
      <c r="LPB4" s="3188"/>
      <c r="LPC4" s="3188"/>
      <c r="LPD4" s="3188"/>
      <c r="LPE4" s="3188"/>
      <c r="LPF4" s="3188"/>
      <c r="LPG4" s="3188"/>
      <c r="LPH4" s="3188"/>
      <c r="LPI4" s="3188"/>
      <c r="LPJ4" s="3188"/>
      <c r="LPK4" s="3188"/>
      <c r="LPL4" s="3188"/>
      <c r="LPM4" s="3188"/>
      <c r="LPN4" s="3188"/>
      <c r="LPO4" s="3188"/>
      <c r="LPP4" s="3188"/>
      <c r="LPQ4" s="3188"/>
      <c r="LPR4" s="3188"/>
      <c r="LPS4" s="3188"/>
      <c r="LPT4" s="3188"/>
      <c r="LPU4" s="3188"/>
      <c r="LPV4" s="3188"/>
      <c r="LPW4" s="3188"/>
      <c r="LPX4" s="3188"/>
      <c r="LPY4" s="3188"/>
      <c r="LPZ4" s="3188"/>
      <c r="LQA4" s="3188"/>
      <c r="LQB4" s="3188"/>
      <c r="LQC4" s="3188"/>
      <c r="LQD4" s="3188"/>
      <c r="LQE4" s="3188"/>
      <c r="LQF4" s="3188"/>
      <c r="LQG4" s="3188"/>
      <c r="LQH4" s="3188"/>
      <c r="LQI4" s="3188"/>
      <c r="LQJ4" s="3188"/>
      <c r="LQK4" s="3188"/>
      <c r="LQL4" s="3188"/>
      <c r="LQM4" s="3188"/>
      <c r="LQN4" s="3188"/>
      <c r="LQO4" s="3188"/>
      <c r="LQP4" s="3188"/>
      <c r="LQQ4" s="3188"/>
      <c r="LQR4" s="3188"/>
      <c r="LQS4" s="3188"/>
      <c r="LQT4" s="3188"/>
      <c r="LQU4" s="3188"/>
      <c r="LQV4" s="3188"/>
      <c r="LQW4" s="3188"/>
      <c r="LQX4" s="3188"/>
      <c r="LQY4" s="3188"/>
      <c r="LQZ4" s="3188"/>
      <c r="LRA4" s="3188"/>
      <c r="LRB4" s="3188"/>
      <c r="LRC4" s="3188"/>
      <c r="LRD4" s="3188"/>
      <c r="LRE4" s="3188"/>
      <c r="LRF4" s="3188"/>
      <c r="LRG4" s="3188"/>
      <c r="LRH4" s="3188"/>
      <c r="LRI4" s="3188"/>
      <c r="LRJ4" s="3188"/>
      <c r="LRK4" s="3188"/>
      <c r="LRL4" s="3188"/>
      <c r="LRM4" s="3188"/>
      <c r="LRN4" s="3188"/>
      <c r="LRO4" s="3188"/>
      <c r="LRP4" s="3188"/>
      <c r="LRQ4" s="3188"/>
      <c r="LRR4" s="3188"/>
      <c r="LRS4" s="3188"/>
      <c r="LRT4" s="3188"/>
      <c r="LRU4" s="3188"/>
      <c r="LRV4" s="3188"/>
      <c r="LRW4" s="3188"/>
      <c r="LRX4" s="3188"/>
      <c r="LRY4" s="3188"/>
      <c r="LRZ4" s="3188"/>
      <c r="LSA4" s="3188"/>
      <c r="LSB4" s="3188"/>
      <c r="LSC4" s="3188"/>
      <c r="LSD4" s="3188"/>
      <c r="LSE4" s="3188"/>
      <c r="LSF4" s="3188"/>
      <c r="LSG4" s="3188"/>
      <c r="LSH4" s="3188"/>
      <c r="LSI4" s="3188"/>
      <c r="LSJ4" s="3188"/>
      <c r="LSK4" s="3188"/>
      <c r="LSL4" s="3188"/>
      <c r="LSM4" s="3188"/>
      <c r="LSN4" s="3188"/>
      <c r="LSO4" s="3188"/>
      <c r="LSP4" s="3188"/>
      <c r="LSQ4" s="3188"/>
      <c r="LSR4" s="3188"/>
      <c r="LSS4" s="3188"/>
      <c r="LST4" s="3188"/>
      <c r="LSU4" s="3188"/>
      <c r="LSV4" s="3188"/>
      <c r="LSW4" s="3188"/>
      <c r="LSX4" s="3188"/>
      <c r="LSY4" s="3188"/>
      <c r="LSZ4" s="3188"/>
      <c r="LTA4" s="3188"/>
      <c r="LTB4" s="3188"/>
      <c r="LTC4" s="3188"/>
      <c r="LTD4" s="3188"/>
      <c r="LTE4" s="3188"/>
      <c r="LTF4" s="3188"/>
      <c r="LTG4" s="3188"/>
      <c r="LTH4" s="3188"/>
      <c r="LTI4" s="3188"/>
      <c r="LTJ4" s="3188"/>
      <c r="LTK4" s="3188"/>
      <c r="LTL4" s="3188"/>
      <c r="LTM4" s="3188"/>
      <c r="LTN4" s="3188"/>
      <c r="LTO4" s="3188"/>
      <c r="LTP4" s="3188"/>
      <c r="LTQ4" s="3188"/>
      <c r="LTR4" s="3188"/>
      <c r="LTS4" s="3188"/>
      <c r="LTT4" s="3188"/>
      <c r="LTU4" s="3188"/>
      <c r="LTV4" s="3188"/>
      <c r="LTW4" s="3188"/>
      <c r="LTX4" s="3188"/>
      <c r="LTY4" s="3188"/>
      <c r="LTZ4" s="3188"/>
      <c r="LUA4" s="3188"/>
      <c r="LUB4" s="3188"/>
      <c r="LUC4" s="3188"/>
      <c r="LUD4" s="3188"/>
      <c r="LUE4" s="3188"/>
      <c r="LUF4" s="3188"/>
      <c r="LUG4" s="3188"/>
      <c r="LUH4" s="3188"/>
      <c r="LUI4" s="3188"/>
      <c r="LUJ4" s="3188"/>
      <c r="LUK4" s="3188"/>
      <c r="LUL4" s="3188"/>
      <c r="LUM4" s="3188"/>
      <c r="LUN4" s="3188"/>
      <c r="LUO4" s="3188"/>
      <c r="LUP4" s="3188"/>
      <c r="LUQ4" s="3188"/>
      <c r="LUR4" s="3188"/>
      <c r="LUS4" s="3188"/>
      <c r="LUT4" s="3188"/>
      <c r="LUU4" s="3188"/>
      <c r="LUV4" s="3188"/>
      <c r="LUW4" s="3188"/>
      <c r="LUX4" s="3188"/>
      <c r="LUY4" s="3188"/>
      <c r="LUZ4" s="3188"/>
      <c r="LVA4" s="3188"/>
      <c r="LVB4" s="3188"/>
      <c r="LVC4" s="3188"/>
      <c r="LVD4" s="3188"/>
      <c r="LVE4" s="3188"/>
      <c r="LVF4" s="3188"/>
      <c r="LVG4" s="3188"/>
      <c r="LVH4" s="3188"/>
      <c r="LVI4" s="3188"/>
      <c r="LVJ4" s="3188"/>
      <c r="LVK4" s="3188"/>
      <c r="LVL4" s="3188"/>
      <c r="LVM4" s="3188"/>
      <c r="LVN4" s="3188"/>
      <c r="LVO4" s="3188"/>
      <c r="LVP4" s="3188"/>
      <c r="LVQ4" s="3188"/>
      <c r="LVR4" s="3188"/>
      <c r="LVS4" s="3188"/>
      <c r="LVT4" s="3188"/>
      <c r="LVU4" s="3188"/>
      <c r="LVV4" s="3188"/>
      <c r="LVW4" s="3188"/>
      <c r="LVX4" s="3188"/>
      <c r="LVY4" s="3188"/>
      <c r="LVZ4" s="3188"/>
      <c r="LWA4" s="3188"/>
      <c r="LWB4" s="3188"/>
      <c r="LWC4" s="3188"/>
      <c r="LWD4" s="3188"/>
      <c r="LWE4" s="3188"/>
      <c r="LWF4" s="3188"/>
      <c r="LWG4" s="3188"/>
      <c r="LWH4" s="3188"/>
      <c r="LWI4" s="3188"/>
      <c r="LWJ4" s="3188"/>
      <c r="LWK4" s="3188"/>
      <c r="LWL4" s="3188"/>
      <c r="LWM4" s="3188"/>
      <c r="LWN4" s="3188"/>
      <c r="LWO4" s="3188"/>
      <c r="LWP4" s="3188"/>
      <c r="LWQ4" s="3188"/>
      <c r="LWR4" s="3188"/>
      <c r="LWS4" s="3188"/>
      <c r="LWT4" s="3188"/>
      <c r="LWU4" s="3188"/>
      <c r="LWV4" s="3188"/>
      <c r="LWW4" s="3188"/>
      <c r="LWX4" s="3188"/>
      <c r="LWY4" s="3188"/>
      <c r="LWZ4" s="3188"/>
      <c r="LXA4" s="3188"/>
      <c r="LXB4" s="3188"/>
      <c r="LXC4" s="3188"/>
      <c r="LXD4" s="3188"/>
      <c r="LXE4" s="3188"/>
      <c r="LXF4" s="3188"/>
      <c r="LXG4" s="3188"/>
      <c r="LXH4" s="3188"/>
      <c r="LXI4" s="3188"/>
      <c r="LXJ4" s="3188"/>
      <c r="LXK4" s="3188"/>
      <c r="LXL4" s="3188"/>
      <c r="LXM4" s="3188"/>
      <c r="LXN4" s="3188"/>
      <c r="LXO4" s="3188"/>
      <c r="LXP4" s="3188"/>
      <c r="LXQ4" s="3188"/>
      <c r="LXR4" s="3188"/>
      <c r="LXS4" s="3188"/>
      <c r="LXT4" s="3188"/>
      <c r="LXU4" s="3188"/>
      <c r="LXV4" s="3188"/>
      <c r="LXW4" s="3188"/>
      <c r="LXX4" s="3188"/>
      <c r="LXY4" s="3188"/>
      <c r="LXZ4" s="3188"/>
      <c r="LYA4" s="3188"/>
      <c r="LYB4" s="3188"/>
      <c r="LYC4" s="3188"/>
      <c r="LYD4" s="3188"/>
      <c r="LYE4" s="3188"/>
      <c r="LYF4" s="3188"/>
      <c r="LYG4" s="3188"/>
      <c r="LYH4" s="3188"/>
      <c r="LYI4" s="3188"/>
      <c r="LYJ4" s="3188"/>
      <c r="LYK4" s="3188"/>
      <c r="LYL4" s="3188"/>
      <c r="LYM4" s="3188"/>
      <c r="LYN4" s="3188"/>
      <c r="LYO4" s="3188"/>
      <c r="LYP4" s="3188"/>
      <c r="LYQ4" s="3188"/>
      <c r="LYR4" s="3188"/>
      <c r="LYS4" s="3188"/>
      <c r="LYT4" s="3188"/>
      <c r="LYU4" s="3188"/>
      <c r="LYV4" s="3188"/>
      <c r="LYW4" s="3188"/>
      <c r="LYX4" s="3188"/>
      <c r="LYY4" s="3188"/>
      <c r="LYZ4" s="3188"/>
      <c r="LZA4" s="3188"/>
      <c r="LZB4" s="3188"/>
      <c r="LZC4" s="3188"/>
      <c r="LZD4" s="3188"/>
      <c r="LZE4" s="3188"/>
      <c r="LZF4" s="3188"/>
      <c r="LZG4" s="3188"/>
      <c r="LZH4" s="3188"/>
      <c r="LZI4" s="3188"/>
      <c r="LZJ4" s="3188"/>
      <c r="LZK4" s="3188"/>
      <c r="LZL4" s="3188"/>
      <c r="LZM4" s="3188"/>
      <c r="LZN4" s="3188"/>
      <c r="LZO4" s="3188"/>
      <c r="LZP4" s="3188"/>
      <c r="LZQ4" s="3188"/>
      <c r="LZR4" s="3188"/>
      <c r="LZS4" s="3188"/>
      <c r="LZT4" s="3188"/>
      <c r="LZU4" s="3188"/>
      <c r="LZV4" s="3188"/>
      <c r="LZW4" s="3188"/>
      <c r="LZX4" s="3188"/>
      <c r="LZY4" s="3188"/>
      <c r="LZZ4" s="3188"/>
      <c r="MAA4" s="3188"/>
      <c r="MAB4" s="3188"/>
      <c r="MAC4" s="3188"/>
      <c r="MAD4" s="3188"/>
      <c r="MAE4" s="3188"/>
      <c r="MAF4" s="3188"/>
      <c r="MAG4" s="3188"/>
      <c r="MAH4" s="3188"/>
      <c r="MAI4" s="3188"/>
      <c r="MAJ4" s="3188"/>
      <c r="MAK4" s="3188"/>
      <c r="MAL4" s="3188"/>
      <c r="MAM4" s="3188"/>
      <c r="MAN4" s="3188"/>
      <c r="MAO4" s="3188"/>
      <c r="MAP4" s="3188"/>
      <c r="MAQ4" s="3188"/>
      <c r="MAR4" s="3188"/>
      <c r="MAS4" s="3188"/>
      <c r="MAT4" s="3188"/>
      <c r="MAU4" s="3188"/>
      <c r="MAV4" s="3188"/>
      <c r="MAW4" s="3188"/>
      <c r="MAX4" s="3188"/>
      <c r="MAY4" s="3188"/>
      <c r="MAZ4" s="3188"/>
      <c r="MBA4" s="3188"/>
      <c r="MBB4" s="3188"/>
      <c r="MBC4" s="3188"/>
      <c r="MBD4" s="3188"/>
      <c r="MBE4" s="3188"/>
      <c r="MBF4" s="3188"/>
      <c r="MBG4" s="3188"/>
      <c r="MBH4" s="3188"/>
      <c r="MBI4" s="3188"/>
      <c r="MBJ4" s="3188"/>
      <c r="MBK4" s="3188"/>
      <c r="MBL4" s="3188"/>
      <c r="MBM4" s="3188"/>
      <c r="MBN4" s="3188"/>
      <c r="MBO4" s="3188"/>
      <c r="MBP4" s="3188"/>
      <c r="MBQ4" s="3188"/>
      <c r="MBR4" s="3188"/>
      <c r="MBS4" s="3188"/>
      <c r="MBT4" s="3188"/>
      <c r="MBU4" s="3188"/>
      <c r="MBV4" s="3188"/>
      <c r="MBW4" s="3188"/>
      <c r="MBX4" s="3188"/>
      <c r="MBY4" s="3188"/>
      <c r="MBZ4" s="3188"/>
      <c r="MCA4" s="3188"/>
      <c r="MCB4" s="3188"/>
      <c r="MCC4" s="3188"/>
      <c r="MCD4" s="3188"/>
      <c r="MCE4" s="3188"/>
      <c r="MCF4" s="3188"/>
      <c r="MCG4" s="3188"/>
      <c r="MCH4" s="3188"/>
      <c r="MCI4" s="3188"/>
      <c r="MCJ4" s="3188"/>
      <c r="MCK4" s="3188"/>
      <c r="MCL4" s="3188"/>
      <c r="MCM4" s="3188"/>
      <c r="MCN4" s="3188"/>
      <c r="MCO4" s="3188"/>
      <c r="MCP4" s="3188"/>
      <c r="MCQ4" s="3188"/>
      <c r="MCR4" s="3188"/>
      <c r="MCS4" s="3188"/>
      <c r="MCT4" s="3188"/>
      <c r="MCU4" s="3188"/>
      <c r="MCV4" s="3188"/>
      <c r="MCW4" s="3188"/>
      <c r="MCX4" s="3188"/>
      <c r="MCY4" s="3188"/>
      <c r="MCZ4" s="3188"/>
      <c r="MDA4" s="3188"/>
      <c r="MDB4" s="3188"/>
      <c r="MDC4" s="3188"/>
      <c r="MDD4" s="3188"/>
      <c r="MDE4" s="3188"/>
      <c r="MDF4" s="3188"/>
      <c r="MDG4" s="3188"/>
      <c r="MDH4" s="3188"/>
      <c r="MDI4" s="3188"/>
      <c r="MDJ4" s="3188"/>
      <c r="MDK4" s="3188"/>
      <c r="MDL4" s="3188"/>
      <c r="MDM4" s="3188"/>
      <c r="MDN4" s="3188"/>
      <c r="MDO4" s="3188"/>
      <c r="MDP4" s="3188"/>
      <c r="MDQ4" s="3188"/>
      <c r="MDR4" s="3188"/>
      <c r="MDS4" s="3188"/>
      <c r="MDT4" s="3188"/>
      <c r="MDU4" s="3188"/>
      <c r="MDV4" s="3188"/>
      <c r="MDW4" s="3188"/>
      <c r="MDX4" s="3188"/>
      <c r="MDY4" s="3188"/>
      <c r="MDZ4" s="3188"/>
      <c r="MEA4" s="3188"/>
      <c r="MEB4" s="3188"/>
      <c r="MEC4" s="3188"/>
      <c r="MED4" s="3188"/>
      <c r="MEE4" s="3188"/>
      <c r="MEF4" s="3188"/>
      <c r="MEG4" s="3188"/>
      <c r="MEH4" s="3188"/>
      <c r="MEI4" s="3188"/>
      <c r="MEJ4" s="3188"/>
      <c r="MEK4" s="3188"/>
      <c r="MEL4" s="3188"/>
      <c r="MEM4" s="3188"/>
      <c r="MEN4" s="3188"/>
      <c r="MEO4" s="3188"/>
      <c r="MEP4" s="3188"/>
      <c r="MEQ4" s="3188"/>
      <c r="MER4" s="3188"/>
      <c r="MES4" s="3188"/>
      <c r="MET4" s="3188"/>
      <c r="MEU4" s="3188"/>
      <c r="MEV4" s="3188"/>
      <c r="MEW4" s="3188"/>
      <c r="MEX4" s="3188"/>
      <c r="MEY4" s="3188"/>
      <c r="MEZ4" s="3188"/>
      <c r="MFA4" s="3188"/>
      <c r="MFB4" s="3188"/>
      <c r="MFC4" s="3188"/>
      <c r="MFD4" s="3188"/>
      <c r="MFE4" s="3188"/>
      <c r="MFF4" s="3188"/>
      <c r="MFG4" s="3188"/>
      <c r="MFH4" s="3188"/>
      <c r="MFI4" s="3188"/>
      <c r="MFJ4" s="3188"/>
      <c r="MFK4" s="3188"/>
      <c r="MFL4" s="3188"/>
      <c r="MFM4" s="3188"/>
      <c r="MFN4" s="3188"/>
      <c r="MFO4" s="3188"/>
      <c r="MFP4" s="3188"/>
      <c r="MFQ4" s="3188"/>
      <c r="MFR4" s="3188"/>
      <c r="MFS4" s="3188"/>
      <c r="MFT4" s="3188"/>
      <c r="MFU4" s="3188"/>
      <c r="MFV4" s="3188"/>
      <c r="MFW4" s="3188"/>
      <c r="MFX4" s="3188"/>
      <c r="MFY4" s="3188"/>
      <c r="MFZ4" s="3188"/>
      <c r="MGA4" s="3188"/>
      <c r="MGB4" s="3188"/>
      <c r="MGC4" s="3188"/>
      <c r="MGD4" s="3188"/>
      <c r="MGE4" s="3188"/>
      <c r="MGF4" s="3188"/>
      <c r="MGG4" s="3188"/>
      <c r="MGH4" s="3188"/>
      <c r="MGI4" s="3188"/>
      <c r="MGJ4" s="3188"/>
      <c r="MGK4" s="3188"/>
      <c r="MGL4" s="3188"/>
      <c r="MGM4" s="3188"/>
      <c r="MGN4" s="3188"/>
      <c r="MGO4" s="3188"/>
      <c r="MGP4" s="3188"/>
      <c r="MGQ4" s="3188"/>
      <c r="MGR4" s="3188"/>
      <c r="MGS4" s="3188"/>
      <c r="MGT4" s="3188"/>
      <c r="MGU4" s="3188"/>
      <c r="MGV4" s="3188"/>
      <c r="MGW4" s="3188"/>
      <c r="MGX4" s="3188"/>
      <c r="MGY4" s="3188"/>
      <c r="MGZ4" s="3188"/>
      <c r="MHA4" s="3188"/>
      <c r="MHB4" s="3188"/>
      <c r="MHC4" s="3188"/>
      <c r="MHD4" s="3188"/>
      <c r="MHE4" s="3188"/>
      <c r="MHF4" s="3188"/>
      <c r="MHG4" s="3188"/>
      <c r="MHH4" s="3188"/>
      <c r="MHI4" s="3188"/>
      <c r="MHJ4" s="3188"/>
      <c r="MHK4" s="3188"/>
      <c r="MHL4" s="3188"/>
      <c r="MHM4" s="3188"/>
      <c r="MHN4" s="3188"/>
      <c r="MHO4" s="3188"/>
      <c r="MHP4" s="3188"/>
      <c r="MHQ4" s="3188"/>
      <c r="MHR4" s="3188"/>
      <c r="MHS4" s="3188"/>
      <c r="MHT4" s="3188"/>
      <c r="MHU4" s="3188"/>
      <c r="MHV4" s="3188"/>
      <c r="MHW4" s="3188"/>
      <c r="MHX4" s="3188"/>
      <c r="MHY4" s="3188"/>
      <c r="MHZ4" s="3188"/>
      <c r="MIA4" s="3188"/>
      <c r="MIB4" s="3188"/>
      <c r="MIC4" s="3188"/>
      <c r="MID4" s="3188"/>
      <c r="MIE4" s="3188"/>
      <c r="MIF4" s="3188"/>
      <c r="MIG4" s="3188"/>
      <c r="MIH4" s="3188"/>
      <c r="MII4" s="3188"/>
      <c r="MIJ4" s="3188"/>
      <c r="MIK4" s="3188"/>
      <c r="MIL4" s="3188"/>
      <c r="MIM4" s="3188"/>
      <c r="MIN4" s="3188"/>
      <c r="MIO4" s="3188"/>
      <c r="MIP4" s="3188"/>
      <c r="MIQ4" s="3188"/>
      <c r="MIR4" s="3188"/>
      <c r="MIS4" s="3188"/>
      <c r="MIT4" s="3188"/>
      <c r="MIU4" s="3188"/>
      <c r="MIV4" s="3188"/>
      <c r="MIW4" s="3188"/>
      <c r="MIX4" s="3188"/>
      <c r="MIY4" s="3188"/>
      <c r="MIZ4" s="3188"/>
      <c r="MJA4" s="3188"/>
      <c r="MJB4" s="3188"/>
      <c r="MJC4" s="3188"/>
      <c r="MJD4" s="3188"/>
      <c r="MJE4" s="3188"/>
      <c r="MJF4" s="3188"/>
      <c r="MJG4" s="3188"/>
      <c r="MJH4" s="3188"/>
      <c r="MJI4" s="3188"/>
      <c r="MJJ4" s="3188"/>
      <c r="MJK4" s="3188"/>
      <c r="MJL4" s="3188"/>
      <c r="MJM4" s="3188"/>
      <c r="MJN4" s="3188"/>
      <c r="MJO4" s="3188"/>
      <c r="MJP4" s="3188"/>
      <c r="MJQ4" s="3188"/>
      <c r="MJR4" s="3188"/>
      <c r="MJS4" s="3188"/>
      <c r="MJT4" s="3188"/>
      <c r="MJU4" s="3188"/>
      <c r="MJV4" s="3188"/>
      <c r="MJW4" s="3188"/>
      <c r="MJX4" s="3188"/>
      <c r="MJY4" s="3188"/>
      <c r="MJZ4" s="3188"/>
      <c r="MKA4" s="3188"/>
      <c r="MKB4" s="3188"/>
      <c r="MKC4" s="3188"/>
      <c r="MKD4" s="3188"/>
      <c r="MKE4" s="3188"/>
      <c r="MKF4" s="3188"/>
      <c r="MKG4" s="3188"/>
      <c r="MKH4" s="3188"/>
      <c r="MKI4" s="3188"/>
      <c r="MKJ4" s="3188"/>
      <c r="MKK4" s="3188"/>
      <c r="MKL4" s="3188"/>
      <c r="MKM4" s="3188"/>
      <c r="MKN4" s="3188"/>
      <c r="MKO4" s="3188"/>
      <c r="MKP4" s="3188"/>
      <c r="MKQ4" s="3188"/>
      <c r="MKR4" s="3188"/>
      <c r="MKS4" s="3188"/>
      <c r="MKT4" s="3188"/>
      <c r="MKU4" s="3188"/>
      <c r="MKV4" s="3188"/>
      <c r="MKW4" s="3188"/>
      <c r="MKX4" s="3188"/>
      <c r="MKY4" s="3188"/>
      <c r="MKZ4" s="3188"/>
      <c r="MLA4" s="3188"/>
      <c r="MLB4" s="3188"/>
      <c r="MLC4" s="3188"/>
      <c r="MLD4" s="3188"/>
      <c r="MLE4" s="3188"/>
      <c r="MLF4" s="3188"/>
      <c r="MLG4" s="3188"/>
      <c r="MLH4" s="3188"/>
      <c r="MLI4" s="3188"/>
      <c r="MLJ4" s="3188"/>
      <c r="MLK4" s="3188"/>
      <c r="MLL4" s="3188"/>
      <c r="MLM4" s="3188"/>
      <c r="MLN4" s="3188"/>
      <c r="MLO4" s="3188"/>
      <c r="MLP4" s="3188"/>
      <c r="MLQ4" s="3188"/>
      <c r="MLR4" s="3188"/>
      <c r="MLS4" s="3188"/>
      <c r="MLT4" s="3188"/>
      <c r="MLU4" s="3188"/>
      <c r="MLV4" s="3188"/>
      <c r="MLW4" s="3188"/>
      <c r="MLX4" s="3188"/>
      <c r="MLY4" s="3188"/>
      <c r="MLZ4" s="3188"/>
      <c r="MMA4" s="3188"/>
      <c r="MMB4" s="3188"/>
      <c r="MMC4" s="3188"/>
      <c r="MMD4" s="3188"/>
      <c r="MME4" s="3188"/>
      <c r="MMF4" s="3188"/>
      <c r="MMG4" s="3188"/>
      <c r="MMH4" s="3188"/>
      <c r="MMI4" s="3188"/>
      <c r="MMJ4" s="3188"/>
      <c r="MMK4" s="3188"/>
      <c r="MML4" s="3188"/>
      <c r="MMM4" s="3188"/>
      <c r="MMN4" s="3188"/>
      <c r="MMO4" s="3188"/>
      <c r="MMP4" s="3188"/>
      <c r="MMQ4" s="3188"/>
      <c r="MMR4" s="3188"/>
      <c r="MMS4" s="3188"/>
      <c r="MMT4" s="3188"/>
      <c r="MMU4" s="3188"/>
      <c r="MMV4" s="3188"/>
      <c r="MMW4" s="3188"/>
      <c r="MMX4" s="3188"/>
      <c r="MMY4" s="3188"/>
      <c r="MMZ4" s="3188"/>
      <c r="MNA4" s="3188"/>
      <c r="MNB4" s="3188"/>
      <c r="MNC4" s="3188"/>
      <c r="MND4" s="3188"/>
      <c r="MNE4" s="3188"/>
      <c r="MNF4" s="3188"/>
      <c r="MNG4" s="3188"/>
      <c r="MNH4" s="3188"/>
      <c r="MNI4" s="3188"/>
      <c r="MNJ4" s="3188"/>
      <c r="MNK4" s="3188"/>
      <c r="MNL4" s="3188"/>
      <c r="MNM4" s="3188"/>
      <c r="MNN4" s="3188"/>
      <c r="MNO4" s="3188"/>
      <c r="MNP4" s="3188"/>
      <c r="MNQ4" s="3188"/>
      <c r="MNR4" s="3188"/>
      <c r="MNS4" s="3188"/>
      <c r="MNT4" s="3188"/>
      <c r="MNU4" s="3188"/>
      <c r="MNV4" s="3188"/>
      <c r="MNW4" s="3188"/>
      <c r="MNX4" s="3188"/>
      <c r="MNY4" s="3188"/>
      <c r="MNZ4" s="3188"/>
      <c r="MOA4" s="3188"/>
      <c r="MOB4" s="3188"/>
      <c r="MOC4" s="3188"/>
      <c r="MOD4" s="3188"/>
      <c r="MOE4" s="3188"/>
      <c r="MOF4" s="3188"/>
      <c r="MOG4" s="3188"/>
      <c r="MOH4" s="3188"/>
      <c r="MOI4" s="3188"/>
      <c r="MOJ4" s="3188"/>
      <c r="MOK4" s="3188"/>
      <c r="MOL4" s="3188"/>
      <c r="MOM4" s="3188"/>
      <c r="MON4" s="3188"/>
      <c r="MOO4" s="3188"/>
      <c r="MOP4" s="3188"/>
      <c r="MOQ4" s="3188"/>
      <c r="MOR4" s="3188"/>
      <c r="MOS4" s="3188"/>
      <c r="MOT4" s="3188"/>
      <c r="MOU4" s="3188"/>
      <c r="MOV4" s="3188"/>
      <c r="MOW4" s="3188"/>
      <c r="MOX4" s="3188"/>
      <c r="MOY4" s="3188"/>
      <c r="MOZ4" s="3188"/>
      <c r="MPA4" s="3188"/>
      <c r="MPB4" s="3188"/>
      <c r="MPC4" s="3188"/>
      <c r="MPD4" s="3188"/>
      <c r="MPE4" s="3188"/>
      <c r="MPF4" s="3188"/>
      <c r="MPG4" s="3188"/>
      <c r="MPH4" s="3188"/>
      <c r="MPI4" s="3188"/>
      <c r="MPJ4" s="3188"/>
      <c r="MPK4" s="3188"/>
      <c r="MPL4" s="3188"/>
      <c r="MPM4" s="3188"/>
      <c r="MPN4" s="3188"/>
      <c r="MPO4" s="3188"/>
      <c r="MPP4" s="3188"/>
      <c r="MPQ4" s="3188"/>
      <c r="MPR4" s="3188"/>
      <c r="MPS4" s="3188"/>
      <c r="MPT4" s="3188"/>
      <c r="MPU4" s="3188"/>
      <c r="MPV4" s="3188"/>
      <c r="MPW4" s="3188"/>
      <c r="MPX4" s="3188"/>
      <c r="MPY4" s="3188"/>
      <c r="MPZ4" s="3188"/>
      <c r="MQA4" s="3188"/>
      <c r="MQB4" s="3188"/>
      <c r="MQC4" s="3188"/>
      <c r="MQD4" s="3188"/>
      <c r="MQE4" s="3188"/>
      <c r="MQF4" s="3188"/>
      <c r="MQG4" s="3188"/>
      <c r="MQH4" s="3188"/>
      <c r="MQI4" s="3188"/>
      <c r="MQJ4" s="3188"/>
      <c r="MQK4" s="3188"/>
      <c r="MQL4" s="3188"/>
      <c r="MQM4" s="3188"/>
      <c r="MQN4" s="3188"/>
      <c r="MQO4" s="3188"/>
      <c r="MQP4" s="3188"/>
      <c r="MQQ4" s="3188"/>
      <c r="MQR4" s="3188"/>
      <c r="MQS4" s="3188"/>
      <c r="MQT4" s="3188"/>
      <c r="MQU4" s="3188"/>
      <c r="MQV4" s="3188"/>
      <c r="MQW4" s="3188"/>
      <c r="MQX4" s="3188"/>
      <c r="MQY4" s="3188"/>
      <c r="MQZ4" s="3188"/>
      <c r="MRA4" s="3188"/>
      <c r="MRB4" s="3188"/>
      <c r="MRC4" s="3188"/>
      <c r="MRD4" s="3188"/>
      <c r="MRE4" s="3188"/>
      <c r="MRF4" s="3188"/>
      <c r="MRG4" s="3188"/>
      <c r="MRH4" s="3188"/>
      <c r="MRI4" s="3188"/>
      <c r="MRJ4" s="3188"/>
      <c r="MRK4" s="3188"/>
      <c r="MRL4" s="3188"/>
      <c r="MRM4" s="3188"/>
      <c r="MRN4" s="3188"/>
      <c r="MRO4" s="3188"/>
      <c r="MRP4" s="3188"/>
      <c r="MRQ4" s="3188"/>
      <c r="MRR4" s="3188"/>
      <c r="MRS4" s="3188"/>
      <c r="MRT4" s="3188"/>
      <c r="MRU4" s="3188"/>
      <c r="MRV4" s="3188"/>
      <c r="MRW4" s="3188"/>
      <c r="MRX4" s="3188"/>
      <c r="MRY4" s="3188"/>
      <c r="MRZ4" s="3188"/>
      <c r="MSA4" s="3188"/>
      <c r="MSB4" s="3188"/>
      <c r="MSC4" s="3188"/>
      <c r="MSD4" s="3188"/>
      <c r="MSE4" s="3188"/>
      <c r="MSF4" s="3188"/>
      <c r="MSG4" s="3188"/>
      <c r="MSH4" s="3188"/>
      <c r="MSI4" s="3188"/>
      <c r="MSJ4" s="3188"/>
      <c r="MSK4" s="3188"/>
      <c r="MSL4" s="3188"/>
      <c r="MSM4" s="3188"/>
      <c r="MSN4" s="3188"/>
      <c r="MSO4" s="3188"/>
      <c r="MSP4" s="3188"/>
      <c r="MSQ4" s="3188"/>
      <c r="MSR4" s="3188"/>
      <c r="MSS4" s="3188"/>
      <c r="MST4" s="3188"/>
      <c r="MSU4" s="3188"/>
      <c r="MSV4" s="3188"/>
      <c r="MSW4" s="3188"/>
      <c r="MSX4" s="3188"/>
      <c r="MSY4" s="3188"/>
      <c r="MSZ4" s="3188"/>
      <c r="MTA4" s="3188"/>
      <c r="MTB4" s="3188"/>
      <c r="MTC4" s="3188"/>
      <c r="MTD4" s="3188"/>
      <c r="MTE4" s="3188"/>
      <c r="MTF4" s="3188"/>
      <c r="MTG4" s="3188"/>
      <c r="MTH4" s="3188"/>
      <c r="MTI4" s="3188"/>
      <c r="MTJ4" s="3188"/>
      <c r="MTK4" s="3188"/>
      <c r="MTL4" s="3188"/>
      <c r="MTM4" s="3188"/>
      <c r="MTN4" s="3188"/>
      <c r="MTO4" s="3188"/>
      <c r="MTP4" s="3188"/>
      <c r="MTQ4" s="3188"/>
      <c r="MTR4" s="3188"/>
      <c r="MTS4" s="3188"/>
      <c r="MTT4" s="3188"/>
      <c r="MTU4" s="3188"/>
      <c r="MTV4" s="3188"/>
      <c r="MTW4" s="3188"/>
      <c r="MTX4" s="3188"/>
      <c r="MTY4" s="3188"/>
      <c r="MTZ4" s="3188"/>
      <c r="MUA4" s="3188"/>
      <c r="MUB4" s="3188"/>
      <c r="MUC4" s="3188"/>
      <c r="MUD4" s="3188"/>
      <c r="MUE4" s="3188"/>
      <c r="MUF4" s="3188"/>
      <c r="MUG4" s="3188"/>
      <c r="MUH4" s="3188"/>
      <c r="MUI4" s="3188"/>
      <c r="MUJ4" s="3188"/>
      <c r="MUK4" s="3188"/>
      <c r="MUL4" s="3188"/>
      <c r="MUM4" s="3188"/>
      <c r="MUN4" s="3188"/>
      <c r="MUO4" s="3188"/>
      <c r="MUP4" s="3188"/>
      <c r="MUQ4" s="3188"/>
      <c r="MUR4" s="3188"/>
      <c r="MUS4" s="3188"/>
      <c r="MUT4" s="3188"/>
      <c r="MUU4" s="3188"/>
      <c r="MUV4" s="3188"/>
      <c r="MUW4" s="3188"/>
      <c r="MUX4" s="3188"/>
      <c r="MUY4" s="3188"/>
      <c r="MUZ4" s="3188"/>
      <c r="MVA4" s="3188"/>
      <c r="MVB4" s="3188"/>
      <c r="MVC4" s="3188"/>
      <c r="MVD4" s="3188"/>
      <c r="MVE4" s="3188"/>
      <c r="MVF4" s="3188"/>
      <c r="MVG4" s="3188"/>
      <c r="MVH4" s="3188"/>
      <c r="MVI4" s="3188"/>
      <c r="MVJ4" s="3188"/>
      <c r="MVK4" s="3188"/>
      <c r="MVL4" s="3188"/>
      <c r="MVM4" s="3188"/>
      <c r="MVN4" s="3188"/>
      <c r="MVO4" s="3188"/>
      <c r="MVP4" s="3188"/>
      <c r="MVQ4" s="3188"/>
      <c r="MVR4" s="3188"/>
      <c r="MVS4" s="3188"/>
      <c r="MVT4" s="3188"/>
      <c r="MVU4" s="3188"/>
      <c r="MVV4" s="3188"/>
      <c r="MVW4" s="3188"/>
      <c r="MVX4" s="3188"/>
      <c r="MVY4" s="3188"/>
      <c r="MVZ4" s="3188"/>
      <c r="MWA4" s="3188"/>
      <c r="MWB4" s="3188"/>
      <c r="MWC4" s="3188"/>
      <c r="MWD4" s="3188"/>
      <c r="MWE4" s="3188"/>
      <c r="MWF4" s="3188"/>
      <c r="MWG4" s="3188"/>
      <c r="MWH4" s="3188"/>
      <c r="MWI4" s="3188"/>
      <c r="MWJ4" s="3188"/>
      <c r="MWK4" s="3188"/>
      <c r="MWL4" s="3188"/>
      <c r="MWM4" s="3188"/>
      <c r="MWN4" s="3188"/>
      <c r="MWO4" s="3188"/>
      <c r="MWP4" s="3188"/>
      <c r="MWQ4" s="3188"/>
      <c r="MWR4" s="3188"/>
      <c r="MWS4" s="3188"/>
      <c r="MWT4" s="3188"/>
      <c r="MWU4" s="3188"/>
      <c r="MWV4" s="3188"/>
      <c r="MWW4" s="3188"/>
      <c r="MWX4" s="3188"/>
      <c r="MWY4" s="3188"/>
      <c r="MWZ4" s="3188"/>
      <c r="MXA4" s="3188"/>
      <c r="MXB4" s="3188"/>
      <c r="MXC4" s="3188"/>
      <c r="MXD4" s="3188"/>
      <c r="MXE4" s="3188"/>
      <c r="MXF4" s="3188"/>
      <c r="MXG4" s="3188"/>
      <c r="MXH4" s="3188"/>
      <c r="MXI4" s="3188"/>
      <c r="MXJ4" s="3188"/>
      <c r="MXK4" s="3188"/>
      <c r="MXL4" s="3188"/>
      <c r="MXM4" s="3188"/>
      <c r="MXN4" s="3188"/>
      <c r="MXO4" s="3188"/>
      <c r="MXP4" s="3188"/>
      <c r="MXQ4" s="3188"/>
      <c r="MXR4" s="3188"/>
      <c r="MXS4" s="3188"/>
      <c r="MXT4" s="3188"/>
      <c r="MXU4" s="3188"/>
      <c r="MXV4" s="3188"/>
      <c r="MXW4" s="3188"/>
      <c r="MXX4" s="3188"/>
      <c r="MXY4" s="3188"/>
      <c r="MXZ4" s="3188"/>
      <c r="MYA4" s="3188"/>
      <c r="MYB4" s="3188"/>
      <c r="MYC4" s="3188"/>
      <c r="MYD4" s="3188"/>
      <c r="MYE4" s="3188"/>
      <c r="MYF4" s="3188"/>
      <c r="MYG4" s="3188"/>
      <c r="MYH4" s="3188"/>
      <c r="MYI4" s="3188"/>
      <c r="MYJ4" s="3188"/>
      <c r="MYK4" s="3188"/>
      <c r="MYL4" s="3188"/>
      <c r="MYM4" s="3188"/>
      <c r="MYN4" s="3188"/>
      <c r="MYO4" s="3188"/>
      <c r="MYP4" s="3188"/>
      <c r="MYQ4" s="3188"/>
      <c r="MYR4" s="3188"/>
      <c r="MYS4" s="3188"/>
      <c r="MYT4" s="3188"/>
      <c r="MYU4" s="3188"/>
      <c r="MYV4" s="3188"/>
      <c r="MYW4" s="3188"/>
      <c r="MYX4" s="3188"/>
      <c r="MYY4" s="3188"/>
      <c r="MYZ4" s="3188"/>
      <c r="MZA4" s="3188"/>
      <c r="MZB4" s="3188"/>
      <c r="MZC4" s="3188"/>
      <c r="MZD4" s="3188"/>
      <c r="MZE4" s="3188"/>
      <c r="MZF4" s="3188"/>
      <c r="MZG4" s="3188"/>
      <c r="MZH4" s="3188"/>
      <c r="MZI4" s="3188"/>
      <c r="MZJ4" s="3188"/>
      <c r="MZK4" s="3188"/>
      <c r="MZL4" s="3188"/>
      <c r="MZM4" s="3188"/>
      <c r="MZN4" s="3188"/>
      <c r="MZO4" s="3188"/>
      <c r="MZP4" s="3188"/>
      <c r="MZQ4" s="3188"/>
      <c r="MZR4" s="3188"/>
      <c r="MZS4" s="3188"/>
      <c r="MZT4" s="3188"/>
      <c r="MZU4" s="3188"/>
      <c r="MZV4" s="3188"/>
      <c r="MZW4" s="3188"/>
      <c r="MZX4" s="3188"/>
      <c r="MZY4" s="3188"/>
      <c r="MZZ4" s="3188"/>
      <c r="NAA4" s="3188"/>
      <c r="NAB4" s="3188"/>
      <c r="NAC4" s="3188"/>
      <c r="NAD4" s="3188"/>
      <c r="NAE4" s="3188"/>
      <c r="NAF4" s="3188"/>
      <c r="NAG4" s="3188"/>
      <c r="NAH4" s="3188"/>
      <c r="NAI4" s="3188"/>
      <c r="NAJ4" s="3188"/>
      <c r="NAK4" s="3188"/>
      <c r="NAL4" s="3188"/>
      <c r="NAM4" s="3188"/>
      <c r="NAN4" s="3188"/>
      <c r="NAO4" s="3188"/>
      <c r="NAP4" s="3188"/>
      <c r="NAQ4" s="3188"/>
      <c r="NAR4" s="3188"/>
      <c r="NAS4" s="3188"/>
      <c r="NAT4" s="3188"/>
      <c r="NAU4" s="3188"/>
      <c r="NAV4" s="3188"/>
      <c r="NAW4" s="3188"/>
      <c r="NAX4" s="3188"/>
      <c r="NAY4" s="3188"/>
      <c r="NAZ4" s="3188"/>
      <c r="NBA4" s="3188"/>
      <c r="NBB4" s="3188"/>
      <c r="NBC4" s="3188"/>
      <c r="NBD4" s="3188"/>
      <c r="NBE4" s="3188"/>
      <c r="NBF4" s="3188"/>
      <c r="NBG4" s="3188"/>
      <c r="NBH4" s="3188"/>
      <c r="NBI4" s="3188"/>
      <c r="NBJ4" s="3188"/>
      <c r="NBK4" s="3188"/>
      <c r="NBL4" s="3188"/>
      <c r="NBM4" s="3188"/>
      <c r="NBN4" s="3188"/>
      <c r="NBO4" s="3188"/>
      <c r="NBP4" s="3188"/>
      <c r="NBQ4" s="3188"/>
      <c r="NBR4" s="3188"/>
      <c r="NBS4" s="3188"/>
      <c r="NBT4" s="3188"/>
      <c r="NBU4" s="3188"/>
      <c r="NBV4" s="3188"/>
      <c r="NBW4" s="3188"/>
      <c r="NBX4" s="3188"/>
      <c r="NBY4" s="3188"/>
      <c r="NBZ4" s="3188"/>
      <c r="NCA4" s="3188"/>
      <c r="NCB4" s="3188"/>
      <c r="NCC4" s="3188"/>
      <c r="NCD4" s="3188"/>
      <c r="NCE4" s="3188"/>
      <c r="NCF4" s="3188"/>
      <c r="NCG4" s="3188"/>
      <c r="NCH4" s="3188"/>
      <c r="NCI4" s="3188"/>
      <c r="NCJ4" s="3188"/>
      <c r="NCK4" s="3188"/>
      <c r="NCL4" s="3188"/>
      <c r="NCM4" s="3188"/>
      <c r="NCN4" s="3188"/>
      <c r="NCO4" s="3188"/>
      <c r="NCP4" s="3188"/>
      <c r="NCQ4" s="3188"/>
      <c r="NCR4" s="3188"/>
      <c r="NCS4" s="3188"/>
      <c r="NCT4" s="3188"/>
      <c r="NCU4" s="3188"/>
      <c r="NCV4" s="3188"/>
      <c r="NCW4" s="3188"/>
      <c r="NCX4" s="3188"/>
      <c r="NCY4" s="3188"/>
      <c r="NCZ4" s="3188"/>
      <c r="NDA4" s="3188"/>
      <c r="NDB4" s="3188"/>
      <c r="NDC4" s="3188"/>
      <c r="NDD4" s="3188"/>
      <c r="NDE4" s="3188"/>
      <c r="NDF4" s="3188"/>
      <c r="NDG4" s="3188"/>
      <c r="NDH4" s="3188"/>
      <c r="NDI4" s="3188"/>
      <c r="NDJ4" s="3188"/>
      <c r="NDK4" s="3188"/>
      <c r="NDL4" s="3188"/>
      <c r="NDM4" s="3188"/>
      <c r="NDN4" s="3188"/>
      <c r="NDO4" s="3188"/>
      <c r="NDP4" s="3188"/>
      <c r="NDQ4" s="3188"/>
      <c r="NDR4" s="3188"/>
      <c r="NDS4" s="3188"/>
      <c r="NDT4" s="3188"/>
      <c r="NDU4" s="3188"/>
      <c r="NDV4" s="3188"/>
      <c r="NDW4" s="3188"/>
      <c r="NDX4" s="3188"/>
      <c r="NDY4" s="3188"/>
      <c r="NDZ4" s="3188"/>
      <c r="NEA4" s="3188"/>
      <c r="NEB4" s="3188"/>
      <c r="NEC4" s="3188"/>
      <c r="NED4" s="3188"/>
      <c r="NEE4" s="3188"/>
      <c r="NEF4" s="3188"/>
      <c r="NEG4" s="3188"/>
      <c r="NEH4" s="3188"/>
      <c r="NEI4" s="3188"/>
      <c r="NEJ4" s="3188"/>
      <c r="NEK4" s="3188"/>
      <c r="NEL4" s="3188"/>
      <c r="NEM4" s="3188"/>
      <c r="NEN4" s="3188"/>
      <c r="NEO4" s="3188"/>
      <c r="NEP4" s="3188"/>
      <c r="NEQ4" s="3188"/>
      <c r="NER4" s="3188"/>
      <c r="NES4" s="3188"/>
      <c r="NET4" s="3188"/>
      <c r="NEU4" s="3188"/>
      <c r="NEV4" s="3188"/>
      <c r="NEW4" s="3188"/>
      <c r="NEX4" s="3188"/>
      <c r="NEY4" s="3188"/>
      <c r="NEZ4" s="3188"/>
      <c r="NFA4" s="3188"/>
      <c r="NFB4" s="3188"/>
      <c r="NFC4" s="3188"/>
      <c r="NFD4" s="3188"/>
      <c r="NFE4" s="3188"/>
      <c r="NFF4" s="3188"/>
      <c r="NFG4" s="3188"/>
      <c r="NFH4" s="3188"/>
      <c r="NFI4" s="3188"/>
      <c r="NFJ4" s="3188"/>
      <c r="NFK4" s="3188"/>
      <c r="NFL4" s="3188"/>
      <c r="NFM4" s="3188"/>
      <c r="NFN4" s="3188"/>
      <c r="NFO4" s="3188"/>
      <c r="NFP4" s="3188"/>
      <c r="NFQ4" s="3188"/>
      <c r="NFR4" s="3188"/>
      <c r="NFS4" s="3188"/>
      <c r="NFT4" s="3188"/>
      <c r="NFU4" s="3188"/>
      <c r="NFV4" s="3188"/>
      <c r="NFW4" s="3188"/>
      <c r="NFX4" s="3188"/>
      <c r="NFY4" s="3188"/>
      <c r="NFZ4" s="3188"/>
      <c r="NGA4" s="3188"/>
      <c r="NGB4" s="3188"/>
      <c r="NGC4" s="3188"/>
      <c r="NGD4" s="3188"/>
      <c r="NGE4" s="3188"/>
      <c r="NGF4" s="3188"/>
      <c r="NGG4" s="3188"/>
      <c r="NGH4" s="3188"/>
      <c r="NGI4" s="3188"/>
      <c r="NGJ4" s="3188"/>
      <c r="NGK4" s="3188"/>
      <c r="NGL4" s="3188"/>
      <c r="NGM4" s="3188"/>
      <c r="NGN4" s="3188"/>
      <c r="NGO4" s="3188"/>
      <c r="NGP4" s="3188"/>
      <c r="NGQ4" s="3188"/>
      <c r="NGR4" s="3188"/>
      <c r="NGS4" s="3188"/>
      <c r="NGT4" s="3188"/>
      <c r="NGU4" s="3188"/>
      <c r="NGV4" s="3188"/>
      <c r="NGW4" s="3188"/>
      <c r="NGX4" s="3188"/>
      <c r="NGY4" s="3188"/>
      <c r="NGZ4" s="3188"/>
      <c r="NHA4" s="3188"/>
      <c r="NHB4" s="3188"/>
      <c r="NHC4" s="3188"/>
      <c r="NHD4" s="3188"/>
      <c r="NHE4" s="3188"/>
      <c r="NHF4" s="3188"/>
      <c r="NHG4" s="3188"/>
      <c r="NHH4" s="3188"/>
      <c r="NHI4" s="3188"/>
      <c r="NHJ4" s="3188"/>
      <c r="NHK4" s="3188"/>
      <c r="NHL4" s="3188"/>
      <c r="NHM4" s="3188"/>
      <c r="NHN4" s="3188"/>
      <c r="NHO4" s="3188"/>
      <c r="NHP4" s="3188"/>
      <c r="NHQ4" s="3188"/>
      <c r="NHR4" s="3188"/>
      <c r="NHS4" s="3188"/>
      <c r="NHT4" s="3188"/>
      <c r="NHU4" s="3188"/>
      <c r="NHV4" s="3188"/>
      <c r="NHW4" s="3188"/>
      <c r="NHX4" s="3188"/>
      <c r="NHY4" s="3188"/>
      <c r="NHZ4" s="3188"/>
      <c r="NIA4" s="3188"/>
      <c r="NIB4" s="3188"/>
      <c r="NIC4" s="3188"/>
      <c r="NID4" s="3188"/>
      <c r="NIE4" s="3188"/>
      <c r="NIF4" s="3188"/>
      <c r="NIG4" s="3188"/>
      <c r="NIH4" s="3188"/>
      <c r="NII4" s="3188"/>
      <c r="NIJ4" s="3188"/>
      <c r="NIK4" s="3188"/>
      <c r="NIL4" s="3188"/>
      <c r="NIM4" s="3188"/>
      <c r="NIN4" s="3188"/>
      <c r="NIO4" s="3188"/>
      <c r="NIP4" s="3188"/>
      <c r="NIQ4" s="3188"/>
      <c r="NIR4" s="3188"/>
      <c r="NIS4" s="3188"/>
      <c r="NIT4" s="3188"/>
      <c r="NIU4" s="3188"/>
      <c r="NIV4" s="3188"/>
      <c r="NIW4" s="3188"/>
      <c r="NIX4" s="3188"/>
      <c r="NIY4" s="3188"/>
      <c r="NIZ4" s="3188"/>
      <c r="NJA4" s="3188"/>
      <c r="NJB4" s="3188"/>
      <c r="NJC4" s="3188"/>
      <c r="NJD4" s="3188"/>
      <c r="NJE4" s="3188"/>
      <c r="NJF4" s="3188"/>
      <c r="NJG4" s="3188"/>
      <c r="NJH4" s="3188"/>
      <c r="NJI4" s="3188"/>
      <c r="NJJ4" s="3188"/>
      <c r="NJK4" s="3188"/>
      <c r="NJL4" s="3188"/>
      <c r="NJM4" s="3188"/>
      <c r="NJN4" s="3188"/>
      <c r="NJO4" s="3188"/>
      <c r="NJP4" s="3188"/>
      <c r="NJQ4" s="3188"/>
      <c r="NJR4" s="3188"/>
      <c r="NJS4" s="3188"/>
      <c r="NJT4" s="3188"/>
      <c r="NJU4" s="3188"/>
      <c r="NJV4" s="3188"/>
      <c r="NJW4" s="3188"/>
      <c r="NJX4" s="3188"/>
      <c r="NJY4" s="3188"/>
      <c r="NJZ4" s="3188"/>
      <c r="NKA4" s="3188"/>
      <c r="NKB4" s="3188"/>
      <c r="NKC4" s="3188"/>
      <c r="NKD4" s="3188"/>
      <c r="NKE4" s="3188"/>
      <c r="NKF4" s="3188"/>
      <c r="NKG4" s="3188"/>
      <c r="NKH4" s="3188"/>
      <c r="NKI4" s="3188"/>
      <c r="NKJ4" s="3188"/>
      <c r="NKK4" s="3188"/>
      <c r="NKL4" s="3188"/>
      <c r="NKM4" s="3188"/>
      <c r="NKN4" s="3188"/>
      <c r="NKO4" s="3188"/>
      <c r="NKP4" s="3188"/>
      <c r="NKQ4" s="3188"/>
      <c r="NKR4" s="3188"/>
      <c r="NKS4" s="3188"/>
      <c r="NKT4" s="3188"/>
      <c r="NKU4" s="3188"/>
      <c r="NKV4" s="3188"/>
      <c r="NKW4" s="3188"/>
      <c r="NKX4" s="3188"/>
      <c r="NKY4" s="3188"/>
      <c r="NKZ4" s="3188"/>
      <c r="NLA4" s="3188"/>
      <c r="NLB4" s="3188"/>
      <c r="NLC4" s="3188"/>
      <c r="NLD4" s="3188"/>
      <c r="NLE4" s="3188"/>
      <c r="NLF4" s="3188"/>
      <c r="NLG4" s="3188"/>
      <c r="NLH4" s="3188"/>
      <c r="NLI4" s="3188"/>
      <c r="NLJ4" s="3188"/>
      <c r="NLK4" s="3188"/>
      <c r="NLL4" s="3188"/>
      <c r="NLM4" s="3188"/>
      <c r="NLN4" s="3188"/>
      <c r="NLO4" s="3188"/>
      <c r="NLP4" s="3188"/>
      <c r="NLQ4" s="3188"/>
      <c r="NLR4" s="3188"/>
      <c r="NLS4" s="3188"/>
      <c r="NLT4" s="3188"/>
      <c r="NLU4" s="3188"/>
      <c r="NLV4" s="3188"/>
      <c r="NLW4" s="3188"/>
      <c r="NLX4" s="3188"/>
      <c r="NLY4" s="3188"/>
      <c r="NLZ4" s="3188"/>
      <c r="NMA4" s="3188"/>
      <c r="NMB4" s="3188"/>
      <c r="NMC4" s="3188"/>
      <c r="NMD4" s="3188"/>
      <c r="NME4" s="3188"/>
      <c r="NMF4" s="3188"/>
      <c r="NMG4" s="3188"/>
      <c r="NMH4" s="3188"/>
      <c r="NMI4" s="3188"/>
      <c r="NMJ4" s="3188"/>
      <c r="NMK4" s="3188"/>
      <c r="NML4" s="3188"/>
      <c r="NMM4" s="3188"/>
      <c r="NMN4" s="3188"/>
      <c r="NMO4" s="3188"/>
      <c r="NMP4" s="3188"/>
      <c r="NMQ4" s="3188"/>
      <c r="NMR4" s="3188"/>
      <c r="NMS4" s="3188"/>
      <c r="NMT4" s="3188"/>
      <c r="NMU4" s="3188"/>
      <c r="NMV4" s="3188"/>
      <c r="NMW4" s="3188"/>
      <c r="NMX4" s="3188"/>
      <c r="NMY4" s="3188"/>
      <c r="NMZ4" s="3188"/>
      <c r="NNA4" s="3188"/>
      <c r="NNB4" s="3188"/>
      <c r="NNC4" s="3188"/>
      <c r="NND4" s="3188"/>
      <c r="NNE4" s="3188"/>
      <c r="NNF4" s="3188"/>
      <c r="NNG4" s="3188"/>
      <c r="NNH4" s="3188"/>
      <c r="NNI4" s="3188"/>
      <c r="NNJ4" s="3188"/>
      <c r="NNK4" s="3188"/>
      <c r="NNL4" s="3188"/>
      <c r="NNM4" s="3188"/>
      <c r="NNN4" s="3188"/>
      <c r="NNO4" s="3188"/>
      <c r="NNP4" s="3188"/>
      <c r="NNQ4" s="3188"/>
      <c r="NNR4" s="3188"/>
      <c r="NNS4" s="3188"/>
      <c r="NNT4" s="3188"/>
      <c r="NNU4" s="3188"/>
      <c r="NNV4" s="3188"/>
      <c r="NNW4" s="3188"/>
      <c r="NNX4" s="3188"/>
      <c r="NNY4" s="3188"/>
      <c r="NNZ4" s="3188"/>
      <c r="NOA4" s="3188"/>
      <c r="NOB4" s="3188"/>
      <c r="NOC4" s="3188"/>
      <c r="NOD4" s="3188"/>
      <c r="NOE4" s="3188"/>
      <c r="NOF4" s="3188"/>
      <c r="NOG4" s="3188"/>
      <c r="NOH4" s="3188"/>
      <c r="NOI4" s="3188"/>
      <c r="NOJ4" s="3188"/>
      <c r="NOK4" s="3188"/>
      <c r="NOL4" s="3188"/>
      <c r="NOM4" s="3188"/>
      <c r="NON4" s="3188"/>
      <c r="NOO4" s="3188"/>
      <c r="NOP4" s="3188"/>
      <c r="NOQ4" s="3188"/>
      <c r="NOR4" s="3188"/>
      <c r="NOS4" s="3188"/>
      <c r="NOT4" s="3188"/>
      <c r="NOU4" s="3188"/>
      <c r="NOV4" s="3188"/>
      <c r="NOW4" s="3188"/>
      <c r="NOX4" s="3188"/>
      <c r="NOY4" s="3188"/>
      <c r="NOZ4" s="3188"/>
      <c r="NPA4" s="3188"/>
      <c r="NPB4" s="3188"/>
      <c r="NPC4" s="3188"/>
      <c r="NPD4" s="3188"/>
      <c r="NPE4" s="3188"/>
      <c r="NPF4" s="3188"/>
      <c r="NPG4" s="3188"/>
      <c r="NPH4" s="3188"/>
      <c r="NPI4" s="3188"/>
      <c r="NPJ4" s="3188"/>
      <c r="NPK4" s="3188"/>
      <c r="NPL4" s="3188"/>
      <c r="NPM4" s="3188"/>
      <c r="NPN4" s="3188"/>
      <c r="NPO4" s="3188"/>
      <c r="NPP4" s="3188"/>
      <c r="NPQ4" s="3188"/>
      <c r="NPR4" s="3188"/>
      <c r="NPS4" s="3188"/>
      <c r="NPT4" s="3188"/>
      <c r="NPU4" s="3188"/>
      <c r="NPV4" s="3188"/>
      <c r="NPW4" s="3188"/>
      <c r="NPX4" s="3188"/>
      <c r="NPY4" s="3188"/>
      <c r="NPZ4" s="3188"/>
      <c r="NQA4" s="3188"/>
      <c r="NQB4" s="3188"/>
      <c r="NQC4" s="3188"/>
      <c r="NQD4" s="3188"/>
      <c r="NQE4" s="3188"/>
      <c r="NQF4" s="3188"/>
      <c r="NQG4" s="3188"/>
      <c r="NQH4" s="3188"/>
      <c r="NQI4" s="3188"/>
      <c r="NQJ4" s="3188"/>
      <c r="NQK4" s="3188"/>
      <c r="NQL4" s="3188"/>
      <c r="NQM4" s="3188"/>
      <c r="NQN4" s="3188"/>
      <c r="NQO4" s="3188"/>
      <c r="NQP4" s="3188"/>
      <c r="NQQ4" s="3188"/>
      <c r="NQR4" s="3188"/>
      <c r="NQS4" s="3188"/>
      <c r="NQT4" s="3188"/>
      <c r="NQU4" s="3188"/>
      <c r="NQV4" s="3188"/>
      <c r="NQW4" s="3188"/>
      <c r="NQX4" s="3188"/>
      <c r="NQY4" s="3188"/>
      <c r="NQZ4" s="3188"/>
      <c r="NRA4" s="3188"/>
      <c r="NRB4" s="3188"/>
      <c r="NRC4" s="3188"/>
      <c r="NRD4" s="3188"/>
      <c r="NRE4" s="3188"/>
      <c r="NRF4" s="3188"/>
      <c r="NRG4" s="3188"/>
      <c r="NRH4" s="3188"/>
      <c r="NRI4" s="3188"/>
      <c r="NRJ4" s="3188"/>
      <c r="NRK4" s="3188"/>
      <c r="NRL4" s="3188"/>
      <c r="NRM4" s="3188"/>
      <c r="NRN4" s="3188"/>
      <c r="NRO4" s="3188"/>
      <c r="NRP4" s="3188"/>
      <c r="NRQ4" s="3188"/>
      <c r="NRR4" s="3188"/>
      <c r="NRS4" s="3188"/>
      <c r="NRT4" s="3188"/>
      <c r="NRU4" s="3188"/>
      <c r="NRV4" s="3188"/>
      <c r="NRW4" s="3188"/>
      <c r="NRX4" s="3188"/>
      <c r="NRY4" s="3188"/>
      <c r="NRZ4" s="3188"/>
      <c r="NSA4" s="3188"/>
      <c r="NSB4" s="3188"/>
      <c r="NSC4" s="3188"/>
      <c r="NSD4" s="3188"/>
      <c r="NSE4" s="3188"/>
      <c r="NSF4" s="3188"/>
      <c r="NSG4" s="3188"/>
      <c r="NSH4" s="3188"/>
      <c r="NSI4" s="3188"/>
      <c r="NSJ4" s="3188"/>
      <c r="NSK4" s="3188"/>
      <c r="NSL4" s="3188"/>
      <c r="NSM4" s="3188"/>
      <c r="NSN4" s="3188"/>
      <c r="NSO4" s="3188"/>
      <c r="NSP4" s="3188"/>
      <c r="NSQ4" s="3188"/>
      <c r="NSR4" s="3188"/>
      <c r="NSS4" s="3188"/>
      <c r="NST4" s="3188"/>
      <c r="NSU4" s="3188"/>
      <c r="NSV4" s="3188"/>
      <c r="NSW4" s="3188"/>
      <c r="NSX4" s="3188"/>
      <c r="NSY4" s="3188"/>
      <c r="NSZ4" s="3188"/>
      <c r="NTA4" s="3188"/>
      <c r="NTB4" s="3188"/>
      <c r="NTC4" s="3188"/>
      <c r="NTD4" s="3188"/>
      <c r="NTE4" s="3188"/>
      <c r="NTF4" s="3188"/>
      <c r="NTG4" s="3188"/>
      <c r="NTH4" s="3188"/>
      <c r="NTI4" s="3188"/>
      <c r="NTJ4" s="3188"/>
      <c r="NTK4" s="3188"/>
      <c r="NTL4" s="3188"/>
      <c r="NTM4" s="3188"/>
      <c r="NTN4" s="3188"/>
      <c r="NTO4" s="3188"/>
      <c r="NTP4" s="3188"/>
      <c r="NTQ4" s="3188"/>
      <c r="NTR4" s="3188"/>
      <c r="NTS4" s="3188"/>
      <c r="NTT4" s="3188"/>
      <c r="NTU4" s="3188"/>
      <c r="NTV4" s="3188"/>
      <c r="NTW4" s="3188"/>
      <c r="NTX4" s="3188"/>
      <c r="NTY4" s="3188"/>
      <c r="NTZ4" s="3188"/>
      <c r="NUA4" s="3188"/>
      <c r="NUB4" s="3188"/>
      <c r="NUC4" s="3188"/>
      <c r="NUD4" s="3188"/>
      <c r="NUE4" s="3188"/>
      <c r="NUF4" s="3188"/>
      <c r="NUG4" s="3188"/>
      <c r="NUH4" s="3188"/>
      <c r="NUI4" s="3188"/>
      <c r="NUJ4" s="3188"/>
      <c r="NUK4" s="3188"/>
      <c r="NUL4" s="3188"/>
      <c r="NUM4" s="3188"/>
      <c r="NUN4" s="3188"/>
      <c r="NUO4" s="3188"/>
      <c r="NUP4" s="3188"/>
      <c r="NUQ4" s="3188"/>
      <c r="NUR4" s="3188"/>
      <c r="NUS4" s="3188"/>
      <c r="NUT4" s="3188"/>
      <c r="NUU4" s="3188"/>
      <c r="NUV4" s="3188"/>
      <c r="NUW4" s="3188"/>
      <c r="NUX4" s="3188"/>
      <c r="NUY4" s="3188"/>
      <c r="NUZ4" s="3188"/>
      <c r="NVA4" s="3188"/>
      <c r="NVB4" s="3188"/>
      <c r="NVC4" s="3188"/>
      <c r="NVD4" s="3188"/>
      <c r="NVE4" s="3188"/>
      <c r="NVF4" s="3188"/>
      <c r="NVG4" s="3188"/>
      <c r="NVH4" s="3188"/>
      <c r="NVI4" s="3188"/>
      <c r="NVJ4" s="3188"/>
      <c r="NVK4" s="3188"/>
      <c r="NVL4" s="3188"/>
      <c r="NVM4" s="3188"/>
      <c r="NVN4" s="3188"/>
      <c r="NVO4" s="3188"/>
      <c r="NVP4" s="3188"/>
      <c r="NVQ4" s="3188"/>
      <c r="NVR4" s="3188"/>
      <c r="NVS4" s="3188"/>
      <c r="NVT4" s="3188"/>
      <c r="NVU4" s="3188"/>
      <c r="NVV4" s="3188"/>
      <c r="NVW4" s="3188"/>
      <c r="NVX4" s="3188"/>
      <c r="NVY4" s="3188"/>
      <c r="NVZ4" s="3188"/>
      <c r="NWA4" s="3188"/>
      <c r="NWB4" s="3188"/>
      <c r="NWC4" s="3188"/>
      <c r="NWD4" s="3188"/>
      <c r="NWE4" s="3188"/>
      <c r="NWF4" s="3188"/>
      <c r="NWG4" s="3188"/>
      <c r="NWH4" s="3188"/>
      <c r="NWI4" s="3188"/>
      <c r="NWJ4" s="3188"/>
      <c r="NWK4" s="3188"/>
      <c r="NWL4" s="3188"/>
      <c r="NWM4" s="3188"/>
      <c r="NWN4" s="3188"/>
      <c r="NWO4" s="3188"/>
      <c r="NWP4" s="3188"/>
      <c r="NWQ4" s="3188"/>
      <c r="NWR4" s="3188"/>
      <c r="NWS4" s="3188"/>
      <c r="NWT4" s="3188"/>
      <c r="NWU4" s="3188"/>
      <c r="NWV4" s="3188"/>
      <c r="NWW4" s="3188"/>
      <c r="NWX4" s="3188"/>
      <c r="NWY4" s="3188"/>
      <c r="NWZ4" s="3188"/>
      <c r="NXA4" s="3188"/>
      <c r="NXB4" s="3188"/>
      <c r="NXC4" s="3188"/>
      <c r="NXD4" s="3188"/>
      <c r="NXE4" s="3188"/>
      <c r="NXF4" s="3188"/>
      <c r="NXG4" s="3188"/>
      <c r="NXH4" s="3188"/>
      <c r="NXI4" s="3188"/>
      <c r="NXJ4" s="3188"/>
      <c r="NXK4" s="3188"/>
      <c r="NXL4" s="3188"/>
      <c r="NXM4" s="3188"/>
      <c r="NXN4" s="3188"/>
      <c r="NXO4" s="3188"/>
      <c r="NXP4" s="3188"/>
      <c r="NXQ4" s="3188"/>
      <c r="NXR4" s="3188"/>
      <c r="NXS4" s="3188"/>
      <c r="NXT4" s="3188"/>
      <c r="NXU4" s="3188"/>
      <c r="NXV4" s="3188"/>
      <c r="NXW4" s="3188"/>
      <c r="NXX4" s="3188"/>
      <c r="NXY4" s="3188"/>
      <c r="NXZ4" s="3188"/>
      <c r="NYA4" s="3188"/>
      <c r="NYB4" s="3188"/>
      <c r="NYC4" s="3188"/>
      <c r="NYD4" s="3188"/>
      <c r="NYE4" s="3188"/>
      <c r="NYF4" s="3188"/>
      <c r="NYG4" s="3188"/>
      <c r="NYH4" s="3188"/>
      <c r="NYI4" s="3188"/>
      <c r="NYJ4" s="3188"/>
      <c r="NYK4" s="3188"/>
      <c r="NYL4" s="3188"/>
      <c r="NYM4" s="3188"/>
      <c r="NYN4" s="3188"/>
      <c r="NYO4" s="3188"/>
      <c r="NYP4" s="3188"/>
      <c r="NYQ4" s="3188"/>
      <c r="NYR4" s="3188"/>
      <c r="NYS4" s="3188"/>
      <c r="NYT4" s="3188"/>
      <c r="NYU4" s="3188"/>
      <c r="NYV4" s="3188"/>
      <c r="NYW4" s="3188"/>
      <c r="NYX4" s="3188"/>
      <c r="NYY4" s="3188"/>
      <c r="NYZ4" s="3188"/>
      <c r="NZA4" s="3188"/>
      <c r="NZB4" s="3188"/>
      <c r="NZC4" s="3188"/>
      <c r="NZD4" s="3188"/>
      <c r="NZE4" s="3188"/>
      <c r="NZF4" s="3188"/>
      <c r="NZG4" s="3188"/>
      <c r="NZH4" s="3188"/>
      <c r="NZI4" s="3188"/>
      <c r="NZJ4" s="3188"/>
      <c r="NZK4" s="3188"/>
      <c r="NZL4" s="3188"/>
      <c r="NZM4" s="3188"/>
      <c r="NZN4" s="3188"/>
      <c r="NZO4" s="3188"/>
      <c r="NZP4" s="3188"/>
      <c r="NZQ4" s="3188"/>
      <c r="NZR4" s="3188"/>
      <c r="NZS4" s="3188"/>
      <c r="NZT4" s="3188"/>
      <c r="NZU4" s="3188"/>
      <c r="NZV4" s="3188"/>
      <c r="NZW4" s="3188"/>
      <c r="NZX4" s="3188"/>
      <c r="NZY4" s="3188"/>
      <c r="NZZ4" s="3188"/>
      <c r="OAA4" s="3188"/>
      <c r="OAB4" s="3188"/>
      <c r="OAC4" s="3188"/>
      <c r="OAD4" s="3188"/>
      <c r="OAE4" s="3188"/>
      <c r="OAF4" s="3188"/>
      <c r="OAG4" s="3188"/>
      <c r="OAH4" s="3188"/>
      <c r="OAI4" s="3188"/>
      <c r="OAJ4" s="3188"/>
      <c r="OAK4" s="3188"/>
      <c r="OAL4" s="3188"/>
      <c r="OAM4" s="3188"/>
      <c r="OAN4" s="3188"/>
      <c r="OAO4" s="3188"/>
      <c r="OAP4" s="3188"/>
      <c r="OAQ4" s="3188"/>
      <c r="OAR4" s="3188"/>
      <c r="OAS4" s="3188"/>
      <c r="OAT4" s="3188"/>
      <c r="OAU4" s="3188"/>
      <c r="OAV4" s="3188"/>
      <c r="OAW4" s="3188"/>
      <c r="OAX4" s="3188"/>
      <c r="OAY4" s="3188"/>
      <c r="OAZ4" s="3188"/>
      <c r="OBA4" s="3188"/>
      <c r="OBB4" s="3188"/>
      <c r="OBC4" s="3188"/>
      <c r="OBD4" s="3188"/>
      <c r="OBE4" s="3188"/>
      <c r="OBF4" s="3188"/>
      <c r="OBG4" s="3188"/>
      <c r="OBH4" s="3188"/>
      <c r="OBI4" s="3188"/>
      <c r="OBJ4" s="3188"/>
      <c r="OBK4" s="3188"/>
      <c r="OBL4" s="3188"/>
      <c r="OBM4" s="3188"/>
      <c r="OBN4" s="3188"/>
      <c r="OBO4" s="3188"/>
      <c r="OBP4" s="3188"/>
      <c r="OBQ4" s="3188"/>
      <c r="OBR4" s="3188"/>
      <c r="OBS4" s="3188"/>
      <c r="OBT4" s="3188"/>
      <c r="OBU4" s="3188"/>
      <c r="OBV4" s="3188"/>
      <c r="OBW4" s="3188"/>
      <c r="OBX4" s="3188"/>
      <c r="OBY4" s="3188"/>
      <c r="OBZ4" s="3188"/>
      <c r="OCA4" s="3188"/>
      <c r="OCB4" s="3188"/>
      <c r="OCC4" s="3188"/>
      <c r="OCD4" s="3188"/>
      <c r="OCE4" s="3188"/>
      <c r="OCF4" s="3188"/>
      <c r="OCG4" s="3188"/>
      <c r="OCH4" s="3188"/>
      <c r="OCI4" s="3188"/>
      <c r="OCJ4" s="3188"/>
      <c r="OCK4" s="3188"/>
      <c r="OCL4" s="3188"/>
      <c r="OCM4" s="3188"/>
      <c r="OCN4" s="3188"/>
      <c r="OCO4" s="3188"/>
      <c r="OCP4" s="3188"/>
      <c r="OCQ4" s="3188"/>
      <c r="OCR4" s="3188"/>
      <c r="OCS4" s="3188"/>
      <c r="OCT4" s="3188"/>
      <c r="OCU4" s="3188"/>
      <c r="OCV4" s="3188"/>
      <c r="OCW4" s="3188"/>
      <c r="OCX4" s="3188"/>
      <c r="OCY4" s="3188"/>
      <c r="OCZ4" s="3188"/>
      <c r="ODA4" s="3188"/>
      <c r="ODB4" s="3188"/>
      <c r="ODC4" s="3188"/>
      <c r="ODD4" s="3188"/>
      <c r="ODE4" s="3188"/>
      <c r="ODF4" s="3188"/>
      <c r="ODG4" s="3188"/>
      <c r="ODH4" s="3188"/>
      <c r="ODI4" s="3188"/>
      <c r="ODJ4" s="3188"/>
      <c r="ODK4" s="3188"/>
      <c r="ODL4" s="3188"/>
      <c r="ODM4" s="3188"/>
      <c r="ODN4" s="3188"/>
      <c r="ODO4" s="3188"/>
      <c r="ODP4" s="3188"/>
      <c r="ODQ4" s="3188"/>
      <c r="ODR4" s="3188"/>
      <c r="ODS4" s="3188"/>
      <c r="ODT4" s="3188"/>
      <c r="ODU4" s="3188"/>
      <c r="ODV4" s="3188"/>
      <c r="ODW4" s="3188"/>
      <c r="ODX4" s="3188"/>
      <c r="ODY4" s="3188"/>
      <c r="ODZ4" s="3188"/>
      <c r="OEA4" s="3188"/>
      <c r="OEB4" s="3188"/>
      <c r="OEC4" s="3188"/>
      <c r="OED4" s="3188"/>
      <c r="OEE4" s="3188"/>
      <c r="OEF4" s="3188"/>
      <c r="OEG4" s="3188"/>
      <c r="OEH4" s="3188"/>
      <c r="OEI4" s="3188"/>
      <c r="OEJ4" s="3188"/>
      <c r="OEK4" s="3188"/>
      <c r="OEL4" s="3188"/>
      <c r="OEM4" s="3188"/>
      <c r="OEN4" s="3188"/>
      <c r="OEO4" s="3188"/>
      <c r="OEP4" s="3188"/>
      <c r="OEQ4" s="3188"/>
      <c r="OER4" s="3188"/>
      <c r="OES4" s="3188"/>
      <c r="OET4" s="3188"/>
      <c r="OEU4" s="3188"/>
      <c r="OEV4" s="3188"/>
      <c r="OEW4" s="3188"/>
      <c r="OEX4" s="3188"/>
      <c r="OEY4" s="3188"/>
      <c r="OEZ4" s="3188"/>
      <c r="OFA4" s="3188"/>
      <c r="OFB4" s="3188"/>
      <c r="OFC4" s="3188"/>
      <c r="OFD4" s="3188"/>
      <c r="OFE4" s="3188"/>
      <c r="OFF4" s="3188"/>
      <c r="OFG4" s="3188"/>
      <c r="OFH4" s="3188"/>
      <c r="OFI4" s="3188"/>
      <c r="OFJ4" s="3188"/>
      <c r="OFK4" s="3188"/>
      <c r="OFL4" s="3188"/>
      <c r="OFM4" s="3188"/>
      <c r="OFN4" s="3188"/>
      <c r="OFO4" s="3188"/>
      <c r="OFP4" s="3188"/>
      <c r="OFQ4" s="3188"/>
      <c r="OFR4" s="3188"/>
      <c r="OFS4" s="3188"/>
      <c r="OFT4" s="3188"/>
      <c r="OFU4" s="3188"/>
      <c r="OFV4" s="3188"/>
      <c r="OFW4" s="3188"/>
      <c r="OFX4" s="3188"/>
      <c r="OFY4" s="3188"/>
      <c r="OFZ4" s="3188"/>
      <c r="OGA4" s="3188"/>
      <c r="OGB4" s="3188"/>
      <c r="OGC4" s="3188"/>
      <c r="OGD4" s="3188"/>
      <c r="OGE4" s="3188"/>
      <c r="OGF4" s="3188"/>
      <c r="OGG4" s="3188"/>
      <c r="OGH4" s="3188"/>
      <c r="OGI4" s="3188"/>
      <c r="OGJ4" s="3188"/>
      <c r="OGK4" s="3188"/>
      <c r="OGL4" s="3188"/>
      <c r="OGM4" s="3188"/>
      <c r="OGN4" s="3188"/>
      <c r="OGO4" s="3188"/>
      <c r="OGP4" s="3188"/>
      <c r="OGQ4" s="3188"/>
      <c r="OGR4" s="3188"/>
      <c r="OGS4" s="3188"/>
      <c r="OGT4" s="3188"/>
      <c r="OGU4" s="3188"/>
      <c r="OGV4" s="3188"/>
      <c r="OGW4" s="3188"/>
      <c r="OGX4" s="3188"/>
      <c r="OGY4" s="3188"/>
      <c r="OGZ4" s="3188"/>
      <c r="OHA4" s="3188"/>
      <c r="OHB4" s="3188"/>
      <c r="OHC4" s="3188"/>
      <c r="OHD4" s="3188"/>
      <c r="OHE4" s="3188"/>
      <c r="OHF4" s="3188"/>
      <c r="OHG4" s="3188"/>
      <c r="OHH4" s="3188"/>
      <c r="OHI4" s="3188"/>
      <c r="OHJ4" s="3188"/>
      <c r="OHK4" s="3188"/>
      <c r="OHL4" s="3188"/>
      <c r="OHM4" s="3188"/>
      <c r="OHN4" s="3188"/>
      <c r="OHO4" s="3188"/>
      <c r="OHP4" s="3188"/>
      <c r="OHQ4" s="3188"/>
      <c r="OHR4" s="3188"/>
      <c r="OHS4" s="3188"/>
      <c r="OHT4" s="3188"/>
      <c r="OHU4" s="3188"/>
      <c r="OHV4" s="3188"/>
      <c r="OHW4" s="3188"/>
      <c r="OHX4" s="3188"/>
      <c r="OHY4" s="3188"/>
      <c r="OHZ4" s="3188"/>
      <c r="OIA4" s="3188"/>
      <c r="OIB4" s="3188"/>
      <c r="OIC4" s="3188"/>
      <c r="OID4" s="3188"/>
      <c r="OIE4" s="3188"/>
      <c r="OIF4" s="3188"/>
      <c r="OIG4" s="3188"/>
      <c r="OIH4" s="3188"/>
      <c r="OII4" s="3188"/>
      <c r="OIJ4" s="3188"/>
      <c r="OIK4" s="3188"/>
      <c r="OIL4" s="3188"/>
      <c r="OIM4" s="3188"/>
      <c r="OIN4" s="3188"/>
      <c r="OIO4" s="3188"/>
      <c r="OIP4" s="3188"/>
      <c r="OIQ4" s="3188"/>
      <c r="OIR4" s="3188"/>
      <c r="OIS4" s="3188"/>
      <c r="OIT4" s="3188"/>
      <c r="OIU4" s="3188"/>
      <c r="OIV4" s="3188"/>
      <c r="OIW4" s="3188"/>
      <c r="OIX4" s="3188"/>
      <c r="OIY4" s="3188"/>
      <c r="OIZ4" s="3188"/>
      <c r="OJA4" s="3188"/>
      <c r="OJB4" s="3188"/>
      <c r="OJC4" s="3188"/>
      <c r="OJD4" s="3188"/>
      <c r="OJE4" s="3188"/>
      <c r="OJF4" s="3188"/>
      <c r="OJG4" s="3188"/>
      <c r="OJH4" s="3188"/>
      <c r="OJI4" s="3188"/>
      <c r="OJJ4" s="3188"/>
      <c r="OJK4" s="3188"/>
      <c r="OJL4" s="3188"/>
      <c r="OJM4" s="3188"/>
      <c r="OJN4" s="3188"/>
      <c r="OJO4" s="3188"/>
      <c r="OJP4" s="3188"/>
      <c r="OJQ4" s="3188"/>
      <c r="OJR4" s="3188"/>
      <c r="OJS4" s="3188"/>
      <c r="OJT4" s="3188"/>
      <c r="OJU4" s="3188"/>
      <c r="OJV4" s="3188"/>
      <c r="OJW4" s="3188"/>
      <c r="OJX4" s="3188"/>
      <c r="OJY4" s="3188"/>
      <c r="OJZ4" s="3188"/>
      <c r="OKA4" s="3188"/>
      <c r="OKB4" s="3188"/>
      <c r="OKC4" s="3188"/>
      <c r="OKD4" s="3188"/>
      <c r="OKE4" s="3188"/>
      <c r="OKF4" s="3188"/>
      <c r="OKG4" s="3188"/>
      <c r="OKH4" s="3188"/>
      <c r="OKI4" s="3188"/>
      <c r="OKJ4" s="3188"/>
      <c r="OKK4" s="3188"/>
      <c r="OKL4" s="3188"/>
      <c r="OKM4" s="3188"/>
      <c r="OKN4" s="3188"/>
      <c r="OKO4" s="3188"/>
      <c r="OKP4" s="3188"/>
      <c r="OKQ4" s="3188"/>
      <c r="OKR4" s="3188"/>
      <c r="OKS4" s="3188"/>
      <c r="OKT4" s="3188"/>
      <c r="OKU4" s="3188"/>
      <c r="OKV4" s="3188"/>
      <c r="OKW4" s="3188"/>
      <c r="OKX4" s="3188"/>
      <c r="OKY4" s="3188"/>
      <c r="OKZ4" s="3188"/>
      <c r="OLA4" s="3188"/>
      <c r="OLB4" s="3188"/>
      <c r="OLC4" s="3188"/>
      <c r="OLD4" s="3188"/>
      <c r="OLE4" s="3188"/>
      <c r="OLF4" s="3188"/>
      <c r="OLG4" s="3188"/>
      <c r="OLH4" s="3188"/>
      <c r="OLI4" s="3188"/>
      <c r="OLJ4" s="3188"/>
      <c r="OLK4" s="3188"/>
      <c r="OLL4" s="3188"/>
      <c r="OLM4" s="3188"/>
      <c r="OLN4" s="3188"/>
      <c r="OLO4" s="3188"/>
      <c r="OLP4" s="3188"/>
      <c r="OLQ4" s="3188"/>
      <c r="OLR4" s="3188"/>
      <c r="OLS4" s="3188"/>
      <c r="OLT4" s="3188"/>
      <c r="OLU4" s="3188"/>
      <c r="OLV4" s="3188"/>
      <c r="OLW4" s="3188"/>
      <c r="OLX4" s="3188"/>
      <c r="OLY4" s="3188"/>
      <c r="OLZ4" s="3188"/>
      <c r="OMA4" s="3188"/>
      <c r="OMB4" s="3188"/>
      <c r="OMC4" s="3188"/>
      <c r="OMD4" s="3188"/>
      <c r="OME4" s="3188"/>
      <c r="OMF4" s="3188"/>
      <c r="OMG4" s="3188"/>
      <c r="OMH4" s="3188"/>
      <c r="OMI4" s="3188"/>
      <c r="OMJ4" s="3188"/>
      <c r="OMK4" s="3188"/>
      <c r="OML4" s="3188"/>
      <c r="OMM4" s="3188"/>
      <c r="OMN4" s="3188"/>
      <c r="OMO4" s="3188"/>
      <c r="OMP4" s="3188"/>
      <c r="OMQ4" s="3188"/>
      <c r="OMR4" s="3188"/>
      <c r="OMS4" s="3188"/>
      <c r="OMT4" s="3188"/>
      <c r="OMU4" s="3188"/>
      <c r="OMV4" s="3188"/>
      <c r="OMW4" s="3188"/>
      <c r="OMX4" s="3188"/>
      <c r="OMY4" s="3188"/>
      <c r="OMZ4" s="3188"/>
      <c r="ONA4" s="3188"/>
      <c r="ONB4" s="3188"/>
      <c r="ONC4" s="3188"/>
      <c r="OND4" s="3188"/>
      <c r="ONE4" s="3188"/>
      <c r="ONF4" s="3188"/>
      <c r="ONG4" s="3188"/>
      <c r="ONH4" s="3188"/>
      <c r="ONI4" s="3188"/>
      <c r="ONJ4" s="3188"/>
      <c r="ONK4" s="3188"/>
      <c r="ONL4" s="3188"/>
      <c r="ONM4" s="3188"/>
      <c r="ONN4" s="3188"/>
      <c r="ONO4" s="3188"/>
      <c r="ONP4" s="3188"/>
      <c r="ONQ4" s="3188"/>
      <c r="ONR4" s="3188"/>
      <c r="ONS4" s="3188"/>
      <c r="ONT4" s="3188"/>
      <c r="ONU4" s="3188"/>
      <c r="ONV4" s="3188"/>
      <c r="ONW4" s="3188"/>
      <c r="ONX4" s="3188"/>
      <c r="ONY4" s="3188"/>
      <c r="ONZ4" s="3188"/>
      <c r="OOA4" s="3188"/>
      <c r="OOB4" s="3188"/>
      <c r="OOC4" s="3188"/>
      <c r="OOD4" s="3188"/>
      <c r="OOE4" s="3188"/>
      <c r="OOF4" s="3188"/>
      <c r="OOG4" s="3188"/>
      <c r="OOH4" s="3188"/>
      <c r="OOI4" s="3188"/>
      <c r="OOJ4" s="3188"/>
      <c r="OOK4" s="3188"/>
      <c r="OOL4" s="3188"/>
      <c r="OOM4" s="3188"/>
      <c r="OON4" s="3188"/>
      <c r="OOO4" s="3188"/>
      <c r="OOP4" s="3188"/>
      <c r="OOQ4" s="3188"/>
      <c r="OOR4" s="3188"/>
      <c r="OOS4" s="3188"/>
      <c r="OOT4" s="3188"/>
      <c r="OOU4" s="3188"/>
      <c r="OOV4" s="3188"/>
      <c r="OOW4" s="3188"/>
      <c r="OOX4" s="3188"/>
      <c r="OOY4" s="3188"/>
      <c r="OOZ4" s="3188"/>
      <c r="OPA4" s="3188"/>
      <c r="OPB4" s="3188"/>
      <c r="OPC4" s="3188"/>
      <c r="OPD4" s="3188"/>
      <c r="OPE4" s="3188"/>
      <c r="OPF4" s="3188"/>
      <c r="OPG4" s="3188"/>
      <c r="OPH4" s="3188"/>
      <c r="OPI4" s="3188"/>
      <c r="OPJ4" s="3188"/>
      <c r="OPK4" s="3188"/>
      <c r="OPL4" s="3188"/>
      <c r="OPM4" s="3188"/>
      <c r="OPN4" s="3188"/>
      <c r="OPO4" s="3188"/>
      <c r="OPP4" s="3188"/>
      <c r="OPQ4" s="3188"/>
      <c r="OPR4" s="3188"/>
      <c r="OPS4" s="3188"/>
      <c r="OPT4" s="3188"/>
      <c r="OPU4" s="3188"/>
      <c r="OPV4" s="3188"/>
      <c r="OPW4" s="3188"/>
      <c r="OPX4" s="3188"/>
      <c r="OPY4" s="3188"/>
      <c r="OPZ4" s="3188"/>
      <c r="OQA4" s="3188"/>
      <c r="OQB4" s="3188"/>
      <c r="OQC4" s="3188"/>
      <c r="OQD4" s="3188"/>
      <c r="OQE4" s="3188"/>
      <c r="OQF4" s="3188"/>
      <c r="OQG4" s="3188"/>
      <c r="OQH4" s="3188"/>
      <c r="OQI4" s="3188"/>
      <c r="OQJ4" s="3188"/>
      <c r="OQK4" s="3188"/>
      <c r="OQL4" s="3188"/>
      <c r="OQM4" s="3188"/>
      <c r="OQN4" s="3188"/>
      <c r="OQO4" s="3188"/>
      <c r="OQP4" s="3188"/>
      <c r="OQQ4" s="3188"/>
      <c r="OQR4" s="3188"/>
      <c r="OQS4" s="3188"/>
      <c r="OQT4" s="3188"/>
      <c r="OQU4" s="3188"/>
      <c r="OQV4" s="3188"/>
      <c r="OQW4" s="3188"/>
      <c r="OQX4" s="3188"/>
      <c r="OQY4" s="3188"/>
      <c r="OQZ4" s="3188"/>
      <c r="ORA4" s="3188"/>
      <c r="ORB4" s="3188"/>
      <c r="ORC4" s="3188"/>
      <c r="ORD4" s="3188"/>
      <c r="ORE4" s="3188"/>
      <c r="ORF4" s="3188"/>
      <c r="ORG4" s="3188"/>
      <c r="ORH4" s="3188"/>
      <c r="ORI4" s="3188"/>
      <c r="ORJ4" s="3188"/>
      <c r="ORK4" s="3188"/>
      <c r="ORL4" s="3188"/>
      <c r="ORM4" s="3188"/>
      <c r="ORN4" s="3188"/>
      <c r="ORO4" s="3188"/>
      <c r="ORP4" s="3188"/>
      <c r="ORQ4" s="3188"/>
      <c r="ORR4" s="3188"/>
      <c r="ORS4" s="3188"/>
      <c r="ORT4" s="3188"/>
      <c r="ORU4" s="3188"/>
      <c r="ORV4" s="3188"/>
      <c r="ORW4" s="3188"/>
      <c r="ORX4" s="3188"/>
      <c r="ORY4" s="3188"/>
      <c r="ORZ4" s="3188"/>
      <c r="OSA4" s="3188"/>
      <c r="OSB4" s="3188"/>
      <c r="OSC4" s="3188"/>
      <c r="OSD4" s="3188"/>
      <c r="OSE4" s="3188"/>
      <c r="OSF4" s="3188"/>
      <c r="OSG4" s="3188"/>
      <c r="OSH4" s="3188"/>
      <c r="OSI4" s="3188"/>
      <c r="OSJ4" s="3188"/>
      <c r="OSK4" s="3188"/>
      <c r="OSL4" s="3188"/>
      <c r="OSM4" s="3188"/>
      <c r="OSN4" s="3188"/>
      <c r="OSO4" s="3188"/>
      <c r="OSP4" s="3188"/>
      <c r="OSQ4" s="3188"/>
      <c r="OSR4" s="3188"/>
      <c r="OSS4" s="3188"/>
      <c r="OST4" s="3188"/>
      <c r="OSU4" s="3188"/>
      <c r="OSV4" s="3188"/>
      <c r="OSW4" s="3188"/>
      <c r="OSX4" s="3188"/>
      <c r="OSY4" s="3188"/>
      <c r="OSZ4" s="3188"/>
      <c r="OTA4" s="3188"/>
      <c r="OTB4" s="3188"/>
      <c r="OTC4" s="3188"/>
      <c r="OTD4" s="3188"/>
      <c r="OTE4" s="3188"/>
      <c r="OTF4" s="3188"/>
      <c r="OTG4" s="3188"/>
      <c r="OTH4" s="3188"/>
      <c r="OTI4" s="3188"/>
      <c r="OTJ4" s="3188"/>
      <c r="OTK4" s="3188"/>
      <c r="OTL4" s="3188"/>
      <c r="OTM4" s="3188"/>
      <c r="OTN4" s="3188"/>
      <c r="OTO4" s="3188"/>
      <c r="OTP4" s="3188"/>
      <c r="OTQ4" s="3188"/>
      <c r="OTR4" s="3188"/>
      <c r="OTS4" s="3188"/>
      <c r="OTT4" s="3188"/>
      <c r="OTU4" s="3188"/>
      <c r="OTV4" s="3188"/>
      <c r="OTW4" s="3188"/>
      <c r="OTX4" s="3188"/>
      <c r="OTY4" s="3188"/>
      <c r="OTZ4" s="3188"/>
      <c r="OUA4" s="3188"/>
      <c r="OUB4" s="3188"/>
      <c r="OUC4" s="3188"/>
      <c r="OUD4" s="3188"/>
      <c r="OUE4" s="3188"/>
      <c r="OUF4" s="3188"/>
      <c r="OUG4" s="3188"/>
      <c r="OUH4" s="3188"/>
      <c r="OUI4" s="3188"/>
      <c r="OUJ4" s="3188"/>
      <c r="OUK4" s="3188"/>
      <c r="OUL4" s="3188"/>
      <c r="OUM4" s="3188"/>
      <c r="OUN4" s="3188"/>
      <c r="OUO4" s="3188"/>
      <c r="OUP4" s="3188"/>
      <c r="OUQ4" s="3188"/>
      <c r="OUR4" s="3188"/>
      <c r="OUS4" s="3188"/>
      <c r="OUT4" s="3188"/>
      <c r="OUU4" s="3188"/>
      <c r="OUV4" s="3188"/>
      <c r="OUW4" s="3188"/>
      <c r="OUX4" s="3188"/>
      <c r="OUY4" s="3188"/>
      <c r="OUZ4" s="3188"/>
      <c r="OVA4" s="3188"/>
      <c r="OVB4" s="3188"/>
      <c r="OVC4" s="3188"/>
      <c r="OVD4" s="3188"/>
      <c r="OVE4" s="3188"/>
      <c r="OVF4" s="3188"/>
      <c r="OVG4" s="3188"/>
      <c r="OVH4" s="3188"/>
      <c r="OVI4" s="3188"/>
      <c r="OVJ4" s="3188"/>
      <c r="OVK4" s="3188"/>
      <c r="OVL4" s="3188"/>
      <c r="OVM4" s="3188"/>
      <c r="OVN4" s="3188"/>
      <c r="OVO4" s="3188"/>
      <c r="OVP4" s="3188"/>
      <c r="OVQ4" s="3188"/>
      <c r="OVR4" s="3188"/>
      <c r="OVS4" s="3188"/>
      <c r="OVT4" s="3188"/>
      <c r="OVU4" s="3188"/>
      <c r="OVV4" s="3188"/>
      <c r="OVW4" s="3188"/>
      <c r="OVX4" s="3188"/>
      <c r="OVY4" s="3188"/>
      <c r="OVZ4" s="3188"/>
      <c r="OWA4" s="3188"/>
      <c r="OWB4" s="3188"/>
      <c r="OWC4" s="3188"/>
      <c r="OWD4" s="3188"/>
      <c r="OWE4" s="3188"/>
      <c r="OWF4" s="3188"/>
      <c r="OWG4" s="3188"/>
      <c r="OWH4" s="3188"/>
      <c r="OWI4" s="3188"/>
      <c r="OWJ4" s="3188"/>
      <c r="OWK4" s="3188"/>
      <c r="OWL4" s="3188"/>
      <c r="OWM4" s="3188"/>
      <c r="OWN4" s="3188"/>
      <c r="OWO4" s="3188"/>
      <c r="OWP4" s="3188"/>
      <c r="OWQ4" s="3188"/>
      <c r="OWR4" s="3188"/>
      <c r="OWS4" s="3188"/>
      <c r="OWT4" s="3188"/>
      <c r="OWU4" s="3188"/>
      <c r="OWV4" s="3188"/>
      <c r="OWW4" s="3188"/>
      <c r="OWX4" s="3188"/>
      <c r="OWY4" s="3188"/>
      <c r="OWZ4" s="3188"/>
      <c r="OXA4" s="3188"/>
      <c r="OXB4" s="3188"/>
      <c r="OXC4" s="3188"/>
      <c r="OXD4" s="3188"/>
      <c r="OXE4" s="3188"/>
      <c r="OXF4" s="3188"/>
      <c r="OXG4" s="3188"/>
      <c r="OXH4" s="3188"/>
      <c r="OXI4" s="3188"/>
      <c r="OXJ4" s="3188"/>
      <c r="OXK4" s="3188"/>
      <c r="OXL4" s="3188"/>
      <c r="OXM4" s="3188"/>
      <c r="OXN4" s="3188"/>
      <c r="OXO4" s="3188"/>
      <c r="OXP4" s="3188"/>
      <c r="OXQ4" s="3188"/>
      <c r="OXR4" s="3188"/>
      <c r="OXS4" s="3188"/>
      <c r="OXT4" s="3188"/>
      <c r="OXU4" s="3188"/>
      <c r="OXV4" s="3188"/>
      <c r="OXW4" s="3188"/>
      <c r="OXX4" s="3188"/>
      <c r="OXY4" s="3188"/>
      <c r="OXZ4" s="3188"/>
      <c r="OYA4" s="3188"/>
      <c r="OYB4" s="3188"/>
      <c r="OYC4" s="3188"/>
      <c r="OYD4" s="3188"/>
      <c r="OYE4" s="3188"/>
      <c r="OYF4" s="3188"/>
      <c r="OYG4" s="3188"/>
      <c r="OYH4" s="3188"/>
      <c r="OYI4" s="3188"/>
      <c r="OYJ4" s="3188"/>
      <c r="OYK4" s="3188"/>
      <c r="OYL4" s="3188"/>
      <c r="OYM4" s="3188"/>
      <c r="OYN4" s="3188"/>
      <c r="OYO4" s="3188"/>
      <c r="OYP4" s="3188"/>
      <c r="OYQ4" s="3188"/>
      <c r="OYR4" s="3188"/>
      <c r="OYS4" s="3188"/>
      <c r="OYT4" s="3188"/>
      <c r="OYU4" s="3188"/>
      <c r="OYV4" s="3188"/>
      <c r="OYW4" s="3188"/>
      <c r="OYX4" s="3188"/>
      <c r="OYY4" s="3188"/>
      <c r="OYZ4" s="3188"/>
      <c r="OZA4" s="3188"/>
      <c r="OZB4" s="3188"/>
      <c r="OZC4" s="3188"/>
      <c r="OZD4" s="3188"/>
      <c r="OZE4" s="3188"/>
      <c r="OZF4" s="3188"/>
      <c r="OZG4" s="3188"/>
      <c r="OZH4" s="3188"/>
      <c r="OZI4" s="3188"/>
      <c r="OZJ4" s="3188"/>
      <c r="OZK4" s="3188"/>
      <c r="OZL4" s="3188"/>
      <c r="OZM4" s="3188"/>
      <c r="OZN4" s="3188"/>
      <c r="OZO4" s="3188"/>
      <c r="OZP4" s="3188"/>
      <c r="OZQ4" s="3188"/>
      <c r="OZR4" s="3188"/>
      <c r="OZS4" s="3188"/>
      <c r="OZT4" s="3188"/>
      <c r="OZU4" s="3188"/>
      <c r="OZV4" s="3188"/>
      <c r="OZW4" s="3188"/>
      <c r="OZX4" s="3188"/>
      <c r="OZY4" s="3188"/>
      <c r="OZZ4" s="3188"/>
      <c r="PAA4" s="3188"/>
      <c r="PAB4" s="3188"/>
      <c r="PAC4" s="3188"/>
      <c r="PAD4" s="3188"/>
      <c r="PAE4" s="3188"/>
      <c r="PAF4" s="3188"/>
      <c r="PAG4" s="3188"/>
      <c r="PAH4" s="3188"/>
      <c r="PAI4" s="3188"/>
      <c r="PAJ4" s="3188"/>
      <c r="PAK4" s="3188"/>
      <c r="PAL4" s="3188"/>
      <c r="PAM4" s="3188"/>
      <c r="PAN4" s="3188"/>
      <c r="PAO4" s="3188"/>
      <c r="PAP4" s="3188"/>
      <c r="PAQ4" s="3188"/>
      <c r="PAR4" s="3188"/>
      <c r="PAS4" s="3188"/>
      <c r="PAT4" s="3188"/>
      <c r="PAU4" s="3188"/>
      <c r="PAV4" s="3188"/>
      <c r="PAW4" s="3188"/>
      <c r="PAX4" s="3188"/>
      <c r="PAY4" s="3188"/>
      <c r="PAZ4" s="3188"/>
      <c r="PBA4" s="3188"/>
      <c r="PBB4" s="3188"/>
      <c r="PBC4" s="3188"/>
      <c r="PBD4" s="3188"/>
      <c r="PBE4" s="3188"/>
      <c r="PBF4" s="3188"/>
      <c r="PBG4" s="3188"/>
      <c r="PBH4" s="3188"/>
      <c r="PBI4" s="3188"/>
      <c r="PBJ4" s="3188"/>
      <c r="PBK4" s="3188"/>
      <c r="PBL4" s="3188"/>
      <c r="PBM4" s="3188"/>
      <c r="PBN4" s="3188"/>
      <c r="PBO4" s="3188"/>
      <c r="PBP4" s="3188"/>
      <c r="PBQ4" s="3188"/>
      <c r="PBR4" s="3188"/>
      <c r="PBS4" s="3188"/>
      <c r="PBT4" s="3188"/>
      <c r="PBU4" s="3188"/>
      <c r="PBV4" s="3188"/>
      <c r="PBW4" s="3188"/>
      <c r="PBX4" s="3188"/>
      <c r="PBY4" s="3188"/>
      <c r="PBZ4" s="3188"/>
      <c r="PCA4" s="3188"/>
      <c r="PCB4" s="3188"/>
      <c r="PCC4" s="3188"/>
      <c r="PCD4" s="3188"/>
      <c r="PCE4" s="3188"/>
      <c r="PCF4" s="3188"/>
      <c r="PCG4" s="3188"/>
      <c r="PCH4" s="3188"/>
      <c r="PCI4" s="3188"/>
      <c r="PCJ4" s="3188"/>
      <c r="PCK4" s="3188"/>
      <c r="PCL4" s="3188"/>
      <c r="PCM4" s="3188"/>
      <c r="PCN4" s="3188"/>
      <c r="PCO4" s="3188"/>
      <c r="PCP4" s="3188"/>
      <c r="PCQ4" s="3188"/>
      <c r="PCR4" s="3188"/>
      <c r="PCS4" s="3188"/>
      <c r="PCT4" s="3188"/>
      <c r="PCU4" s="3188"/>
      <c r="PCV4" s="3188"/>
      <c r="PCW4" s="3188"/>
      <c r="PCX4" s="3188"/>
      <c r="PCY4" s="3188"/>
      <c r="PCZ4" s="3188"/>
      <c r="PDA4" s="3188"/>
      <c r="PDB4" s="3188"/>
      <c r="PDC4" s="3188"/>
      <c r="PDD4" s="3188"/>
      <c r="PDE4" s="3188"/>
      <c r="PDF4" s="3188"/>
      <c r="PDG4" s="3188"/>
      <c r="PDH4" s="3188"/>
      <c r="PDI4" s="3188"/>
      <c r="PDJ4" s="3188"/>
      <c r="PDK4" s="3188"/>
      <c r="PDL4" s="3188"/>
      <c r="PDM4" s="3188"/>
      <c r="PDN4" s="3188"/>
      <c r="PDO4" s="3188"/>
      <c r="PDP4" s="3188"/>
      <c r="PDQ4" s="3188"/>
      <c r="PDR4" s="3188"/>
      <c r="PDS4" s="3188"/>
      <c r="PDT4" s="3188"/>
      <c r="PDU4" s="3188"/>
      <c r="PDV4" s="3188"/>
      <c r="PDW4" s="3188"/>
      <c r="PDX4" s="3188"/>
      <c r="PDY4" s="3188"/>
      <c r="PDZ4" s="3188"/>
      <c r="PEA4" s="3188"/>
      <c r="PEB4" s="3188"/>
      <c r="PEC4" s="3188"/>
      <c r="PED4" s="3188"/>
      <c r="PEE4" s="3188"/>
      <c r="PEF4" s="3188"/>
      <c r="PEG4" s="3188"/>
      <c r="PEH4" s="3188"/>
      <c r="PEI4" s="3188"/>
      <c r="PEJ4" s="3188"/>
      <c r="PEK4" s="3188"/>
      <c r="PEL4" s="3188"/>
      <c r="PEM4" s="3188"/>
      <c r="PEN4" s="3188"/>
      <c r="PEO4" s="3188"/>
      <c r="PEP4" s="3188"/>
      <c r="PEQ4" s="3188"/>
      <c r="PER4" s="3188"/>
      <c r="PES4" s="3188"/>
      <c r="PET4" s="3188"/>
      <c r="PEU4" s="3188"/>
      <c r="PEV4" s="3188"/>
      <c r="PEW4" s="3188"/>
      <c r="PEX4" s="3188"/>
      <c r="PEY4" s="3188"/>
      <c r="PEZ4" s="3188"/>
      <c r="PFA4" s="3188"/>
      <c r="PFB4" s="3188"/>
      <c r="PFC4" s="3188"/>
      <c r="PFD4" s="3188"/>
      <c r="PFE4" s="3188"/>
      <c r="PFF4" s="3188"/>
      <c r="PFG4" s="3188"/>
      <c r="PFH4" s="3188"/>
      <c r="PFI4" s="3188"/>
      <c r="PFJ4" s="3188"/>
      <c r="PFK4" s="3188"/>
      <c r="PFL4" s="3188"/>
      <c r="PFM4" s="3188"/>
      <c r="PFN4" s="3188"/>
      <c r="PFO4" s="3188"/>
      <c r="PFP4" s="3188"/>
      <c r="PFQ4" s="3188"/>
      <c r="PFR4" s="3188"/>
      <c r="PFS4" s="3188"/>
      <c r="PFT4" s="3188"/>
      <c r="PFU4" s="3188"/>
      <c r="PFV4" s="3188"/>
      <c r="PFW4" s="3188"/>
      <c r="PFX4" s="3188"/>
      <c r="PFY4" s="3188"/>
      <c r="PFZ4" s="3188"/>
      <c r="PGA4" s="3188"/>
      <c r="PGB4" s="3188"/>
      <c r="PGC4" s="3188"/>
      <c r="PGD4" s="3188"/>
      <c r="PGE4" s="3188"/>
      <c r="PGF4" s="3188"/>
      <c r="PGG4" s="3188"/>
      <c r="PGH4" s="3188"/>
      <c r="PGI4" s="3188"/>
      <c r="PGJ4" s="3188"/>
      <c r="PGK4" s="3188"/>
      <c r="PGL4" s="3188"/>
      <c r="PGM4" s="3188"/>
      <c r="PGN4" s="3188"/>
      <c r="PGO4" s="3188"/>
      <c r="PGP4" s="3188"/>
      <c r="PGQ4" s="3188"/>
      <c r="PGR4" s="3188"/>
      <c r="PGS4" s="3188"/>
      <c r="PGT4" s="3188"/>
      <c r="PGU4" s="3188"/>
      <c r="PGV4" s="3188"/>
      <c r="PGW4" s="3188"/>
      <c r="PGX4" s="3188"/>
      <c r="PGY4" s="3188"/>
      <c r="PGZ4" s="3188"/>
      <c r="PHA4" s="3188"/>
      <c r="PHB4" s="3188"/>
      <c r="PHC4" s="3188"/>
      <c r="PHD4" s="3188"/>
      <c r="PHE4" s="3188"/>
      <c r="PHF4" s="3188"/>
      <c r="PHG4" s="3188"/>
      <c r="PHH4" s="3188"/>
      <c r="PHI4" s="3188"/>
      <c r="PHJ4" s="3188"/>
      <c r="PHK4" s="3188"/>
      <c r="PHL4" s="3188"/>
      <c r="PHM4" s="3188"/>
      <c r="PHN4" s="3188"/>
      <c r="PHO4" s="3188"/>
      <c r="PHP4" s="3188"/>
      <c r="PHQ4" s="3188"/>
      <c r="PHR4" s="3188"/>
      <c r="PHS4" s="3188"/>
      <c r="PHT4" s="3188"/>
      <c r="PHU4" s="3188"/>
      <c r="PHV4" s="3188"/>
      <c r="PHW4" s="3188"/>
      <c r="PHX4" s="3188"/>
      <c r="PHY4" s="3188"/>
      <c r="PHZ4" s="3188"/>
      <c r="PIA4" s="3188"/>
      <c r="PIB4" s="3188"/>
      <c r="PIC4" s="3188"/>
      <c r="PID4" s="3188"/>
      <c r="PIE4" s="3188"/>
      <c r="PIF4" s="3188"/>
      <c r="PIG4" s="3188"/>
      <c r="PIH4" s="3188"/>
      <c r="PII4" s="3188"/>
      <c r="PIJ4" s="3188"/>
      <c r="PIK4" s="3188"/>
      <c r="PIL4" s="3188"/>
      <c r="PIM4" s="3188"/>
      <c r="PIN4" s="3188"/>
      <c r="PIO4" s="3188"/>
      <c r="PIP4" s="3188"/>
      <c r="PIQ4" s="3188"/>
      <c r="PIR4" s="3188"/>
      <c r="PIS4" s="3188"/>
      <c r="PIT4" s="3188"/>
      <c r="PIU4" s="3188"/>
      <c r="PIV4" s="3188"/>
      <c r="PIW4" s="3188"/>
      <c r="PIX4" s="3188"/>
      <c r="PIY4" s="3188"/>
      <c r="PIZ4" s="3188"/>
      <c r="PJA4" s="3188"/>
      <c r="PJB4" s="3188"/>
      <c r="PJC4" s="3188"/>
      <c r="PJD4" s="3188"/>
      <c r="PJE4" s="3188"/>
      <c r="PJF4" s="3188"/>
      <c r="PJG4" s="3188"/>
      <c r="PJH4" s="3188"/>
      <c r="PJI4" s="3188"/>
      <c r="PJJ4" s="3188"/>
      <c r="PJK4" s="3188"/>
      <c r="PJL4" s="3188"/>
      <c r="PJM4" s="3188"/>
      <c r="PJN4" s="3188"/>
      <c r="PJO4" s="3188"/>
      <c r="PJP4" s="3188"/>
      <c r="PJQ4" s="3188"/>
      <c r="PJR4" s="3188"/>
      <c r="PJS4" s="3188"/>
      <c r="PJT4" s="3188"/>
      <c r="PJU4" s="3188"/>
      <c r="PJV4" s="3188"/>
      <c r="PJW4" s="3188"/>
      <c r="PJX4" s="3188"/>
      <c r="PJY4" s="3188"/>
      <c r="PJZ4" s="3188"/>
      <c r="PKA4" s="3188"/>
      <c r="PKB4" s="3188"/>
      <c r="PKC4" s="3188"/>
      <c r="PKD4" s="3188"/>
      <c r="PKE4" s="3188"/>
      <c r="PKF4" s="3188"/>
      <c r="PKG4" s="3188"/>
      <c r="PKH4" s="3188"/>
      <c r="PKI4" s="3188"/>
      <c r="PKJ4" s="3188"/>
      <c r="PKK4" s="3188"/>
      <c r="PKL4" s="3188"/>
      <c r="PKM4" s="3188"/>
      <c r="PKN4" s="3188"/>
      <c r="PKO4" s="3188"/>
      <c r="PKP4" s="3188"/>
      <c r="PKQ4" s="3188"/>
      <c r="PKR4" s="3188"/>
      <c r="PKS4" s="3188"/>
      <c r="PKT4" s="3188"/>
      <c r="PKU4" s="3188"/>
      <c r="PKV4" s="3188"/>
      <c r="PKW4" s="3188"/>
      <c r="PKX4" s="3188"/>
      <c r="PKY4" s="3188"/>
      <c r="PKZ4" s="3188"/>
      <c r="PLA4" s="3188"/>
      <c r="PLB4" s="3188"/>
      <c r="PLC4" s="3188"/>
      <c r="PLD4" s="3188"/>
      <c r="PLE4" s="3188"/>
      <c r="PLF4" s="3188"/>
      <c r="PLG4" s="3188"/>
      <c r="PLH4" s="3188"/>
      <c r="PLI4" s="3188"/>
      <c r="PLJ4" s="3188"/>
      <c r="PLK4" s="3188"/>
      <c r="PLL4" s="3188"/>
      <c r="PLM4" s="3188"/>
      <c r="PLN4" s="3188"/>
      <c r="PLO4" s="3188"/>
      <c r="PLP4" s="3188"/>
      <c r="PLQ4" s="3188"/>
      <c r="PLR4" s="3188"/>
      <c r="PLS4" s="3188"/>
      <c r="PLT4" s="3188"/>
      <c r="PLU4" s="3188"/>
      <c r="PLV4" s="3188"/>
      <c r="PLW4" s="3188"/>
      <c r="PLX4" s="3188"/>
      <c r="PLY4" s="3188"/>
      <c r="PLZ4" s="3188"/>
      <c r="PMA4" s="3188"/>
      <c r="PMB4" s="3188"/>
      <c r="PMC4" s="3188"/>
      <c r="PMD4" s="3188"/>
      <c r="PME4" s="3188"/>
      <c r="PMF4" s="3188"/>
      <c r="PMG4" s="3188"/>
      <c r="PMH4" s="3188"/>
      <c r="PMI4" s="3188"/>
      <c r="PMJ4" s="3188"/>
      <c r="PMK4" s="3188"/>
      <c r="PML4" s="3188"/>
      <c r="PMM4" s="3188"/>
      <c r="PMN4" s="3188"/>
      <c r="PMO4" s="3188"/>
      <c r="PMP4" s="3188"/>
      <c r="PMQ4" s="3188"/>
      <c r="PMR4" s="3188"/>
      <c r="PMS4" s="3188"/>
      <c r="PMT4" s="3188"/>
      <c r="PMU4" s="3188"/>
      <c r="PMV4" s="3188"/>
      <c r="PMW4" s="3188"/>
      <c r="PMX4" s="3188"/>
      <c r="PMY4" s="3188"/>
      <c r="PMZ4" s="3188"/>
      <c r="PNA4" s="3188"/>
      <c r="PNB4" s="3188"/>
      <c r="PNC4" s="3188"/>
      <c r="PND4" s="3188"/>
      <c r="PNE4" s="3188"/>
      <c r="PNF4" s="3188"/>
      <c r="PNG4" s="3188"/>
      <c r="PNH4" s="3188"/>
      <c r="PNI4" s="3188"/>
      <c r="PNJ4" s="3188"/>
      <c r="PNK4" s="3188"/>
      <c r="PNL4" s="3188"/>
      <c r="PNM4" s="3188"/>
      <c r="PNN4" s="3188"/>
      <c r="PNO4" s="3188"/>
      <c r="PNP4" s="3188"/>
      <c r="PNQ4" s="3188"/>
      <c r="PNR4" s="3188"/>
      <c r="PNS4" s="3188"/>
      <c r="PNT4" s="3188"/>
      <c r="PNU4" s="3188"/>
      <c r="PNV4" s="3188"/>
      <c r="PNW4" s="3188"/>
      <c r="PNX4" s="3188"/>
      <c r="PNY4" s="3188"/>
      <c r="PNZ4" s="3188"/>
      <c r="POA4" s="3188"/>
      <c r="POB4" s="3188"/>
      <c r="POC4" s="3188"/>
      <c r="POD4" s="3188"/>
      <c r="POE4" s="3188"/>
      <c r="POF4" s="3188"/>
      <c r="POG4" s="3188"/>
      <c r="POH4" s="3188"/>
      <c r="POI4" s="3188"/>
      <c r="POJ4" s="3188"/>
      <c r="POK4" s="3188"/>
      <c r="POL4" s="3188"/>
      <c r="POM4" s="3188"/>
      <c r="PON4" s="3188"/>
      <c r="POO4" s="3188"/>
      <c r="POP4" s="3188"/>
      <c r="POQ4" s="3188"/>
      <c r="POR4" s="3188"/>
      <c r="POS4" s="3188"/>
      <c r="POT4" s="3188"/>
      <c r="POU4" s="3188"/>
      <c r="POV4" s="3188"/>
      <c r="POW4" s="3188"/>
      <c r="POX4" s="3188"/>
      <c r="POY4" s="3188"/>
      <c r="POZ4" s="3188"/>
      <c r="PPA4" s="3188"/>
      <c r="PPB4" s="3188"/>
      <c r="PPC4" s="3188"/>
      <c r="PPD4" s="3188"/>
      <c r="PPE4" s="3188"/>
      <c r="PPF4" s="3188"/>
      <c r="PPG4" s="3188"/>
      <c r="PPH4" s="3188"/>
      <c r="PPI4" s="3188"/>
      <c r="PPJ4" s="3188"/>
      <c r="PPK4" s="3188"/>
      <c r="PPL4" s="3188"/>
      <c r="PPM4" s="3188"/>
      <c r="PPN4" s="3188"/>
      <c r="PPO4" s="3188"/>
      <c r="PPP4" s="3188"/>
      <c r="PPQ4" s="3188"/>
      <c r="PPR4" s="3188"/>
      <c r="PPS4" s="3188"/>
      <c r="PPT4" s="3188"/>
      <c r="PPU4" s="3188"/>
      <c r="PPV4" s="3188"/>
      <c r="PPW4" s="3188"/>
      <c r="PPX4" s="3188"/>
      <c r="PPY4" s="3188"/>
      <c r="PPZ4" s="3188"/>
      <c r="PQA4" s="3188"/>
      <c r="PQB4" s="3188"/>
      <c r="PQC4" s="3188"/>
      <c r="PQD4" s="3188"/>
      <c r="PQE4" s="3188"/>
      <c r="PQF4" s="3188"/>
      <c r="PQG4" s="3188"/>
      <c r="PQH4" s="3188"/>
      <c r="PQI4" s="3188"/>
      <c r="PQJ4" s="3188"/>
      <c r="PQK4" s="3188"/>
      <c r="PQL4" s="3188"/>
      <c r="PQM4" s="3188"/>
      <c r="PQN4" s="3188"/>
      <c r="PQO4" s="3188"/>
      <c r="PQP4" s="3188"/>
      <c r="PQQ4" s="3188"/>
      <c r="PQR4" s="3188"/>
      <c r="PQS4" s="3188"/>
      <c r="PQT4" s="3188"/>
      <c r="PQU4" s="3188"/>
      <c r="PQV4" s="3188"/>
      <c r="PQW4" s="3188"/>
      <c r="PQX4" s="3188"/>
      <c r="PQY4" s="3188"/>
      <c r="PQZ4" s="3188"/>
      <c r="PRA4" s="3188"/>
      <c r="PRB4" s="3188"/>
      <c r="PRC4" s="3188"/>
      <c r="PRD4" s="3188"/>
      <c r="PRE4" s="3188"/>
      <c r="PRF4" s="3188"/>
      <c r="PRG4" s="3188"/>
      <c r="PRH4" s="3188"/>
      <c r="PRI4" s="3188"/>
      <c r="PRJ4" s="3188"/>
      <c r="PRK4" s="3188"/>
      <c r="PRL4" s="3188"/>
      <c r="PRM4" s="3188"/>
      <c r="PRN4" s="3188"/>
      <c r="PRO4" s="3188"/>
      <c r="PRP4" s="3188"/>
      <c r="PRQ4" s="3188"/>
      <c r="PRR4" s="3188"/>
      <c r="PRS4" s="3188"/>
      <c r="PRT4" s="3188"/>
      <c r="PRU4" s="3188"/>
      <c r="PRV4" s="3188"/>
      <c r="PRW4" s="3188"/>
      <c r="PRX4" s="3188"/>
      <c r="PRY4" s="3188"/>
      <c r="PRZ4" s="3188"/>
      <c r="PSA4" s="3188"/>
      <c r="PSB4" s="3188"/>
      <c r="PSC4" s="3188"/>
      <c r="PSD4" s="3188"/>
      <c r="PSE4" s="3188"/>
      <c r="PSF4" s="3188"/>
      <c r="PSG4" s="3188"/>
      <c r="PSH4" s="3188"/>
      <c r="PSI4" s="3188"/>
      <c r="PSJ4" s="3188"/>
      <c r="PSK4" s="3188"/>
      <c r="PSL4" s="3188"/>
      <c r="PSM4" s="3188"/>
      <c r="PSN4" s="3188"/>
      <c r="PSO4" s="3188"/>
      <c r="PSP4" s="3188"/>
      <c r="PSQ4" s="3188"/>
      <c r="PSR4" s="3188"/>
      <c r="PSS4" s="3188"/>
      <c r="PST4" s="3188"/>
      <c r="PSU4" s="3188"/>
      <c r="PSV4" s="3188"/>
      <c r="PSW4" s="3188"/>
      <c r="PSX4" s="3188"/>
      <c r="PSY4" s="3188"/>
      <c r="PSZ4" s="3188"/>
      <c r="PTA4" s="3188"/>
      <c r="PTB4" s="3188"/>
      <c r="PTC4" s="3188"/>
      <c r="PTD4" s="3188"/>
      <c r="PTE4" s="3188"/>
      <c r="PTF4" s="3188"/>
      <c r="PTG4" s="3188"/>
      <c r="PTH4" s="3188"/>
      <c r="PTI4" s="3188"/>
      <c r="PTJ4" s="3188"/>
      <c r="PTK4" s="3188"/>
      <c r="PTL4" s="3188"/>
      <c r="PTM4" s="3188"/>
      <c r="PTN4" s="3188"/>
      <c r="PTO4" s="3188"/>
      <c r="PTP4" s="3188"/>
      <c r="PTQ4" s="3188"/>
      <c r="PTR4" s="3188"/>
      <c r="PTS4" s="3188"/>
      <c r="PTT4" s="3188"/>
      <c r="PTU4" s="3188"/>
      <c r="PTV4" s="3188"/>
      <c r="PTW4" s="3188"/>
      <c r="PTX4" s="3188"/>
      <c r="PTY4" s="3188"/>
      <c r="PTZ4" s="3188"/>
      <c r="PUA4" s="3188"/>
      <c r="PUB4" s="3188"/>
      <c r="PUC4" s="3188"/>
      <c r="PUD4" s="3188"/>
      <c r="PUE4" s="3188"/>
      <c r="PUF4" s="3188"/>
      <c r="PUG4" s="3188"/>
      <c r="PUH4" s="3188"/>
      <c r="PUI4" s="3188"/>
      <c r="PUJ4" s="3188"/>
      <c r="PUK4" s="3188"/>
      <c r="PUL4" s="3188"/>
      <c r="PUM4" s="3188"/>
      <c r="PUN4" s="3188"/>
      <c r="PUO4" s="3188"/>
      <c r="PUP4" s="3188"/>
      <c r="PUQ4" s="3188"/>
      <c r="PUR4" s="3188"/>
      <c r="PUS4" s="3188"/>
      <c r="PUT4" s="3188"/>
      <c r="PUU4" s="3188"/>
      <c r="PUV4" s="3188"/>
      <c r="PUW4" s="3188"/>
      <c r="PUX4" s="3188"/>
      <c r="PUY4" s="3188"/>
      <c r="PUZ4" s="3188"/>
      <c r="PVA4" s="3188"/>
      <c r="PVB4" s="3188"/>
      <c r="PVC4" s="3188"/>
      <c r="PVD4" s="3188"/>
      <c r="PVE4" s="3188"/>
      <c r="PVF4" s="3188"/>
      <c r="PVG4" s="3188"/>
      <c r="PVH4" s="3188"/>
      <c r="PVI4" s="3188"/>
      <c r="PVJ4" s="3188"/>
      <c r="PVK4" s="3188"/>
      <c r="PVL4" s="3188"/>
      <c r="PVM4" s="3188"/>
      <c r="PVN4" s="3188"/>
      <c r="PVO4" s="3188"/>
      <c r="PVP4" s="3188"/>
      <c r="PVQ4" s="3188"/>
      <c r="PVR4" s="3188"/>
      <c r="PVS4" s="3188"/>
      <c r="PVT4" s="3188"/>
      <c r="PVU4" s="3188"/>
      <c r="PVV4" s="3188"/>
      <c r="PVW4" s="3188"/>
      <c r="PVX4" s="3188"/>
      <c r="PVY4" s="3188"/>
      <c r="PVZ4" s="3188"/>
      <c r="PWA4" s="3188"/>
      <c r="PWB4" s="3188"/>
      <c r="PWC4" s="3188"/>
      <c r="PWD4" s="3188"/>
      <c r="PWE4" s="3188"/>
      <c r="PWF4" s="3188"/>
      <c r="PWG4" s="3188"/>
      <c r="PWH4" s="3188"/>
      <c r="PWI4" s="3188"/>
      <c r="PWJ4" s="3188"/>
      <c r="PWK4" s="3188"/>
      <c r="PWL4" s="3188"/>
      <c r="PWM4" s="3188"/>
      <c r="PWN4" s="3188"/>
      <c r="PWO4" s="3188"/>
      <c r="PWP4" s="3188"/>
      <c r="PWQ4" s="3188"/>
      <c r="PWR4" s="3188"/>
      <c r="PWS4" s="3188"/>
      <c r="PWT4" s="3188"/>
      <c r="PWU4" s="3188"/>
      <c r="PWV4" s="3188"/>
      <c r="PWW4" s="3188"/>
      <c r="PWX4" s="3188"/>
      <c r="PWY4" s="3188"/>
      <c r="PWZ4" s="3188"/>
      <c r="PXA4" s="3188"/>
      <c r="PXB4" s="3188"/>
      <c r="PXC4" s="3188"/>
      <c r="PXD4" s="3188"/>
      <c r="PXE4" s="3188"/>
      <c r="PXF4" s="3188"/>
      <c r="PXG4" s="3188"/>
      <c r="PXH4" s="3188"/>
      <c r="PXI4" s="3188"/>
      <c r="PXJ4" s="3188"/>
      <c r="PXK4" s="3188"/>
      <c r="PXL4" s="3188"/>
      <c r="PXM4" s="3188"/>
      <c r="PXN4" s="3188"/>
      <c r="PXO4" s="3188"/>
      <c r="PXP4" s="3188"/>
      <c r="PXQ4" s="3188"/>
      <c r="PXR4" s="3188"/>
      <c r="PXS4" s="3188"/>
      <c r="PXT4" s="3188"/>
      <c r="PXU4" s="3188"/>
      <c r="PXV4" s="3188"/>
      <c r="PXW4" s="3188"/>
      <c r="PXX4" s="3188"/>
      <c r="PXY4" s="3188"/>
      <c r="PXZ4" s="3188"/>
      <c r="PYA4" s="3188"/>
      <c r="PYB4" s="3188"/>
      <c r="PYC4" s="3188"/>
      <c r="PYD4" s="3188"/>
      <c r="PYE4" s="3188"/>
      <c r="PYF4" s="3188"/>
      <c r="PYG4" s="3188"/>
      <c r="PYH4" s="3188"/>
      <c r="PYI4" s="3188"/>
      <c r="PYJ4" s="3188"/>
      <c r="PYK4" s="3188"/>
      <c r="PYL4" s="3188"/>
      <c r="PYM4" s="3188"/>
      <c r="PYN4" s="3188"/>
      <c r="PYO4" s="3188"/>
      <c r="PYP4" s="3188"/>
      <c r="PYQ4" s="3188"/>
      <c r="PYR4" s="3188"/>
      <c r="PYS4" s="3188"/>
      <c r="PYT4" s="3188"/>
      <c r="PYU4" s="3188"/>
      <c r="PYV4" s="3188"/>
      <c r="PYW4" s="3188"/>
      <c r="PYX4" s="3188"/>
      <c r="PYY4" s="3188"/>
      <c r="PYZ4" s="3188"/>
      <c r="PZA4" s="3188"/>
      <c r="PZB4" s="3188"/>
      <c r="PZC4" s="3188"/>
      <c r="PZD4" s="3188"/>
      <c r="PZE4" s="3188"/>
      <c r="PZF4" s="3188"/>
      <c r="PZG4" s="3188"/>
      <c r="PZH4" s="3188"/>
      <c r="PZI4" s="3188"/>
      <c r="PZJ4" s="3188"/>
      <c r="PZK4" s="3188"/>
      <c r="PZL4" s="3188"/>
      <c r="PZM4" s="3188"/>
      <c r="PZN4" s="3188"/>
      <c r="PZO4" s="3188"/>
      <c r="PZP4" s="3188"/>
      <c r="PZQ4" s="3188"/>
      <c r="PZR4" s="3188"/>
      <c r="PZS4" s="3188"/>
      <c r="PZT4" s="3188"/>
      <c r="PZU4" s="3188"/>
      <c r="PZV4" s="3188"/>
      <c r="PZW4" s="3188"/>
      <c r="PZX4" s="3188"/>
      <c r="PZY4" s="3188"/>
      <c r="PZZ4" s="3188"/>
      <c r="QAA4" s="3188"/>
      <c r="QAB4" s="3188"/>
      <c r="QAC4" s="3188"/>
      <c r="QAD4" s="3188"/>
      <c r="QAE4" s="3188"/>
      <c r="QAF4" s="3188"/>
      <c r="QAG4" s="3188"/>
      <c r="QAH4" s="3188"/>
      <c r="QAI4" s="3188"/>
      <c r="QAJ4" s="3188"/>
      <c r="QAK4" s="3188"/>
      <c r="QAL4" s="3188"/>
      <c r="QAM4" s="3188"/>
      <c r="QAN4" s="3188"/>
      <c r="QAO4" s="3188"/>
      <c r="QAP4" s="3188"/>
      <c r="QAQ4" s="3188"/>
      <c r="QAR4" s="3188"/>
      <c r="QAS4" s="3188"/>
      <c r="QAT4" s="3188"/>
      <c r="QAU4" s="3188"/>
      <c r="QAV4" s="3188"/>
      <c r="QAW4" s="3188"/>
      <c r="QAX4" s="3188"/>
      <c r="QAY4" s="3188"/>
      <c r="QAZ4" s="3188"/>
      <c r="QBA4" s="3188"/>
      <c r="QBB4" s="3188"/>
      <c r="QBC4" s="3188"/>
      <c r="QBD4" s="3188"/>
      <c r="QBE4" s="3188"/>
      <c r="QBF4" s="3188"/>
      <c r="QBG4" s="3188"/>
      <c r="QBH4" s="3188"/>
      <c r="QBI4" s="3188"/>
      <c r="QBJ4" s="3188"/>
      <c r="QBK4" s="3188"/>
      <c r="QBL4" s="3188"/>
      <c r="QBM4" s="3188"/>
      <c r="QBN4" s="3188"/>
      <c r="QBO4" s="3188"/>
      <c r="QBP4" s="3188"/>
      <c r="QBQ4" s="3188"/>
      <c r="QBR4" s="3188"/>
      <c r="QBS4" s="3188"/>
      <c r="QBT4" s="3188"/>
      <c r="QBU4" s="3188"/>
      <c r="QBV4" s="3188"/>
      <c r="QBW4" s="3188"/>
      <c r="QBX4" s="3188"/>
      <c r="QBY4" s="3188"/>
      <c r="QBZ4" s="3188"/>
      <c r="QCA4" s="3188"/>
      <c r="QCB4" s="3188"/>
      <c r="QCC4" s="3188"/>
      <c r="QCD4" s="3188"/>
      <c r="QCE4" s="3188"/>
      <c r="QCF4" s="3188"/>
      <c r="QCG4" s="3188"/>
      <c r="QCH4" s="3188"/>
      <c r="QCI4" s="3188"/>
      <c r="QCJ4" s="3188"/>
      <c r="QCK4" s="3188"/>
      <c r="QCL4" s="3188"/>
      <c r="QCM4" s="3188"/>
      <c r="QCN4" s="3188"/>
      <c r="QCO4" s="3188"/>
      <c r="QCP4" s="3188"/>
      <c r="QCQ4" s="3188"/>
      <c r="QCR4" s="3188"/>
      <c r="QCS4" s="3188"/>
      <c r="QCT4" s="3188"/>
      <c r="QCU4" s="3188"/>
      <c r="QCV4" s="3188"/>
      <c r="QCW4" s="3188"/>
      <c r="QCX4" s="3188"/>
      <c r="QCY4" s="3188"/>
      <c r="QCZ4" s="3188"/>
      <c r="QDA4" s="3188"/>
      <c r="QDB4" s="3188"/>
      <c r="QDC4" s="3188"/>
      <c r="QDD4" s="3188"/>
      <c r="QDE4" s="3188"/>
      <c r="QDF4" s="3188"/>
      <c r="QDG4" s="3188"/>
      <c r="QDH4" s="3188"/>
      <c r="QDI4" s="3188"/>
      <c r="QDJ4" s="3188"/>
      <c r="QDK4" s="3188"/>
      <c r="QDL4" s="3188"/>
      <c r="QDM4" s="3188"/>
      <c r="QDN4" s="3188"/>
      <c r="QDO4" s="3188"/>
      <c r="QDP4" s="3188"/>
      <c r="QDQ4" s="3188"/>
      <c r="QDR4" s="3188"/>
      <c r="QDS4" s="3188"/>
      <c r="QDT4" s="3188"/>
      <c r="QDU4" s="3188"/>
      <c r="QDV4" s="3188"/>
      <c r="QDW4" s="3188"/>
      <c r="QDX4" s="3188"/>
      <c r="QDY4" s="3188"/>
      <c r="QDZ4" s="3188"/>
      <c r="QEA4" s="3188"/>
      <c r="QEB4" s="3188"/>
      <c r="QEC4" s="3188"/>
      <c r="QED4" s="3188"/>
      <c r="QEE4" s="3188"/>
      <c r="QEF4" s="3188"/>
      <c r="QEG4" s="3188"/>
      <c r="QEH4" s="3188"/>
      <c r="QEI4" s="3188"/>
      <c r="QEJ4" s="3188"/>
      <c r="QEK4" s="3188"/>
      <c r="QEL4" s="3188"/>
      <c r="QEM4" s="3188"/>
      <c r="QEN4" s="3188"/>
      <c r="QEO4" s="3188"/>
      <c r="QEP4" s="3188"/>
      <c r="QEQ4" s="3188"/>
      <c r="QER4" s="3188"/>
      <c r="QES4" s="3188"/>
      <c r="QET4" s="3188"/>
      <c r="QEU4" s="3188"/>
      <c r="QEV4" s="3188"/>
      <c r="QEW4" s="3188"/>
      <c r="QEX4" s="3188"/>
      <c r="QEY4" s="3188"/>
      <c r="QEZ4" s="3188"/>
      <c r="QFA4" s="3188"/>
      <c r="QFB4" s="3188"/>
      <c r="QFC4" s="3188"/>
      <c r="QFD4" s="3188"/>
      <c r="QFE4" s="3188"/>
      <c r="QFF4" s="3188"/>
      <c r="QFG4" s="3188"/>
      <c r="QFH4" s="3188"/>
      <c r="QFI4" s="3188"/>
      <c r="QFJ4" s="3188"/>
      <c r="QFK4" s="3188"/>
      <c r="QFL4" s="3188"/>
      <c r="QFM4" s="3188"/>
      <c r="QFN4" s="3188"/>
      <c r="QFO4" s="3188"/>
      <c r="QFP4" s="3188"/>
      <c r="QFQ4" s="3188"/>
      <c r="QFR4" s="3188"/>
      <c r="QFS4" s="3188"/>
      <c r="QFT4" s="3188"/>
      <c r="QFU4" s="3188"/>
      <c r="QFV4" s="3188"/>
      <c r="QFW4" s="3188"/>
      <c r="QFX4" s="3188"/>
      <c r="QFY4" s="3188"/>
      <c r="QFZ4" s="3188"/>
      <c r="QGA4" s="3188"/>
      <c r="QGB4" s="3188"/>
      <c r="QGC4" s="3188"/>
      <c r="QGD4" s="3188"/>
      <c r="QGE4" s="3188"/>
      <c r="QGF4" s="3188"/>
      <c r="QGG4" s="3188"/>
      <c r="QGH4" s="3188"/>
      <c r="QGI4" s="3188"/>
      <c r="QGJ4" s="3188"/>
      <c r="QGK4" s="3188"/>
      <c r="QGL4" s="3188"/>
      <c r="QGM4" s="3188"/>
      <c r="QGN4" s="3188"/>
      <c r="QGO4" s="3188"/>
      <c r="QGP4" s="3188"/>
      <c r="QGQ4" s="3188"/>
      <c r="QGR4" s="3188"/>
      <c r="QGS4" s="3188"/>
      <c r="QGT4" s="3188"/>
      <c r="QGU4" s="3188"/>
      <c r="QGV4" s="3188"/>
      <c r="QGW4" s="3188"/>
      <c r="QGX4" s="3188"/>
      <c r="QGY4" s="3188"/>
      <c r="QGZ4" s="3188"/>
      <c r="QHA4" s="3188"/>
      <c r="QHB4" s="3188"/>
      <c r="QHC4" s="3188"/>
      <c r="QHD4" s="3188"/>
      <c r="QHE4" s="3188"/>
      <c r="QHF4" s="3188"/>
      <c r="QHG4" s="3188"/>
      <c r="QHH4" s="3188"/>
      <c r="QHI4" s="3188"/>
      <c r="QHJ4" s="3188"/>
      <c r="QHK4" s="3188"/>
      <c r="QHL4" s="3188"/>
      <c r="QHM4" s="3188"/>
      <c r="QHN4" s="3188"/>
      <c r="QHO4" s="3188"/>
      <c r="QHP4" s="3188"/>
      <c r="QHQ4" s="3188"/>
      <c r="QHR4" s="3188"/>
      <c r="QHS4" s="3188"/>
      <c r="QHT4" s="3188"/>
      <c r="QHU4" s="3188"/>
      <c r="QHV4" s="3188"/>
      <c r="QHW4" s="3188"/>
      <c r="QHX4" s="3188"/>
      <c r="QHY4" s="3188"/>
      <c r="QHZ4" s="3188"/>
      <c r="QIA4" s="3188"/>
      <c r="QIB4" s="3188"/>
      <c r="QIC4" s="3188"/>
      <c r="QID4" s="3188"/>
      <c r="QIE4" s="3188"/>
      <c r="QIF4" s="3188"/>
      <c r="QIG4" s="3188"/>
      <c r="QIH4" s="3188"/>
      <c r="QII4" s="3188"/>
      <c r="QIJ4" s="3188"/>
      <c r="QIK4" s="3188"/>
      <c r="QIL4" s="3188"/>
      <c r="QIM4" s="3188"/>
      <c r="QIN4" s="3188"/>
      <c r="QIO4" s="3188"/>
      <c r="QIP4" s="3188"/>
      <c r="QIQ4" s="3188"/>
      <c r="QIR4" s="3188"/>
      <c r="QIS4" s="3188"/>
      <c r="QIT4" s="3188"/>
      <c r="QIU4" s="3188"/>
      <c r="QIV4" s="3188"/>
      <c r="QIW4" s="3188"/>
      <c r="QIX4" s="3188"/>
      <c r="QIY4" s="3188"/>
      <c r="QIZ4" s="3188"/>
      <c r="QJA4" s="3188"/>
      <c r="QJB4" s="3188"/>
      <c r="QJC4" s="3188"/>
      <c r="QJD4" s="3188"/>
      <c r="QJE4" s="3188"/>
      <c r="QJF4" s="3188"/>
      <c r="QJG4" s="3188"/>
      <c r="QJH4" s="3188"/>
      <c r="QJI4" s="3188"/>
      <c r="QJJ4" s="3188"/>
      <c r="QJK4" s="3188"/>
      <c r="QJL4" s="3188"/>
      <c r="QJM4" s="3188"/>
      <c r="QJN4" s="3188"/>
      <c r="QJO4" s="3188"/>
      <c r="QJP4" s="3188"/>
      <c r="QJQ4" s="3188"/>
      <c r="QJR4" s="3188"/>
      <c r="QJS4" s="3188"/>
      <c r="QJT4" s="3188"/>
      <c r="QJU4" s="3188"/>
      <c r="QJV4" s="3188"/>
      <c r="QJW4" s="3188"/>
      <c r="QJX4" s="3188"/>
      <c r="QJY4" s="3188"/>
      <c r="QJZ4" s="3188"/>
      <c r="QKA4" s="3188"/>
      <c r="QKB4" s="3188"/>
      <c r="QKC4" s="3188"/>
      <c r="QKD4" s="3188"/>
      <c r="QKE4" s="3188"/>
      <c r="QKF4" s="3188"/>
      <c r="QKG4" s="3188"/>
      <c r="QKH4" s="3188"/>
      <c r="QKI4" s="3188"/>
      <c r="QKJ4" s="3188"/>
      <c r="QKK4" s="3188"/>
      <c r="QKL4" s="3188"/>
      <c r="QKM4" s="3188"/>
      <c r="QKN4" s="3188"/>
      <c r="QKO4" s="3188"/>
      <c r="QKP4" s="3188"/>
      <c r="QKQ4" s="3188"/>
      <c r="QKR4" s="3188"/>
      <c r="QKS4" s="3188"/>
      <c r="QKT4" s="3188"/>
      <c r="QKU4" s="3188"/>
      <c r="QKV4" s="3188"/>
      <c r="QKW4" s="3188"/>
      <c r="QKX4" s="3188"/>
      <c r="QKY4" s="3188"/>
      <c r="QKZ4" s="3188"/>
      <c r="QLA4" s="3188"/>
      <c r="QLB4" s="3188"/>
      <c r="QLC4" s="3188"/>
      <c r="QLD4" s="3188"/>
      <c r="QLE4" s="3188"/>
      <c r="QLF4" s="3188"/>
      <c r="QLG4" s="3188"/>
      <c r="QLH4" s="3188"/>
      <c r="QLI4" s="3188"/>
      <c r="QLJ4" s="3188"/>
      <c r="QLK4" s="3188"/>
      <c r="QLL4" s="3188"/>
      <c r="QLM4" s="3188"/>
      <c r="QLN4" s="3188"/>
      <c r="QLO4" s="3188"/>
      <c r="QLP4" s="3188"/>
      <c r="QLQ4" s="3188"/>
      <c r="QLR4" s="3188"/>
      <c r="QLS4" s="3188"/>
      <c r="QLT4" s="3188"/>
      <c r="QLU4" s="3188"/>
      <c r="QLV4" s="3188"/>
      <c r="QLW4" s="3188"/>
      <c r="QLX4" s="3188"/>
      <c r="QLY4" s="3188"/>
      <c r="QLZ4" s="3188"/>
      <c r="QMA4" s="3188"/>
      <c r="QMB4" s="3188"/>
      <c r="QMC4" s="3188"/>
      <c r="QMD4" s="3188"/>
      <c r="QME4" s="3188"/>
      <c r="QMF4" s="3188"/>
      <c r="QMG4" s="3188"/>
      <c r="QMH4" s="3188"/>
      <c r="QMI4" s="3188"/>
      <c r="QMJ4" s="3188"/>
      <c r="QMK4" s="3188"/>
      <c r="QML4" s="3188"/>
      <c r="QMM4" s="3188"/>
      <c r="QMN4" s="3188"/>
      <c r="QMO4" s="3188"/>
      <c r="QMP4" s="3188"/>
      <c r="QMQ4" s="3188"/>
      <c r="QMR4" s="3188"/>
      <c r="QMS4" s="3188"/>
      <c r="QMT4" s="3188"/>
      <c r="QMU4" s="3188"/>
      <c r="QMV4" s="3188"/>
      <c r="QMW4" s="3188"/>
      <c r="QMX4" s="3188"/>
      <c r="QMY4" s="3188"/>
      <c r="QMZ4" s="3188"/>
      <c r="QNA4" s="3188"/>
      <c r="QNB4" s="3188"/>
      <c r="QNC4" s="3188"/>
      <c r="QND4" s="3188"/>
      <c r="QNE4" s="3188"/>
      <c r="QNF4" s="3188"/>
      <c r="QNG4" s="3188"/>
      <c r="QNH4" s="3188"/>
      <c r="QNI4" s="3188"/>
      <c r="QNJ4" s="3188"/>
      <c r="QNK4" s="3188"/>
      <c r="QNL4" s="3188"/>
      <c r="QNM4" s="3188"/>
      <c r="QNN4" s="3188"/>
      <c r="QNO4" s="3188"/>
      <c r="QNP4" s="3188"/>
      <c r="QNQ4" s="3188"/>
      <c r="QNR4" s="3188"/>
      <c r="QNS4" s="3188"/>
      <c r="QNT4" s="3188"/>
      <c r="QNU4" s="3188"/>
      <c r="QNV4" s="3188"/>
      <c r="QNW4" s="3188"/>
      <c r="QNX4" s="3188"/>
      <c r="QNY4" s="3188"/>
      <c r="QNZ4" s="3188"/>
      <c r="QOA4" s="3188"/>
      <c r="QOB4" s="3188"/>
      <c r="QOC4" s="3188"/>
      <c r="QOD4" s="3188"/>
      <c r="QOE4" s="3188"/>
      <c r="QOF4" s="3188"/>
      <c r="QOG4" s="3188"/>
      <c r="QOH4" s="3188"/>
      <c r="QOI4" s="3188"/>
      <c r="QOJ4" s="3188"/>
      <c r="QOK4" s="3188"/>
      <c r="QOL4" s="3188"/>
      <c r="QOM4" s="3188"/>
      <c r="QON4" s="3188"/>
      <c r="QOO4" s="3188"/>
      <c r="QOP4" s="3188"/>
      <c r="QOQ4" s="3188"/>
      <c r="QOR4" s="3188"/>
      <c r="QOS4" s="3188"/>
      <c r="QOT4" s="3188"/>
      <c r="QOU4" s="3188"/>
      <c r="QOV4" s="3188"/>
      <c r="QOW4" s="3188"/>
      <c r="QOX4" s="3188"/>
      <c r="QOY4" s="3188"/>
      <c r="QOZ4" s="3188"/>
      <c r="QPA4" s="3188"/>
      <c r="QPB4" s="3188"/>
      <c r="QPC4" s="3188"/>
      <c r="QPD4" s="3188"/>
      <c r="QPE4" s="3188"/>
      <c r="QPF4" s="3188"/>
      <c r="QPG4" s="3188"/>
      <c r="QPH4" s="3188"/>
      <c r="QPI4" s="3188"/>
      <c r="QPJ4" s="3188"/>
      <c r="QPK4" s="3188"/>
      <c r="QPL4" s="3188"/>
      <c r="QPM4" s="3188"/>
      <c r="QPN4" s="3188"/>
      <c r="QPO4" s="3188"/>
      <c r="QPP4" s="3188"/>
      <c r="QPQ4" s="3188"/>
      <c r="QPR4" s="3188"/>
      <c r="QPS4" s="3188"/>
      <c r="QPT4" s="3188"/>
      <c r="QPU4" s="3188"/>
      <c r="QPV4" s="3188"/>
      <c r="QPW4" s="3188"/>
      <c r="QPX4" s="3188"/>
      <c r="QPY4" s="3188"/>
      <c r="QPZ4" s="3188"/>
      <c r="QQA4" s="3188"/>
      <c r="QQB4" s="3188"/>
      <c r="QQC4" s="3188"/>
      <c r="QQD4" s="3188"/>
      <c r="QQE4" s="3188"/>
      <c r="QQF4" s="3188"/>
      <c r="QQG4" s="3188"/>
      <c r="QQH4" s="3188"/>
      <c r="QQI4" s="3188"/>
      <c r="QQJ4" s="3188"/>
      <c r="QQK4" s="3188"/>
      <c r="QQL4" s="3188"/>
      <c r="QQM4" s="3188"/>
      <c r="QQN4" s="3188"/>
      <c r="QQO4" s="3188"/>
      <c r="QQP4" s="3188"/>
      <c r="QQQ4" s="3188"/>
      <c r="QQR4" s="3188"/>
      <c r="QQS4" s="3188"/>
      <c r="QQT4" s="3188"/>
      <c r="QQU4" s="3188"/>
      <c r="QQV4" s="3188"/>
      <c r="QQW4" s="3188"/>
      <c r="QQX4" s="3188"/>
      <c r="QQY4" s="3188"/>
      <c r="QQZ4" s="3188"/>
      <c r="QRA4" s="3188"/>
      <c r="QRB4" s="3188"/>
      <c r="QRC4" s="3188"/>
      <c r="QRD4" s="3188"/>
      <c r="QRE4" s="3188"/>
      <c r="QRF4" s="3188"/>
      <c r="QRG4" s="3188"/>
      <c r="QRH4" s="3188"/>
      <c r="QRI4" s="3188"/>
      <c r="QRJ4" s="3188"/>
      <c r="QRK4" s="3188"/>
      <c r="QRL4" s="3188"/>
      <c r="QRM4" s="3188"/>
      <c r="QRN4" s="3188"/>
      <c r="QRO4" s="3188"/>
      <c r="QRP4" s="3188"/>
      <c r="QRQ4" s="3188"/>
      <c r="QRR4" s="3188"/>
      <c r="QRS4" s="3188"/>
      <c r="QRT4" s="3188"/>
      <c r="QRU4" s="3188"/>
      <c r="QRV4" s="3188"/>
      <c r="QRW4" s="3188"/>
      <c r="QRX4" s="3188"/>
      <c r="QRY4" s="3188"/>
      <c r="QRZ4" s="3188"/>
      <c r="QSA4" s="3188"/>
      <c r="QSB4" s="3188"/>
      <c r="QSC4" s="3188"/>
      <c r="QSD4" s="3188"/>
      <c r="QSE4" s="3188"/>
      <c r="QSF4" s="3188"/>
      <c r="QSG4" s="3188"/>
      <c r="QSH4" s="3188"/>
      <c r="QSI4" s="3188"/>
      <c r="QSJ4" s="3188"/>
      <c r="QSK4" s="3188"/>
      <c r="QSL4" s="3188"/>
      <c r="QSM4" s="3188"/>
      <c r="QSN4" s="3188"/>
      <c r="QSO4" s="3188"/>
      <c r="QSP4" s="3188"/>
      <c r="QSQ4" s="3188"/>
      <c r="QSR4" s="3188"/>
      <c r="QSS4" s="3188"/>
      <c r="QST4" s="3188"/>
      <c r="QSU4" s="3188"/>
      <c r="QSV4" s="3188"/>
      <c r="QSW4" s="3188"/>
      <c r="QSX4" s="3188"/>
      <c r="QSY4" s="3188"/>
      <c r="QSZ4" s="3188"/>
      <c r="QTA4" s="3188"/>
      <c r="QTB4" s="3188"/>
      <c r="QTC4" s="3188"/>
      <c r="QTD4" s="3188"/>
      <c r="QTE4" s="3188"/>
      <c r="QTF4" s="3188"/>
      <c r="QTG4" s="3188"/>
      <c r="QTH4" s="3188"/>
      <c r="QTI4" s="3188"/>
      <c r="QTJ4" s="3188"/>
      <c r="QTK4" s="3188"/>
      <c r="QTL4" s="3188"/>
      <c r="QTM4" s="3188"/>
      <c r="QTN4" s="3188"/>
      <c r="QTO4" s="3188"/>
      <c r="QTP4" s="3188"/>
      <c r="QTQ4" s="3188"/>
      <c r="QTR4" s="3188"/>
      <c r="QTS4" s="3188"/>
      <c r="QTT4" s="3188"/>
      <c r="QTU4" s="3188"/>
      <c r="QTV4" s="3188"/>
      <c r="QTW4" s="3188"/>
      <c r="QTX4" s="3188"/>
      <c r="QTY4" s="3188"/>
      <c r="QTZ4" s="3188"/>
      <c r="QUA4" s="3188"/>
      <c r="QUB4" s="3188"/>
      <c r="QUC4" s="3188"/>
      <c r="QUD4" s="3188"/>
      <c r="QUE4" s="3188"/>
      <c r="QUF4" s="3188"/>
      <c r="QUG4" s="3188"/>
      <c r="QUH4" s="3188"/>
      <c r="QUI4" s="3188"/>
      <c r="QUJ4" s="3188"/>
      <c r="QUK4" s="3188"/>
      <c r="QUL4" s="3188"/>
      <c r="QUM4" s="3188"/>
      <c r="QUN4" s="3188"/>
      <c r="QUO4" s="3188"/>
      <c r="QUP4" s="3188"/>
      <c r="QUQ4" s="3188"/>
      <c r="QUR4" s="3188"/>
      <c r="QUS4" s="3188"/>
      <c r="QUT4" s="3188"/>
      <c r="QUU4" s="3188"/>
      <c r="QUV4" s="3188"/>
      <c r="QUW4" s="3188"/>
      <c r="QUX4" s="3188"/>
      <c r="QUY4" s="3188"/>
      <c r="QUZ4" s="3188"/>
      <c r="QVA4" s="3188"/>
      <c r="QVB4" s="3188"/>
      <c r="QVC4" s="3188"/>
      <c r="QVD4" s="3188"/>
      <c r="QVE4" s="3188"/>
      <c r="QVF4" s="3188"/>
      <c r="QVG4" s="3188"/>
      <c r="QVH4" s="3188"/>
      <c r="QVI4" s="3188"/>
      <c r="QVJ4" s="3188"/>
      <c r="QVK4" s="3188"/>
      <c r="QVL4" s="3188"/>
      <c r="QVM4" s="3188"/>
      <c r="QVN4" s="3188"/>
      <c r="QVO4" s="3188"/>
      <c r="QVP4" s="3188"/>
      <c r="QVQ4" s="3188"/>
      <c r="QVR4" s="3188"/>
      <c r="QVS4" s="3188"/>
      <c r="QVT4" s="3188"/>
      <c r="QVU4" s="3188"/>
      <c r="QVV4" s="3188"/>
      <c r="QVW4" s="3188"/>
      <c r="QVX4" s="3188"/>
      <c r="QVY4" s="3188"/>
      <c r="QVZ4" s="3188"/>
      <c r="QWA4" s="3188"/>
      <c r="QWB4" s="3188"/>
      <c r="QWC4" s="3188"/>
      <c r="QWD4" s="3188"/>
      <c r="QWE4" s="3188"/>
      <c r="QWF4" s="3188"/>
      <c r="QWG4" s="3188"/>
      <c r="QWH4" s="3188"/>
      <c r="QWI4" s="3188"/>
      <c r="QWJ4" s="3188"/>
      <c r="QWK4" s="3188"/>
      <c r="QWL4" s="3188"/>
      <c r="QWM4" s="3188"/>
      <c r="QWN4" s="3188"/>
      <c r="QWO4" s="3188"/>
      <c r="QWP4" s="3188"/>
      <c r="QWQ4" s="3188"/>
      <c r="QWR4" s="3188"/>
      <c r="QWS4" s="3188"/>
      <c r="QWT4" s="3188"/>
      <c r="QWU4" s="3188"/>
      <c r="QWV4" s="3188"/>
      <c r="QWW4" s="3188"/>
      <c r="QWX4" s="3188"/>
      <c r="QWY4" s="3188"/>
      <c r="QWZ4" s="3188"/>
      <c r="QXA4" s="3188"/>
      <c r="QXB4" s="3188"/>
      <c r="QXC4" s="3188"/>
      <c r="QXD4" s="3188"/>
      <c r="QXE4" s="3188"/>
      <c r="QXF4" s="3188"/>
      <c r="QXG4" s="3188"/>
      <c r="QXH4" s="3188"/>
      <c r="QXI4" s="3188"/>
      <c r="QXJ4" s="3188"/>
      <c r="QXK4" s="3188"/>
      <c r="QXL4" s="3188"/>
      <c r="QXM4" s="3188"/>
      <c r="QXN4" s="3188"/>
      <c r="QXO4" s="3188"/>
      <c r="QXP4" s="3188"/>
      <c r="QXQ4" s="3188"/>
      <c r="QXR4" s="3188"/>
      <c r="QXS4" s="3188"/>
      <c r="QXT4" s="3188"/>
      <c r="QXU4" s="3188"/>
      <c r="QXV4" s="3188"/>
      <c r="QXW4" s="3188"/>
      <c r="QXX4" s="3188"/>
      <c r="QXY4" s="3188"/>
      <c r="QXZ4" s="3188"/>
      <c r="QYA4" s="3188"/>
      <c r="QYB4" s="3188"/>
      <c r="QYC4" s="3188"/>
      <c r="QYD4" s="3188"/>
      <c r="QYE4" s="3188"/>
      <c r="QYF4" s="3188"/>
      <c r="QYG4" s="3188"/>
      <c r="QYH4" s="3188"/>
      <c r="QYI4" s="3188"/>
      <c r="QYJ4" s="3188"/>
      <c r="QYK4" s="3188"/>
      <c r="QYL4" s="3188"/>
      <c r="QYM4" s="3188"/>
      <c r="QYN4" s="3188"/>
      <c r="QYO4" s="3188"/>
      <c r="QYP4" s="3188"/>
      <c r="QYQ4" s="3188"/>
      <c r="QYR4" s="3188"/>
      <c r="QYS4" s="3188"/>
      <c r="QYT4" s="3188"/>
      <c r="QYU4" s="3188"/>
      <c r="QYV4" s="3188"/>
      <c r="QYW4" s="3188"/>
      <c r="QYX4" s="3188"/>
      <c r="QYY4" s="3188"/>
      <c r="QYZ4" s="3188"/>
      <c r="QZA4" s="3188"/>
      <c r="QZB4" s="3188"/>
      <c r="QZC4" s="3188"/>
      <c r="QZD4" s="3188"/>
      <c r="QZE4" s="3188"/>
      <c r="QZF4" s="3188"/>
      <c r="QZG4" s="3188"/>
      <c r="QZH4" s="3188"/>
      <c r="QZI4" s="3188"/>
      <c r="QZJ4" s="3188"/>
      <c r="QZK4" s="3188"/>
      <c r="QZL4" s="3188"/>
      <c r="QZM4" s="3188"/>
      <c r="QZN4" s="3188"/>
      <c r="QZO4" s="3188"/>
      <c r="QZP4" s="3188"/>
      <c r="QZQ4" s="3188"/>
      <c r="QZR4" s="3188"/>
      <c r="QZS4" s="3188"/>
      <c r="QZT4" s="3188"/>
      <c r="QZU4" s="3188"/>
      <c r="QZV4" s="3188"/>
      <c r="QZW4" s="3188"/>
      <c r="QZX4" s="3188"/>
      <c r="QZY4" s="3188"/>
      <c r="QZZ4" s="3188"/>
      <c r="RAA4" s="3188"/>
      <c r="RAB4" s="3188"/>
      <c r="RAC4" s="3188"/>
      <c r="RAD4" s="3188"/>
      <c r="RAE4" s="3188"/>
      <c r="RAF4" s="3188"/>
      <c r="RAG4" s="3188"/>
      <c r="RAH4" s="3188"/>
      <c r="RAI4" s="3188"/>
      <c r="RAJ4" s="3188"/>
      <c r="RAK4" s="3188"/>
      <c r="RAL4" s="3188"/>
      <c r="RAM4" s="3188"/>
      <c r="RAN4" s="3188"/>
      <c r="RAO4" s="3188"/>
      <c r="RAP4" s="3188"/>
      <c r="RAQ4" s="3188"/>
      <c r="RAR4" s="3188"/>
      <c r="RAS4" s="3188"/>
      <c r="RAT4" s="3188"/>
      <c r="RAU4" s="3188"/>
      <c r="RAV4" s="3188"/>
      <c r="RAW4" s="3188"/>
      <c r="RAX4" s="3188"/>
      <c r="RAY4" s="3188"/>
      <c r="RAZ4" s="3188"/>
      <c r="RBA4" s="3188"/>
      <c r="RBB4" s="3188"/>
      <c r="RBC4" s="3188"/>
      <c r="RBD4" s="3188"/>
      <c r="RBE4" s="3188"/>
      <c r="RBF4" s="3188"/>
      <c r="RBG4" s="3188"/>
      <c r="RBH4" s="3188"/>
      <c r="RBI4" s="3188"/>
      <c r="RBJ4" s="3188"/>
      <c r="RBK4" s="3188"/>
      <c r="RBL4" s="3188"/>
      <c r="RBM4" s="3188"/>
      <c r="RBN4" s="3188"/>
      <c r="RBO4" s="3188"/>
      <c r="RBP4" s="3188"/>
      <c r="RBQ4" s="3188"/>
      <c r="RBR4" s="3188"/>
      <c r="RBS4" s="3188"/>
      <c r="RBT4" s="3188"/>
      <c r="RBU4" s="3188"/>
      <c r="RBV4" s="3188"/>
      <c r="RBW4" s="3188"/>
      <c r="RBX4" s="3188"/>
      <c r="RBY4" s="3188"/>
      <c r="RBZ4" s="3188"/>
      <c r="RCA4" s="3188"/>
      <c r="RCB4" s="3188"/>
      <c r="RCC4" s="3188"/>
      <c r="RCD4" s="3188"/>
      <c r="RCE4" s="3188"/>
      <c r="RCF4" s="3188"/>
      <c r="RCG4" s="3188"/>
      <c r="RCH4" s="3188"/>
      <c r="RCI4" s="3188"/>
      <c r="RCJ4" s="3188"/>
      <c r="RCK4" s="3188"/>
      <c r="RCL4" s="3188"/>
      <c r="RCM4" s="3188"/>
      <c r="RCN4" s="3188"/>
      <c r="RCO4" s="3188"/>
      <c r="RCP4" s="3188"/>
      <c r="RCQ4" s="3188"/>
      <c r="RCR4" s="3188"/>
      <c r="RCS4" s="3188"/>
      <c r="RCT4" s="3188"/>
      <c r="RCU4" s="3188"/>
      <c r="RCV4" s="3188"/>
      <c r="RCW4" s="3188"/>
      <c r="RCX4" s="3188"/>
      <c r="RCY4" s="3188"/>
      <c r="RCZ4" s="3188"/>
      <c r="RDA4" s="3188"/>
      <c r="RDB4" s="3188"/>
      <c r="RDC4" s="3188"/>
      <c r="RDD4" s="3188"/>
      <c r="RDE4" s="3188"/>
      <c r="RDF4" s="3188"/>
      <c r="RDG4" s="3188"/>
      <c r="RDH4" s="3188"/>
      <c r="RDI4" s="3188"/>
      <c r="RDJ4" s="3188"/>
      <c r="RDK4" s="3188"/>
      <c r="RDL4" s="3188"/>
      <c r="RDM4" s="3188"/>
      <c r="RDN4" s="3188"/>
      <c r="RDO4" s="3188"/>
      <c r="RDP4" s="3188"/>
      <c r="RDQ4" s="3188"/>
      <c r="RDR4" s="3188"/>
      <c r="RDS4" s="3188"/>
      <c r="RDT4" s="3188"/>
      <c r="RDU4" s="3188"/>
      <c r="RDV4" s="3188"/>
      <c r="RDW4" s="3188"/>
      <c r="RDX4" s="3188"/>
      <c r="RDY4" s="3188"/>
      <c r="RDZ4" s="3188"/>
      <c r="REA4" s="3188"/>
      <c r="REB4" s="3188"/>
      <c r="REC4" s="3188"/>
      <c r="RED4" s="3188"/>
      <c r="REE4" s="3188"/>
      <c r="REF4" s="3188"/>
      <c r="REG4" s="3188"/>
      <c r="REH4" s="3188"/>
      <c r="REI4" s="3188"/>
      <c r="REJ4" s="3188"/>
      <c r="REK4" s="3188"/>
      <c r="REL4" s="3188"/>
      <c r="REM4" s="3188"/>
      <c r="REN4" s="3188"/>
      <c r="REO4" s="3188"/>
      <c r="REP4" s="3188"/>
      <c r="REQ4" s="3188"/>
      <c r="RER4" s="3188"/>
      <c r="RES4" s="3188"/>
      <c r="RET4" s="3188"/>
      <c r="REU4" s="3188"/>
      <c r="REV4" s="3188"/>
      <c r="REW4" s="3188"/>
      <c r="REX4" s="3188"/>
      <c r="REY4" s="3188"/>
      <c r="REZ4" s="3188"/>
      <c r="RFA4" s="3188"/>
      <c r="RFB4" s="3188"/>
      <c r="RFC4" s="3188"/>
      <c r="RFD4" s="3188"/>
      <c r="RFE4" s="3188"/>
      <c r="RFF4" s="3188"/>
      <c r="RFG4" s="3188"/>
      <c r="RFH4" s="3188"/>
      <c r="RFI4" s="3188"/>
      <c r="RFJ4" s="3188"/>
      <c r="RFK4" s="3188"/>
      <c r="RFL4" s="3188"/>
      <c r="RFM4" s="3188"/>
      <c r="RFN4" s="3188"/>
      <c r="RFO4" s="3188"/>
      <c r="RFP4" s="3188"/>
      <c r="RFQ4" s="3188"/>
      <c r="RFR4" s="3188"/>
      <c r="RFS4" s="3188"/>
      <c r="RFT4" s="3188"/>
      <c r="RFU4" s="3188"/>
      <c r="RFV4" s="3188"/>
      <c r="RFW4" s="3188"/>
      <c r="RFX4" s="3188"/>
      <c r="RFY4" s="3188"/>
      <c r="RFZ4" s="3188"/>
      <c r="RGA4" s="3188"/>
      <c r="RGB4" s="3188"/>
      <c r="RGC4" s="3188"/>
      <c r="RGD4" s="3188"/>
      <c r="RGE4" s="3188"/>
      <c r="RGF4" s="3188"/>
      <c r="RGG4" s="3188"/>
      <c r="RGH4" s="3188"/>
      <c r="RGI4" s="3188"/>
      <c r="RGJ4" s="3188"/>
      <c r="RGK4" s="3188"/>
      <c r="RGL4" s="3188"/>
      <c r="RGM4" s="3188"/>
      <c r="RGN4" s="3188"/>
      <c r="RGO4" s="3188"/>
      <c r="RGP4" s="3188"/>
      <c r="RGQ4" s="3188"/>
      <c r="RGR4" s="3188"/>
      <c r="RGS4" s="3188"/>
      <c r="RGT4" s="3188"/>
      <c r="RGU4" s="3188"/>
      <c r="RGV4" s="3188"/>
      <c r="RGW4" s="3188"/>
      <c r="RGX4" s="3188"/>
      <c r="RGY4" s="3188"/>
      <c r="RGZ4" s="3188"/>
      <c r="RHA4" s="3188"/>
      <c r="RHB4" s="3188"/>
      <c r="RHC4" s="3188"/>
      <c r="RHD4" s="3188"/>
      <c r="RHE4" s="3188"/>
      <c r="RHF4" s="3188"/>
      <c r="RHG4" s="3188"/>
      <c r="RHH4" s="3188"/>
      <c r="RHI4" s="3188"/>
      <c r="RHJ4" s="3188"/>
      <c r="RHK4" s="3188"/>
      <c r="RHL4" s="3188"/>
      <c r="RHM4" s="3188"/>
      <c r="RHN4" s="3188"/>
      <c r="RHO4" s="3188"/>
      <c r="RHP4" s="3188"/>
      <c r="RHQ4" s="3188"/>
      <c r="RHR4" s="3188"/>
      <c r="RHS4" s="3188"/>
      <c r="RHT4" s="3188"/>
      <c r="RHU4" s="3188"/>
      <c r="RHV4" s="3188"/>
      <c r="RHW4" s="3188"/>
      <c r="RHX4" s="3188"/>
      <c r="RHY4" s="3188"/>
      <c r="RHZ4" s="3188"/>
      <c r="RIA4" s="3188"/>
      <c r="RIB4" s="3188"/>
      <c r="RIC4" s="3188"/>
      <c r="RID4" s="3188"/>
      <c r="RIE4" s="3188"/>
      <c r="RIF4" s="3188"/>
      <c r="RIG4" s="3188"/>
      <c r="RIH4" s="3188"/>
      <c r="RII4" s="3188"/>
      <c r="RIJ4" s="3188"/>
      <c r="RIK4" s="3188"/>
      <c r="RIL4" s="3188"/>
      <c r="RIM4" s="3188"/>
      <c r="RIN4" s="3188"/>
      <c r="RIO4" s="3188"/>
      <c r="RIP4" s="3188"/>
      <c r="RIQ4" s="3188"/>
      <c r="RIR4" s="3188"/>
      <c r="RIS4" s="3188"/>
      <c r="RIT4" s="3188"/>
      <c r="RIU4" s="3188"/>
      <c r="RIV4" s="3188"/>
      <c r="RIW4" s="3188"/>
      <c r="RIX4" s="3188"/>
      <c r="RIY4" s="3188"/>
      <c r="RIZ4" s="3188"/>
      <c r="RJA4" s="3188"/>
      <c r="RJB4" s="3188"/>
      <c r="RJC4" s="3188"/>
      <c r="RJD4" s="3188"/>
      <c r="RJE4" s="3188"/>
      <c r="RJF4" s="3188"/>
      <c r="RJG4" s="3188"/>
      <c r="RJH4" s="3188"/>
      <c r="RJI4" s="3188"/>
      <c r="RJJ4" s="3188"/>
      <c r="RJK4" s="3188"/>
      <c r="RJL4" s="3188"/>
      <c r="RJM4" s="3188"/>
      <c r="RJN4" s="3188"/>
      <c r="RJO4" s="3188"/>
      <c r="RJP4" s="3188"/>
      <c r="RJQ4" s="3188"/>
      <c r="RJR4" s="3188"/>
      <c r="RJS4" s="3188"/>
      <c r="RJT4" s="3188"/>
      <c r="RJU4" s="3188"/>
      <c r="RJV4" s="3188"/>
      <c r="RJW4" s="3188"/>
      <c r="RJX4" s="3188"/>
      <c r="RJY4" s="3188"/>
      <c r="RJZ4" s="3188"/>
      <c r="RKA4" s="3188"/>
      <c r="RKB4" s="3188"/>
      <c r="RKC4" s="3188"/>
      <c r="RKD4" s="3188"/>
      <c r="RKE4" s="3188"/>
      <c r="RKF4" s="3188"/>
      <c r="RKG4" s="3188"/>
      <c r="RKH4" s="3188"/>
      <c r="RKI4" s="3188"/>
      <c r="RKJ4" s="3188"/>
      <c r="RKK4" s="3188"/>
      <c r="RKL4" s="3188"/>
      <c r="RKM4" s="3188"/>
      <c r="RKN4" s="3188"/>
      <c r="RKO4" s="3188"/>
      <c r="RKP4" s="3188"/>
      <c r="RKQ4" s="3188"/>
      <c r="RKR4" s="3188"/>
      <c r="RKS4" s="3188"/>
      <c r="RKT4" s="3188"/>
      <c r="RKU4" s="3188"/>
      <c r="RKV4" s="3188"/>
      <c r="RKW4" s="3188"/>
      <c r="RKX4" s="3188"/>
      <c r="RKY4" s="3188"/>
      <c r="RKZ4" s="3188"/>
      <c r="RLA4" s="3188"/>
      <c r="RLB4" s="3188"/>
      <c r="RLC4" s="3188"/>
      <c r="RLD4" s="3188"/>
      <c r="RLE4" s="3188"/>
      <c r="RLF4" s="3188"/>
      <c r="RLG4" s="3188"/>
      <c r="RLH4" s="3188"/>
      <c r="RLI4" s="3188"/>
      <c r="RLJ4" s="3188"/>
      <c r="RLK4" s="3188"/>
      <c r="RLL4" s="3188"/>
      <c r="RLM4" s="3188"/>
      <c r="RLN4" s="3188"/>
      <c r="RLO4" s="3188"/>
      <c r="RLP4" s="3188"/>
      <c r="RLQ4" s="3188"/>
      <c r="RLR4" s="3188"/>
      <c r="RLS4" s="3188"/>
      <c r="RLT4" s="3188"/>
      <c r="RLU4" s="3188"/>
      <c r="RLV4" s="3188"/>
      <c r="RLW4" s="3188"/>
      <c r="RLX4" s="3188"/>
      <c r="RLY4" s="3188"/>
      <c r="RLZ4" s="3188"/>
      <c r="RMA4" s="3188"/>
      <c r="RMB4" s="3188"/>
      <c r="RMC4" s="3188"/>
      <c r="RMD4" s="3188"/>
      <c r="RME4" s="3188"/>
      <c r="RMF4" s="3188"/>
      <c r="RMG4" s="3188"/>
      <c r="RMH4" s="3188"/>
      <c r="RMI4" s="3188"/>
      <c r="RMJ4" s="3188"/>
      <c r="RMK4" s="3188"/>
      <c r="RML4" s="3188"/>
      <c r="RMM4" s="3188"/>
      <c r="RMN4" s="3188"/>
      <c r="RMO4" s="3188"/>
      <c r="RMP4" s="3188"/>
      <c r="RMQ4" s="3188"/>
      <c r="RMR4" s="3188"/>
      <c r="RMS4" s="3188"/>
      <c r="RMT4" s="3188"/>
      <c r="RMU4" s="3188"/>
      <c r="RMV4" s="3188"/>
      <c r="RMW4" s="3188"/>
      <c r="RMX4" s="3188"/>
      <c r="RMY4" s="3188"/>
      <c r="RMZ4" s="3188"/>
      <c r="RNA4" s="3188"/>
      <c r="RNB4" s="3188"/>
      <c r="RNC4" s="3188"/>
      <c r="RND4" s="3188"/>
      <c r="RNE4" s="3188"/>
      <c r="RNF4" s="3188"/>
      <c r="RNG4" s="3188"/>
      <c r="RNH4" s="3188"/>
      <c r="RNI4" s="3188"/>
      <c r="RNJ4" s="3188"/>
      <c r="RNK4" s="3188"/>
      <c r="RNL4" s="3188"/>
      <c r="RNM4" s="3188"/>
      <c r="RNN4" s="3188"/>
      <c r="RNO4" s="3188"/>
      <c r="RNP4" s="3188"/>
      <c r="RNQ4" s="3188"/>
      <c r="RNR4" s="3188"/>
      <c r="RNS4" s="3188"/>
      <c r="RNT4" s="3188"/>
      <c r="RNU4" s="3188"/>
      <c r="RNV4" s="3188"/>
      <c r="RNW4" s="3188"/>
      <c r="RNX4" s="3188"/>
      <c r="RNY4" s="3188"/>
      <c r="RNZ4" s="3188"/>
      <c r="ROA4" s="3188"/>
      <c r="ROB4" s="3188"/>
      <c r="ROC4" s="3188"/>
      <c r="ROD4" s="3188"/>
      <c r="ROE4" s="3188"/>
      <c r="ROF4" s="3188"/>
      <c r="ROG4" s="3188"/>
      <c r="ROH4" s="3188"/>
      <c r="ROI4" s="3188"/>
      <c r="ROJ4" s="3188"/>
      <c r="ROK4" s="3188"/>
      <c r="ROL4" s="3188"/>
      <c r="ROM4" s="3188"/>
      <c r="RON4" s="3188"/>
      <c r="ROO4" s="3188"/>
      <c r="ROP4" s="3188"/>
      <c r="ROQ4" s="3188"/>
      <c r="ROR4" s="3188"/>
      <c r="ROS4" s="3188"/>
      <c r="ROT4" s="3188"/>
      <c r="ROU4" s="3188"/>
      <c r="ROV4" s="3188"/>
      <c r="ROW4" s="3188"/>
      <c r="ROX4" s="3188"/>
      <c r="ROY4" s="3188"/>
      <c r="ROZ4" s="3188"/>
      <c r="RPA4" s="3188"/>
      <c r="RPB4" s="3188"/>
      <c r="RPC4" s="3188"/>
      <c r="RPD4" s="3188"/>
      <c r="RPE4" s="3188"/>
      <c r="RPF4" s="3188"/>
      <c r="RPG4" s="3188"/>
      <c r="RPH4" s="3188"/>
      <c r="RPI4" s="3188"/>
      <c r="RPJ4" s="3188"/>
      <c r="RPK4" s="3188"/>
      <c r="RPL4" s="3188"/>
      <c r="RPM4" s="3188"/>
      <c r="RPN4" s="3188"/>
      <c r="RPO4" s="3188"/>
      <c r="RPP4" s="3188"/>
      <c r="RPQ4" s="3188"/>
      <c r="RPR4" s="3188"/>
      <c r="RPS4" s="3188"/>
      <c r="RPT4" s="3188"/>
      <c r="RPU4" s="3188"/>
      <c r="RPV4" s="3188"/>
      <c r="RPW4" s="3188"/>
      <c r="RPX4" s="3188"/>
      <c r="RPY4" s="3188"/>
      <c r="RPZ4" s="3188"/>
      <c r="RQA4" s="3188"/>
      <c r="RQB4" s="3188"/>
      <c r="RQC4" s="3188"/>
      <c r="RQD4" s="3188"/>
      <c r="RQE4" s="3188"/>
      <c r="RQF4" s="3188"/>
      <c r="RQG4" s="3188"/>
      <c r="RQH4" s="3188"/>
      <c r="RQI4" s="3188"/>
      <c r="RQJ4" s="3188"/>
      <c r="RQK4" s="3188"/>
      <c r="RQL4" s="3188"/>
      <c r="RQM4" s="3188"/>
      <c r="RQN4" s="3188"/>
      <c r="RQO4" s="3188"/>
      <c r="RQP4" s="3188"/>
      <c r="RQQ4" s="3188"/>
      <c r="RQR4" s="3188"/>
      <c r="RQS4" s="3188"/>
      <c r="RQT4" s="3188"/>
      <c r="RQU4" s="3188"/>
      <c r="RQV4" s="3188"/>
      <c r="RQW4" s="3188"/>
      <c r="RQX4" s="3188"/>
      <c r="RQY4" s="3188"/>
      <c r="RQZ4" s="3188"/>
      <c r="RRA4" s="3188"/>
      <c r="RRB4" s="3188"/>
      <c r="RRC4" s="3188"/>
      <c r="RRD4" s="3188"/>
      <c r="RRE4" s="3188"/>
      <c r="RRF4" s="3188"/>
      <c r="RRG4" s="3188"/>
      <c r="RRH4" s="3188"/>
      <c r="RRI4" s="3188"/>
      <c r="RRJ4" s="3188"/>
      <c r="RRK4" s="3188"/>
      <c r="RRL4" s="3188"/>
      <c r="RRM4" s="3188"/>
      <c r="RRN4" s="3188"/>
      <c r="RRO4" s="3188"/>
      <c r="RRP4" s="3188"/>
      <c r="RRQ4" s="3188"/>
      <c r="RRR4" s="3188"/>
      <c r="RRS4" s="3188"/>
      <c r="RRT4" s="3188"/>
      <c r="RRU4" s="3188"/>
      <c r="RRV4" s="3188"/>
      <c r="RRW4" s="3188"/>
      <c r="RRX4" s="3188"/>
      <c r="RRY4" s="3188"/>
      <c r="RRZ4" s="3188"/>
      <c r="RSA4" s="3188"/>
      <c r="RSB4" s="3188"/>
      <c r="RSC4" s="3188"/>
      <c r="RSD4" s="3188"/>
      <c r="RSE4" s="3188"/>
      <c r="RSF4" s="3188"/>
      <c r="RSG4" s="3188"/>
      <c r="RSH4" s="3188"/>
      <c r="RSI4" s="3188"/>
      <c r="RSJ4" s="3188"/>
      <c r="RSK4" s="3188"/>
      <c r="RSL4" s="3188"/>
      <c r="RSM4" s="3188"/>
      <c r="RSN4" s="3188"/>
      <c r="RSO4" s="3188"/>
      <c r="RSP4" s="3188"/>
      <c r="RSQ4" s="3188"/>
      <c r="RSR4" s="3188"/>
      <c r="RSS4" s="3188"/>
      <c r="RST4" s="3188"/>
      <c r="RSU4" s="3188"/>
      <c r="RSV4" s="3188"/>
      <c r="RSW4" s="3188"/>
      <c r="RSX4" s="3188"/>
      <c r="RSY4" s="3188"/>
      <c r="RSZ4" s="3188"/>
      <c r="RTA4" s="3188"/>
      <c r="RTB4" s="3188"/>
      <c r="RTC4" s="3188"/>
      <c r="RTD4" s="3188"/>
      <c r="RTE4" s="3188"/>
      <c r="RTF4" s="3188"/>
      <c r="RTG4" s="3188"/>
      <c r="RTH4" s="3188"/>
      <c r="RTI4" s="3188"/>
      <c r="RTJ4" s="3188"/>
      <c r="RTK4" s="3188"/>
      <c r="RTL4" s="3188"/>
      <c r="RTM4" s="3188"/>
      <c r="RTN4" s="3188"/>
      <c r="RTO4" s="3188"/>
      <c r="RTP4" s="3188"/>
      <c r="RTQ4" s="3188"/>
      <c r="RTR4" s="3188"/>
      <c r="RTS4" s="3188"/>
      <c r="RTT4" s="3188"/>
      <c r="RTU4" s="3188"/>
      <c r="RTV4" s="3188"/>
      <c r="RTW4" s="3188"/>
      <c r="RTX4" s="3188"/>
      <c r="RTY4" s="3188"/>
      <c r="RTZ4" s="3188"/>
      <c r="RUA4" s="3188"/>
      <c r="RUB4" s="3188"/>
      <c r="RUC4" s="3188"/>
      <c r="RUD4" s="3188"/>
      <c r="RUE4" s="3188"/>
      <c r="RUF4" s="3188"/>
      <c r="RUG4" s="3188"/>
      <c r="RUH4" s="3188"/>
      <c r="RUI4" s="3188"/>
      <c r="RUJ4" s="3188"/>
      <c r="RUK4" s="3188"/>
      <c r="RUL4" s="3188"/>
      <c r="RUM4" s="3188"/>
      <c r="RUN4" s="3188"/>
      <c r="RUO4" s="3188"/>
      <c r="RUP4" s="3188"/>
      <c r="RUQ4" s="3188"/>
      <c r="RUR4" s="3188"/>
      <c r="RUS4" s="3188"/>
      <c r="RUT4" s="3188"/>
      <c r="RUU4" s="3188"/>
      <c r="RUV4" s="3188"/>
      <c r="RUW4" s="3188"/>
      <c r="RUX4" s="3188"/>
      <c r="RUY4" s="3188"/>
      <c r="RUZ4" s="3188"/>
      <c r="RVA4" s="3188"/>
      <c r="RVB4" s="3188"/>
      <c r="RVC4" s="3188"/>
      <c r="RVD4" s="3188"/>
      <c r="RVE4" s="3188"/>
      <c r="RVF4" s="3188"/>
      <c r="RVG4" s="3188"/>
      <c r="RVH4" s="3188"/>
      <c r="RVI4" s="3188"/>
      <c r="RVJ4" s="3188"/>
      <c r="RVK4" s="3188"/>
      <c r="RVL4" s="3188"/>
      <c r="RVM4" s="3188"/>
      <c r="RVN4" s="3188"/>
      <c r="RVO4" s="3188"/>
      <c r="RVP4" s="3188"/>
      <c r="RVQ4" s="3188"/>
      <c r="RVR4" s="3188"/>
      <c r="RVS4" s="3188"/>
      <c r="RVT4" s="3188"/>
      <c r="RVU4" s="3188"/>
      <c r="RVV4" s="3188"/>
      <c r="RVW4" s="3188"/>
      <c r="RVX4" s="3188"/>
      <c r="RVY4" s="3188"/>
      <c r="RVZ4" s="3188"/>
      <c r="RWA4" s="3188"/>
      <c r="RWB4" s="3188"/>
      <c r="RWC4" s="3188"/>
      <c r="RWD4" s="3188"/>
      <c r="RWE4" s="3188"/>
      <c r="RWF4" s="3188"/>
      <c r="RWG4" s="3188"/>
      <c r="RWH4" s="3188"/>
      <c r="RWI4" s="3188"/>
      <c r="RWJ4" s="3188"/>
      <c r="RWK4" s="3188"/>
      <c r="RWL4" s="3188"/>
      <c r="RWM4" s="3188"/>
      <c r="RWN4" s="3188"/>
      <c r="RWO4" s="3188"/>
      <c r="RWP4" s="3188"/>
      <c r="RWQ4" s="3188"/>
      <c r="RWR4" s="3188"/>
      <c r="RWS4" s="3188"/>
      <c r="RWT4" s="3188"/>
      <c r="RWU4" s="3188"/>
      <c r="RWV4" s="3188"/>
      <c r="RWW4" s="3188"/>
      <c r="RWX4" s="3188"/>
      <c r="RWY4" s="3188"/>
      <c r="RWZ4" s="3188"/>
      <c r="RXA4" s="3188"/>
      <c r="RXB4" s="3188"/>
      <c r="RXC4" s="3188"/>
      <c r="RXD4" s="3188"/>
      <c r="RXE4" s="3188"/>
      <c r="RXF4" s="3188"/>
      <c r="RXG4" s="3188"/>
      <c r="RXH4" s="3188"/>
      <c r="RXI4" s="3188"/>
      <c r="RXJ4" s="3188"/>
      <c r="RXK4" s="3188"/>
      <c r="RXL4" s="3188"/>
      <c r="RXM4" s="3188"/>
      <c r="RXN4" s="3188"/>
      <c r="RXO4" s="3188"/>
      <c r="RXP4" s="3188"/>
      <c r="RXQ4" s="3188"/>
      <c r="RXR4" s="3188"/>
      <c r="RXS4" s="3188"/>
      <c r="RXT4" s="3188"/>
      <c r="RXU4" s="3188"/>
      <c r="RXV4" s="3188"/>
      <c r="RXW4" s="3188"/>
      <c r="RXX4" s="3188"/>
      <c r="RXY4" s="3188"/>
      <c r="RXZ4" s="3188"/>
      <c r="RYA4" s="3188"/>
      <c r="RYB4" s="3188"/>
      <c r="RYC4" s="3188"/>
      <c r="RYD4" s="3188"/>
      <c r="RYE4" s="3188"/>
      <c r="RYF4" s="3188"/>
      <c r="RYG4" s="3188"/>
      <c r="RYH4" s="3188"/>
      <c r="RYI4" s="3188"/>
      <c r="RYJ4" s="3188"/>
      <c r="RYK4" s="3188"/>
      <c r="RYL4" s="3188"/>
      <c r="RYM4" s="3188"/>
      <c r="RYN4" s="3188"/>
      <c r="RYO4" s="3188"/>
      <c r="RYP4" s="3188"/>
      <c r="RYQ4" s="3188"/>
      <c r="RYR4" s="3188"/>
      <c r="RYS4" s="3188"/>
      <c r="RYT4" s="3188"/>
      <c r="RYU4" s="3188"/>
      <c r="RYV4" s="3188"/>
      <c r="RYW4" s="3188"/>
      <c r="RYX4" s="3188"/>
      <c r="RYY4" s="3188"/>
      <c r="RYZ4" s="3188"/>
      <c r="RZA4" s="3188"/>
      <c r="RZB4" s="3188"/>
      <c r="RZC4" s="3188"/>
      <c r="RZD4" s="3188"/>
      <c r="RZE4" s="3188"/>
      <c r="RZF4" s="3188"/>
      <c r="RZG4" s="3188"/>
      <c r="RZH4" s="3188"/>
      <c r="RZI4" s="3188"/>
      <c r="RZJ4" s="3188"/>
      <c r="RZK4" s="3188"/>
      <c r="RZL4" s="3188"/>
      <c r="RZM4" s="3188"/>
      <c r="RZN4" s="3188"/>
      <c r="RZO4" s="3188"/>
      <c r="RZP4" s="3188"/>
      <c r="RZQ4" s="3188"/>
      <c r="RZR4" s="3188"/>
      <c r="RZS4" s="3188"/>
      <c r="RZT4" s="3188"/>
      <c r="RZU4" s="3188"/>
      <c r="RZV4" s="3188"/>
      <c r="RZW4" s="3188"/>
      <c r="RZX4" s="3188"/>
      <c r="RZY4" s="3188"/>
      <c r="RZZ4" s="3188"/>
      <c r="SAA4" s="3188"/>
      <c r="SAB4" s="3188"/>
      <c r="SAC4" s="3188"/>
      <c r="SAD4" s="3188"/>
      <c r="SAE4" s="3188"/>
      <c r="SAF4" s="3188"/>
      <c r="SAG4" s="3188"/>
      <c r="SAH4" s="3188"/>
      <c r="SAI4" s="3188"/>
      <c r="SAJ4" s="3188"/>
      <c r="SAK4" s="3188"/>
      <c r="SAL4" s="3188"/>
      <c r="SAM4" s="3188"/>
      <c r="SAN4" s="3188"/>
      <c r="SAO4" s="3188"/>
      <c r="SAP4" s="3188"/>
      <c r="SAQ4" s="3188"/>
      <c r="SAR4" s="3188"/>
      <c r="SAS4" s="3188"/>
      <c r="SAT4" s="3188"/>
      <c r="SAU4" s="3188"/>
      <c r="SAV4" s="3188"/>
      <c r="SAW4" s="3188"/>
      <c r="SAX4" s="3188"/>
      <c r="SAY4" s="3188"/>
      <c r="SAZ4" s="3188"/>
      <c r="SBA4" s="3188"/>
      <c r="SBB4" s="3188"/>
      <c r="SBC4" s="3188"/>
      <c r="SBD4" s="3188"/>
      <c r="SBE4" s="3188"/>
      <c r="SBF4" s="3188"/>
      <c r="SBG4" s="3188"/>
      <c r="SBH4" s="3188"/>
      <c r="SBI4" s="3188"/>
      <c r="SBJ4" s="3188"/>
      <c r="SBK4" s="3188"/>
      <c r="SBL4" s="3188"/>
      <c r="SBM4" s="3188"/>
      <c r="SBN4" s="3188"/>
      <c r="SBO4" s="3188"/>
      <c r="SBP4" s="3188"/>
      <c r="SBQ4" s="3188"/>
      <c r="SBR4" s="3188"/>
      <c r="SBS4" s="3188"/>
      <c r="SBT4" s="3188"/>
      <c r="SBU4" s="3188"/>
      <c r="SBV4" s="3188"/>
      <c r="SBW4" s="3188"/>
      <c r="SBX4" s="3188"/>
      <c r="SBY4" s="3188"/>
      <c r="SBZ4" s="3188"/>
      <c r="SCA4" s="3188"/>
      <c r="SCB4" s="3188"/>
      <c r="SCC4" s="3188"/>
      <c r="SCD4" s="3188"/>
      <c r="SCE4" s="3188"/>
      <c r="SCF4" s="3188"/>
      <c r="SCG4" s="3188"/>
      <c r="SCH4" s="3188"/>
      <c r="SCI4" s="3188"/>
      <c r="SCJ4" s="3188"/>
      <c r="SCK4" s="3188"/>
      <c r="SCL4" s="3188"/>
      <c r="SCM4" s="3188"/>
      <c r="SCN4" s="3188"/>
      <c r="SCO4" s="3188"/>
      <c r="SCP4" s="3188"/>
      <c r="SCQ4" s="3188"/>
      <c r="SCR4" s="3188"/>
      <c r="SCS4" s="3188"/>
      <c r="SCT4" s="3188"/>
      <c r="SCU4" s="3188"/>
      <c r="SCV4" s="3188"/>
      <c r="SCW4" s="3188"/>
      <c r="SCX4" s="3188"/>
      <c r="SCY4" s="3188"/>
      <c r="SCZ4" s="3188"/>
      <c r="SDA4" s="3188"/>
      <c r="SDB4" s="3188"/>
      <c r="SDC4" s="3188"/>
      <c r="SDD4" s="3188"/>
      <c r="SDE4" s="3188"/>
      <c r="SDF4" s="3188"/>
      <c r="SDG4" s="3188"/>
      <c r="SDH4" s="3188"/>
      <c r="SDI4" s="3188"/>
      <c r="SDJ4" s="3188"/>
      <c r="SDK4" s="3188"/>
      <c r="SDL4" s="3188"/>
      <c r="SDM4" s="3188"/>
      <c r="SDN4" s="3188"/>
      <c r="SDO4" s="3188"/>
      <c r="SDP4" s="3188"/>
      <c r="SDQ4" s="3188"/>
      <c r="SDR4" s="3188"/>
      <c r="SDS4" s="3188"/>
      <c r="SDT4" s="3188"/>
      <c r="SDU4" s="3188"/>
      <c r="SDV4" s="3188"/>
      <c r="SDW4" s="3188"/>
      <c r="SDX4" s="3188"/>
      <c r="SDY4" s="3188"/>
      <c r="SDZ4" s="3188"/>
      <c r="SEA4" s="3188"/>
      <c r="SEB4" s="3188"/>
      <c r="SEC4" s="3188"/>
      <c r="SED4" s="3188"/>
      <c r="SEE4" s="3188"/>
      <c r="SEF4" s="3188"/>
      <c r="SEG4" s="3188"/>
      <c r="SEH4" s="3188"/>
      <c r="SEI4" s="3188"/>
      <c r="SEJ4" s="3188"/>
      <c r="SEK4" s="3188"/>
      <c r="SEL4" s="3188"/>
      <c r="SEM4" s="3188"/>
      <c r="SEN4" s="3188"/>
      <c r="SEO4" s="3188"/>
      <c r="SEP4" s="3188"/>
      <c r="SEQ4" s="3188"/>
      <c r="SER4" s="3188"/>
      <c r="SES4" s="3188"/>
      <c r="SET4" s="3188"/>
      <c r="SEU4" s="3188"/>
      <c r="SEV4" s="3188"/>
      <c r="SEW4" s="3188"/>
      <c r="SEX4" s="3188"/>
      <c r="SEY4" s="3188"/>
      <c r="SEZ4" s="3188"/>
      <c r="SFA4" s="3188"/>
      <c r="SFB4" s="3188"/>
      <c r="SFC4" s="3188"/>
      <c r="SFD4" s="3188"/>
      <c r="SFE4" s="3188"/>
      <c r="SFF4" s="3188"/>
      <c r="SFG4" s="3188"/>
      <c r="SFH4" s="3188"/>
      <c r="SFI4" s="3188"/>
      <c r="SFJ4" s="3188"/>
      <c r="SFK4" s="3188"/>
      <c r="SFL4" s="3188"/>
      <c r="SFM4" s="3188"/>
      <c r="SFN4" s="3188"/>
      <c r="SFO4" s="3188"/>
      <c r="SFP4" s="3188"/>
      <c r="SFQ4" s="3188"/>
      <c r="SFR4" s="3188"/>
      <c r="SFS4" s="3188"/>
      <c r="SFT4" s="3188"/>
      <c r="SFU4" s="3188"/>
      <c r="SFV4" s="3188"/>
      <c r="SFW4" s="3188"/>
      <c r="SFX4" s="3188"/>
      <c r="SFY4" s="3188"/>
      <c r="SFZ4" s="3188"/>
      <c r="SGA4" s="3188"/>
      <c r="SGB4" s="3188"/>
      <c r="SGC4" s="3188"/>
      <c r="SGD4" s="3188"/>
      <c r="SGE4" s="3188"/>
      <c r="SGF4" s="3188"/>
      <c r="SGG4" s="3188"/>
      <c r="SGH4" s="3188"/>
      <c r="SGI4" s="3188"/>
      <c r="SGJ4" s="3188"/>
      <c r="SGK4" s="3188"/>
      <c r="SGL4" s="3188"/>
      <c r="SGM4" s="3188"/>
      <c r="SGN4" s="3188"/>
      <c r="SGO4" s="3188"/>
      <c r="SGP4" s="3188"/>
      <c r="SGQ4" s="3188"/>
      <c r="SGR4" s="3188"/>
      <c r="SGS4" s="3188"/>
      <c r="SGT4" s="3188"/>
      <c r="SGU4" s="3188"/>
      <c r="SGV4" s="3188"/>
      <c r="SGW4" s="3188"/>
      <c r="SGX4" s="3188"/>
      <c r="SGY4" s="3188"/>
      <c r="SGZ4" s="3188"/>
      <c r="SHA4" s="3188"/>
      <c r="SHB4" s="3188"/>
      <c r="SHC4" s="3188"/>
      <c r="SHD4" s="3188"/>
      <c r="SHE4" s="3188"/>
      <c r="SHF4" s="3188"/>
      <c r="SHG4" s="3188"/>
      <c r="SHH4" s="3188"/>
      <c r="SHI4" s="3188"/>
      <c r="SHJ4" s="3188"/>
      <c r="SHK4" s="3188"/>
      <c r="SHL4" s="3188"/>
      <c r="SHM4" s="3188"/>
      <c r="SHN4" s="3188"/>
      <c r="SHO4" s="3188"/>
      <c r="SHP4" s="3188"/>
      <c r="SHQ4" s="3188"/>
      <c r="SHR4" s="3188"/>
      <c r="SHS4" s="3188"/>
      <c r="SHT4" s="3188"/>
      <c r="SHU4" s="3188"/>
      <c r="SHV4" s="3188"/>
      <c r="SHW4" s="3188"/>
      <c r="SHX4" s="3188"/>
      <c r="SHY4" s="3188"/>
      <c r="SHZ4" s="3188"/>
      <c r="SIA4" s="3188"/>
      <c r="SIB4" s="3188"/>
      <c r="SIC4" s="3188"/>
      <c r="SID4" s="3188"/>
      <c r="SIE4" s="3188"/>
      <c r="SIF4" s="3188"/>
      <c r="SIG4" s="3188"/>
      <c r="SIH4" s="3188"/>
      <c r="SII4" s="3188"/>
      <c r="SIJ4" s="3188"/>
      <c r="SIK4" s="3188"/>
      <c r="SIL4" s="3188"/>
      <c r="SIM4" s="3188"/>
      <c r="SIN4" s="3188"/>
      <c r="SIO4" s="3188"/>
      <c r="SIP4" s="3188"/>
      <c r="SIQ4" s="3188"/>
      <c r="SIR4" s="3188"/>
      <c r="SIS4" s="3188"/>
      <c r="SIT4" s="3188"/>
      <c r="SIU4" s="3188"/>
      <c r="SIV4" s="3188"/>
      <c r="SIW4" s="3188"/>
      <c r="SIX4" s="3188"/>
      <c r="SIY4" s="3188"/>
      <c r="SIZ4" s="3188"/>
      <c r="SJA4" s="3188"/>
      <c r="SJB4" s="3188"/>
      <c r="SJC4" s="3188"/>
      <c r="SJD4" s="3188"/>
      <c r="SJE4" s="3188"/>
      <c r="SJF4" s="3188"/>
      <c r="SJG4" s="3188"/>
      <c r="SJH4" s="3188"/>
      <c r="SJI4" s="3188"/>
      <c r="SJJ4" s="3188"/>
      <c r="SJK4" s="3188"/>
      <c r="SJL4" s="3188"/>
      <c r="SJM4" s="3188"/>
      <c r="SJN4" s="3188"/>
      <c r="SJO4" s="3188"/>
      <c r="SJP4" s="3188"/>
      <c r="SJQ4" s="3188"/>
      <c r="SJR4" s="3188"/>
      <c r="SJS4" s="3188"/>
      <c r="SJT4" s="3188"/>
      <c r="SJU4" s="3188"/>
      <c r="SJV4" s="3188"/>
      <c r="SJW4" s="3188"/>
      <c r="SJX4" s="3188"/>
      <c r="SJY4" s="3188"/>
      <c r="SJZ4" s="3188"/>
      <c r="SKA4" s="3188"/>
      <c r="SKB4" s="3188"/>
      <c r="SKC4" s="3188"/>
      <c r="SKD4" s="3188"/>
      <c r="SKE4" s="3188"/>
      <c r="SKF4" s="3188"/>
      <c r="SKG4" s="3188"/>
      <c r="SKH4" s="3188"/>
      <c r="SKI4" s="3188"/>
      <c r="SKJ4" s="3188"/>
      <c r="SKK4" s="3188"/>
      <c r="SKL4" s="3188"/>
      <c r="SKM4" s="3188"/>
      <c r="SKN4" s="3188"/>
      <c r="SKO4" s="3188"/>
      <c r="SKP4" s="3188"/>
      <c r="SKQ4" s="3188"/>
      <c r="SKR4" s="3188"/>
      <c r="SKS4" s="3188"/>
      <c r="SKT4" s="3188"/>
      <c r="SKU4" s="3188"/>
      <c r="SKV4" s="3188"/>
      <c r="SKW4" s="3188"/>
      <c r="SKX4" s="3188"/>
      <c r="SKY4" s="3188"/>
      <c r="SKZ4" s="3188"/>
      <c r="SLA4" s="3188"/>
      <c r="SLB4" s="3188"/>
      <c r="SLC4" s="3188"/>
      <c r="SLD4" s="3188"/>
      <c r="SLE4" s="3188"/>
      <c r="SLF4" s="3188"/>
      <c r="SLG4" s="3188"/>
      <c r="SLH4" s="3188"/>
      <c r="SLI4" s="3188"/>
      <c r="SLJ4" s="3188"/>
      <c r="SLK4" s="3188"/>
      <c r="SLL4" s="3188"/>
      <c r="SLM4" s="3188"/>
      <c r="SLN4" s="3188"/>
      <c r="SLO4" s="3188"/>
      <c r="SLP4" s="3188"/>
      <c r="SLQ4" s="3188"/>
      <c r="SLR4" s="3188"/>
      <c r="SLS4" s="3188"/>
      <c r="SLT4" s="3188"/>
      <c r="SLU4" s="3188"/>
      <c r="SLV4" s="3188"/>
      <c r="SLW4" s="3188"/>
      <c r="SLX4" s="3188"/>
      <c r="SLY4" s="3188"/>
      <c r="SLZ4" s="3188"/>
      <c r="SMA4" s="3188"/>
      <c r="SMB4" s="3188"/>
      <c r="SMC4" s="3188"/>
      <c r="SMD4" s="3188"/>
      <c r="SME4" s="3188"/>
      <c r="SMF4" s="3188"/>
      <c r="SMG4" s="3188"/>
      <c r="SMH4" s="3188"/>
      <c r="SMI4" s="3188"/>
      <c r="SMJ4" s="3188"/>
      <c r="SMK4" s="3188"/>
      <c r="SML4" s="3188"/>
      <c r="SMM4" s="3188"/>
      <c r="SMN4" s="3188"/>
      <c r="SMO4" s="3188"/>
      <c r="SMP4" s="3188"/>
      <c r="SMQ4" s="3188"/>
      <c r="SMR4" s="3188"/>
      <c r="SMS4" s="3188"/>
      <c r="SMT4" s="3188"/>
      <c r="SMU4" s="3188"/>
      <c r="SMV4" s="3188"/>
      <c r="SMW4" s="3188"/>
      <c r="SMX4" s="3188"/>
      <c r="SMY4" s="3188"/>
      <c r="SMZ4" s="3188"/>
      <c r="SNA4" s="3188"/>
      <c r="SNB4" s="3188"/>
      <c r="SNC4" s="3188"/>
      <c r="SND4" s="3188"/>
      <c r="SNE4" s="3188"/>
      <c r="SNF4" s="3188"/>
      <c r="SNG4" s="3188"/>
      <c r="SNH4" s="3188"/>
      <c r="SNI4" s="3188"/>
      <c r="SNJ4" s="3188"/>
      <c r="SNK4" s="3188"/>
      <c r="SNL4" s="3188"/>
      <c r="SNM4" s="3188"/>
      <c r="SNN4" s="3188"/>
      <c r="SNO4" s="3188"/>
      <c r="SNP4" s="3188"/>
      <c r="SNQ4" s="3188"/>
      <c r="SNR4" s="3188"/>
      <c r="SNS4" s="3188"/>
      <c r="SNT4" s="3188"/>
      <c r="SNU4" s="3188"/>
      <c r="SNV4" s="3188"/>
      <c r="SNW4" s="3188"/>
      <c r="SNX4" s="3188"/>
      <c r="SNY4" s="3188"/>
      <c r="SNZ4" s="3188"/>
      <c r="SOA4" s="3188"/>
      <c r="SOB4" s="3188"/>
      <c r="SOC4" s="3188"/>
      <c r="SOD4" s="3188"/>
      <c r="SOE4" s="3188"/>
      <c r="SOF4" s="3188"/>
      <c r="SOG4" s="3188"/>
      <c r="SOH4" s="3188"/>
      <c r="SOI4" s="3188"/>
      <c r="SOJ4" s="3188"/>
      <c r="SOK4" s="3188"/>
      <c r="SOL4" s="3188"/>
      <c r="SOM4" s="3188"/>
      <c r="SON4" s="3188"/>
      <c r="SOO4" s="3188"/>
      <c r="SOP4" s="3188"/>
      <c r="SOQ4" s="3188"/>
      <c r="SOR4" s="3188"/>
      <c r="SOS4" s="3188"/>
      <c r="SOT4" s="3188"/>
      <c r="SOU4" s="3188"/>
      <c r="SOV4" s="3188"/>
      <c r="SOW4" s="3188"/>
      <c r="SOX4" s="3188"/>
      <c r="SOY4" s="3188"/>
      <c r="SOZ4" s="3188"/>
      <c r="SPA4" s="3188"/>
      <c r="SPB4" s="3188"/>
      <c r="SPC4" s="3188"/>
      <c r="SPD4" s="3188"/>
      <c r="SPE4" s="3188"/>
      <c r="SPF4" s="3188"/>
      <c r="SPG4" s="3188"/>
      <c r="SPH4" s="3188"/>
      <c r="SPI4" s="3188"/>
      <c r="SPJ4" s="3188"/>
      <c r="SPK4" s="3188"/>
      <c r="SPL4" s="3188"/>
      <c r="SPM4" s="3188"/>
      <c r="SPN4" s="3188"/>
      <c r="SPO4" s="3188"/>
      <c r="SPP4" s="3188"/>
      <c r="SPQ4" s="3188"/>
      <c r="SPR4" s="3188"/>
      <c r="SPS4" s="3188"/>
      <c r="SPT4" s="3188"/>
      <c r="SPU4" s="3188"/>
      <c r="SPV4" s="3188"/>
      <c r="SPW4" s="3188"/>
      <c r="SPX4" s="3188"/>
      <c r="SPY4" s="3188"/>
      <c r="SPZ4" s="3188"/>
      <c r="SQA4" s="3188"/>
      <c r="SQB4" s="3188"/>
      <c r="SQC4" s="3188"/>
      <c r="SQD4" s="3188"/>
      <c r="SQE4" s="3188"/>
      <c r="SQF4" s="3188"/>
      <c r="SQG4" s="3188"/>
      <c r="SQH4" s="3188"/>
      <c r="SQI4" s="3188"/>
      <c r="SQJ4" s="3188"/>
      <c r="SQK4" s="3188"/>
      <c r="SQL4" s="3188"/>
      <c r="SQM4" s="3188"/>
      <c r="SQN4" s="3188"/>
      <c r="SQO4" s="3188"/>
      <c r="SQP4" s="3188"/>
      <c r="SQQ4" s="3188"/>
      <c r="SQR4" s="3188"/>
      <c r="SQS4" s="3188"/>
      <c r="SQT4" s="3188"/>
      <c r="SQU4" s="3188"/>
      <c r="SQV4" s="3188"/>
      <c r="SQW4" s="3188"/>
      <c r="SQX4" s="3188"/>
      <c r="SQY4" s="3188"/>
      <c r="SQZ4" s="3188"/>
      <c r="SRA4" s="3188"/>
      <c r="SRB4" s="3188"/>
      <c r="SRC4" s="3188"/>
      <c r="SRD4" s="3188"/>
      <c r="SRE4" s="3188"/>
      <c r="SRF4" s="3188"/>
      <c r="SRG4" s="3188"/>
      <c r="SRH4" s="3188"/>
      <c r="SRI4" s="3188"/>
      <c r="SRJ4" s="3188"/>
      <c r="SRK4" s="3188"/>
      <c r="SRL4" s="3188"/>
      <c r="SRM4" s="3188"/>
      <c r="SRN4" s="3188"/>
      <c r="SRO4" s="3188"/>
      <c r="SRP4" s="3188"/>
      <c r="SRQ4" s="3188"/>
      <c r="SRR4" s="3188"/>
      <c r="SRS4" s="3188"/>
      <c r="SRT4" s="3188"/>
      <c r="SRU4" s="3188"/>
      <c r="SRV4" s="3188"/>
      <c r="SRW4" s="3188"/>
      <c r="SRX4" s="3188"/>
      <c r="SRY4" s="3188"/>
      <c r="SRZ4" s="3188"/>
      <c r="SSA4" s="3188"/>
      <c r="SSB4" s="3188"/>
      <c r="SSC4" s="3188"/>
      <c r="SSD4" s="3188"/>
      <c r="SSE4" s="3188"/>
      <c r="SSF4" s="3188"/>
      <c r="SSG4" s="3188"/>
      <c r="SSH4" s="3188"/>
      <c r="SSI4" s="3188"/>
      <c r="SSJ4" s="3188"/>
      <c r="SSK4" s="3188"/>
      <c r="SSL4" s="3188"/>
      <c r="SSM4" s="3188"/>
      <c r="SSN4" s="3188"/>
      <c r="SSO4" s="3188"/>
      <c r="SSP4" s="3188"/>
      <c r="SSQ4" s="3188"/>
      <c r="SSR4" s="3188"/>
      <c r="SSS4" s="3188"/>
      <c r="SST4" s="3188"/>
      <c r="SSU4" s="3188"/>
      <c r="SSV4" s="3188"/>
      <c r="SSW4" s="3188"/>
      <c r="SSX4" s="3188"/>
      <c r="SSY4" s="3188"/>
      <c r="SSZ4" s="3188"/>
      <c r="STA4" s="3188"/>
      <c r="STB4" s="3188"/>
      <c r="STC4" s="3188"/>
      <c r="STD4" s="3188"/>
      <c r="STE4" s="3188"/>
      <c r="STF4" s="3188"/>
      <c r="STG4" s="3188"/>
      <c r="STH4" s="3188"/>
      <c r="STI4" s="3188"/>
      <c r="STJ4" s="3188"/>
      <c r="STK4" s="3188"/>
      <c r="STL4" s="3188"/>
      <c r="STM4" s="3188"/>
      <c r="STN4" s="3188"/>
      <c r="STO4" s="3188"/>
      <c r="STP4" s="3188"/>
      <c r="STQ4" s="3188"/>
      <c r="STR4" s="3188"/>
      <c r="STS4" s="3188"/>
      <c r="STT4" s="3188"/>
      <c r="STU4" s="3188"/>
      <c r="STV4" s="3188"/>
      <c r="STW4" s="3188"/>
      <c r="STX4" s="3188"/>
      <c r="STY4" s="3188"/>
      <c r="STZ4" s="3188"/>
      <c r="SUA4" s="3188"/>
      <c r="SUB4" s="3188"/>
      <c r="SUC4" s="3188"/>
      <c r="SUD4" s="3188"/>
      <c r="SUE4" s="3188"/>
      <c r="SUF4" s="3188"/>
      <c r="SUG4" s="3188"/>
      <c r="SUH4" s="3188"/>
      <c r="SUI4" s="3188"/>
      <c r="SUJ4" s="3188"/>
      <c r="SUK4" s="3188"/>
      <c r="SUL4" s="3188"/>
      <c r="SUM4" s="3188"/>
      <c r="SUN4" s="3188"/>
      <c r="SUO4" s="3188"/>
      <c r="SUP4" s="3188"/>
      <c r="SUQ4" s="3188"/>
      <c r="SUR4" s="3188"/>
      <c r="SUS4" s="3188"/>
      <c r="SUT4" s="3188"/>
      <c r="SUU4" s="3188"/>
      <c r="SUV4" s="3188"/>
      <c r="SUW4" s="3188"/>
      <c r="SUX4" s="3188"/>
      <c r="SUY4" s="3188"/>
      <c r="SUZ4" s="3188"/>
      <c r="SVA4" s="3188"/>
      <c r="SVB4" s="3188"/>
      <c r="SVC4" s="3188"/>
      <c r="SVD4" s="3188"/>
      <c r="SVE4" s="3188"/>
      <c r="SVF4" s="3188"/>
      <c r="SVG4" s="3188"/>
      <c r="SVH4" s="3188"/>
      <c r="SVI4" s="3188"/>
      <c r="SVJ4" s="3188"/>
      <c r="SVK4" s="3188"/>
      <c r="SVL4" s="3188"/>
      <c r="SVM4" s="3188"/>
      <c r="SVN4" s="3188"/>
      <c r="SVO4" s="3188"/>
      <c r="SVP4" s="3188"/>
      <c r="SVQ4" s="3188"/>
      <c r="SVR4" s="3188"/>
      <c r="SVS4" s="3188"/>
      <c r="SVT4" s="3188"/>
      <c r="SVU4" s="3188"/>
      <c r="SVV4" s="3188"/>
      <c r="SVW4" s="3188"/>
      <c r="SVX4" s="3188"/>
      <c r="SVY4" s="3188"/>
      <c r="SVZ4" s="3188"/>
      <c r="SWA4" s="3188"/>
      <c r="SWB4" s="3188"/>
      <c r="SWC4" s="3188"/>
      <c r="SWD4" s="3188"/>
      <c r="SWE4" s="3188"/>
      <c r="SWF4" s="3188"/>
      <c r="SWG4" s="3188"/>
      <c r="SWH4" s="3188"/>
      <c r="SWI4" s="3188"/>
      <c r="SWJ4" s="3188"/>
      <c r="SWK4" s="3188"/>
      <c r="SWL4" s="3188"/>
      <c r="SWM4" s="3188"/>
      <c r="SWN4" s="3188"/>
      <c r="SWO4" s="3188"/>
      <c r="SWP4" s="3188"/>
      <c r="SWQ4" s="3188"/>
      <c r="SWR4" s="3188"/>
      <c r="SWS4" s="3188"/>
      <c r="SWT4" s="3188"/>
      <c r="SWU4" s="3188"/>
      <c r="SWV4" s="3188"/>
      <c r="SWW4" s="3188"/>
      <c r="SWX4" s="3188"/>
      <c r="SWY4" s="3188"/>
      <c r="SWZ4" s="3188"/>
      <c r="SXA4" s="3188"/>
      <c r="SXB4" s="3188"/>
      <c r="SXC4" s="3188"/>
      <c r="SXD4" s="3188"/>
      <c r="SXE4" s="3188"/>
      <c r="SXF4" s="3188"/>
      <c r="SXG4" s="3188"/>
      <c r="SXH4" s="3188"/>
      <c r="SXI4" s="3188"/>
      <c r="SXJ4" s="3188"/>
      <c r="SXK4" s="3188"/>
      <c r="SXL4" s="3188"/>
      <c r="SXM4" s="3188"/>
      <c r="SXN4" s="3188"/>
      <c r="SXO4" s="3188"/>
      <c r="SXP4" s="3188"/>
      <c r="SXQ4" s="3188"/>
      <c r="SXR4" s="3188"/>
      <c r="SXS4" s="3188"/>
      <c r="SXT4" s="3188"/>
      <c r="SXU4" s="3188"/>
      <c r="SXV4" s="3188"/>
      <c r="SXW4" s="3188"/>
      <c r="SXX4" s="3188"/>
      <c r="SXY4" s="3188"/>
      <c r="SXZ4" s="3188"/>
      <c r="SYA4" s="3188"/>
      <c r="SYB4" s="3188"/>
      <c r="SYC4" s="3188"/>
      <c r="SYD4" s="3188"/>
      <c r="SYE4" s="3188"/>
      <c r="SYF4" s="3188"/>
      <c r="SYG4" s="3188"/>
      <c r="SYH4" s="3188"/>
      <c r="SYI4" s="3188"/>
      <c r="SYJ4" s="3188"/>
      <c r="SYK4" s="3188"/>
      <c r="SYL4" s="3188"/>
      <c r="SYM4" s="3188"/>
      <c r="SYN4" s="3188"/>
      <c r="SYO4" s="3188"/>
      <c r="SYP4" s="3188"/>
      <c r="SYQ4" s="3188"/>
      <c r="SYR4" s="3188"/>
      <c r="SYS4" s="3188"/>
      <c r="SYT4" s="3188"/>
      <c r="SYU4" s="3188"/>
      <c r="SYV4" s="3188"/>
      <c r="SYW4" s="3188"/>
      <c r="SYX4" s="3188"/>
      <c r="SYY4" s="3188"/>
      <c r="SYZ4" s="3188"/>
      <c r="SZA4" s="3188"/>
      <c r="SZB4" s="3188"/>
      <c r="SZC4" s="3188"/>
      <c r="SZD4" s="3188"/>
      <c r="SZE4" s="3188"/>
      <c r="SZF4" s="3188"/>
      <c r="SZG4" s="3188"/>
      <c r="SZH4" s="3188"/>
      <c r="SZI4" s="3188"/>
      <c r="SZJ4" s="3188"/>
      <c r="SZK4" s="3188"/>
      <c r="SZL4" s="3188"/>
      <c r="SZM4" s="3188"/>
      <c r="SZN4" s="3188"/>
      <c r="SZO4" s="3188"/>
      <c r="SZP4" s="3188"/>
      <c r="SZQ4" s="3188"/>
      <c r="SZR4" s="3188"/>
      <c r="SZS4" s="3188"/>
      <c r="SZT4" s="3188"/>
      <c r="SZU4" s="3188"/>
      <c r="SZV4" s="3188"/>
      <c r="SZW4" s="3188"/>
      <c r="SZX4" s="3188"/>
      <c r="SZY4" s="3188"/>
      <c r="SZZ4" s="3188"/>
      <c r="TAA4" s="3188"/>
      <c r="TAB4" s="3188"/>
      <c r="TAC4" s="3188"/>
      <c r="TAD4" s="3188"/>
      <c r="TAE4" s="3188"/>
      <c r="TAF4" s="3188"/>
      <c r="TAG4" s="3188"/>
      <c r="TAH4" s="3188"/>
      <c r="TAI4" s="3188"/>
      <c r="TAJ4" s="3188"/>
      <c r="TAK4" s="3188"/>
      <c r="TAL4" s="3188"/>
      <c r="TAM4" s="3188"/>
      <c r="TAN4" s="3188"/>
      <c r="TAO4" s="3188"/>
      <c r="TAP4" s="3188"/>
      <c r="TAQ4" s="3188"/>
      <c r="TAR4" s="3188"/>
      <c r="TAS4" s="3188"/>
      <c r="TAT4" s="3188"/>
      <c r="TAU4" s="3188"/>
      <c r="TAV4" s="3188"/>
      <c r="TAW4" s="3188"/>
      <c r="TAX4" s="3188"/>
      <c r="TAY4" s="3188"/>
      <c r="TAZ4" s="3188"/>
      <c r="TBA4" s="3188"/>
      <c r="TBB4" s="3188"/>
      <c r="TBC4" s="3188"/>
      <c r="TBD4" s="3188"/>
      <c r="TBE4" s="3188"/>
      <c r="TBF4" s="3188"/>
      <c r="TBG4" s="3188"/>
      <c r="TBH4" s="3188"/>
      <c r="TBI4" s="3188"/>
      <c r="TBJ4" s="3188"/>
      <c r="TBK4" s="3188"/>
      <c r="TBL4" s="3188"/>
      <c r="TBM4" s="3188"/>
      <c r="TBN4" s="3188"/>
      <c r="TBO4" s="3188"/>
      <c r="TBP4" s="3188"/>
      <c r="TBQ4" s="3188"/>
      <c r="TBR4" s="3188"/>
      <c r="TBS4" s="3188"/>
      <c r="TBT4" s="3188"/>
      <c r="TBU4" s="3188"/>
      <c r="TBV4" s="3188"/>
      <c r="TBW4" s="3188"/>
      <c r="TBX4" s="3188"/>
      <c r="TBY4" s="3188"/>
      <c r="TBZ4" s="3188"/>
      <c r="TCA4" s="3188"/>
      <c r="TCB4" s="3188"/>
      <c r="TCC4" s="3188"/>
      <c r="TCD4" s="3188"/>
      <c r="TCE4" s="3188"/>
      <c r="TCF4" s="3188"/>
      <c r="TCG4" s="3188"/>
      <c r="TCH4" s="3188"/>
      <c r="TCI4" s="3188"/>
      <c r="TCJ4" s="3188"/>
      <c r="TCK4" s="3188"/>
      <c r="TCL4" s="3188"/>
      <c r="TCM4" s="3188"/>
      <c r="TCN4" s="3188"/>
      <c r="TCO4" s="3188"/>
      <c r="TCP4" s="3188"/>
      <c r="TCQ4" s="3188"/>
      <c r="TCR4" s="3188"/>
      <c r="TCS4" s="3188"/>
      <c r="TCT4" s="3188"/>
      <c r="TCU4" s="3188"/>
      <c r="TCV4" s="3188"/>
      <c r="TCW4" s="3188"/>
      <c r="TCX4" s="3188"/>
      <c r="TCY4" s="3188"/>
      <c r="TCZ4" s="3188"/>
      <c r="TDA4" s="3188"/>
      <c r="TDB4" s="3188"/>
      <c r="TDC4" s="3188"/>
      <c r="TDD4" s="3188"/>
      <c r="TDE4" s="3188"/>
      <c r="TDF4" s="3188"/>
      <c r="TDG4" s="3188"/>
      <c r="TDH4" s="3188"/>
      <c r="TDI4" s="3188"/>
      <c r="TDJ4" s="3188"/>
      <c r="TDK4" s="3188"/>
      <c r="TDL4" s="3188"/>
      <c r="TDM4" s="3188"/>
      <c r="TDN4" s="3188"/>
      <c r="TDO4" s="3188"/>
      <c r="TDP4" s="3188"/>
      <c r="TDQ4" s="3188"/>
      <c r="TDR4" s="3188"/>
      <c r="TDS4" s="3188"/>
      <c r="TDT4" s="3188"/>
      <c r="TDU4" s="3188"/>
      <c r="TDV4" s="3188"/>
      <c r="TDW4" s="3188"/>
      <c r="TDX4" s="3188"/>
      <c r="TDY4" s="3188"/>
      <c r="TDZ4" s="3188"/>
      <c r="TEA4" s="3188"/>
      <c r="TEB4" s="3188"/>
      <c r="TEC4" s="3188"/>
      <c r="TED4" s="3188"/>
      <c r="TEE4" s="3188"/>
      <c r="TEF4" s="3188"/>
      <c r="TEG4" s="3188"/>
      <c r="TEH4" s="3188"/>
      <c r="TEI4" s="3188"/>
      <c r="TEJ4" s="3188"/>
      <c r="TEK4" s="3188"/>
      <c r="TEL4" s="3188"/>
      <c r="TEM4" s="3188"/>
      <c r="TEN4" s="3188"/>
      <c r="TEO4" s="3188"/>
      <c r="TEP4" s="3188"/>
      <c r="TEQ4" s="3188"/>
      <c r="TER4" s="3188"/>
      <c r="TES4" s="3188"/>
      <c r="TET4" s="3188"/>
      <c r="TEU4" s="3188"/>
      <c r="TEV4" s="3188"/>
      <c r="TEW4" s="3188"/>
      <c r="TEX4" s="3188"/>
      <c r="TEY4" s="3188"/>
      <c r="TEZ4" s="3188"/>
      <c r="TFA4" s="3188"/>
      <c r="TFB4" s="3188"/>
      <c r="TFC4" s="3188"/>
      <c r="TFD4" s="3188"/>
      <c r="TFE4" s="3188"/>
      <c r="TFF4" s="3188"/>
      <c r="TFG4" s="3188"/>
      <c r="TFH4" s="3188"/>
      <c r="TFI4" s="3188"/>
      <c r="TFJ4" s="3188"/>
      <c r="TFK4" s="3188"/>
      <c r="TFL4" s="3188"/>
      <c r="TFM4" s="3188"/>
      <c r="TFN4" s="3188"/>
      <c r="TFO4" s="3188"/>
      <c r="TFP4" s="3188"/>
      <c r="TFQ4" s="3188"/>
      <c r="TFR4" s="3188"/>
      <c r="TFS4" s="3188"/>
      <c r="TFT4" s="3188"/>
      <c r="TFU4" s="3188"/>
      <c r="TFV4" s="3188"/>
      <c r="TFW4" s="3188"/>
      <c r="TFX4" s="3188"/>
      <c r="TFY4" s="3188"/>
      <c r="TFZ4" s="3188"/>
      <c r="TGA4" s="3188"/>
      <c r="TGB4" s="3188"/>
      <c r="TGC4" s="3188"/>
      <c r="TGD4" s="3188"/>
      <c r="TGE4" s="3188"/>
      <c r="TGF4" s="3188"/>
      <c r="TGG4" s="3188"/>
      <c r="TGH4" s="3188"/>
      <c r="TGI4" s="3188"/>
      <c r="TGJ4" s="3188"/>
      <c r="TGK4" s="3188"/>
      <c r="TGL4" s="3188"/>
      <c r="TGM4" s="3188"/>
      <c r="TGN4" s="3188"/>
      <c r="TGO4" s="3188"/>
      <c r="TGP4" s="3188"/>
      <c r="TGQ4" s="3188"/>
      <c r="TGR4" s="3188"/>
      <c r="TGS4" s="3188"/>
      <c r="TGT4" s="3188"/>
      <c r="TGU4" s="3188"/>
      <c r="TGV4" s="3188"/>
      <c r="TGW4" s="3188"/>
      <c r="TGX4" s="3188"/>
      <c r="TGY4" s="3188"/>
      <c r="TGZ4" s="3188"/>
      <c r="THA4" s="3188"/>
      <c r="THB4" s="3188"/>
      <c r="THC4" s="3188"/>
      <c r="THD4" s="3188"/>
      <c r="THE4" s="3188"/>
      <c r="THF4" s="3188"/>
      <c r="THG4" s="3188"/>
      <c r="THH4" s="3188"/>
      <c r="THI4" s="3188"/>
      <c r="THJ4" s="3188"/>
      <c r="THK4" s="3188"/>
      <c r="THL4" s="3188"/>
      <c r="THM4" s="3188"/>
      <c r="THN4" s="3188"/>
      <c r="THO4" s="3188"/>
      <c r="THP4" s="3188"/>
      <c r="THQ4" s="3188"/>
      <c r="THR4" s="3188"/>
      <c r="THS4" s="3188"/>
      <c r="THT4" s="3188"/>
      <c r="THU4" s="3188"/>
      <c r="THV4" s="3188"/>
      <c r="THW4" s="3188"/>
      <c r="THX4" s="3188"/>
      <c r="THY4" s="3188"/>
      <c r="THZ4" s="3188"/>
      <c r="TIA4" s="3188"/>
      <c r="TIB4" s="3188"/>
      <c r="TIC4" s="3188"/>
      <c r="TID4" s="3188"/>
      <c r="TIE4" s="3188"/>
      <c r="TIF4" s="3188"/>
      <c r="TIG4" s="3188"/>
      <c r="TIH4" s="3188"/>
      <c r="TII4" s="3188"/>
      <c r="TIJ4" s="3188"/>
      <c r="TIK4" s="3188"/>
      <c r="TIL4" s="3188"/>
      <c r="TIM4" s="3188"/>
      <c r="TIN4" s="3188"/>
      <c r="TIO4" s="3188"/>
      <c r="TIP4" s="3188"/>
      <c r="TIQ4" s="3188"/>
      <c r="TIR4" s="3188"/>
      <c r="TIS4" s="3188"/>
      <c r="TIT4" s="3188"/>
      <c r="TIU4" s="3188"/>
      <c r="TIV4" s="3188"/>
      <c r="TIW4" s="3188"/>
      <c r="TIX4" s="3188"/>
      <c r="TIY4" s="3188"/>
      <c r="TIZ4" s="3188"/>
      <c r="TJA4" s="3188"/>
      <c r="TJB4" s="3188"/>
      <c r="TJC4" s="3188"/>
      <c r="TJD4" s="3188"/>
      <c r="TJE4" s="3188"/>
      <c r="TJF4" s="3188"/>
      <c r="TJG4" s="3188"/>
      <c r="TJH4" s="3188"/>
      <c r="TJI4" s="3188"/>
      <c r="TJJ4" s="3188"/>
      <c r="TJK4" s="3188"/>
      <c r="TJL4" s="3188"/>
      <c r="TJM4" s="3188"/>
      <c r="TJN4" s="3188"/>
      <c r="TJO4" s="3188"/>
      <c r="TJP4" s="3188"/>
      <c r="TJQ4" s="3188"/>
      <c r="TJR4" s="3188"/>
      <c r="TJS4" s="3188"/>
      <c r="TJT4" s="3188"/>
      <c r="TJU4" s="3188"/>
      <c r="TJV4" s="3188"/>
      <c r="TJW4" s="3188"/>
      <c r="TJX4" s="3188"/>
      <c r="TJY4" s="3188"/>
      <c r="TJZ4" s="3188"/>
      <c r="TKA4" s="3188"/>
      <c r="TKB4" s="3188"/>
      <c r="TKC4" s="3188"/>
      <c r="TKD4" s="3188"/>
      <c r="TKE4" s="3188"/>
      <c r="TKF4" s="3188"/>
      <c r="TKG4" s="3188"/>
      <c r="TKH4" s="3188"/>
      <c r="TKI4" s="3188"/>
      <c r="TKJ4" s="3188"/>
      <c r="TKK4" s="3188"/>
      <c r="TKL4" s="3188"/>
      <c r="TKM4" s="3188"/>
      <c r="TKN4" s="3188"/>
      <c r="TKO4" s="3188"/>
      <c r="TKP4" s="3188"/>
      <c r="TKQ4" s="3188"/>
      <c r="TKR4" s="3188"/>
      <c r="TKS4" s="3188"/>
      <c r="TKT4" s="3188"/>
      <c r="TKU4" s="3188"/>
      <c r="TKV4" s="3188"/>
      <c r="TKW4" s="3188"/>
      <c r="TKX4" s="3188"/>
      <c r="TKY4" s="3188"/>
      <c r="TKZ4" s="3188"/>
      <c r="TLA4" s="3188"/>
      <c r="TLB4" s="3188"/>
      <c r="TLC4" s="3188"/>
      <c r="TLD4" s="3188"/>
      <c r="TLE4" s="3188"/>
      <c r="TLF4" s="3188"/>
      <c r="TLG4" s="3188"/>
      <c r="TLH4" s="3188"/>
      <c r="TLI4" s="3188"/>
      <c r="TLJ4" s="3188"/>
      <c r="TLK4" s="3188"/>
      <c r="TLL4" s="3188"/>
      <c r="TLM4" s="3188"/>
      <c r="TLN4" s="3188"/>
      <c r="TLO4" s="3188"/>
      <c r="TLP4" s="3188"/>
      <c r="TLQ4" s="3188"/>
      <c r="TLR4" s="3188"/>
      <c r="TLS4" s="3188"/>
      <c r="TLT4" s="3188"/>
      <c r="TLU4" s="3188"/>
      <c r="TLV4" s="3188"/>
      <c r="TLW4" s="3188"/>
      <c r="TLX4" s="3188"/>
      <c r="TLY4" s="3188"/>
      <c r="TLZ4" s="3188"/>
      <c r="TMA4" s="3188"/>
      <c r="TMB4" s="3188"/>
      <c r="TMC4" s="3188"/>
      <c r="TMD4" s="3188"/>
      <c r="TME4" s="3188"/>
      <c r="TMF4" s="3188"/>
      <c r="TMG4" s="3188"/>
      <c r="TMH4" s="3188"/>
      <c r="TMI4" s="3188"/>
      <c r="TMJ4" s="3188"/>
      <c r="TMK4" s="3188"/>
      <c r="TML4" s="3188"/>
      <c r="TMM4" s="3188"/>
      <c r="TMN4" s="3188"/>
      <c r="TMO4" s="3188"/>
      <c r="TMP4" s="3188"/>
      <c r="TMQ4" s="3188"/>
      <c r="TMR4" s="3188"/>
      <c r="TMS4" s="3188"/>
      <c r="TMT4" s="3188"/>
      <c r="TMU4" s="3188"/>
      <c r="TMV4" s="3188"/>
      <c r="TMW4" s="3188"/>
      <c r="TMX4" s="3188"/>
      <c r="TMY4" s="3188"/>
      <c r="TMZ4" s="3188"/>
      <c r="TNA4" s="3188"/>
      <c r="TNB4" s="3188"/>
      <c r="TNC4" s="3188"/>
      <c r="TND4" s="3188"/>
      <c r="TNE4" s="3188"/>
      <c r="TNF4" s="3188"/>
      <c r="TNG4" s="3188"/>
      <c r="TNH4" s="3188"/>
      <c r="TNI4" s="3188"/>
      <c r="TNJ4" s="3188"/>
      <c r="TNK4" s="3188"/>
      <c r="TNL4" s="3188"/>
      <c r="TNM4" s="3188"/>
      <c r="TNN4" s="3188"/>
      <c r="TNO4" s="3188"/>
      <c r="TNP4" s="3188"/>
      <c r="TNQ4" s="3188"/>
      <c r="TNR4" s="3188"/>
      <c r="TNS4" s="3188"/>
      <c r="TNT4" s="3188"/>
      <c r="TNU4" s="3188"/>
      <c r="TNV4" s="3188"/>
      <c r="TNW4" s="3188"/>
      <c r="TNX4" s="3188"/>
      <c r="TNY4" s="3188"/>
      <c r="TNZ4" s="3188"/>
      <c r="TOA4" s="3188"/>
      <c r="TOB4" s="3188"/>
      <c r="TOC4" s="3188"/>
      <c r="TOD4" s="3188"/>
      <c r="TOE4" s="3188"/>
      <c r="TOF4" s="3188"/>
      <c r="TOG4" s="3188"/>
      <c r="TOH4" s="3188"/>
      <c r="TOI4" s="3188"/>
      <c r="TOJ4" s="3188"/>
      <c r="TOK4" s="3188"/>
      <c r="TOL4" s="3188"/>
      <c r="TOM4" s="3188"/>
      <c r="TON4" s="3188"/>
      <c r="TOO4" s="3188"/>
      <c r="TOP4" s="3188"/>
      <c r="TOQ4" s="3188"/>
      <c r="TOR4" s="3188"/>
      <c r="TOS4" s="3188"/>
      <c r="TOT4" s="3188"/>
      <c r="TOU4" s="3188"/>
      <c r="TOV4" s="3188"/>
      <c r="TOW4" s="3188"/>
      <c r="TOX4" s="3188"/>
      <c r="TOY4" s="3188"/>
      <c r="TOZ4" s="3188"/>
      <c r="TPA4" s="3188"/>
      <c r="TPB4" s="3188"/>
      <c r="TPC4" s="3188"/>
      <c r="TPD4" s="3188"/>
      <c r="TPE4" s="3188"/>
      <c r="TPF4" s="3188"/>
      <c r="TPG4" s="3188"/>
      <c r="TPH4" s="3188"/>
      <c r="TPI4" s="3188"/>
      <c r="TPJ4" s="3188"/>
      <c r="TPK4" s="3188"/>
      <c r="TPL4" s="3188"/>
      <c r="TPM4" s="3188"/>
      <c r="TPN4" s="3188"/>
      <c r="TPO4" s="3188"/>
      <c r="TPP4" s="3188"/>
      <c r="TPQ4" s="3188"/>
      <c r="TPR4" s="3188"/>
      <c r="TPS4" s="3188"/>
      <c r="TPT4" s="3188"/>
      <c r="TPU4" s="3188"/>
      <c r="TPV4" s="3188"/>
      <c r="TPW4" s="3188"/>
      <c r="TPX4" s="3188"/>
      <c r="TPY4" s="3188"/>
      <c r="TPZ4" s="3188"/>
      <c r="TQA4" s="3188"/>
      <c r="TQB4" s="3188"/>
      <c r="TQC4" s="3188"/>
      <c r="TQD4" s="3188"/>
      <c r="TQE4" s="3188"/>
      <c r="TQF4" s="3188"/>
      <c r="TQG4" s="3188"/>
      <c r="TQH4" s="3188"/>
      <c r="TQI4" s="3188"/>
      <c r="TQJ4" s="3188"/>
      <c r="TQK4" s="3188"/>
      <c r="TQL4" s="3188"/>
      <c r="TQM4" s="3188"/>
      <c r="TQN4" s="3188"/>
      <c r="TQO4" s="3188"/>
      <c r="TQP4" s="3188"/>
      <c r="TQQ4" s="3188"/>
      <c r="TQR4" s="3188"/>
      <c r="TQS4" s="3188"/>
      <c r="TQT4" s="3188"/>
      <c r="TQU4" s="3188"/>
      <c r="TQV4" s="3188"/>
      <c r="TQW4" s="3188"/>
      <c r="TQX4" s="3188"/>
      <c r="TQY4" s="3188"/>
      <c r="TQZ4" s="3188"/>
      <c r="TRA4" s="3188"/>
      <c r="TRB4" s="3188"/>
      <c r="TRC4" s="3188"/>
      <c r="TRD4" s="3188"/>
      <c r="TRE4" s="3188"/>
      <c r="TRF4" s="3188"/>
      <c r="TRG4" s="3188"/>
      <c r="TRH4" s="3188"/>
      <c r="TRI4" s="3188"/>
      <c r="TRJ4" s="3188"/>
      <c r="TRK4" s="3188"/>
      <c r="TRL4" s="3188"/>
      <c r="TRM4" s="3188"/>
      <c r="TRN4" s="3188"/>
      <c r="TRO4" s="3188"/>
      <c r="TRP4" s="3188"/>
      <c r="TRQ4" s="3188"/>
      <c r="TRR4" s="3188"/>
      <c r="TRS4" s="3188"/>
      <c r="TRT4" s="3188"/>
      <c r="TRU4" s="3188"/>
      <c r="TRV4" s="3188"/>
      <c r="TRW4" s="3188"/>
      <c r="TRX4" s="3188"/>
      <c r="TRY4" s="3188"/>
      <c r="TRZ4" s="3188"/>
      <c r="TSA4" s="3188"/>
      <c r="TSB4" s="3188"/>
      <c r="TSC4" s="3188"/>
      <c r="TSD4" s="3188"/>
      <c r="TSE4" s="3188"/>
      <c r="TSF4" s="3188"/>
      <c r="TSG4" s="3188"/>
      <c r="TSH4" s="3188"/>
      <c r="TSI4" s="3188"/>
      <c r="TSJ4" s="3188"/>
      <c r="TSK4" s="3188"/>
      <c r="TSL4" s="3188"/>
      <c r="TSM4" s="3188"/>
      <c r="TSN4" s="3188"/>
      <c r="TSO4" s="3188"/>
      <c r="TSP4" s="3188"/>
      <c r="TSQ4" s="3188"/>
      <c r="TSR4" s="3188"/>
      <c r="TSS4" s="3188"/>
      <c r="TST4" s="3188"/>
      <c r="TSU4" s="3188"/>
      <c r="TSV4" s="3188"/>
      <c r="TSW4" s="3188"/>
      <c r="TSX4" s="3188"/>
      <c r="TSY4" s="3188"/>
      <c r="TSZ4" s="3188"/>
      <c r="TTA4" s="3188"/>
      <c r="TTB4" s="3188"/>
      <c r="TTC4" s="3188"/>
      <c r="TTD4" s="3188"/>
      <c r="TTE4" s="3188"/>
      <c r="TTF4" s="3188"/>
      <c r="TTG4" s="3188"/>
      <c r="TTH4" s="3188"/>
      <c r="TTI4" s="3188"/>
      <c r="TTJ4" s="3188"/>
      <c r="TTK4" s="3188"/>
      <c r="TTL4" s="3188"/>
      <c r="TTM4" s="3188"/>
      <c r="TTN4" s="3188"/>
      <c r="TTO4" s="3188"/>
      <c r="TTP4" s="3188"/>
      <c r="TTQ4" s="3188"/>
      <c r="TTR4" s="3188"/>
      <c r="TTS4" s="3188"/>
      <c r="TTT4" s="3188"/>
      <c r="TTU4" s="3188"/>
      <c r="TTV4" s="3188"/>
      <c r="TTW4" s="3188"/>
      <c r="TTX4" s="3188"/>
      <c r="TTY4" s="3188"/>
      <c r="TTZ4" s="3188"/>
      <c r="TUA4" s="3188"/>
      <c r="TUB4" s="3188"/>
      <c r="TUC4" s="3188"/>
      <c r="TUD4" s="3188"/>
      <c r="TUE4" s="3188"/>
      <c r="TUF4" s="3188"/>
      <c r="TUG4" s="3188"/>
      <c r="TUH4" s="3188"/>
      <c r="TUI4" s="3188"/>
      <c r="TUJ4" s="3188"/>
      <c r="TUK4" s="3188"/>
      <c r="TUL4" s="3188"/>
      <c r="TUM4" s="3188"/>
      <c r="TUN4" s="3188"/>
      <c r="TUO4" s="3188"/>
      <c r="TUP4" s="3188"/>
      <c r="TUQ4" s="3188"/>
      <c r="TUR4" s="3188"/>
      <c r="TUS4" s="3188"/>
      <c r="TUT4" s="3188"/>
      <c r="TUU4" s="3188"/>
      <c r="TUV4" s="3188"/>
      <c r="TUW4" s="3188"/>
      <c r="TUX4" s="3188"/>
      <c r="TUY4" s="3188"/>
      <c r="TUZ4" s="3188"/>
      <c r="TVA4" s="3188"/>
      <c r="TVB4" s="3188"/>
      <c r="TVC4" s="3188"/>
      <c r="TVD4" s="3188"/>
      <c r="TVE4" s="3188"/>
      <c r="TVF4" s="3188"/>
      <c r="TVG4" s="3188"/>
      <c r="TVH4" s="3188"/>
      <c r="TVI4" s="3188"/>
      <c r="TVJ4" s="3188"/>
      <c r="TVK4" s="3188"/>
      <c r="TVL4" s="3188"/>
      <c r="TVM4" s="3188"/>
      <c r="TVN4" s="3188"/>
      <c r="TVO4" s="3188"/>
      <c r="TVP4" s="3188"/>
      <c r="TVQ4" s="3188"/>
      <c r="TVR4" s="3188"/>
      <c r="TVS4" s="3188"/>
      <c r="TVT4" s="3188"/>
      <c r="TVU4" s="3188"/>
      <c r="TVV4" s="3188"/>
      <c r="TVW4" s="3188"/>
      <c r="TVX4" s="3188"/>
      <c r="TVY4" s="3188"/>
      <c r="TVZ4" s="3188"/>
      <c r="TWA4" s="3188"/>
      <c r="TWB4" s="3188"/>
      <c r="TWC4" s="3188"/>
      <c r="TWD4" s="3188"/>
      <c r="TWE4" s="3188"/>
      <c r="TWF4" s="3188"/>
      <c r="TWG4" s="3188"/>
      <c r="TWH4" s="3188"/>
      <c r="TWI4" s="3188"/>
      <c r="TWJ4" s="3188"/>
      <c r="TWK4" s="3188"/>
      <c r="TWL4" s="3188"/>
      <c r="TWM4" s="3188"/>
      <c r="TWN4" s="3188"/>
      <c r="TWO4" s="3188"/>
      <c r="TWP4" s="3188"/>
      <c r="TWQ4" s="3188"/>
      <c r="TWR4" s="3188"/>
      <c r="TWS4" s="3188"/>
      <c r="TWT4" s="3188"/>
      <c r="TWU4" s="3188"/>
      <c r="TWV4" s="3188"/>
      <c r="TWW4" s="3188"/>
      <c r="TWX4" s="3188"/>
      <c r="TWY4" s="3188"/>
      <c r="TWZ4" s="3188"/>
      <c r="TXA4" s="3188"/>
      <c r="TXB4" s="3188"/>
      <c r="TXC4" s="3188"/>
      <c r="TXD4" s="3188"/>
      <c r="TXE4" s="3188"/>
      <c r="TXF4" s="3188"/>
      <c r="TXG4" s="3188"/>
      <c r="TXH4" s="3188"/>
      <c r="TXI4" s="3188"/>
      <c r="TXJ4" s="3188"/>
      <c r="TXK4" s="3188"/>
      <c r="TXL4" s="3188"/>
      <c r="TXM4" s="3188"/>
      <c r="TXN4" s="3188"/>
      <c r="TXO4" s="3188"/>
      <c r="TXP4" s="3188"/>
      <c r="TXQ4" s="3188"/>
      <c r="TXR4" s="3188"/>
      <c r="TXS4" s="3188"/>
      <c r="TXT4" s="3188"/>
      <c r="TXU4" s="3188"/>
      <c r="TXV4" s="3188"/>
      <c r="TXW4" s="3188"/>
      <c r="TXX4" s="3188"/>
      <c r="TXY4" s="3188"/>
      <c r="TXZ4" s="3188"/>
      <c r="TYA4" s="3188"/>
      <c r="TYB4" s="3188"/>
      <c r="TYC4" s="3188"/>
      <c r="TYD4" s="3188"/>
      <c r="TYE4" s="3188"/>
      <c r="TYF4" s="3188"/>
      <c r="TYG4" s="3188"/>
      <c r="TYH4" s="3188"/>
      <c r="TYI4" s="3188"/>
      <c r="TYJ4" s="3188"/>
      <c r="TYK4" s="3188"/>
      <c r="TYL4" s="3188"/>
      <c r="TYM4" s="3188"/>
      <c r="TYN4" s="3188"/>
      <c r="TYO4" s="3188"/>
      <c r="TYP4" s="3188"/>
      <c r="TYQ4" s="3188"/>
      <c r="TYR4" s="3188"/>
      <c r="TYS4" s="3188"/>
      <c r="TYT4" s="3188"/>
      <c r="TYU4" s="3188"/>
      <c r="TYV4" s="3188"/>
      <c r="TYW4" s="3188"/>
      <c r="TYX4" s="3188"/>
      <c r="TYY4" s="3188"/>
      <c r="TYZ4" s="3188"/>
      <c r="TZA4" s="3188"/>
      <c r="TZB4" s="3188"/>
      <c r="TZC4" s="3188"/>
      <c r="TZD4" s="3188"/>
      <c r="TZE4" s="3188"/>
      <c r="TZF4" s="3188"/>
      <c r="TZG4" s="3188"/>
      <c r="TZH4" s="3188"/>
      <c r="TZI4" s="3188"/>
      <c r="TZJ4" s="3188"/>
      <c r="TZK4" s="3188"/>
      <c r="TZL4" s="3188"/>
      <c r="TZM4" s="3188"/>
      <c r="TZN4" s="3188"/>
      <c r="TZO4" s="3188"/>
      <c r="TZP4" s="3188"/>
      <c r="TZQ4" s="3188"/>
      <c r="TZR4" s="3188"/>
      <c r="TZS4" s="3188"/>
      <c r="TZT4" s="3188"/>
      <c r="TZU4" s="3188"/>
      <c r="TZV4" s="3188"/>
      <c r="TZW4" s="3188"/>
      <c r="TZX4" s="3188"/>
      <c r="TZY4" s="3188"/>
      <c r="TZZ4" s="3188"/>
      <c r="UAA4" s="3188"/>
      <c r="UAB4" s="3188"/>
      <c r="UAC4" s="3188"/>
      <c r="UAD4" s="3188"/>
      <c r="UAE4" s="3188"/>
      <c r="UAF4" s="3188"/>
      <c r="UAG4" s="3188"/>
      <c r="UAH4" s="3188"/>
      <c r="UAI4" s="3188"/>
      <c r="UAJ4" s="3188"/>
      <c r="UAK4" s="3188"/>
      <c r="UAL4" s="3188"/>
      <c r="UAM4" s="3188"/>
      <c r="UAN4" s="3188"/>
      <c r="UAO4" s="3188"/>
      <c r="UAP4" s="3188"/>
      <c r="UAQ4" s="3188"/>
      <c r="UAR4" s="3188"/>
      <c r="UAS4" s="3188"/>
      <c r="UAT4" s="3188"/>
      <c r="UAU4" s="3188"/>
      <c r="UAV4" s="3188"/>
      <c r="UAW4" s="3188"/>
      <c r="UAX4" s="3188"/>
      <c r="UAY4" s="3188"/>
      <c r="UAZ4" s="3188"/>
      <c r="UBA4" s="3188"/>
      <c r="UBB4" s="3188"/>
      <c r="UBC4" s="3188"/>
      <c r="UBD4" s="3188"/>
      <c r="UBE4" s="3188"/>
      <c r="UBF4" s="3188"/>
      <c r="UBG4" s="3188"/>
      <c r="UBH4" s="3188"/>
      <c r="UBI4" s="3188"/>
      <c r="UBJ4" s="3188"/>
      <c r="UBK4" s="3188"/>
      <c r="UBL4" s="3188"/>
      <c r="UBM4" s="3188"/>
      <c r="UBN4" s="3188"/>
      <c r="UBO4" s="3188"/>
      <c r="UBP4" s="3188"/>
      <c r="UBQ4" s="3188"/>
      <c r="UBR4" s="3188"/>
      <c r="UBS4" s="3188"/>
      <c r="UBT4" s="3188"/>
      <c r="UBU4" s="3188"/>
      <c r="UBV4" s="3188"/>
      <c r="UBW4" s="3188"/>
      <c r="UBX4" s="3188"/>
      <c r="UBY4" s="3188"/>
      <c r="UBZ4" s="3188"/>
      <c r="UCA4" s="3188"/>
      <c r="UCB4" s="3188"/>
      <c r="UCC4" s="3188"/>
      <c r="UCD4" s="3188"/>
      <c r="UCE4" s="3188"/>
      <c r="UCF4" s="3188"/>
      <c r="UCG4" s="3188"/>
      <c r="UCH4" s="3188"/>
      <c r="UCI4" s="3188"/>
      <c r="UCJ4" s="3188"/>
      <c r="UCK4" s="3188"/>
      <c r="UCL4" s="3188"/>
      <c r="UCM4" s="3188"/>
      <c r="UCN4" s="3188"/>
      <c r="UCO4" s="3188"/>
      <c r="UCP4" s="3188"/>
      <c r="UCQ4" s="3188"/>
      <c r="UCR4" s="3188"/>
      <c r="UCS4" s="3188"/>
      <c r="UCT4" s="3188"/>
      <c r="UCU4" s="3188"/>
      <c r="UCV4" s="3188"/>
      <c r="UCW4" s="3188"/>
      <c r="UCX4" s="3188"/>
      <c r="UCY4" s="3188"/>
      <c r="UCZ4" s="3188"/>
      <c r="UDA4" s="3188"/>
      <c r="UDB4" s="3188"/>
      <c r="UDC4" s="3188"/>
      <c r="UDD4" s="3188"/>
      <c r="UDE4" s="3188"/>
      <c r="UDF4" s="3188"/>
      <c r="UDG4" s="3188"/>
      <c r="UDH4" s="3188"/>
      <c r="UDI4" s="3188"/>
      <c r="UDJ4" s="3188"/>
      <c r="UDK4" s="3188"/>
      <c r="UDL4" s="3188"/>
      <c r="UDM4" s="3188"/>
      <c r="UDN4" s="3188"/>
      <c r="UDO4" s="3188"/>
      <c r="UDP4" s="3188"/>
      <c r="UDQ4" s="3188"/>
      <c r="UDR4" s="3188"/>
      <c r="UDS4" s="3188"/>
      <c r="UDT4" s="3188"/>
      <c r="UDU4" s="3188"/>
      <c r="UDV4" s="3188"/>
      <c r="UDW4" s="3188"/>
      <c r="UDX4" s="3188"/>
      <c r="UDY4" s="3188"/>
      <c r="UDZ4" s="3188"/>
      <c r="UEA4" s="3188"/>
      <c r="UEB4" s="3188"/>
      <c r="UEC4" s="3188"/>
      <c r="UED4" s="3188"/>
      <c r="UEE4" s="3188"/>
      <c r="UEF4" s="3188"/>
      <c r="UEG4" s="3188"/>
      <c r="UEH4" s="3188"/>
      <c r="UEI4" s="3188"/>
      <c r="UEJ4" s="3188"/>
      <c r="UEK4" s="3188"/>
      <c r="UEL4" s="3188"/>
      <c r="UEM4" s="3188"/>
      <c r="UEN4" s="3188"/>
      <c r="UEO4" s="3188"/>
      <c r="UEP4" s="3188"/>
      <c r="UEQ4" s="3188"/>
      <c r="UER4" s="3188"/>
      <c r="UES4" s="3188"/>
      <c r="UET4" s="3188"/>
      <c r="UEU4" s="3188"/>
      <c r="UEV4" s="3188"/>
      <c r="UEW4" s="3188"/>
      <c r="UEX4" s="3188"/>
      <c r="UEY4" s="3188"/>
      <c r="UEZ4" s="3188"/>
      <c r="UFA4" s="3188"/>
      <c r="UFB4" s="3188"/>
      <c r="UFC4" s="3188"/>
      <c r="UFD4" s="3188"/>
      <c r="UFE4" s="3188"/>
      <c r="UFF4" s="3188"/>
      <c r="UFG4" s="3188"/>
      <c r="UFH4" s="3188"/>
      <c r="UFI4" s="3188"/>
      <c r="UFJ4" s="3188"/>
      <c r="UFK4" s="3188"/>
      <c r="UFL4" s="3188"/>
      <c r="UFM4" s="3188"/>
      <c r="UFN4" s="3188"/>
      <c r="UFO4" s="3188"/>
      <c r="UFP4" s="3188"/>
      <c r="UFQ4" s="3188"/>
      <c r="UFR4" s="3188"/>
      <c r="UFS4" s="3188"/>
      <c r="UFT4" s="3188"/>
      <c r="UFU4" s="3188"/>
      <c r="UFV4" s="3188"/>
      <c r="UFW4" s="3188"/>
      <c r="UFX4" s="3188"/>
      <c r="UFY4" s="3188"/>
      <c r="UFZ4" s="3188"/>
      <c r="UGA4" s="3188"/>
      <c r="UGB4" s="3188"/>
      <c r="UGC4" s="3188"/>
      <c r="UGD4" s="3188"/>
      <c r="UGE4" s="3188"/>
      <c r="UGF4" s="3188"/>
      <c r="UGG4" s="3188"/>
      <c r="UGH4" s="3188"/>
      <c r="UGI4" s="3188"/>
      <c r="UGJ4" s="3188"/>
      <c r="UGK4" s="3188"/>
      <c r="UGL4" s="3188"/>
      <c r="UGM4" s="3188"/>
      <c r="UGN4" s="3188"/>
      <c r="UGO4" s="3188"/>
      <c r="UGP4" s="3188"/>
      <c r="UGQ4" s="3188"/>
      <c r="UGR4" s="3188"/>
      <c r="UGS4" s="3188"/>
      <c r="UGT4" s="3188"/>
      <c r="UGU4" s="3188"/>
      <c r="UGV4" s="3188"/>
      <c r="UGW4" s="3188"/>
      <c r="UGX4" s="3188"/>
      <c r="UGY4" s="3188"/>
      <c r="UGZ4" s="3188"/>
      <c r="UHA4" s="3188"/>
      <c r="UHB4" s="3188"/>
      <c r="UHC4" s="3188"/>
      <c r="UHD4" s="3188"/>
      <c r="UHE4" s="3188"/>
      <c r="UHF4" s="3188"/>
      <c r="UHG4" s="3188"/>
      <c r="UHH4" s="3188"/>
      <c r="UHI4" s="3188"/>
      <c r="UHJ4" s="3188"/>
      <c r="UHK4" s="3188"/>
      <c r="UHL4" s="3188"/>
      <c r="UHM4" s="3188"/>
      <c r="UHN4" s="3188"/>
      <c r="UHO4" s="3188"/>
      <c r="UHP4" s="3188"/>
      <c r="UHQ4" s="3188"/>
      <c r="UHR4" s="3188"/>
      <c r="UHS4" s="3188"/>
      <c r="UHT4" s="3188"/>
      <c r="UHU4" s="3188"/>
      <c r="UHV4" s="3188"/>
      <c r="UHW4" s="3188"/>
      <c r="UHX4" s="3188"/>
      <c r="UHY4" s="3188"/>
      <c r="UHZ4" s="3188"/>
      <c r="UIA4" s="3188"/>
      <c r="UIB4" s="3188"/>
      <c r="UIC4" s="3188"/>
      <c r="UID4" s="3188"/>
      <c r="UIE4" s="3188"/>
      <c r="UIF4" s="3188"/>
      <c r="UIG4" s="3188"/>
      <c r="UIH4" s="3188"/>
      <c r="UII4" s="3188"/>
      <c r="UIJ4" s="3188"/>
      <c r="UIK4" s="3188"/>
      <c r="UIL4" s="3188"/>
      <c r="UIM4" s="3188"/>
      <c r="UIN4" s="3188"/>
      <c r="UIO4" s="3188"/>
      <c r="UIP4" s="3188"/>
      <c r="UIQ4" s="3188"/>
      <c r="UIR4" s="3188"/>
      <c r="UIS4" s="3188"/>
      <c r="UIT4" s="3188"/>
      <c r="UIU4" s="3188"/>
      <c r="UIV4" s="3188"/>
      <c r="UIW4" s="3188"/>
      <c r="UIX4" s="3188"/>
      <c r="UIY4" s="3188"/>
      <c r="UIZ4" s="3188"/>
      <c r="UJA4" s="3188"/>
      <c r="UJB4" s="3188"/>
      <c r="UJC4" s="3188"/>
      <c r="UJD4" s="3188"/>
      <c r="UJE4" s="3188"/>
      <c r="UJF4" s="3188"/>
      <c r="UJG4" s="3188"/>
      <c r="UJH4" s="3188"/>
      <c r="UJI4" s="3188"/>
      <c r="UJJ4" s="3188"/>
      <c r="UJK4" s="3188"/>
      <c r="UJL4" s="3188"/>
      <c r="UJM4" s="3188"/>
      <c r="UJN4" s="3188"/>
      <c r="UJO4" s="3188"/>
      <c r="UJP4" s="3188"/>
      <c r="UJQ4" s="3188"/>
      <c r="UJR4" s="3188"/>
      <c r="UJS4" s="3188"/>
      <c r="UJT4" s="3188"/>
      <c r="UJU4" s="3188"/>
      <c r="UJV4" s="3188"/>
      <c r="UJW4" s="3188"/>
      <c r="UJX4" s="3188"/>
      <c r="UJY4" s="3188"/>
      <c r="UJZ4" s="3188"/>
      <c r="UKA4" s="3188"/>
      <c r="UKB4" s="3188"/>
      <c r="UKC4" s="3188"/>
      <c r="UKD4" s="3188"/>
      <c r="UKE4" s="3188"/>
      <c r="UKF4" s="3188"/>
      <c r="UKG4" s="3188"/>
      <c r="UKH4" s="3188"/>
      <c r="UKI4" s="3188"/>
      <c r="UKJ4" s="3188"/>
      <c r="UKK4" s="3188"/>
      <c r="UKL4" s="3188"/>
      <c r="UKM4" s="3188"/>
      <c r="UKN4" s="3188"/>
      <c r="UKO4" s="3188"/>
      <c r="UKP4" s="3188"/>
      <c r="UKQ4" s="3188"/>
      <c r="UKR4" s="3188"/>
      <c r="UKS4" s="3188"/>
      <c r="UKT4" s="3188"/>
      <c r="UKU4" s="3188"/>
      <c r="UKV4" s="3188"/>
      <c r="UKW4" s="3188"/>
      <c r="UKX4" s="3188"/>
      <c r="UKY4" s="3188"/>
      <c r="UKZ4" s="3188"/>
      <c r="ULA4" s="3188"/>
      <c r="ULB4" s="3188"/>
      <c r="ULC4" s="3188"/>
      <c r="ULD4" s="3188"/>
      <c r="ULE4" s="3188"/>
      <c r="ULF4" s="3188"/>
      <c r="ULG4" s="3188"/>
      <c r="ULH4" s="3188"/>
      <c r="ULI4" s="3188"/>
      <c r="ULJ4" s="3188"/>
      <c r="ULK4" s="3188"/>
      <c r="ULL4" s="3188"/>
      <c r="ULM4" s="3188"/>
      <c r="ULN4" s="3188"/>
      <c r="ULO4" s="3188"/>
      <c r="ULP4" s="3188"/>
      <c r="ULQ4" s="3188"/>
      <c r="ULR4" s="3188"/>
      <c r="ULS4" s="3188"/>
      <c r="ULT4" s="3188"/>
      <c r="ULU4" s="3188"/>
      <c r="ULV4" s="3188"/>
      <c r="ULW4" s="3188"/>
      <c r="ULX4" s="3188"/>
      <c r="ULY4" s="3188"/>
      <c r="ULZ4" s="3188"/>
      <c r="UMA4" s="3188"/>
      <c r="UMB4" s="3188"/>
      <c r="UMC4" s="3188"/>
      <c r="UMD4" s="3188"/>
      <c r="UME4" s="3188"/>
      <c r="UMF4" s="3188"/>
      <c r="UMG4" s="3188"/>
      <c r="UMH4" s="3188"/>
      <c r="UMI4" s="3188"/>
      <c r="UMJ4" s="3188"/>
      <c r="UMK4" s="3188"/>
      <c r="UML4" s="3188"/>
      <c r="UMM4" s="3188"/>
      <c r="UMN4" s="3188"/>
      <c r="UMO4" s="3188"/>
      <c r="UMP4" s="3188"/>
      <c r="UMQ4" s="3188"/>
      <c r="UMR4" s="3188"/>
      <c r="UMS4" s="3188"/>
      <c r="UMT4" s="3188"/>
      <c r="UMU4" s="3188"/>
      <c r="UMV4" s="3188"/>
      <c r="UMW4" s="3188"/>
      <c r="UMX4" s="3188"/>
      <c r="UMY4" s="3188"/>
      <c r="UMZ4" s="3188"/>
      <c r="UNA4" s="3188"/>
      <c r="UNB4" s="3188"/>
      <c r="UNC4" s="3188"/>
      <c r="UND4" s="3188"/>
      <c r="UNE4" s="3188"/>
      <c r="UNF4" s="3188"/>
      <c r="UNG4" s="3188"/>
      <c r="UNH4" s="3188"/>
      <c r="UNI4" s="3188"/>
      <c r="UNJ4" s="3188"/>
      <c r="UNK4" s="3188"/>
      <c r="UNL4" s="3188"/>
      <c r="UNM4" s="3188"/>
      <c r="UNN4" s="3188"/>
      <c r="UNO4" s="3188"/>
      <c r="UNP4" s="3188"/>
      <c r="UNQ4" s="3188"/>
      <c r="UNR4" s="3188"/>
      <c r="UNS4" s="3188"/>
      <c r="UNT4" s="3188"/>
      <c r="UNU4" s="3188"/>
      <c r="UNV4" s="3188"/>
      <c r="UNW4" s="3188"/>
      <c r="UNX4" s="3188"/>
      <c r="UNY4" s="3188"/>
      <c r="UNZ4" s="3188"/>
      <c r="UOA4" s="3188"/>
      <c r="UOB4" s="3188"/>
      <c r="UOC4" s="3188"/>
      <c r="UOD4" s="3188"/>
      <c r="UOE4" s="3188"/>
      <c r="UOF4" s="3188"/>
      <c r="UOG4" s="3188"/>
      <c r="UOH4" s="3188"/>
      <c r="UOI4" s="3188"/>
      <c r="UOJ4" s="3188"/>
      <c r="UOK4" s="3188"/>
      <c r="UOL4" s="3188"/>
      <c r="UOM4" s="3188"/>
      <c r="UON4" s="3188"/>
      <c r="UOO4" s="3188"/>
      <c r="UOP4" s="3188"/>
      <c r="UOQ4" s="3188"/>
      <c r="UOR4" s="3188"/>
      <c r="UOS4" s="3188"/>
      <c r="UOT4" s="3188"/>
      <c r="UOU4" s="3188"/>
      <c r="UOV4" s="3188"/>
      <c r="UOW4" s="3188"/>
      <c r="UOX4" s="3188"/>
      <c r="UOY4" s="3188"/>
      <c r="UOZ4" s="3188"/>
      <c r="UPA4" s="3188"/>
      <c r="UPB4" s="3188"/>
      <c r="UPC4" s="3188"/>
      <c r="UPD4" s="3188"/>
      <c r="UPE4" s="3188"/>
      <c r="UPF4" s="3188"/>
      <c r="UPG4" s="3188"/>
      <c r="UPH4" s="3188"/>
      <c r="UPI4" s="3188"/>
      <c r="UPJ4" s="3188"/>
      <c r="UPK4" s="3188"/>
      <c r="UPL4" s="3188"/>
      <c r="UPM4" s="3188"/>
      <c r="UPN4" s="3188"/>
      <c r="UPO4" s="3188"/>
      <c r="UPP4" s="3188"/>
      <c r="UPQ4" s="3188"/>
      <c r="UPR4" s="3188"/>
      <c r="UPS4" s="3188"/>
      <c r="UPT4" s="3188"/>
      <c r="UPU4" s="3188"/>
      <c r="UPV4" s="3188"/>
      <c r="UPW4" s="3188"/>
      <c r="UPX4" s="3188"/>
      <c r="UPY4" s="3188"/>
      <c r="UPZ4" s="3188"/>
      <c r="UQA4" s="3188"/>
      <c r="UQB4" s="3188"/>
      <c r="UQC4" s="3188"/>
      <c r="UQD4" s="3188"/>
      <c r="UQE4" s="3188"/>
      <c r="UQF4" s="3188"/>
      <c r="UQG4" s="3188"/>
      <c r="UQH4" s="3188"/>
      <c r="UQI4" s="3188"/>
      <c r="UQJ4" s="3188"/>
      <c r="UQK4" s="3188"/>
      <c r="UQL4" s="3188"/>
      <c r="UQM4" s="3188"/>
      <c r="UQN4" s="3188"/>
      <c r="UQO4" s="3188"/>
      <c r="UQP4" s="3188"/>
      <c r="UQQ4" s="3188"/>
      <c r="UQR4" s="3188"/>
      <c r="UQS4" s="3188"/>
      <c r="UQT4" s="3188"/>
      <c r="UQU4" s="3188"/>
      <c r="UQV4" s="3188"/>
      <c r="UQW4" s="3188"/>
      <c r="UQX4" s="3188"/>
      <c r="UQY4" s="3188"/>
      <c r="UQZ4" s="3188"/>
      <c r="URA4" s="3188"/>
      <c r="URB4" s="3188"/>
      <c r="URC4" s="3188"/>
      <c r="URD4" s="3188"/>
      <c r="URE4" s="3188"/>
      <c r="URF4" s="3188"/>
      <c r="URG4" s="3188"/>
      <c r="URH4" s="3188"/>
      <c r="URI4" s="3188"/>
      <c r="URJ4" s="3188"/>
      <c r="URK4" s="3188"/>
      <c r="URL4" s="3188"/>
      <c r="URM4" s="3188"/>
      <c r="URN4" s="3188"/>
      <c r="URO4" s="3188"/>
      <c r="URP4" s="3188"/>
      <c r="URQ4" s="3188"/>
      <c r="URR4" s="3188"/>
      <c r="URS4" s="3188"/>
      <c r="URT4" s="3188"/>
      <c r="URU4" s="3188"/>
      <c r="URV4" s="3188"/>
      <c r="URW4" s="3188"/>
      <c r="URX4" s="3188"/>
      <c r="URY4" s="3188"/>
      <c r="URZ4" s="3188"/>
      <c r="USA4" s="3188"/>
      <c r="USB4" s="3188"/>
      <c r="USC4" s="3188"/>
      <c r="USD4" s="3188"/>
      <c r="USE4" s="3188"/>
      <c r="USF4" s="3188"/>
      <c r="USG4" s="3188"/>
      <c r="USH4" s="3188"/>
      <c r="USI4" s="3188"/>
      <c r="USJ4" s="3188"/>
      <c r="USK4" s="3188"/>
      <c r="USL4" s="3188"/>
      <c r="USM4" s="3188"/>
      <c r="USN4" s="3188"/>
      <c r="USO4" s="3188"/>
      <c r="USP4" s="3188"/>
      <c r="USQ4" s="3188"/>
      <c r="USR4" s="3188"/>
      <c r="USS4" s="3188"/>
      <c r="UST4" s="3188"/>
      <c r="USU4" s="3188"/>
      <c r="USV4" s="3188"/>
      <c r="USW4" s="3188"/>
      <c r="USX4" s="3188"/>
      <c r="USY4" s="3188"/>
      <c r="USZ4" s="3188"/>
      <c r="UTA4" s="3188"/>
      <c r="UTB4" s="3188"/>
      <c r="UTC4" s="3188"/>
      <c r="UTD4" s="3188"/>
      <c r="UTE4" s="3188"/>
      <c r="UTF4" s="3188"/>
      <c r="UTG4" s="3188"/>
      <c r="UTH4" s="3188"/>
      <c r="UTI4" s="3188"/>
      <c r="UTJ4" s="3188"/>
      <c r="UTK4" s="3188"/>
      <c r="UTL4" s="3188"/>
      <c r="UTM4" s="3188"/>
      <c r="UTN4" s="3188"/>
      <c r="UTO4" s="3188"/>
      <c r="UTP4" s="3188"/>
      <c r="UTQ4" s="3188"/>
      <c r="UTR4" s="3188"/>
      <c r="UTS4" s="3188"/>
      <c r="UTT4" s="3188"/>
      <c r="UTU4" s="3188"/>
      <c r="UTV4" s="3188"/>
      <c r="UTW4" s="3188"/>
      <c r="UTX4" s="3188"/>
      <c r="UTY4" s="3188"/>
      <c r="UTZ4" s="3188"/>
      <c r="UUA4" s="3188"/>
      <c r="UUB4" s="3188"/>
      <c r="UUC4" s="3188"/>
      <c r="UUD4" s="3188"/>
      <c r="UUE4" s="3188"/>
      <c r="UUF4" s="3188"/>
      <c r="UUG4" s="3188"/>
      <c r="UUH4" s="3188"/>
      <c r="UUI4" s="3188"/>
      <c r="UUJ4" s="3188"/>
      <c r="UUK4" s="3188"/>
      <c r="UUL4" s="3188"/>
      <c r="UUM4" s="3188"/>
      <c r="UUN4" s="3188"/>
      <c r="UUO4" s="3188"/>
      <c r="UUP4" s="3188"/>
      <c r="UUQ4" s="3188"/>
      <c r="UUR4" s="3188"/>
      <c r="UUS4" s="3188"/>
      <c r="UUT4" s="3188"/>
      <c r="UUU4" s="3188"/>
      <c r="UUV4" s="3188"/>
      <c r="UUW4" s="3188"/>
      <c r="UUX4" s="3188"/>
      <c r="UUY4" s="3188"/>
      <c r="UUZ4" s="3188"/>
      <c r="UVA4" s="3188"/>
      <c r="UVB4" s="3188"/>
      <c r="UVC4" s="3188"/>
      <c r="UVD4" s="3188"/>
      <c r="UVE4" s="3188"/>
      <c r="UVF4" s="3188"/>
      <c r="UVG4" s="3188"/>
      <c r="UVH4" s="3188"/>
      <c r="UVI4" s="3188"/>
      <c r="UVJ4" s="3188"/>
      <c r="UVK4" s="3188"/>
      <c r="UVL4" s="3188"/>
      <c r="UVM4" s="3188"/>
      <c r="UVN4" s="3188"/>
      <c r="UVO4" s="3188"/>
      <c r="UVP4" s="3188"/>
      <c r="UVQ4" s="3188"/>
      <c r="UVR4" s="3188"/>
      <c r="UVS4" s="3188"/>
      <c r="UVT4" s="3188"/>
      <c r="UVU4" s="3188"/>
      <c r="UVV4" s="3188"/>
      <c r="UVW4" s="3188"/>
      <c r="UVX4" s="3188"/>
      <c r="UVY4" s="3188"/>
      <c r="UVZ4" s="3188"/>
      <c r="UWA4" s="3188"/>
      <c r="UWB4" s="3188"/>
      <c r="UWC4" s="3188"/>
      <c r="UWD4" s="3188"/>
      <c r="UWE4" s="3188"/>
      <c r="UWF4" s="3188"/>
      <c r="UWG4" s="3188"/>
      <c r="UWH4" s="3188"/>
      <c r="UWI4" s="3188"/>
      <c r="UWJ4" s="3188"/>
      <c r="UWK4" s="3188"/>
      <c r="UWL4" s="3188"/>
      <c r="UWM4" s="3188"/>
      <c r="UWN4" s="3188"/>
      <c r="UWO4" s="3188"/>
      <c r="UWP4" s="3188"/>
      <c r="UWQ4" s="3188"/>
      <c r="UWR4" s="3188"/>
      <c r="UWS4" s="3188"/>
      <c r="UWT4" s="3188"/>
      <c r="UWU4" s="3188"/>
      <c r="UWV4" s="3188"/>
      <c r="UWW4" s="3188"/>
      <c r="UWX4" s="3188"/>
      <c r="UWY4" s="3188"/>
      <c r="UWZ4" s="3188"/>
      <c r="UXA4" s="3188"/>
      <c r="UXB4" s="3188"/>
      <c r="UXC4" s="3188"/>
      <c r="UXD4" s="3188"/>
      <c r="UXE4" s="3188"/>
      <c r="UXF4" s="3188"/>
      <c r="UXG4" s="3188"/>
      <c r="UXH4" s="3188"/>
      <c r="UXI4" s="3188"/>
      <c r="UXJ4" s="3188"/>
      <c r="UXK4" s="3188"/>
      <c r="UXL4" s="3188"/>
      <c r="UXM4" s="3188"/>
      <c r="UXN4" s="3188"/>
      <c r="UXO4" s="3188"/>
      <c r="UXP4" s="3188"/>
      <c r="UXQ4" s="3188"/>
      <c r="UXR4" s="3188"/>
      <c r="UXS4" s="3188"/>
      <c r="UXT4" s="3188"/>
      <c r="UXU4" s="3188"/>
      <c r="UXV4" s="3188"/>
      <c r="UXW4" s="3188"/>
      <c r="UXX4" s="3188"/>
      <c r="UXY4" s="3188"/>
      <c r="UXZ4" s="3188"/>
      <c r="UYA4" s="3188"/>
      <c r="UYB4" s="3188"/>
      <c r="UYC4" s="3188"/>
      <c r="UYD4" s="3188"/>
      <c r="UYE4" s="3188"/>
      <c r="UYF4" s="3188"/>
      <c r="UYG4" s="3188"/>
      <c r="UYH4" s="3188"/>
      <c r="UYI4" s="3188"/>
      <c r="UYJ4" s="3188"/>
      <c r="UYK4" s="3188"/>
      <c r="UYL4" s="3188"/>
      <c r="UYM4" s="3188"/>
      <c r="UYN4" s="3188"/>
      <c r="UYO4" s="3188"/>
      <c r="UYP4" s="3188"/>
      <c r="UYQ4" s="3188"/>
      <c r="UYR4" s="3188"/>
      <c r="UYS4" s="3188"/>
      <c r="UYT4" s="3188"/>
      <c r="UYU4" s="3188"/>
      <c r="UYV4" s="3188"/>
      <c r="UYW4" s="3188"/>
      <c r="UYX4" s="3188"/>
      <c r="UYY4" s="3188"/>
      <c r="UYZ4" s="3188"/>
      <c r="UZA4" s="3188"/>
      <c r="UZB4" s="3188"/>
      <c r="UZC4" s="3188"/>
      <c r="UZD4" s="3188"/>
      <c r="UZE4" s="3188"/>
      <c r="UZF4" s="3188"/>
      <c r="UZG4" s="3188"/>
      <c r="UZH4" s="3188"/>
      <c r="UZI4" s="3188"/>
      <c r="UZJ4" s="3188"/>
      <c r="UZK4" s="3188"/>
      <c r="UZL4" s="3188"/>
      <c r="UZM4" s="3188"/>
      <c r="UZN4" s="3188"/>
      <c r="UZO4" s="3188"/>
      <c r="UZP4" s="3188"/>
      <c r="UZQ4" s="3188"/>
      <c r="UZR4" s="3188"/>
      <c r="UZS4" s="3188"/>
      <c r="UZT4" s="3188"/>
      <c r="UZU4" s="3188"/>
      <c r="UZV4" s="3188"/>
      <c r="UZW4" s="3188"/>
      <c r="UZX4" s="3188"/>
      <c r="UZY4" s="3188"/>
      <c r="UZZ4" s="3188"/>
      <c r="VAA4" s="3188"/>
      <c r="VAB4" s="3188"/>
      <c r="VAC4" s="3188"/>
      <c r="VAD4" s="3188"/>
      <c r="VAE4" s="3188"/>
      <c r="VAF4" s="3188"/>
      <c r="VAG4" s="3188"/>
      <c r="VAH4" s="3188"/>
      <c r="VAI4" s="3188"/>
      <c r="VAJ4" s="3188"/>
      <c r="VAK4" s="3188"/>
      <c r="VAL4" s="3188"/>
      <c r="VAM4" s="3188"/>
      <c r="VAN4" s="3188"/>
      <c r="VAO4" s="3188"/>
      <c r="VAP4" s="3188"/>
      <c r="VAQ4" s="3188"/>
      <c r="VAR4" s="3188"/>
      <c r="VAS4" s="3188"/>
      <c r="VAT4" s="3188"/>
      <c r="VAU4" s="3188"/>
      <c r="VAV4" s="3188"/>
      <c r="VAW4" s="3188"/>
      <c r="VAX4" s="3188"/>
      <c r="VAY4" s="3188"/>
      <c r="VAZ4" s="3188"/>
      <c r="VBA4" s="3188"/>
      <c r="VBB4" s="3188"/>
      <c r="VBC4" s="3188"/>
      <c r="VBD4" s="3188"/>
      <c r="VBE4" s="3188"/>
      <c r="VBF4" s="3188"/>
      <c r="VBG4" s="3188"/>
      <c r="VBH4" s="3188"/>
      <c r="VBI4" s="3188"/>
      <c r="VBJ4" s="3188"/>
      <c r="VBK4" s="3188"/>
      <c r="VBL4" s="3188"/>
      <c r="VBM4" s="3188"/>
      <c r="VBN4" s="3188"/>
      <c r="VBO4" s="3188"/>
      <c r="VBP4" s="3188"/>
      <c r="VBQ4" s="3188"/>
      <c r="VBR4" s="3188"/>
      <c r="VBS4" s="3188"/>
      <c r="VBT4" s="3188"/>
      <c r="VBU4" s="3188"/>
      <c r="VBV4" s="3188"/>
      <c r="VBW4" s="3188"/>
      <c r="VBX4" s="3188"/>
      <c r="VBY4" s="3188"/>
      <c r="VBZ4" s="3188"/>
      <c r="VCA4" s="3188"/>
      <c r="VCB4" s="3188"/>
      <c r="VCC4" s="3188"/>
      <c r="VCD4" s="3188"/>
      <c r="VCE4" s="3188"/>
      <c r="VCF4" s="3188"/>
      <c r="VCG4" s="3188"/>
      <c r="VCH4" s="3188"/>
      <c r="VCI4" s="3188"/>
      <c r="VCJ4" s="3188"/>
      <c r="VCK4" s="3188"/>
      <c r="VCL4" s="3188"/>
      <c r="VCM4" s="3188"/>
      <c r="VCN4" s="3188"/>
      <c r="VCO4" s="3188"/>
      <c r="VCP4" s="3188"/>
      <c r="VCQ4" s="3188"/>
      <c r="VCR4" s="3188"/>
      <c r="VCS4" s="3188"/>
      <c r="VCT4" s="3188"/>
      <c r="VCU4" s="3188"/>
      <c r="VCV4" s="3188"/>
      <c r="VCW4" s="3188"/>
      <c r="VCX4" s="3188"/>
      <c r="VCY4" s="3188"/>
      <c r="VCZ4" s="3188"/>
      <c r="VDA4" s="3188"/>
      <c r="VDB4" s="3188"/>
      <c r="VDC4" s="3188"/>
      <c r="VDD4" s="3188"/>
      <c r="VDE4" s="3188"/>
      <c r="VDF4" s="3188"/>
      <c r="VDG4" s="3188"/>
      <c r="VDH4" s="3188"/>
      <c r="VDI4" s="3188"/>
      <c r="VDJ4" s="3188"/>
      <c r="VDK4" s="3188"/>
      <c r="VDL4" s="3188"/>
      <c r="VDM4" s="3188"/>
      <c r="VDN4" s="3188"/>
      <c r="VDO4" s="3188"/>
      <c r="VDP4" s="3188"/>
      <c r="VDQ4" s="3188"/>
      <c r="VDR4" s="3188"/>
      <c r="VDS4" s="3188"/>
      <c r="VDT4" s="3188"/>
      <c r="VDU4" s="3188"/>
      <c r="VDV4" s="3188"/>
      <c r="VDW4" s="3188"/>
      <c r="VDX4" s="3188"/>
      <c r="VDY4" s="3188"/>
      <c r="VDZ4" s="3188"/>
      <c r="VEA4" s="3188"/>
      <c r="VEB4" s="3188"/>
      <c r="VEC4" s="3188"/>
      <c r="VED4" s="3188"/>
      <c r="VEE4" s="3188"/>
      <c r="VEF4" s="3188"/>
      <c r="VEG4" s="3188"/>
      <c r="VEH4" s="3188"/>
      <c r="VEI4" s="3188"/>
      <c r="VEJ4" s="3188"/>
      <c r="VEK4" s="3188"/>
      <c r="VEL4" s="3188"/>
      <c r="VEM4" s="3188"/>
      <c r="VEN4" s="3188"/>
      <c r="VEO4" s="3188"/>
      <c r="VEP4" s="3188"/>
      <c r="VEQ4" s="3188"/>
      <c r="VER4" s="3188"/>
      <c r="VES4" s="3188"/>
      <c r="VET4" s="3188"/>
      <c r="VEU4" s="3188"/>
      <c r="VEV4" s="3188"/>
      <c r="VEW4" s="3188"/>
      <c r="VEX4" s="3188"/>
      <c r="VEY4" s="3188"/>
      <c r="VEZ4" s="3188"/>
      <c r="VFA4" s="3188"/>
      <c r="VFB4" s="3188"/>
      <c r="VFC4" s="3188"/>
      <c r="VFD4" s="3188"/>
      <c r="VFE4" s="3188"/>
      <c r="VFF4" s="3188"/>
      <c r="VFG4" s="3188"/>
      <c r="VFH4" s="3188"/>
      <c r="VFI4" s="3188"/>
      <c r="VFJ4" s="3188"/>
      <c r="VFK4" s="3188"/>
      <c r="VFL4" s="3188"/>
      <c r="VFM4" s="3188"/>
      <c r="VFN4" s="3188"/>
      <c r="VFO4" s="3188"/>
      <c r="VFP4" s="3188"/>
      <c r="VFQ4" s="3188"/>
      <c r="VFR4" s="3188"/>
      <c r="VFS4" s="3188"/>
      <c r="VFT4" s="3188"/>
      <c r="VFU4" s="3188"/>
      <c r="VFV4" s="3188"/>
      <c r="VFW4" s="3188"/>
      <c r="VFX4" s="3188"/>
      <c r="VFY4" s="3188"/>
      <c r="VFZ4" s="3188"/>
      <c r="VGA4" s="3188"/>
      <c r="VGB4" s="3188"/>
      <c r="VGC4" s="3188"/>
      <c r="VGD4" s="3188"/>
      <c r="VGE4" s="3188"/>
      <c r="VGF4" s="3188"/>
      <c r="VGG4" s="3188"/>
      <c r="VGH4" s="3188"/>
      <c r="VGI4" s="3188"/>
      <c r="VGJ4" s="3188"/>
      <c r="VGK4" s="3188"/>
      <c r="VGL4" s="3188"/>
      <c r="VGM4" s="3188"/>
      <c r="VGN4" s="3188"/>
      <c r="VGO4" s="3188"/>
      <c r="VGP4" s="3188"/>
      <c r="VGQ4" s="3188"/>
      <c r="VGR4" s="3188"/>
      <c r="VGS4" s="3188"/>
      <c r="VGT4" s="3188"/>
      <c r="VGU4" s="3188"/>
      <c r="VGV4" s="3188"/>
      <c r="VGW4" s="3188"/>
      <c r="VGX4" s="3188"/>
      <c r="VGY4" s="3188"/>
      <c r="VGZ4" s="3188"/>
      <c r="VHA4" s="3188"/>
      <c r="VHB4" s="3188"/>
      <c r="VHC4" s="3188"/>
      <c r="VHD4" s="3188"/>
      <c r="VHE4" s="3188"/>
      <c r="VHF4" s="3188"/>
      <c r="VHG4" s="3188"/>
      <c r="VHH4" s="3188"/>
      <c r="VHI4" s="3188"/>
      <c r="VHJ4" s="3188"/>
      <c r="VHK4" s="3188"/>
      <c r="VHL4" s="3188"/>
      <c r="VHM4" s="3188"/>
      <c r="VHN4" s="3188"/>
      <c r="VHO4" s="3188"/>
      <c r="VHP4" s="3188"/>
      <c r="VHQ4" s="3188"/>
      <c r="VHR4" s="3188"/>
      <c r="VHS4" s="3188"/>
      <c r="VHT4" s="3188"/>
      <c r="VHU4" s="3188"/>
      <c r="VHV4" s="3188"/>
      <c r="VHW4" s="3188"/>
      <c r="VHX4" s="3188"/>
      <c r="VHY4" s="3188"/>
      <c r="VHZ4" s="3188"/>
      <c r="VIA4" s="3188"/>
      <c r="VIB4" s="3188"/>
      <c r="VIC4" s="3188"/>
      <c r="VID4" s="3188"/>
      <c r="VIE4" s="3188"/>
      <c r="VIF4" s="3188"/>
      <c r="VIG4" s="3188"/>
      <c r="VIH4" s="3188"/>
      <c r="VII4" s="3188"/>
      <c r="VIJ4" s="3188"/>
      <c r="VIK4" s="3188"/>
      <c r="VIL4" s="3188"/>
      <c r="VIM4" s="3188"/>
      <c r="VIN4" s="3188"/>
      <c r="VIO4" s="3188"/>
      <c r="VIP4" s="3188"/>
      <c r="VIQ4" s="3188"/>
      <c r="VIR4" s="3188"/>
      <c r="VIS4" s="3188"/>
      <c r="VIT4" s="3188"/>
      <c r="VIU4" s="3188"/>
      <c r="VIV4" s="3188"/>
      <c r="VIW4" s="3188"/>
      <c r="VIX4" s="3188"/>
      <c r="VIY4" s="3188"/>
      <c r="VIZ4" s="3188"/>
      <c r="VJA4" s="3188"/>
      <c r="VJB4" s="3188"/>
      <c r="VJC4" s="3188"/>
      <c r="VJD4" s="3188"/>
      <c r="VJE4" s="3188"/>
      <c r="VJF4" s="3188"/>
      <c r="VJG4" s="3188"/>
      <c r="VJH4" s="3188"/>
      <c r="VJI4" s="3188"/>
      <c r="VJJ4" s="3188"/>
      <c r="VJK4" s="3188"/>
      <c r="VJL4" s="3188"/>
      <c r="VJM4" s="3188"/>
      <c r="VJN4" s="3188"/>
      <c r="VJO4" s="3188"/>
      <c r="VJP4" s="3188"/>
      <c r="VJQ4" s="3188"/>
      <c r="VJR4" s="3188"/>
      <c r="VJS4" s="3188"/>
      <c r="VJT4" s="3188"/>
      <c r="VJU4" s="3188"/>
      <c r="VJV4" s="3188"/>
      <c r="VJW4" s="3188"/>
      <c r="VJX4" s="3188"/>
      <c r="VJY4" s="3188"/>
      <c r="VJZ4" s="3188"/>
      <c r="VKA4" s="3188"/>
      <c r="VKB4" s="3188"/>
      <c r="VKC4" s="3188"/>
      <c r="VKD4" s="3188"/>
      <c r="VKE4" s="3188"/>
      <c r="VKF4" s="3188"/>
      <c r="VKG4" s="3188"/>
      <c r="VKH4" s="3188"/>
      <c r="VKI4" s="3188"/>
      <c r="VKJ4" s="3188"/>
      <c r="VKK4" s="3188"/>
      <c r="VKL4" s="3188"/>
      <c r="VKM4" s="3188"/>
      <c r="VKN4" s="3188"/>
      <c r="VKO4" s="3188"/>
      <c r="VKP4" s="3188"/>
      <c r="VKQ4" s="3188"/>
      <c r="VKR4" s="3188"/>
      <c r="VKS4" s="3188"/>
      <c r="VKT4" s="3188"/>
      <c r="VKU4" s="3188"/>
      <c r="VKV4" s="3188"/>
      <c r="VKW4" s="3188"/>
      <c r="VKX4" s="3188"/>
      <c r="VKY4" s="3188"/>
      <c r="VKZ4" s="3188"/>
      <c r="VLA4" s="3188"/>
      <c r="VLB4" s="3188"/>
      <c r="VLC4" s="3188"/>
      <c r="VLD4" s="3188"/>
      <c r="VLE4" s="3188"/>
      <c r="VLF4" s="3188"/>
      <c r="VLG4" s="3188"/>
      <c r="VLH4" s="3188"/>
      <c r="VLI4" s="3188"/>
      <c r="VLJ4" s="3188"/>
      <c r="VLK4" s="3188"/>
      <c r="VLL4" s="3188"/>
      <c r="VLM4" s="3188"/>
      <c r="VLN4" s="3188"/>
      <c r="VLO4" s="3188"/>
      <c r="VLP4" s="3188"/>
      <c r="VLQ4" s="3188"/>
      <c r="VLR4" s="3188"/>
      <c r="VLS4" s="3188"/>
      <c r="VLT4" s="3188"/>
      <c r="VLU4" s="3188"/>
      <c r="VLV4" s="3188"/>
      <c r="VLW4" s="3188"/>
      <c r="VLX4" s="3188"/>
      <c r="VLY4" s="3188"/>
      <c r="VLZ4" s="3188"/>
      <c r="VMA4" s="3188"/>
      <c r="VMB4" s="3188"/>
      <c r="VMC4" s="3188"/>
      <c r="VMD4" s="3188"/>
      <c r="VME4" s="3188"/>
      <c r="VMF4" s="3188"/>
      <c r="VMG4" s="3188"/>
      <c r="VMH4" s="3188"/>
      <c r="VMI4" s="3188"/>
      <c r="VMJ4" s="3188"/>
      <c r="VMK4" s="3188"/>
      <c r="VML4" s="3188"/>
      <c r="VMM4" s="3188"/>
      <c r="VMN4" s="3188"/>
      <c r="VMO4" s="3188"/>
      <c r="VMP4" s="3188"/>
      <c r="VMQ4" s="3188"/>
      <c r="VMR4" s="3188"/>
      <c r="VMS4" s="3188"/>
      <c r="VMT4" s="3188"/>
      <c r="VMU4" s="3188"/>
      <c r="VMV4" s="3188"/>
      <c r="VMW4" s="3188"/>
      <c r="VMX4" s="3188"/>
      <c r="VMY4" s="3188"/>
      <c r="VMZ4" s="3188"/>
      <c r="VNA4" s="3188"/>
      <c r="VNB4" s="3188"/>
      <c r="VNC4" s="3188"/>
      <c r="VND4" s="3188"/>
      <c r="VNE4" s="3188"/>
      <c r="VNF4" s="3188"/>
      <c r="VNG4" s="3188"/>
      <c r="VNH4" s="3188"/>
      <c r="VNI4" s="3188"/>
      <c r="VNJ4" s="3188"/>
      <c r="VNK4" s="3188"/>
      <c r="VNL4" s="3188"/>
      <c r="VNM4" s="3188"/>
      <c r="VNN4" s="3188"/>
      <c r="VNO4" s="3188"/>
      <c r="VNP4" s="3188"/>
      <c r="VNQ4" s="3188"/>
      <c r="VNR4" s="3188"/>
      <c r="VNS4" s="3188"/>
      <c r="VNT4" s="3188"/>
      <c r="VNU4" s="3188"/>
      <c r="VNV4" s="3188"/>
      <c r="VNW4" s="3188"/>
      <c r="VNX4" s="3188"/>
      <c r="VNY4" s="3188"/>
      <c r="VNZ4" s="3188"/>
      <c r="VOA4" s="3188"/>
      <c r="VOB4" s="3188"/>
      <c r="VOC4" s="3188"/>
      <c r="VOD4" s="3188"/>
      <c r="VOE4" s="3188"/>
      <c r="VOF4" s="3188"/>
      <c r="VOG4" s="3188"/>
      <c r="VOH4" s="3188"/>
      <c r="VOI4" s="3188"/>
      <c r="VOJ4" s="3188"/>
      <c r="VOK4" s="3188"/>
      <c r="VOL4" s="3188"/>
      <c r="VOM4" s="3188"/>
      <c r="VON4" s="3188"/>
      <c r="VOO4" s="3188"/>
      <c r="VOP4" s="3188"/>
      <c r="VOQ4" s="3188"/>
      <c r="VOR4" s="3188"/>
      <c r="VOS4" s="3188"/>
      <c r="VOT4" s="3188"/>
      <c r="VOU4" s="3188"/>
      <c r="VOV4" s="3188"/>
      <c r="VOW4" s="3188"/>
      <c r="VOX4" s="3188"/>
      <c r="VOY4" s="3188"/>
      <c r="VOZ4" s="3188"/>
      <c r="VPA4" s="3188"/>
      <c r="VPB4" s="3188"/>
      <c r="VPC4" s="3188"/>
      <c r="VPD4" s="3188"/>
      <c r="VPE4" s="3188"/>
      <c r="VPF4" s="3188"/>
      <c r="VPG4" s="3188"/>
      <c r="VPH4" s="3188"/>
      <c r="VPI4" s="3188"/>
      <c r="VPJ4" s="3188"/>
      <c r="VPK4" s="3188"/>
      <c r="VPL4" s="3188"/>
      <c r="VPM4" s="3188"/>
      <c r="VPN4" s="3188"/>
      <c r="VPO4" s="3188"/>
      <c r="VPP4" s="3188"/>
      <c r="VPQ4" s="3188"/>
      <c r="VPR4" s="3188"/>
      <c r="VPS4" s="3188"/>
      <c r="VPT4" s="3188"/>
      <c r="VPU4" s="3188"/>
      <c r="VPV4" s="3188"/>
      <c r="VPW4" s="3188"/>
      <c r="VPX4" s="3188"/>
      <c r="VPY4" s="3188"/>
      <c r="VPZ4" s="3188"/>
      <c r="VQA4" s="3188"/>
      <c r="VQB4" s="3188"/>
      <c r="VQC4" s="3188"/>
      <c r="VQD4" s="3188"/>
      <c r="VQE4" s="3188"/>
      <c r="VQF4" s="3188"/>
      <c r="VQG4" s="3188"/>
      <c r="VQH4" s="3188"/>
      <c r="VQI4" s="3188"/>
      <c r="VQJ4" s="3188"/>
      <c r="VQK4" s="3188"/>
      <c r="VQL4" s="3188"/>
      <c r="VQM4" s="3188"/>
      <c r="VQN4" s="3188"/>
      <c r="VQO4" s="3188"/>
      <c r="VQP4" s="3188"/>
      <c r="VQQ4" s="3188"/>
      <c r="VQR4" s="3188"/>
      <c r="VQS4" s="3188"/>
      <c r="VQT4" s="3188"/>
      <c r="VQU4" s="3188"/>
      <c r="VQV4" s="3188"/>
      <c r="VQW4" s="3188"/>
      <c r="VQX4" s="3188"/>
      <c r="VQY4" s="3188"/>
      <c r="VQZ4" s="3188"/>
      <c r="VRA4" s="3188"/>
      <c r="VRB4" s="3188"/>
      <c r="VRC4" s="3188"/>
      <c r="VRD4" s="3188"/>
      <c r="VRE4" s="3188"/>
      <c r="VRF4" s="3188"/>
      <c r="VRG4" s="3188"/>
      <c r="VRH4" s="3188"/>
      <c r="VRI4" s="3188"/>
      <c r="VRJ4" s="3188"/>
      <c r="VRK4" s="3188"/>
      <c r="VRL4" s="3188"/>
      <c r="VRM4" s="3188"/>
      <c r="VRN4" s="3188"/>
      <c r="VRO4" s="3188"/>
      <c r="VRP4" s="3188"/>
      <c r="VRQ4" s="3188"/>
      <c r="VRR4" s="3188"/>
      <c r="VRS4" s="3188"/>
      <c r="VRT4" s="3188"/>
      <c r="VRU4" s="3188"/>
      <c r="VRV4" s="3188"/>
      <c r="VRW4" s="3188"/>
      <c r="VRX4" s="3188"/>
      <c r="VRY4" s="3188"/>
      <c r="VRZ4" s="3188"/>
      <c r="VSA4" s="3188"/>
      <c r="VSB4" s="3188"/>
      <c r="VSC4" s="3188"/>
      <c r="VSD4" s="3188"/>
      <c r="VSE4" s="3188"/>
      <c r="VSF4" s="3188"/>
      <c r="VSG4" s="3188"/>
      <c r="VSH4" s="3188"/>
      <c r="VSI4" s="3188"/>
      <c r="VSJ4" s="3188"/>
      <c r="VSK4" s="3188"/>
      <c r="VSL4" s="3188"/>
      <c r="VSM4" s="3188"/>
      <c r="VSN4" s="3188"/>
      <c r="VSO4" s="3188"/>
      <c r="VSP4" s="3188"/>
      <c r="VSQ4" s="3188"/>
      <c r="VSR4" s="3188"/>
      <c r="VSS4" s="3188"/>
      <c r="VST4" s="3188"/>
      <c r="VSU4" s="3188"/>
      <c r="VSV4" s="3188"/>
      <c r="VSW4" s="3188"/>
      <c r="VSX4" s="3188"/>
      <c r="VSY4" s="3188"/>
      <c r="VSZ4" s="3188"/>
      <c r="VTA4" s="3188"/>
      <c r="VTB4" s="3188"/>
      <c r="VTC4" s="3188"/>
      <c r="VTD4" s="3188"/>
      <c r="VTE4" s="3188"/>
      <c r="VTF4" s="3188"/>
      <c r="VTG4" s="3188"/>
      <c r="VTH4" s="3188"/>
      <c r="VTI4" s="3188"/>
      <c r="VTJ4" s="3188"/>
      <c r="VTK4" s="3188"/>
      <c r="VTL4" s="3188"/>
      <c r="VTM4" s="3188"/>
      <c r="VTN4" s="3188"/>
      <c r="VTO4" s="3188"/>
      <c r="VTP4" s="3188"/>
      <c r="VTQ4" s="3188"/>
      <c r="VTR4" s="3188"/>
      <c r="VTS4" s="3188"/>
      <c r="VTT4" s="3188"/>
      <c r="VTU4" s="3188"/>
      <c r="VTV4" s="3188"/>
      <c r="VTW4" s="3188"/>
      <c r="VTX4" s="3188"/>
      <c r="VTY4" s="3188"/>
      <c r="VTZ4" s="3188"/>
      <c r="VUA4" s="3188"/>
      <c r="VUB4" s="3188"/>
      <c r="VUC4" s="3188"/>
      <c r="VUD4" s="3188"/>
      <c r="VUE4" s="3188"/>
      <c r="VUF4" s="3188"/>
      <c r="VUG4" s="3188"/>
      <c r="VUH4" s="3188"/>
      <c r="VUI4" s="3188"/>
      <c r="VUJ4" s="3188"/>
      <c r="VUK4" s="3188"/>
      <c r="VUL4" s="3188"/>
      <c r="VUM4" s="3188"/>
      <c r="VUN4" s="3188"/>
      <c r="VUO4" s="3188"/>
      <c r="VUP4" s="3188"/>
      <c r="VUQ4" s="3188"/>
      <c r="VUR4" s="3188"/>
      <c r="VUS4" s="3188"/>
      <c r="VUT4" s="3188"/>
      <c r="VUU4" s="3188"/>
      <c r="VUV4" s="3188"/>
      <c r="VUW4" s="3188"/>
      <c r="VUX4" s="3188"/>
      <c r="VUY4" s="3188"/>
      <c r="VUZ4" s="3188"/>
      <c r="VVA4" s="3188"/>
      <c r="VVB4" s="3188"/>
      <c r="VVC4" s="3188"/>
      <c r="VVD4" s="3188"/>
      <c r="VVE4" s="3188"/>
      <c r="VVF4" s="3188"/>
      <c r="VVG4" s="3188"/>
      <c r="VVH4" s="3188"/>
      <c r="VVI4" s="3188"/>
      <c r="VVJ4" s="3188"/>
      <c r="VVK4" s="3188"/>
      <c r="VVL4" s="3188"/>
      <c r="VVM4" s="3188"/>
      <c r="VVN4" s="3188"/>
      <c r="VVO4" s="3188"/>
      <c r="VVP4" s="3188"/>
      <c r="VVQ4" s="3188"/>
      <c r="VVR4" s="3188"/>
      <c r="VVS4" s="3188"/>
      <c r="VVT4" s="3188"/>
      <c r="VVU4" s="3188"/>
      <c r="VVV4" s="3188"/>
      <c r="VVW4" s="3188"/>
      <c r="VVX4" s="3188"/>
      <c r="VVY4" s="3188"/>
      <c r="VVZ4" s="3188"/>
      <c r="VWA4" s="3188"/>
      <c r="VWB4" s="3188"/>
      <c r="VWC4" s="3188"/>
      <c r="VWD4" s="3188"/>
      <c r="VWE4" s="3188"/>
      <c r="VWF4" s="3188"/>
      <c r="VWG4" s="3188"/>
      <c r="VWH4" s="3188"/>
      <c r="VWI4" s="3188"/>
      <c r="VWJ4" s="3188"/>
      <c r="VWK4" s="3188"/>
      <c r="VWL4" s="3188"/>
      <c r="VWM4" s="3188"/>
      <c r="VWN4" s="3188"/>
      <c r="VWO4" s="3188"/>
      <c r="VWP4" s="3188"/>
      <c r="VWQ4" s="3188"/>
      <c r="VWR4" s="3188"/>
      <c r="VWS4" s="3188"/>
      <c r="VWT4" s="3188"/>
      <c r="VWU4" s="3188"/>
      <c r="VWV4" s="3188"/>
      <c r="VWW4" s="3188"/>
      <c r="VWX4" s="3188"/>
      <c r="VWY4" s="3188"/>
      <c r="VWZ4" s="3188"/>
      <c r="VXA4" s="3188"/>
      <c r="VXB4" s="3188"/>
      <c r="VXC4" s="3188"/>
      <c r="VXD4" s="3188"/>
      <c r="VXE4" s="3188"/>
      <c r="VXF4" s="3188"/>
      <c r="VXG4" s="3188"/>
      <c r="VXH4" s="3188"/>
      <c r="VXI4" s="3188"/>
      <c r="VXJ4" s="3188"/>
      <c r="VXK4" s="3188"/>
      <c r="VXL4" s="3188"/>
      <c r="VXM4" s="3188"/>
      <c r="VXN4" s="3188"/>
      <c r="VXO4" s="3188"/>
      <c r="VXP4" s="3188"/>
      <c r="VXQ4" s="3188"/>
      <c r="VXR4" s="3188"/>
      <c r="VXS4" s="3188"/>
      <c r="VXT4" s="3188"/>
      <c r="VXU4" s="3188"/>
      <c r="VXV4" s="3188"/>
      <c r="VXW4" s="3188"/>
      <c r="VXX4" s="3188"/>
      <c r="VXY4" s="3188"/>
      <c r="VXZ4" s="3188"/>
      <c r="VYA4" s="3188"/>
      <c r="VYB4" s="3188"/>
      <c r="VYC4" s="3188"/>
      <c r="VYD4" s="3188"/>
      <c r="VYE4" s="3188"/>
      <c r="VYF4" s="3188"/>
      <c r="VYG4" s="3188"/>
      <c r="VYH4" s="3188"/>
      <c r="VYI4" s="3188"/>
      <c r="VYJ4" s="3188"/>
      <c r="VYK4" s="3188"/>
      <c r="VYL4" s="3188"/>
      <c r="VYM4" s="3188"/>
      <c r="VYN4" s="3188"/>
      <c r="VYO4" s="3188"/>
      <c r="VYP4" s="3188"/>
      <c r="VYQ4" s="3188"/>
      <c r="VYR4" s="3188"/>
      <c r="VYS4" s="3188"/>
      <c r="VYT4" s="3188"/>
      <c r="VYU4" s="3188"/>
      <c r="VYV4" s="3188"/>
      <c r="VYW4" s="3188"/>
      <c r="VYX4" s="3188"/>
      <c r="VYY4" s="3188"/>
      <c r="VYZ4" s="3188"/>
      <c r="VZA4" s="3188"/>
      <c r="VZB4" s="3188"/>
      <c r="VZC4" s="3188"/>
      <c r="VZD4" s="3188"/>
      <c r="VZE4" s="3188"/>
      <c r="VZF4" s="3188"/>
      <c r="VZG4" s="3188"/>
      <c r="VZH4" s="3188"/>
      <c r="VZI4" s="3188"/>
      <c r="VZJ4" s="3188"/>
      <c r="VZK4" s="3188"/>
      <c r="VZL4" s="3188"/>
      <c r="VZM4" s="3188"/>
      <c r="VZN4" s="3188"/>
      <c r="VZO4" s="3188"/>
      <c r="VZP4" s="3188"/>
      <c r="VZQ4" s="3188"/>
      <c r="VZR4" s="3188"/>
      <c r="VZS4" s="3188"/>
      <c r="VZT4" s="3188"/>
      <c r="VZU4" s="3188"/>
      <c r="VZV4" s="3188"/>
      <c r="VZW4" s="3188"/>
      <c r="VZX4" s="3188"/>
      <c r="VZY4" s="3188"/>
      <c r="VZZ4" s="3188"/>
      <c r="WAA4" s="3188"/>
      <c r="WAB4" s="3188"/>
      <c r="WAC4" s="3188"/>
      <c r="WAD4" s="3188"/>
      <c r="WAE4" s="3188"/>
      <c r="WAF4" s="3188"/>
      <c r="WAG4" s="3188"/>
      <c r="WAH4" s="3188"/>
      <c r="WAI4" s="3188"/>
      <c r="WAJ4" s="3188"/>
      <c r="WAK4" s="3188"/>
      <c r="WAL4" s="3188"/>
      <c r="WAM4" s="3188"/>
      <c r="WAN4" s="3188"/>
      <c r="WAO4" s="3188"/>
      <c r="WAP4" s="3188"/>
      <c r="WAQ4" s="3188"/>
      <c r="WAR4" s="3188"/>
      <c r="WAS4" s="3188"/>
      <c r="WAT4" s="3188"/>
      <c r="WAU4" s="3188"/>
      <c r="WAV4" s="3188"/>
      <c r="WAW4" s="3188"/>
      <c r="WAX4" s="3188"/>
      <c r="WAY4" s="3188"/>
      <c r="WAZ4" s="3188"/>
      <c r="WBA4" s="3188"/>
      <c r="WBB4" s="3188"/>
      <c r="WBC4" s="3188"/>
      <c r="WBD4" s="3188"/>
      <c r="WBE4" s="3188"/>
      <c r="WBF4" s="3188"/>
      <c r="WBG4" s="3188"/>
      <c r="WBH4" s="3188"/>
      <c r="WBI4" s="3188"/>
      <c r="WBJ4" s="3188"/>
      <c r="WBK4" s="3188"/>
      <c r="WBL4" s="3188"/>
      <c r="WBM4" s="3188"/>
      <c r="WBN4" s="3188"/>
      <c r="WBO4" s="3188"/>
      <c r="WBP4" s="3188"/>
      <c r="WBQ4" s="3188"/>
      <c r="WBR4" s="3188"/>
      <c r="WBS4" s="3188"/>
      <c r="WBT4" s="3188"/>
      <c r="WBU4" s="3188"/>
      <c r="WBV4" s="3188"/>
      <c r="WBW4" s="3188"/>
      <c r="WBX4" s="3188"/>
      <c r="WBY4" s="3188"/>
      <c r="WBZ4" s="3188"/>
      <c r="WCA4" s="3188"/>
      <c r="WCB4" s="3188"/>
      <c r="WCC4" s="3188"/>
      <c r="WCD4" s="3188"/>
      <c r="WCE4" s="3188"/>
      <c r="WCF4" s="3188"/>
      <c r="WCG4" s="3188"/>
      <c r="WCH4" s="3188"/>
      <c r="WCI4" s="3188"/>
      <c r="WCJ4" s="3188"/>
      <c r="WCK4" s="3188"/>
      <c r="WCL4" s="3188"/>
      <c r="WCM4" s="3188"/>
      <c r="WCN4" s="3188"/>
      <c r="WCO4" s="3188"/>
      <c r="WCP4" s="3188"/>
      <c r="WCQ4" s="3188"/>
      <c r="WCR4" s="3188"/>
      <c r="WCS4" s="3188"/>
      <c r="WCT4" s="3188"/>
      <c r="WCU4" s="3188"/>
      <c r="WCV4" s="3188"/>
      <c r="WCW4" s="3188"/>
      <c r="WCX4" s="3188"/>
      <c r="WCY4" s="3188"/>
      <c r="WCZ4" s="3188"/>
      <c r="WDA4" s="3188"/>
      <c r="WDB4" s="3188"/>
      <c r="WDC4" s="3188"/>
      <c r="WDD4" s="3188"/>
      <c r="WDE4" s="3188"/>
      <c r="WDF4" s="3188"/>
      <c r="WDG4" s="3188"/>
      <c r="WDH4" s="3188"/>
      <c r="WDI4" s="3188"/>
      <c r="WDJ4" s="3188"/>
      <c r="WDK4" s="3188"/>
      <c r="WDL4" s="3188"/>
      <c r="WDM4" s="3188"/>
      <c r="WDN4" s="3188"/>
      <c r="WDO4" s="3188"/>
      <c r="WDP4" s="3188"/>
      <c r="WDQ4" s="3188"/>
      <c r="WDR4" s="3188"/>
      <c r="WDS4" s="3188"/>
      <c r="WDT4" s="3188"/>
      <c r="WDU4" s="3188"/>
      <c r="WDV4" s="3188"/>
      <c r="WDW4" s="3188"/>
      <c r="WDX4" s="3188"/>
      <c r="WDY4" s="3188"/>
      <c r="WDZ4" s="3188"/>
      <c r="WEA4" s="3188"/>
      <c r="WEB4" s="3188"/>
      <c r="WEC4" s="3188"/>
      <c r="WED4" s="3188"/>
      <c r="WEE4" s="3188"/>
      <c r="WEF4" s="3188"/>
      <c r="WEG4" s="3188"/>
      <c r="WEH4" s="3188"/>
      <c r="WEI4" s="3188"/>
      <c r="WEJ4" s="3188"/>
      <c r="WEK4" s="3188"/>
      <c r="WEL4" s="3188"/>
      <c r="WEM4" s="3188"/>
      <c r="WEN4" s="3188"/>
      <c r="WEO4" s="3188"/>
      <c r="WEP4" s="3188"/>
      <c r="WEQ4" s="3188"/>
      <c r="WER4" s="3188"/>
      <c r="WES4" s="3188"/>
      <c r="WET4" s="3188"/>
      <c r="WEU4" s="3188"/>
      <c r="WEV4" s="3188"/>
      <c r="WEW4" s="3188"/>
      <c r="WEX4" s="3188"/>
      <c r="WEY4" s="3188"/>
      <c r="WEZ4" s="3188"/>
      <c r="WFA4" s="3188"/>
      <c r="WFB4" s="3188"/>
      <c r="WFC4" s="3188"/>
      <c r="WFD4" s="3188"/>
      <c r="WFE4" s="3188"/>
      <c r="WFF4" s="3188"/>
      <c r="WFG4" s="3188"/>
      <c r="WFH4" s="3188"/>
      <c r="WFI4" s="3188"/>
      <c r="WFJ4" s="3188"/>
      <c r="WFK4" s="3188"/>
      <c r="WFL4" s="3188"/>
      <c r="WFM4" s="3188"/>
      <c r="WFN4" s="3188"/>
      <c r="WFO4" s="3188"/>
      <c r="WFP4" s="3188"/>
      <c r="WFQ4" s="3188"/>
      <c r="WFR4" s="3188"/>
      <c r="WFS4" s="3188"/>
      <c r="WFT4" s="3188"/>
      <c r="WFU4" s="3188"/>
      <c r="WFV4" s="3188"/>
      <c r="WFW4" s="3188"/>
      <c r="WFX4" s="3188"/>
      <c r="WFY4" s="3188"/>
      <c r="WFZ4" s="3188"/>
      <c r="WGA4" s="3188"/>
      <c r="WGB4" s="3188"/>
      <c r="WGC4" s="3188"/>
      <c r="WGD4" s="3188"/>
      <c r="WGE4" s="3188"/>
      <c r="WGF4" s="3188"/>
      <c r="WGG4" s="3188"/>
      <c r="WGH4" s="3188"/>
      <c r="WGI4" s="3188"/>
      <c r="WGJ4" s="3188"/>
      <c r="WGK4" s="3188"/>
      <c r="WGL4" s="3188"/>
      <c r="WGM4" s="3188"/>
      <c r="WGN4" s="3188"/>
      <c r="WGO4" s="3188"/>
      <c r="WGP4" s="3188"/>
      <c r="WGQ4" s="3188"/>
      <c r="WGR4" s="3188"/>
      <c r="WGS4" s="3188"/>
      <c r="WGT4" s="3188"/>
      <c r="WGU4" s="3188"/>
      <c r="WGV4" s="3188"/>
      <c r="WGW4" s="3188"/>
      <c r="WGX4" s="3188"/>
      <c r="WGY4" s="3188"/>
      <c r="WGZ4" s="3188"/>
      <c r="WHA4" s="3188"/>
      <c r="WHB4" s="3188"/>
      <c r="WHC4" s="3188"/>
      <c r="WHD4" s="3188"/>
      <c r="WHE4" s="3188"/>
      <c r="WHF4" s="3188"/>
      <c r="WHG4" s="3188"/>
      <c r="WHH4" s="3188"/>
      <c r="WHI4" s="3188"/>
      <c r="WHJ4" s="3188"/>
      <c r="WHK4" s="3188"/>
      <c r="WHL4" s="3188"/>
      <c r="WHM4" s="3188"/>
      <c r="WHN4" s="3188"/>
      <c r="WHO4" s="3188"/>
      <c r="WHP4" s="3188"/>
      <c r="WHQ4" s="3188"/>
      <c r="WHR4" s="3188"/>
      <c r="WHS4" s="3188"/>
      <c r="WHT4" s="3188"/>
      <c r="WHU4" s="3188"/>
      <c r="WHV4" s="3188"/>
      <c r="WHW4" s="3188"/>
      <c r="WHX4" s="3188"/>
      <c r="WHY4" s="3188"/>
      <c r="WHZ4" s="3188"/>
      <c r="WIA4" s="3188"/>
      <c r="WIB4" s="3188"/>
      <c r="WIC4" s="3188"/>
      <c r="WID4" s="3188"/>
      <c r="WIE4" s="3188"/>
      <c r="WIF4" s="3188"/>
      <c r="WIG4" s="3188"/>
      <c r="WIH4" s="3188"/>
      <c r="WII4" s="3188"/>
      <c r="WIJ4" s="3188"/>
      <c r="WIK4" s="3188"/>
      <c r="WIL4" s="3188"/>
      <c r="WIM4" s="3188"/>
      <c r="WIN4" s="3188"/>
      <c r="WIO4" s="3188"/>
      <c r="WIP4" s="3188"/>
      <c r="WIQ4" s="3188"/>
      <c r="WIR4" s="3188"/>
      <c r="WIS4" s="3188"/>
      <c r="WIT4" s="3188"/>
      <c r="WIU4" s="3188"/>
      <c r="WIV4" s="3188"/>
      <c r="WIW4" s="3188"/>
      <c r="WIX4" s="3188"/>
      <c r="WIY4" s="3188"/>
      <c r="WIZ4" s="3188"/>
      <c r="WJA4" s="3188"/>
      <c r="WJB4" s="3188"/>
      <c r="WJC4" s="3188"/>
      <c r="WJD4" s="3188"/>
      <c r="WJE4" s="3188"/>
      <c r="WJF4" s="3188"/>
      <c r="WJG4" s="3188"/>
      <c r="WJH4" s="3188"/>
      <c r="WJI4" s="3188"/>
      <c r="WJJ4" s="3188"/>
      <c r="WJK4" s="3188"/>
      <c r="WJL4" s="3188"/>
      <c r="WJM4" s="3188"/>
      <c r="WJN4" s="3188"/>
      <c r="WJO4" s="3188"/>
      <c r="WJP4" s="3188"/>
      <c r="WJQ4" s="3188"/>
      <c r="WJR4" s="3188"/>
      <c r="WJS4" s="3188"/>
      <c r="WJT4" s="3188"/>
      <c r="WJU4" s="3188"/>
      <c r="WJV4" s="3188"/>
      <c r="WJW4" s="3188"/>
      <c r="WJX4" s="3188"/>
      <c r="WJY4" s="3188"/>
      <c r="WJZ4" s="3188"/>
      <c r="WKA4" s="3188"/>
      <c r="WKB4" s="3188"/>
      <c r="WKC4" s="3188"/>
      <c r="WKD4" s="3188"/>
      <c r="WKE4" s="3188"/>
      <c r="WKF4" s="3188"/>
      <c r="WKG4" s="3188"/>
      <c r="WKH4" s="3188"/>
      <c r="WKI4" s="3188"/>
      <c r="WKJ4" s="3188"/>
      <c r="WKK4" s="3188"/>
      <c r="WKL4" s="3188"/>
      <c r="WKM4" s="3188"/>
      <c r="WKN4" s="3188"/>
      <c r="WKO4" s="3188"/>
      <c r="WKP4" s="3188"/>
      <c r="WKQ4" s="3188"/>
      <c r="WKR4" s="3188"/>
      <c r="WKS4" s="3188"/>
      <c r="WKT4" s="3188"/>
      <c r="WKU4" s="3188"/>
      <c r="WKV4" s="3188"/>
      <c r="WKW4" s="3188"/>
      <c r="WKX4" s="3188"/>
      <c r="WKY4" s="3188"/>
      <c r="WKZ4" s="3188"/>
      <c r="WLA4" s="3188"/>
      <c r="WLB4" s="3188"/>
      <c r="WLC4" s="3188"/>
      <c r="WLD4" s="3188"/>
      <c r="WLE4" s="3188"/>
      <c r="WLF4" s="3188"/>
      <c r="WLG4" s="3188"/>
      <c r="WLH4" s="3188"/>
      <c r="WLI4" s="3188"/>
      <c r="WLJ4" s="3188"/>
      <c r="WLK4" s="3188"/>
      <c r="WLL4" s="3188"/>
      <c r="WLM4" s="3188"/>
      <c r="WLN4" s="3188"/>
      <c r="WLO4" s="3188"/>
      <c r="WLP4" s="3188"/>
      <c r="WLQ4" s="3188"/>
      <c r="WLR4" s="3188"/>
      <c r="WLS4" s="3188"/>
      <c r="WLT4" s="3188"/>
      <c r="WLU4" s="3188"/>
      <c r="WLV4" s="3188"/>
      <c r="WLW4" s="3188"/>
      <c r="WLX4" s="3188"/>
      <c r="WLY4" s="3188"/>
      <c r="WLZ4" s="3188"/>
      <c r="WMA4" s="3188"/>
      <c r="WMB4" s="3188"/>
      <c r="WMC4" s="3188"/>
      <c r="WMD4" s="3188"/>
      <c r="WME4" s="3188"/>
      <c r="WMF4" s="3188"/>
      <c r="WMG4" s="3188"/>
      <c r="WMH4" s="3188"/>
      <c r="WMI4" s="3188"/>
      <c r="WMJ4" s="3188"/>
      <c r="WMK4" s="3188"/>
      <c r="WML4" s="3188"/>
      <c r="WMM4" s="3188"/>
      <c r="WMN4" s="3188"/>
      <c r="WMO4" s="3188"/>
      <c r="WMP4" s="3188"/>
      <c r="WMQ4" s="3188"/>
      <c r="WMR4" s="3188"/>
      <c r="WMS4" s="3188"/>
      <c r="WMT4" s="3188"/>
      <c r="WMU4" s="3188"/>
      <c r="WMV4" s="3188"/>
      <c r="WMW4" s="3188"/>
      <c r="WMX4" s="3188"/>
      <c r="WMY4" s="3188"/>
      <c r="WMZ4" s="3188"/>
      <c r="WNA4" s="3188"/>
      <c r="WNB4" s="3188"/>
      <c r="WNC4" s="3188"/>
      <c r="WND4" s="3188"/>
      <c r="WNE4" s="3188"/>
      <c r="WNF4" s="3188"/>
      <c r="WNG4" s="3188"/>
      <c r="WNH4" s="3188"/>
      <c r="WNI4" s="3188"/>
      <c r="WNJ4" s="3188"/>
      <c r="WNK4" s="3188"/>
      <c r="WNL4" s="3188"/>
      <c r="WNM4" s="3188"/>
      <c r="WNN4" s="3188"/>
      <c r="WNO4" s="3188"/>
      <c r="WNP4" s="3188"/>
      <c r="WNQ4" s="3188"/>
      <c r="WNR4" s="3188"/>
      <c r="WNS4" s="3188"/>
      <c r="WNT4" s="3188"/>
      <c r="WNU4" s="3188"/>
      <c r="WNV4" s="3188"/>
      <c r="WNW4" s="3188"/>
      <c r="WNX4" s="3188"/>
      <c r="WNY4" s="3188"/>
      <c r="WNZ4" s="3188"/>
      <c r="WOA4" s="3188"/>
      <c r="WOB4" s="3188"/>
      <c r="WOC4" s="3188"/>
      <c r="WOD4" s="3188"/>
      <c r="WOE4" s="3188"/>
      <c r="WOF4" s="3188"/>
      <c r="WOG4" s="3188"/>
      <c r="WOH4" s="3188"/>
      <c r="WOI4" s="3188"/>
      <c r="WOJ4" s="3188"/>
      <c r="WOK4" s="3188"/>
      <c r="WOL4" s="3188"/>
      <c r="WOM4" s="3188"/>
      <c r="WON4" s="3188"/>
      <c r="WOO4" s="3188"/>
      <c r="WOP4" s="3188"/>
      <c r="WOQ4" s="3188"/>
      <c r="WOR4" s="3188"/>
      <c r="WOS4" s="3188"/>
      <c r="WOT4" s="3188"/>
      <c r="WOU4" s="3188"/>
      <c r="WOV4" s="3188"/>
      <c r="WOW4" s="3188"/>
      <c r="WOX4" s="3188"/>
      <c r="WOY4" s="3188"/>
      <c r="WOZ4" s="3188"/>
      <c r="WPA4" s="3188"/>
      <c r="WPB4" s="3188"/>
      <c r="WPC4" s="3188"/>
      <c r="WPD4" s="3188"/>
      <c r="WPE4" s="3188"/>
      <c r="WPF4" s="3188"/>
      <c r="WPG4" s="3188"/>
      <c r="WPH4" s="3188"/>
      <c r="WPI4" s="3188"/>
      <c r="WPJ4" s="3188"/>
      <c r="WPK4" s="3188"/>
      <c r="WPL4" s="3188"/>
      <c r="WPM4" s="3188"/>
      <c r="WPN4" s="3188"/>
      <c r="WPO4" s="3188"/>
      <c r="WPP4" s="3188"/>
      <c r="WPQ4" s="3188"/>
      <c r="WPR4" s="3188"/>
      <c r="WPS4" s="3188"/>
      <c r="WPT4" s="3188"/>
      <c r="WPU4" s="3188"/>
      <c r="WPV4" s="3188"/>
      <c r="WPW4" s="3188"/>
      <c r="WPX4" s="3188"/>
      <c r="WPY4" s="3188"/>
      <c r="WPZ4" s="3188"/>
      <c r="WQA4" s="3188"/>
      <c r="WQB4" s="3188"/>
      <c r="WQC4" s="3188"/>
      <c r="WQD4" s="3188"/>
      <c r="WQE4" s="3188"/>
      <c r="WQF4" s="3188"/>
      <c r="WQG4" s="3188"/>
      <c r="WQH4" s="3188"/>
      <c r="WQI4" s="3188"/>
      <c r="WQJ4" s="3188"/>
      <c r="WQK4" s="3188"/>
      <c r="WQL4" s="3188"/>
      <c r="WQM4" s="3188"/>
      <c r="WQN4" s="3188"/>
      <c r="WQO4" s="3188"/>
      <c r="WQP4" s="3188"/>
      <c r="WQQ4" s="3188"/>
      <c r="WQR4" s="3188"/>
      <c r="WQS4" s="3188"/>
      <c r="WQT4" s="3188"/>
      <c r="WQU4" s="3188"/>
      <c r="WQV4" s="3188"/>
      <c r="WQW4" s="3188"/>
      <c r="WQX4" s="3188"/>
      <c r="WQY4" s="3188"/>
      <c r="WQZ4" s="3188"/>
      <c r="WRA4" s="3188"/>
      <c r="WRB4" s="3188"/>
      <c r="WRC4" s="3188"/>
      <c r="WRD4" s="3188"/>
      <c r="WRE4" s="3188"/>
      <c r="WRF4" s="3188"/>
      <c r="WRG4" s="3188"/>
      <c r="WRH4" s="3188"/>
      <c r="WRI4" s="3188"/>
      <c r="WRJ4" s="3188"/>
      <c r="WRK4" s="3188"/>
      <c r="WRL4" s="3188"/>
      <c r="WRM4" s="3188"/>
      <c r="WRN4" s="3188"/>
      <c r="WRO4" s="3188"/>
      <c r="WRP4" s="3188"/>
      <c r="WRQ4" s="3188"/>
      <c r="WRR4" s="3188"/>
      <c r="WRS4" s="3188"/>
      <c r="WRT4" s="3188"/>
      <c r="WRU4" s="3188"/>
      <c r="WRV4" s="3188"/>
      <c r="WRW4" s="3188"/>
      <c r="WRX4" s="3188"/>
      <c r="WRY4" s="3188"/>
      <c r="WRZ4" s="3188"/>
      <c r="WSA4" s="3188"/>
      <c r="WSB4" s="3188"/>
      <c r="WSC4" s="3188"/>
      <c r="WSD4" s="3188"/>
      <c r="WSE4" s="3188"/>
      <c r="WSF4" s="3188"/>
      <c r="WSG4" s="3188"/>
      <c r="WSH4" s="3188"/>
      <c r="WSI4" s="3188"/>
      <c r="WSJ4" s="3188"/>
      <c r="WSK4" s="3188"/>
      <c r="WSL4" s="3188"/>
      <c r="WSM4" s="3188"/>
      <c r="WSN4" s="3188"/>
      <c r="WSO4" s="3188"/>
      <c r="WSP4" s="3188"/>
      <c r="WSQ4" s="3188"/>
      <c r="WSR4" s="3188"/>
      <c r="WSS4" s="3188"/>
      <c r="WST4" s="3188"/>
      <c r="WSU4" s="3188"/>
      <c r="WSV4" s="3188"/>
      <c r="WSW4" s="3188"/>
      <c r="WSX4" s="3188"/>
      <c r="WSY4" s="3188"/>
      <c r="WSZ4" s="3188"/>
      <c r="WTA4" s="3188"/>
      <c r="WTB4" s="3188"/>
      <c r="WTC4" s="3188"/>
      <c r="WTD4" s="3188"/>
      <c r="WTE4" s="3188"/>
      <c r="WTF4" s="3188"/>
      <c r="WTG4" s="3188"/>
      <c r="WTH4" s="3188"/>
      <c r="WTI4" s="3188"/>
      <c r="WTJ4" s="3188"/>
      <c r="WTK4" s="3188"/>
      <c r="WTL4" s="3188"/>
      <c r="WTM4" s="3188"/>
      <c r="WTN4" s="3188"/>
      <c r="WTO4" s="3188"/>
      <c r="WTP4" s="3188"/>
      <c r="WTQ4" s="3188"/>
      <c r="WTR4" s="3188"/>
      <c r="WTS4" s="3188"/>
      <c r="WTT4" s="3188"/>
      <c r="WTU4" s="3188"/>
      <c r="WTV4" s="3188"/>
      <c r="WTW4" s="3188"/>
      <c r="WTX4" s="3188"/>
      <c r="WTY4" s="3188"/>
      <c r="WTZ4" s="3188"/>
      <c r="WUA4" s="3188"/>
      <c r="WUB4" s="3188"/>
      <c r="WUC4" s="3188"/>
      <c r="WUD4" s="3188"/>
      <c r="WUE4" s="3188"/>
      <c r="WUF4" s="3188"/>
      <c r="WUG4" s="3188"/>
      <c r="WUH4" s="3188"/>
      <c r="WUI4" s="3188"/>
      <c r="WUJ4" s="3188"/>
      <c r="WUK4" s="3188"/>
      <c r="WUL4" s="3188"/>
      <c r="WUM4" s="3188"/>
      <c r="WUN4" s="3188"/>
      <c r="WUO4" s="3188"/>
      <c r="WUP4" s="3188"/>
      <c r="WUQ4" s="3188"/>
      <c r="WUR4" s="3188"/>
      <c r="WUS4" s="3188"/>
      <c r="WUT4" s="3188"/>
      <c r="WUU4" s="3188"/>
      <c r="WUV4" s="3188"/>
      <c r="WUW4" s="3188"/>
      <c r="WUX4" s="3188"/>
      <c r="WUY4" s="3188"/>
      <c r="WUZ4" s="3188"/>
      <c r="WVA4" s="3188"/>
      <c r="WVB4" s="3188"/>
      <c r="WVC4" s="3188"/>
      <c r="WVD4" s="3188"/>
      <c r="WVE4" s="3188"/>
      <c r="WVF4" s="3188"/>
      <c r="WVG4" s="3188"/>
      <c r="WVH4" s="3188"/>
      <c r="WVI4" s="3188"/>
      <c r="WVJ4" s="3188"/>
      <c r="WVK4" s="3188"/>
      <c r="WVL4" s="3188"/>
      <c r="WVM4" s="3188"/>
      <c r="WVN4" s="3188"/>
      <c r="WVO4" s="3188"/>
      <c r="WVP4" s="3188"/>
      <c r="WVQ4" s="3188"/>
      <c r="WVR4" s="3188"/>
      <c r="WVS4" s="3188"/>
      <c r="WVT4" s="3188"/>
      <c r="WVU4" s="3188"/>
      <c r="WVV4" s="3188"/>
      <c r="WVW4" s="3188"/>
      <c r="WVX4" s="3188"/>
      <c r="WVY4" s="3188"/>
      <c r="WVZ4" s="3188"/>
    </row>
    <row r="5" spans="1:16146">
      <c r="A5" s="2936" t="s">
        <v>3043</v>
      </c>
      <c r="B5" s="2936" t="s">
        <v>2995</v>
      </c>
      <c r="C5" s="2936" t="s">
        <v>3024</v>
      </c>
      <c r="D5" s="2936" t="s">
        <v>2819</v>
      </c>
      <c r="E5" s="2936" t="s">
        <v>3043</v>
      </c>
      <c r="F5" s="2936">
        <v>201718</v>
      </c>
      <c r="G5" s="2936" t="s">
        <v>3026</v>
      </c>
      <c r="H5" s="2936">
        <v>83739.600000000006</v>
      </c>
      <c r="I5" s="2936">
        <v>167479.20000000001</v>
      </c>
      <c r="J5" s="2936" t="s">
        <v>3044</v>
      </c>
      <c r="K5" s="2936" t="s">
        <v>3045</v>
      </c>
      <c r="L5" s="2936" t="s">
        <v>3046</v>
      </c>
      <c r="M5" s="2936" t="s">
        <v>3047</v>
      </c>
      <c r="N5" s="2936">
        <v>26600</v>
      </c>
      <c r="O5" s="2936">
        <v>211.77</v>
      </c>
      <c r="P5" s="2936">
        <v>1588.25</v>
      </c>
      <c r="Q5" s="2936">
        <v>49.44</v>
      </c>
      <c r="R5" s="2936" t="s">
        <v>2996</v>
      </c>
      <c r="S5" s="2936">
        <f t="shared" si="0"/>
        <v>3176.5138596315242</v>
      </c>
    </row>
    <row r="6" spans="1:16146">
      <c r="A6" s="2936" t="s">
        <v>3048</v>
      </c>
      <c r="B6" s="2936" t="s">
        <v>2995</v>
      </c>
      <c r="C6" s="2936" t="s">
        <v>3024</v>
      </c>
      <c r="D6" s="2936" t="s">
        <v>2819</v>
      </c>
      <c r="E6" s="2936" t="s">
        <v>3048</v>
      </c>
      <c r="F6" s="2936">
        <v>201717</v>
      </c>
      <c r="G6" s="2936" t="s">
        <v>3026</v>
      </c>
      <c r="H6" s="2936">
        <v>81670</v>
      </c>
      <c r="I6" s="2936">
        <v>163340</v>
      </c>
      <c r="J6" s="2936" t="s">
        <v>3044</v>
      </c>
      <c r="K6" s="2936" t="s">
        <v>3045</v>
      </c>
      <c r="L6" s="2936" t="s">
        <v>3046</v>
      </c>
      <c r="M6" s="2936" t="s">
        <v>3047</v>
      </c>
      <c r="N6" s="2936">
        <v>25700</v>
      </c>
      <c r="O6" s="2936">
        <v>209.79</v>
      </c>
      <c r="P6" s="2936">
        <v>1573.41</v>
      </c>
      <c r="Q6" s="2936">
        <v>59.63</v>
      </c>
      <c r="R6" s="2936" t="s">
        <v>2996</v>
      </c>
      <c r="S6" s="2936">
        <f t="shared" si="0"/>
        <v>3146.8103342720706</v>
      </c>
    </row>
    <row r="7" spans="1:16146" ht="13.5" customHeight="1">
      <c r="A7" s="3182" t="s">
        <v>3023</v>
      </c>
      <c r="B7" s="2936" t="s">
        <v>2995</v>
      </c>
      <c r="C7" s="2936" t="s">
        <v>3024</v>
      </c>
      <c r="D7" s="2936" t="s">
        <v>2819</v>
      </c>
      <c r="E7" s="2936" t="s">
        <v>3025</v>
      </c>
      <c r="F7" s="2936">
        <v>201808</v>
      </c>
      <c r="G7" s="2936" t="s">
        <v>3026</v>
      </c>
      <c r="H7" s="2936">
        <v>76584.7</v>
      </c>
      <c r="I7" s="2936">
        <v>206778.69</v>
      </c>
      <c r="J7" s="2936" t="s">
        <v>3027</v>
      </c>
      <c r="K7" s="2936" t="s">
        <v>3028</v>
      </c>
      <c r="L7" s="2936" t="s">
        <v>3029</v>
      </c>
      <c r="M7" s="2936" t="s">
        <v>3030</v>
      </c>
      <c r="N7" s="2936">
        <v>44230</v>
      </c>
      <c r="O7" s="2936">
        <v>385.02</v>
      </c>
      <c r="P7" s="2936">
        <v>2139</v>
      </c>
      <c r="Q7" s="2936">
        <v>0</v>
      </c>
      <c r="R7" s="2936" t="s">
        <v>2996</v>
      </c>
      <c r="S7" s="2936">
        <f t="shared" si="0"/>
        <v>5775.3049891166256</v>
      </c>
    </row>
    <row r="8" spans="1:16146" ht="14.25" customHeight="1">
      <c r="A8" s="2936" t="s">
        <v>3031</v>
      </c>
      <c r="B8" s="2936" t="s">
        <v>2995</v>
      </c>
      <c r="C8" s="2936" t="s">
        <v>3024</v>
      </c>
      <c r="D8" s="2936" t="s">
        <v>2819</v>
      </c>
      <c r="E8" s="2936" t="s">
        <v>3031</v>
      </c>
      <c r="F8" s="2936">
        <v>201743</v>
      </c>
      <c r="G8" s="2936" t="s">
        <v>3026</v>
      </c>
      <c r="H8" s="2936">
        <v>71637.2</v>
      </c>
      <c r="I8" s="2936">
        <v>179093</v>
      </c>
      <c r="J8" s="2936" t="s">
        <v>3032</v>
      </c>
      <c r="K8" s="2936" t="s">
        <v>3033</v>
      </c>
      <c r="L8" s="2936" t="s">
        <v>3034</v>
      </c>
      <c r="M8" s="2936" t="s">
        <v>3035</v>
      </c>
      <c r="N8" s="2936">
        <v>35460</v>
      </c>
      <c r="O8" s="2936">
        <v>330</v>
      </c>
      <c r="P8" s="2936">
        <v>1979.98</v>
      </c>
      <c r="Q8" s="2936">
        <v>30.27</v>
      </c>
      <c r="R8" s="2936" t="s">
        <v>2996</v>
      </c>
      <c r="S8" s="2936">
        <f t="shared" si="0"/>
        <v>4949.9422087965477</v>
      </c>
    </row>
    <row r="9" spans="1:16146">
      <c r="A9" s="2936" t="s">
        <v>3036</v>
      </c>
      <c r="B9" s="2936" t="s">
        <v>2995</v>
      </c>
      <c r="C9" s="2936" t="s">
        <v>3024</v>
      </c>
      <c r="D9" s="2936" t="s">
        <v>2819</v>
      </c>
      <c r="E9" s="2936" t="s">
        <v>3036</v>
      </c>
      <c r="F9" s="2936">
        <v>201742</v>
      </c>
      <c r="G9" s="2936" t="s">
        <v>3026</v>
      </c>
      <c r="H9" s="2936">
        <v>70863</v>
      </c>
      <c r="I9" s="2936">
        <v>191330.1</v>
      </c>
      <c r="J9" s="2936" t="s">
        <v>3027</v>
      </c>
      <c r="K9" s="2936" t="s">
        <v>3033</v>
      </c>
      <c r="L9" s="2936" t="s">
        <v>3034</v>
      </c>
      <c r="M9" s="2936" t="s">
        <v>3035</v>
      </c>
      <c r="N9" s="2936">
        <v>35070</v>
      </c>
      <c r="O9" s="2936">
        <v>329.93</v>
      </c>
      <c r="P9" s="2936">
        <v>1832.96</v>
      </c>
      <c r="Q9" s="2936">
        <v>27.85</v>
      </c>
      <c r="R9" s="2936" t="s">
        <v>2996</v>
      </c>
      <c r="S9" s="2936">
        <f t="shared" si="0"/>
        <v>4948.9860717158463</v>
      </c>
    </row>
    <row r="10" spans="1:16146" s="3188" customFormat="1">
      <c r="A10" s="2936" t="s">
        <v>3121</v>
      </c>
      <c r="B10" s="2936" t="s">
        <v>2995</v>
      </c>
      <c r="C10" s="2936" t="s">
        <v>3024</v>
      </c>
      <c r="D10" s="2936" t="s">
        <v>2819</v>
      </c>
      <c r="E10" s="2936" t="s">
        <v>3121</v>
      </c>
      <c r="F10" s="2936">
        <v>201807</v>
      </c>
      <c r="G10" s="2936" t="s">
        <v>3026</v>
      </c>
      <c r="H10" s="2936">
        <v>62869.3</v>
      </c>
      <c r="I10" s="2936">
        <v>125738.6</v>
      </c>
      <c r="J10" s="2936" t="s">
        <v>3044</v>
      </c>
      <c r="K10" s="2936" t="s">
        <v>3122</v>
      </c>
      <c r="L10" s="2936" t="s">
        <v>3123</v>
      </c>
      <c r="M10" s="2936" t="s">
        <v>3124</v>
      </c>
      <c r="N10" s="2936">
        <v>5778</v>
      </c>
      <c r="O10" s="2936">
        <v>61.27</v>
      </c>
      <c r="P10" s="2936">
        <v>459.51</v>
      </c>
      <c r="Q10" s="2936">
        <v>0</v>
      </c>
      <c r="R10" s="2936" t="s">
        <v>2996</v>
      </c>
      <c r="S10" s="2936">
        <f t="shared" si="0"/>
        <v>919.0495201950713</v>
      </c>
      <c r="T10" s="2936"/>
      <c r="U10" s="2936"/>
      <c r="V10" s="2936"/>
      <c r="W10" s="2936"/>
      <c r="X10" s="2936"/>
      <c r="Y10" s="2936"/>
      <c r="Z10" s="2936"/>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c r="IW10" s="2936"/>
      <c r="IX10" s="2936"/>
      <c r="IY10" s="2936"/>
      <c r="IZ10" s="2936"/>
      <c r="JA10" s="2936"/>
      <c r="JB10" s="2936"/>
      <c r="JC10" s="2936"/>
      <c r="JD10" s="2936"/>
      <c r="JE10" s="2936"/>
      <c r="JF10" s="2936"/>
      <c r="JG10" s="2936"/>
      <c r="JH10" s="2936"/>
      <c r="JI10" s="2936"/>
      <c r="JJ10" s="2936"/>
      <c r="JK10" s="2936"/>
      <c r="JL10" s="2936"/>
      <c r="JM10" s="2936"/>
      <c r="JN10" s="2936"/>
      <c r="JO10" s="2936"/>
      <c r="JP10" s="2936"/>
      <c r="JQ10" s="2936"/>
      <c r="JR10" s="2936"/>
      <c r="JS10" s="2936"/>
      <c r="JT10" s="2936"/>
      <c r="JU10" s="2936"/>
      <c r="JV10" s="2936"/>
      <c r="JW10" s="2936"/>
      <c r="JX10" s="2936"/>
      <c r="JY10" s="2936"/>
      <c r="JZ10" s="2936"/>
      <c r="KA10" s="2936"/>
      <c r="KB10" s="2936"/>
      <c r="KC10" s="2936"/>
      <c r="KD10" s="2936"/>
      <c r="KE10" s="2936"/>
      <c r="KF10" s="2936"/>
      <c r="KG10" s="2936"/>
      <c r="KH10" s="2936"/>
      <c r="KI10" s="2936"/>
      <c r="KJ10" s="2936"/>
      <c r="KK10" s="2936"/>
      <c r="KL10" s="2936"/>
      <c r="KM10" s="2936"/>
      <c r="KN10" s="2936"/>
      <c r="KO10" s="2936"/>
      <c r="KP10" s="2936"/>
      <c r="KQ10" s="2936"/>
      <c r="KR10" s="2936"/>
      <c r="KS10" s="2936"/>
      <c r="KT10" s="2936"/>
      <c r="KU10" s="2936"/>
      <c r="KV10" s="2936"/>
      <c r="KW10" s="2936"/>
      <c r="KX10" s="2936"/>
      <c r="KY10" s="2936"/>
      <c r="KZ10" s="2936"/>
      <c r="LA10" s="2936"/>
      <c r="LB10" s="2936"/>
      <c r="LC10" s="2936"/>
      <c r="LD10" s="2936"/>
      <c r="LE10" s="2936"/>
      <c r="LF10" s="2936"/>
      <c r="LG10" s="2936"/>
      <c r="LH10" s="2936"/>
      <c r="LI10" s="2936"/>
      <c r="LJ10" s="2936"/>
      <c r="LK10" s="2936"/>
      <c r="LL10" s="2936"/>
      <c r="LM10" s="2936"/>
      <c r="LN10" s="2936"/>
      <c r="LO10" s="2936"/>
      <c r="LP10" s="2936"/>
      <c r="LQ10" s="2936"/>
      <c r="LR10" s="2936"/>
      <c r="LS10" s="2936"/>
      <c r="LT10" s="2936"/>
      <c r="LU10" s="2936"/>
      <c r="LV10" s="2936"/>
      <c r="LW10" s="2936"/>
      <c r="LX10" s="2936"/>
      <c r="LY10" s="2936"/>
      <c r="LZ10" s="2936"/>
      <c r="MA10" s="2936"/>
      <c r="MB10" s="2936"/>
      <c r="MC10" s="2936"/>
      <c r="MD10" s="2936"/>
      <c r="ME10" s="2936"/>
      <c r="MF10" s="2936"/>
      <c r="MG10" s="2936"/>
      <c r="MH10" s="2936"/>
      <c r="MI10" s="2936"/>
      <c r="MJ10" s="2936"/>
      <c r="MK10" s="2936"/>
      <c r="ML10" s="2936"/>
      <c r="MM10" s="2936"/>
      <c r="MN10" s="2936"/>
      <c r="MO10" s="2936"/>
      <c r="MP10" s="2936"/>
      <c r="MQ10" s="2936"/>
      <c r="MR10" s="2936"/>
      <c r="MS10" s="2936"/>
      <c r="MT10" s="2936"/>
      <c r="MU10" s="2936"/>
      <c r="MV10" s="2936"/>
      <c r="MW10" s="2936"/>
      <c r="MX10" s="2936"/>
      <c r="MY10" s="2936"/>
      <c r="MZ10" s="2936"/>
      <c r="NA10" s="2936"/>
      <c r="NB10" s="2936"/>
      <c r="NC10" s="2936"/>
      <c r="ND10" s="2936"/>
      <c r="NE10" s="2936"/>
      <c r="NF10" s="2936"/>
      <c r="NG10" s="2936"/>
      <c r="NH10" s="2936"/>
      <c r="NI10" s="2936"/>
      <c r="NJ10" s="2936"/>
      <c r="NK10" s="2936"/>
      <c r="NL10" s="2936"/>
      <c r="NM10" s="2936"/>
      <c r="NN10" s="2936"/>
      <c r="NO10" s="2936"/>
      <c r="NP10" s="2936"/>
      <c r="NQ10" s="2936"/>
      <c r="NR10" s="2936"/>
      <c r="NS10" s="2936"/>
      <c r="NT10" s="2936"/>
      <c r="NU10" s="2936"/>
      <c r="NV10" s="2936"/>
      <c r="NW10" s="2936"/>
      <c r="NX10" s="2936"/>
      <c r="NY10" s="2936"/>
      <c r="NZ10" s="2936"/>
      <c r="OA10" s="2936"/>
      <c r="OB10" s="2936"/>
      <c r="OC10" s="2936"/>
      <c r="OD10" s="2936"/>
      <c r="OE10" s="2936"/>
      <c r="OF10" s="2936"/>
      <c r="OG10" s="2936"/>
      <c r="OH10" s="2936"/>
      <c r="OI10" s="2936"/>
      <c r="OJ10" s="2936"/>
      <c r="OK10" s="2936"/>
      <c r="OL10" s="2936"/>
      <c r="OM10" s="2936"/>
      <c r="ON10" s="2936"/>
      <c r="OO10" s="2936"/>
      <c r="OP10" s="2936"/>
      <c r="OQ10" s="2936"/>
      <c r="OR10" s="2936"/>
      <c r="OS10" s="2936"/>
      <c r="OT10" s="2936"/>
      <c r="OU10" s="2936"/>
      <c r="OV10" s="2936"/>
      <c r="OW10" s="2936"/>
      <c r="OX10" s="2936"/>
      <c r="OY10" s="2936"/>
      <c r="OZ10" s="2936"/>
      <c r="PA10" s="2936"/>
      <c r="PB10" s="2936"/>
      <c r="PC10" s="2936"/>
      <c r="PD10" s="2936"/>
      <c r="PE10" s="2936"/>
      <c r="PF10" s="2936"/>
      <c r="PG10" s="2936"/>
      <c r="PH10" s="2936"/>
      <c r="PI10" s="2936"/>
      <c r="PJ10" s="2936"/>
      <c r="PK10" s="2936"/>
      <c r="PL10" s="2936"/>
      <c r="PM10" s="2936"/>
      <c r="PN10" s="2936"/>
      <c r="PO10" s="2936"/>
      <c r="PP10" s="2936"/>
      <c r="PQ10" s="2936"/>
      <c r="PR10" s="2936"/>
      <c r="PS10" s="2936"/>
      <c r="PT10" s="2936"/>
      <c r="PU10" s="2936"/>
      <c r="PV10" s="2936"/>
      <c r="PW10" s="2936"/>
      <c r="PX10" s="2936"/>
      <c r="PY10" s="2936"/>
      <c r="PZ10" s="2936"/>
      <c r="QA10" s="2936"/>
      <c r="QB10" s="2936"/>
      <c r="QC10" s="2936"/>
      <c r="QD10" s="2936"/>
      <c r="QE10" s="2936"/>
      <c r="QF10" s="2936"/>
      <c r="QG10" s="2936"/>
      <c r="QH10" s="2936"/>
      <c r="QI10" s="2936"/>
      <c r="QJ10" s="2936"/>
      <c r="QK10" s="2936"/>
      <c r="QL10" s="2936"/>
      <c r="QM10" s="2936"/>
      <c r="QN10" s="2936"/>
      <c r="QO10" s="2936"/>
      <c r="QP10" s="2936"/>
      <c r="QQ10" s="2936"/>
      <c r="QR10" s="2936"/>
      <c r="QS10" s="2936"/>
      <c r="QT10" s="2936"/>
      <c r="QU10" s="2936"/>
      <c r="QV10" s="2936"/>
      <c r="QW10" s="2936"/>
      <c r="QX10" s="2936"/>
      <c r="QY10" s="2936"/>
      <c r="QZ10" s="2936"/>
      <c r="RA10" s="2936"/>
      <c r="RB10" s="2936"/>
      <c r="RC10" s="2936"/>
      <c r="RD10" s="2936"/>
      <c r="RE10" s="2936"/>
      <c r="RF10" s="2936"/>
      <c r="RG10" s="2936"/>
      <c r="RH10" s="2936"/>
      <c r="RI10" s="2936"/>
      <c r="RJ10" s="2936"/>
      <c r="RK10" s="2936"/>
      <c r="RL10" s="2936"/>
      <c r="RM10" s="2936"/>
      <c r="RN10" s="2936"/>
      <c r="RO10" s="2936"/>
      <c r="RP10" s="2936"/>
      <c r="RQ10" s="2936"/>
      <c r="RR10" s="2936"/>
      <c r="RS10" s="2936"/>
      <c r="RT10" s="2936"/>
      <c r="RU10" s="2936"/>
      <c r="RV10" s="2936"/>
      <c r="RW10" s="2936"/>
      <c r="RX10" s="2936"/>
      <c r="RY10" s="2936"/>
      <c r="RZ10" s="2936"/>
      <c r="SA10" s="2936"/>
      <c r="SB10" s="2936"/>
      <c r="SC10" s="2936"/>
      <c r="SD10" s="2936"/>
      <c r="SE10" s="2936"/>
      <c r="SF10" s="2936"/>
      <c r="SG10" s="2936"/>
      <c r="SH10" s="2936"/>
      <c r="SI10" s="2936"/>
      <c r="SJ10" s="2936"/>
      <c r="SK10" s="2936"/>
      <c r="SL10" s="2936"/>
      <c r="SM10" s="2936"/>
      <c r="SN10" s="2936"/>
      <c r="SO10" s="2936"/>
      <c r="SP10" s="2936"/>
      <c r="SQ10" s="2936"/>
      <c r="SR10" s="2936"/>
      <c r="SS10" s="2936"/>
      <c r="ST10" s="2936"/>
      <c r="SU10" s="2936"/>
      <c r="SV10" s="2936"/>
      <c r="SW10" s="2936"/>
      <c r="SX10" s="2936"/>
      <c r="SY10" s="2936"/>
      <c r="SZ10" s="2936"/>
      <c r="TA10" s="2936"/>
      <c r="TB10" s="2936"/>
      <c r="TC10" s="2936"/>
      <c r="TD10" s="2936"/>
      <c r="TE10" s="2936"/>
      <c r="TF10" s="2936"/>
      <c r="TG10" s="2936"/>
      <c r="TH10" s="2936"/>
      <c r="TI10" s="2936"/>
      <c r="TJ10" s="2936"/>
      <c r="TK10" s="2936"/>
      <c r="TL10" s="2936"/>
      <c r="TM10" s="2936"/>
      <c r="TN10" s="2936"/>
      <c r="TO10" s="2936"/>
      <c r="TP10" s="2936"/>
      <c r="TQ10" s="2936"/>
      <c r="TR10" s="2936"/>
      <c r="TS10" s="2936"/>
      <c r="TT10" s="2936"/>
      <c r="TU10" s="2936"/>
      <c r="TV10" s="2936"/>
      <c r="TW10" s="2936"/>
      <c r="TX10" s="2936"/>
      <c r="TY10" s="2936"/>
      <c r="TZ10" s="2936"/>
      <c r="UA10" s="2936"/>
      <c r="UB10" s="2936"/>
      <c r="UC10" s="2936"/>
      <c r="UD10" s="2936"/>
      <c r="UE10" s="2936"/>
      <c r="UF10" s="2936"/>
      <c r="UG10" s="2936"/>
      <c r="UH10" s="2936"/>
      <c r="UI10" s="2936"/>
      <c r="UJ10" s="2936"/>
      <c r="UK10" s="2936"/>
      <c r="UL10" s="2936"/>
      <c r="UM10" s="2936"/>
      <c r="UN10" s="2936"/>
      <c r="UO10" s="2936"/>
      <c r="UP10" s="2936"/>
      <c r="UQ10" s="2936"/>
      <c r="UR10" s="2936"/>
      <c r="US10" s="2936"/>
      <c r="UT10" s="2936"/>
      <c r="UU10" s="2936"/>
      <c r="UV10" s="2936"/>
      <c r="UW10" s="2936"/>
      <c r="UX10" s="2936"/>
      <c r="UY10" s="2936"/>
      <c r="UZ10" s="2936"/>
      <c r="VA10" s="2936"/>
      <c r="VB10" s="2936"/>
      <c r="VC10" s="2936"/>
      <c r="VD10" s="2936"/>
      <c r="VE10" s="2936"/>
      <c r="VF10" s="2936"/>
      <c r="VG10" s="2936"/>
      <c r="VH10" s="2936"/>
      <c r="VI10" s="2936"/>
      <c r="VJ10" s="2936"/>
      <c r="VK10" s="2936"/>
      <c r="VL10" s="2936"/>
      <c r="VM10" s="2936"/>
      <c r="VN10" s="2936"/>
      <c r="VO10" s="2936"/>
      <c r="VP10" s="2936"/>
      <c r="VQ10" s="2936"/>
      <c r="VR10" s="2936"/>
      <c r="VS10" s="2936"/>
      <c r="VT10" s="2936"/>
      <c r="VU10" s="2936"/>
      <c r="VV10" s="2936"/>
      <c r="VW10" s="2936"/>
      <c r="VX10" s="2936"/>
      <c r="VY10" s="2936"/>
      <c r="VZ10" s="2936"/>
      <c r="WA10" s="2936"/>
      <c r="WB10" s="2936"/>
      <c r="WC10" s="2936"/>
      <c r="WD10" s="2936"/>
      <c r="WE10" s="2936"/>
      <c r="WF10" s="2936"/>
      <c r="WG10" s="2936"/>
      <c r="WH10" s="2936"/>
      <c r="WI10" s="2936"/>
      <c r="WJ10" s="2936"/>
      <c r="WK10" s="2936"/>
      <c r="WL10" s="2936"/>
      <c r="WM10" s="2936"/>
      <c r="WN10" s="2936"/>
      <c r="WO10" s="2936"/>
      <c r="WP10" s="2936"/>
      <c r="WQ10" s="2936"/>
      <c r="WR10" s="2936"/>
      <c r="WS10" s="2936"/>
      <c r="WT10" s="2936"/>
      <c r="WU10" s="2936"/>
      <c r="WV10" s="2936"/>
      <c r="WW10" s="2936"/>
      <c r="WX10" s="2936"/>
      <c r="WY10" s="2936"/>
      <c r="WZ10" s="2936"/>
      <c r="XA10" s="2936"/>
      <c r="XB10" s="2936"/>
      <c r="XC10" s="2936"/>
      <c r="XD10" s="2936"/>
      <c r="XE10" s="2936"/>
      <c r="XF10" s="2936"/>
      <c r="XG10" s="2936"/>
      <c r="XH10" s="2936"/>
      <c r="XI10" s="2936"/>
      <c r="XJ10" s="2936"/>
      <c r="XK10" s="2936"/>
      <c r="XL10" s="2936"/>
      <c r="XM10" s="2936"/>
      <c r="XN10" s="2936"/>
      <c r="XO10" s="2936"/>
      <c r="XP10" s="2936"/>
      <c r="XQ10" s="2936"/>
      <c r="XR10" s="2936"/>
      <c r="XS10" s="2936"/>
      <c r="XT10" s="2936"/>
      <c r="XU10" s="2936"/>
      <c r="XV10" s="2936"/>
      <c r="XW10" s="2936"/>
      <c r="XX10" s="2936"/>
      <c r="XY10" s="2936"/>
      <c r="XZ10" s="2936"/>
      <c r="YA10" s="2936"/>
      <c r="YB10" s="2936"/>
      <c r="YC10" s="2936"/>
      <c r="YD10" s="2936"/>
      <c r="YE10" s="2936"/>
      <c r="YF10" s="2936"/>
      <c r="YG10" s="2936"/>
      <c r="YH10" s="2936"/>
      <c r="YI10" s="2936"/>
      <c r="YJ10" s="2936"/>
      <c r="YK10" s="2936"/>
      <c r="YL10" s="2936"/>
      <c r="YM10" s="2936"/>
      <c r="YN10" s="2936"/>
      <c r="YO10" s="2936"/>
      <c r="YP10" s="2936"/>
      <c r="YQ10" s="2936"/>
      <c r="YR10" s="2936"/>
      <c r="YS10" s="2936"/>
      <c r="YT10" s="2936"/>
      <c r="YU10" s="2936"/>
      <c r="YV10" s="2936"/>
      <c r="YW10" s="2936"/>
      <c r="YX10" s="2936"/>
      <c r="YY10" s="2936"/>
      <c r="YZ10" s="2936"/>
      <c r="ZA10" s="2936"/>
      <c r="ZB10" s="2936"/>
      <c r="ZC10" s="2936"/>
      <c r="ZD10" s="2936"/>
      <c r="ZE10" s="2936"/>
      <c r="ZF10" s="2936"/>
      <c r="ZG10" s="2936"/>
      <c r="ZH10" s="2936"/>
      <c r="ZI10" s="2936"/>
      <c r="ZJ10" s="2936"/>
      <c r="ZK10" s="2936"/>
      <c r="ZL10" s="2936"/>
      <c r="ZM10" s="2936"/>
      <c r="ZN10" s="2936"/>
      <c r="ZO10" s="2936"/>
      <c r="ZP10" s="2936"/>
      <c r="ZQ10" s="2936"/>
      <c r="ZR10" s="2936"/>
      <c r="ZS10" s="2936"/>
      <c r="ZT10" s="2936"/>
      <c r="ZU10" s="2936"/>
      <c r="ZV10" s="2936"/>
      <c r="ZW10" s="2936"/>
      <c r="ZX10" s="2936"/>
      <c r="ZY10" s="2936"/>
      <c r="ZZ10" s="2936"/>
      <c r="AAA10" s="2936"/>
      <c r="AAB10" s="2936"/>
      <c r="AAC10" s="2936"/>
      <c r="AAD10" s="2936"/>
      <c r="AAE10" s="2936"/>
      <c r="AAF10" s="2936"/>
      <c r="AAG10" s="2936"/>
      <c r="AAH10" s="2936"/>
      <c r="AAI10" s="2936"/>
      <c r="AAJ10" s="2936"/>
      <c r="AAK10" s="2936"/>
      <c r="AAL10" s="2936"/>
      <c r="AAM10" s="2936"/>
      <c r="AAN10" s="2936"/>
      <c r="AAO10" s="2936"/>
      <c r="AAP10" s="2936"/>
      <c r="AAQ10" s="2936"/>
      <c r="AAR10" s="2936"/>
      <c r="AAS10" s="2936"/>
      <c r="AAT10" s="2936"/>
      <c r="AAU10" s="2936"/>
      <c r="AAV10" s="2936"/>
      <c r="AAW10" s="2936"/>
      <c r="AAX10" s="2936"/>
      <c r="AAY10" s="2936"/>
      <c r="AAZ10" s="2936"/>
      <c r="ABA10" s="2936"/>
      <c r="ABB10" s="2936"/>
      <c r="ABC10" s="2936"/>
      <c r="ABD10" s="2936"/>
      <c r="ABE10" s="2936"/>
      <c r="ABF10" s="2936"/>
      <c r="ABG10" s="2936"/>
      <c r="ABH10" s="2936"/>
      <c r="ABI10" s="2936"/>
      <c r="ABJ10" s="2936"/>
      <c r="ABK10" s="2936"/>
      <c r="ABL10" s="2936"/>
      <c r="ABM10" s="2936"/>
      <c r="ABN10" s="2936"/>
      <c r="ABO10" s="2936"/>
      <c r="ABP10" s="2936"/>
      <c r="ABQ10" s="2936"/>
      <c r="ABR10" s="2936"/>
      <c r="ABS10" s="2936"/>
      <c r="ABT10" s="2936"/>
      <c r="ABU10" s="2936"/>
      <c r="ABV10" s="2936"/>
      <c r="ABW10" s="2936"/>
      <c r="ABX10" s="2936"/>
      <c r="ABY10" s="2936"/>
      <c r="ABZ10" s="2936"/>
      <c r="ACA10" s="2936"/>
      <c r="ACB10" s="2936"/>
      <c r="ACC10" s="2936"/>
      <c r="ACD10" s="2936"/>
      <c r="ACE10" s="2936"/>
      <c r="ACF10" s="2936"/>
      <c r="ACG10" s="2936"/>
      <c r="ACH10" s="2936"/>
      <c r="ACI10" s="2936"/>
      <c r="ACJ10" s="2936"/>
      <c r="ACK10" s="2936"/>
      <c r="ACL10" s="2936"/>
      <c r="ACM10" s="2936"/>
      <c r="ACN10" s="2936"/>
      <c r="ACO10" s="2936"/>
      <c r="ACP10" s="2936"/>
      <c r="ACQ10" s="2936"/>
      <c r="ACR10" s="2936"/>
      <c r="ACS10" s="2936"/>
      <c r="ACT10" s="2936"/>
      <c r="ACU10" s="2936"/>
      <c r="ACV10" s="2936"/>
      <c r="ACW10" s="2936"/>
      <c r="ACX10" s="2936"/>
      <c r="ACY10" s="2936"/>
      <c r="ACZ10" s="2936"/>
      <c r="ADA10" s="2936"/>
      <c r="ADB10" s="2936"/>
      <c r="ADC10" s="2936"/>
      <c r="ADD10" s="2936"/>
      <c r="ADE10" s="2936"/>
      <c r="ADF10" s="2936"/>
      <c r="ADG10" s="2936"/>
      <c r="ADH10" s="2936"/>
      <c r="ADI10" s="2936"/>
      <c r="ADJ10" s="2936"/>
      <c r="ADK10" s="2936"/>
      <c r="ADL10" s="2936"/>
      <c r="ADM10" s="2936"/>
      <c r="ADN10" s="2936"/>
      <c r="ADO10" s="2936"/>
      <c r="ADP10" s="2936"/>
      <c r="ADQ10" s="2936"/>
      <c r="ADR10" s="2936"/>
      <c r="ADS10" s="2936"/>
      <c r="ADT10" s="2936"/>
      <c r="ADU10" s="2936"/>
      <c r="ADV10" s="2936"/>
      <c r="ADW10" s="2936"/>
      <c r="ADX10" s="2936"/>
      <c r="ADY10" s="2936"/>
      <c r="ADZ10" s="2936"/>
      <c r="AEA10" s="2936"/>
      <c r="AEB10" s="2936"/>
      <c r="AEC10" s="2936"/>
      <c r="AED10" s="2936"/>
      <c r="AEE10" s="2936"/>
      <c r="AEF10" s="2936"/>
      <c r="AEG10" s="2936"/>
      <c r="AEH10" s="2936"/>
      <c r="AEI10" s="2936"/>
      <c r="AEJ10" s="2936"/>
      <c r="AEK10" s="2936"/>
      <c r="AEL10" s="2936"/>
      <c r="AEM10" s="2936"/>
      <c r="AEN10" s="2936"/>
      <c r="AEO10" s="2936"/>
      <c r="AEP10" s="2936"/>
      <c r="AEQ10" s="2936"/>
      <c r="AER10" s="2936"/>
      <c r="AES10" s="2936"/>
      <c r="AET10" s="2936"/>
      <c r="AEU10" s="2936"/>
      <c r="AEV10" s="2936"/>
      <c r="AEW10" s="2936"/>
      <c r="AEX10" s="2936"/>
      <c r="AEY10" s="2936"/>
      <c r="AEZ10" s="2936"/>
      <c r="AFA10" s="2936"/>
      <c r="AFB10" s="2936"/>
      <c r="AFC10" s="2936"/>
      <c r="AFD10" s="2936"/>
      <c r="AFE10" s="2936"/>
      <c r="AFF10" s="2936"/>
      <c r="AFG10" s="2936"/>
      <c r="AFH10" s="2936"/>
      <c r="AFI10" s="2936"/>
      <c r="AFJ10" s="2936"/>
      <c r="AFK10" s="2936"/>
      <c r="AFL10" s="2936"/>
      <c r="AFM10" s="2936"/>
      <c r="AFN10" s="2936"/>
      <c r="AFO10" s="2936"/>
      <c r="AFP10" s="2936"/>
      <c r="AFQ10" s="2936"/>
      <c r="AFR10" s="2936"/>
      <c r="AFS10" s="2936"/>
      <c r="AFT10" s="2936"/>
      <c r="AFU10" s="2936"/>
      <c r="AFV10" s="2936"/>
      <c r="AFW10" s="2936"/>
      <c r="AFX10" s="2936"/>
      <c r="AFY10" s="2936"/>
      <c r="AFZ10" s="2936"/>
      <c r="AGA10" s="2936"/>
      <c r="AGB10" s="2936"/>
      <c r="AGC10" s="2936"/>
      <c r="AGD10" s="2936"/>
      <c r="AGE10" s="2936"/>
      <c r="AGF10" s="2936"/>
      <c r="AGG10" s="2936"/>
      <c r="AGH10" s="2936"/>
      <c r="AGI10" s="2936"/>
      <c r="AGJ10" s="2936"/>
      <c r="AGK10" s="2936"/>
      <c r="AGL10" s="2936"/>
      <c r="AGM10" s="2936"/>
      <c r="AGN10" s="2936"/>
      <c r="AGO10" s="2936"/>
      <c r="AGP10" s="2936"/>
      <c r="AGQ10" s="2936"/>
      <c r="AGR10" s="2936"/>
      <c r="AGS10" s="2936"/>
      <c r="AGT10" s="2936"/>
      <c r="AGU10" s="2936"/>
      <c r="AGV10" s="2936"/>
      <c r="AGW10" s="2936"/>
      <c r="AGX10" s="2936"/>
      <c r="AGY10" s="2936"/>
      <c r="AGZ10" s="2936"/>
      <c r="AHA10" s="2936"/>
      <c r="AHB10" s="2936"/>
      <c r="AHC10" s="2936"/>
      <c r="AHD10" s="2936"/>
      <c r="AHE10" s="2936"/>
      <c r="AHF10" s="2936"/>
      <c r="AHG10" s="2936"/>
      <c r="AHH10" s="2936"/>
      <c r="AHI10" s="2936"/>
      <c r="AHJ10" s="2936"/>
      <c r="AHK10" s="2936"/>
      <c r="AHL10" s="2936"/>
      <c r="AHM10" s="2936"/>
      <c r="AHN10" s="2936"/>
      <c r="AHO10" s="2936"/>
      <c r="AHP10" s="2936"/>
      <c r="AHQ10" s="2936"/>
      <c r="AHR10" s="2936"/>
      <c r="AHS10" s="2936"/>
      <c r="AHT10" s="2936"/>
      <c r="AHU10" s="2936"/>
      <c r="AHV10" s="2936"/>
      <c r="AHW10" s="2936"/>
      <c r="AHX10" s="2936"/>
      <c r="AHY10" s="2936"/>
      <c r="AHZ10" s="2936"/>
      <c r="AIA10" s="2936"/>
      <c r="AIB10" s="2936"/>
      <c r="AIC10" s="2936"/>
      <c r="AID10" s="2936"/>
      <c r="AIE10" s="2936"/>
      <c r="AIF10" s="2936"/>
      <c r="AIG10" s="2936"/>
      <c r="AIH10" s="2936"/>
      <c r="AII10" s="2936"/>
      <c r="AIJ10" s="2936"/>
      <c r="AIK10" s="2936"/>
      <c r="AIL10" s="2936"/>
      <c r="AIM10" s="2936"/>
      <c r="AIN10" s="2936"/>
      <c r="AIO10" s="2936"/>
      <c r="AIP10" s="2936"/>
      <c r="AIQ10" s="2936"/>
      <c r="AIR10" s="2936"/>
      <c r="AIS10" s="2936"/>
      <c r="AIT10" s="2936"/>
      <c r="AIU10" s="2936"/>
      <c r="AIV10" s="2936"/>
      <c r="AIW10" s="2936"/>
      <c r="AIX10" s="2936"/>
      <c r="AIY10" s="2936"/>
      <c r="AIZ10" s="2936"/>
      <c r="AJA10" s="2936"/>
      <c r="AJB10" s="2936"/>
      <c r="AJC10" s="2936"/>
      <c r="AJD10" s="2936"/>
      <c r="AJE10" s="2936"/>
      <c r="AJF10" s="2936"/>
      <c r="AJG10" s="2936"/>
      <c r="AJH10" s="2936"/>
      <c r="AJI10" s="2936"/>
      <c r="AJJ10" s="2936"/>
      <c r="AJK10" s="2936"/>
      <c r="AJL10" s="2936"/>
      <c r="AJM10" s="2936"/>
      <c r="AJN10" s="2936"/>
      <c r="AJO10" s="2936"/>
      <c r="AJP10" s="2936"/>
      <c r="AJQ10" s="2936"/>
      <c r="AJR10" s="2936"/>
      <c r="AJS10" s="2936"/>
      <c r="AJT10" s="2936"/>
      <c r="AJU10" s="2936"/>
      <c r="AJV10" s="2936"/>
      <c r="AJW10" s="2936"/>
      <c r="AJX10" s="2936"/>
      <c r="AJY10" s="2936"/>
      <c r="AJZ10" s="2936"/>
      <c r="AKA10" s="2936"/>
      <c r="AKB10" s="2936"/>
      <c r="AKC10" s="2936"/>
      <c r="AKD10" s="2936"/>
      <c r="AKE10" s="2936"/>
      <c r="AKF10" s="2936"/>
      <c r="AKG10" s="2936"/>
      <c r="AKH10" s="2936"/>
      <c r="AKI10" s="2936"/>
      <c r="AKJ10" s="2936"/>
      <c r="AKK10" s="2936"/>
      <c r="AKL10" s="2936"/>
      <c r="AKM10" s="2936"/>
      <c r="AKN10" s="2936"/>
      <c r="AKO10" s="2936"/>
      <c r="AKP10" s="2936"/>
      <c r="AKQ10" s="2936"/>
      <c r="AKR10" s="2936"/>
      <c r="AKS10" s="2936"/>
      <c r="AKT10" s="2936"/>
      <c r="AKU10" s="2936"/>
      <c r="AKV10" s="2936"/>
      <c r="AKW10" s="2936"/>
      <c r="AKX10" s="2936"/>
      <c r="AKY10" s="2936"/>
      <c r="AKZ10" s="2936"/>
      <c r="ALA10" s="2936"/>
      <c r="ALB10" s="2936"/>
      <c r="ALC10" s="2936"/>
      <c r="ALD10" s="2936"/>
      <c r="ALE10" s="2936"/>
      <c r="ALF10" s="2936"/>
      <c r="ALG10" s="2936"/>
      <c r="ALH10" s="2936"/>
      <c r="ALI10" s="2936"/>
      <c r="ALJ10" s="2936"/>
      <c r="ALK10" s="2936"/>
      <c r="ALL10" s="2936"/>
      <c r="ALM10" s="2936"/>
      <c r="ALN10" s="2936"/>
      <c r="ALO10" s="2936"/>
      <c r="ALP10" s="2936"/>
      <c r="ALQ10" s="2936"/>
      <c r="ALR10" s="2936"/>
      <c r="ALS10" s="2936"/>
      <c r="ALT10" s="2936"/>
      <c r="ALU10" s="2936"/>
      <c r="ALV10" s="2936"/>
      <c r="ALW10" s="2936"/>
      <c r="ALX10" s="2936"/>
      <c r="ALY10" s="2936"/>
      <c r="ALZ10" s="2936"/>
      <c r="AMA10" s="2936"/>
      <c r="AMB10" s="2936"/>
      <c r="AMC10" s="2936"/>
      <c r="AMD10" s="2936"/>
      <c r="AME10" s="2936"/>
      <c r="AMF10" s="2936"/>
      <c r="AMG10" s="2936"/>
      <c r="AMH10" s="2936"/>
      <c r="AMI10" s="2936"/>
      <c r="AMJ10" s="2936"/>
      <c r="AMK10" s="2936"/>
      <c r="AML10" s="2936"/>
      <c r="AMM10" s="2936"/>
      <c r="AMN10" s="2936"/>
      <c r="AMO10" s="2936"/>
      <c r="AMP10" s="2936"/>
      <c r="AMQ10" s="2936"/>
      <c r="AMR10" s="2936"/>
      <c r="AMS10" s="2936"/>
      <c r="AMT10" s="2936"/>
      <c r="AMU10" s="2936"/>
      <c r="AMV10" s="2936"/>
      <c r="AMW10" s="2936"/>
      <c r="AMX10" s="2936"/>
      <c r="AMY10" s="2936"/>
      <c r="AMZ10" s="2936"/>
      <c r="ANA10" s="2936"/>
      <c r="ANB10" s="2936"/>
      <c r="ANC10" s="2936"/>
      <c r="AND10" s="2936"/>
      <c r="ANE10" s="2936"/>
      <c r="ANF10" s="2936"/>
      <c r="ANG10" s="2936"/>
      <c r="ANH10" s="2936"/>
      <c r="ANI10" s="2936"/>
      <c r="ANJ10" s="2936"/>
      <c r="ANK10" s="2936"/>
      <c r="ANL10" s="2936"/>
      <c r="ANM10" s="2936"/>
      <c r="ANN10" s="2936"/>
      <c r="ANO10" s="2936"/>
      <c r="ANP10" s="2936"/>
      <c r="ANQ10" s="2936"/>
      <c r="ANR10" s="2936"/>
      <c r="ANS10" s="2936"/>
      <c r="ANT10" s="2936"/>
      <c r="ANU10" s="2936"/>
      <c r="ANV10" s="2936"/>
      <c r="ANW10" s="2936"/>
      <c r="ANX10" s="2936"/>
      <c r="ANY10" s="2936"/>
      <c r="ANZ10" s="2936"/>
      <c r="AOA10" s="2936"/>
      <c r="AOB10" s="2936"/>
      <c r="AOC10" s="2936"/>
      <c r="AOD10" s="2936"/>
      <c r="AOE10" s="2936"/>
      <c r="AOF10" s="2936"/>
      <c r="AOG10" s="2936"/>
      <c r="AOH10" s="2936"/>
      <c r="AOI10" s="2936"/>
      <c r="AOJ10" s="2936"/>
      <c r="AOK10" s="2936"/>
      <c r="AOL10" s="2936"/>
      <c r="AOM10" s="2936"/>
      <c r="AON10" s="2936"/>
      <c r="AOO10" s="2936"/>
      <c r="AOP10" s="2936"/>
      <c r="AOQ10" s="2936"/>
      <c r="AOR10" s="2936"/>
      <c r="AOS10" s="2936"/>
      <c r="AOT10" s="2936"/>
      <c r="AOU10" s="2936"/>
      <c r="AOV10" s="2936"/>
      <c r="AOW10" s="2936"/>
      <c r="AOX10" s="2936"/>
      <c r="AOY10" s="2936"/>
      <c r="AOZ10" s="2936"/>
      <c r="APA10" s="2936"/>
      <c r="APB10" s="2936"/>
      <c r="APC10" s="2936"/>
      <c r="APD10" s="2936"/>
      <c r="APE10" s="2936"/>
      <c r="APF10" s="2936"/>
      <c r="APG10" s="2936"/>
      <c r="APH10" s="2936"/>
      <c r="API10" s="2936"/>
      <c r="APJ10" s="2936"/>
      <c r="APK10" s="2936"/>
      <c r="APL10" s="2936"/>
      <c r="APM10" s="2936"/>
      <c r="APN10" s="2936"/>
      <c r="APO10" s="2936"/>
      <c r="APP10" s="2936"/>
      <c r="APQ10" s="2936"/>
      <c r="APR10" s="2936"/>
      <c r="APS10" s="2936"/>
      <c r="APT10" s="2936"/>
      <c r="APU10" s="2936"/>
      <c r="APV10" s="2936"/>
      <c r="APW10" s="2936"/>
      <c r="APX10" s="2936"/>
      <c r="APY10" s="2936"/>
      <c r="APZ10" s="2936"/>
      <c r="AQA10" s="2936"/>
      <c r="AQB10" s="2936"/>
      <c r="AQC10" s="2936"/>
      <c r="AQD10" s="2936"/>
      <c r="AQE10" s="2936"/>
      <c r="AQF10" s="2936"/>
      <c r="AQG10" s="2936"/>
      <c r="AQH10" s="2936"/>
      <c r="AQI10" s="2936"/>
      <c r="AQJ10" s="2936"/>
      <c r="AQK10" s="2936"/>
      <c r="AQL10" s="2936"/>
      <c r="AQM10" s="2936"/>
      <c r="AQN10" s="2936"/>
      <c r="AQO10" s="2936"/>
      <c r="AQP10" s="2936"/>
      <c r="AQQ10" s="2936"/>
      <c r="AQR10" s="2936"/>
      <c r="AQS10" s="2936"/>
      <c r="AQT10" s="2936"/>
      <c r="AQU10" s="2936"/>
      <c r="AQV10" s="2936"/>
      <c r="AQW10" s="2936"/>
      <c r="AQX10" s="2936"/>
      <c r="AQY10" s="2936"/>
      <c r="AQZ10" s="2936"/>
      <c r="ARA10" s="2936"/>
      <c r="ARB10" s="2936"/>
      <c r="ARC10" s="2936"/>
      <c r="ARD10" s="2936"/>
      <c r="ARE10" s="2936"/>
      <c r="ARF10" s="2936"/>
      <c r="ARG10" s="2936"/>
      <c r="ARH10" s="2936"/>
      <c r="ARI10" s="2936"/>
      <c r="ARJ10" s="2936"/>
      <c r="ARK10" s="2936"/>
      <c r="ARL10" s="2936"/>
      <c r="ARM10" s="2936"/>
      <c r="ARN10" s="2936"/>
      <c r="ARO10" s="2936"/>
      <c r="ARP10" s="2936"/>
      <c r="ARQ10" s="2936"/>
      <c r="ARR10" s="2936"/>
      <c r="ARS10" s="2936"/>
      <c r="ART10" s="2936"/>
      <c r="ARU10" s="2936"/>
      <c r="ARV10" s="2936"/>
      <c r="ARW10" s="2936"/>
      <c r="ARX10" s="2936"/>
      <c r="ARY10" s="2936"/>
      <c r="ARZ10" s="2936"/>
      <c r="ASA10" s="2936"/>
      <c r="ASB10" s="2936"/>
      <c r="ASC10" s="2936"/>
      <c r="ASD10" s="2936"/>
      <c r="ASE10" s="2936"/>
      <c r="ASF10" s="2936"/>
      <c r="ASG10" s="2936"/>
      <c r="ASH10" s="2936"/>
      <c r="ASI10" s="2936"/>
      <c r="ASJ10" s="2936"/>
      <c r="ASK10" s="2936"/>
      <c r="ASL10" s="2936"/>
      <c r="ASM10" s="2936"/>
      <c r="ASN10" s="2936"/>
      <c r="ASO10" s="2936"/>
      <c r="ASP10" s="2936"/>
      <c r="ASQ10" s="2936"/>
      <c r="ASR10" s="2936"/>
      <c r="ASS10" s="2936"/>
      <c r="AST10" s="2936"/>
      <c r="ASU10" s="2936"/>
      <c r="ASV10" s="2936"/>
      <c r="ASW10" s="2936"/>
      <c r="ASX10" s="2936"/>
      <c r="ASY10" s="2936"/>
      <c r="ASZ10" s="2936"/>
      <c r="ATA10" s="2936"/>
      <c r="ATB10" s="2936"/>
      <c r="ATC10" s="2936"/>
      <c r="ATD10" s="2936"/>
      <c r="ATE10" s="2936"/>
      <c r="ATF10" s="2936"/>
      <c r="ATG10" s="2936"/>
      <c r="ATH10" s="2936"/>
      <c r="ATI10" s="2936"/>
      <c r="ATJ10" s="2936"/>
      <c r="ATK10" s="2936"/>
      <c r="ATL10" s="2936"/>
      <c r="ATM10" s="2936"/>
      <c r="ATN10" s="2936"/>
      <c r="ATO10" s="2936"/>
      <c r="ATP10" s="2936"/>
      <c r="ATQ10" s="2936"/>
      <c r="ATR10" s="2936"/>
      <c r="ATS10" s="2936"/>
      <c r="ATT10" s="2936"/>
      <c r="ATU10" s="2936"/>
      <c r="ATV10" s="2936"/>
      <c r="ATW10" s="2936"/>
      <c r="ATX10" s="2936"/>
      <c r="ATY10" s="2936"/>
      <c r="ATZ10" s="2936"/>
      <c r="AUA10" s="2936"/>
      <c r="AUB10" s="2936"/>
      <c r="AUC10" s="2936"/>
      <c r="AUD10" s="2936"/>
      <c r="AUE10" s="2936"/>
      <c r="AUF10" s="2936"/>
      <c r="AUG10" s="2936"/>
      <c r="AUH10" s="2936"/>
      <c r="AUI10" s="2936"/>
      <c r="AUJ10" s="2936"/>
      <c r="AUK10" s="2936"/>
      <c r="AUL10" s="2936"/>
      <c r="AUM10" s="2936"/>
      <c r="AUN10" s="2936"/>
      <c r="AUO10" s="2936"/>
      <c r="AUP10" s="2936"/>
      <c r="AUQ10" s="2936"/>
      <c r="AUR10" s="2936"/>
      <c r="AUS10" s="2936"/>
      <c r="AUT10" s="2936"/>
      <c r="AUU10" s="2936"/>
      <c r="AUV10" s="2936"/>
      <c r="AUW10" s="2936"/>
      <c r="AUX10" s="2936"/>
      <c r="AUY10" s="2936"/>
      <c r="AUZ10" s="2936"/>
      <c r="AVA10" s="2936"/>
      <c r="AVB10" s="2936"/>
      <c r="AVC10" s="2936"/>
      <c r="AVD10" s="2936"/>
      <c r="AVE10" s="2936"/>
      <c r="AVF10" s="2936"/>
      <c r="AVG10" s="2936"/>
      <c r="AVH10" s="2936"/>
      <c r="AVI10" s="2936"/>
      <c r="AVJ10" s="2936"/>
      <c r="AVK10" s="2936"/>
      <c r="AVL10" s="2936"/>
      <c r="AVM10" s="2936"/>
      <c r="AVN10" s="2936"/>
      <c r="AVO10" s="2936"/>
      <c r="AVP10" s="2936"/>
      <c r="AVQ10" s="2936"/>
      <c r="AVR10" s="2936"/>
      <c r="AVS10" s="2936"/>
      <c r="AVT10" s="2936"/>
      <c r="AVU10" s="2936"/>
      <c r="AVV10" s="2936"/>
      <c r="AVW10" s="2936"/>
      <c r="AVX10" s="2936"/>
      <c r="AVY10" s="2936"/>
      <c r="AVZ10" s="2936"/>
      <c r="AWA10" s="2936"/>
      <c r="AWB10" s="2936"/>
      <c r="AWC10" s="2936"/>
      <c r="AWD10" s="2936"/>
      <c r="AWE10" s="2936"/>
      <c r="AWF10" s="2936"/>
      <c r="AWG10" s="2936"/>
      <c r="AWH10" s="2936"/>
      <c r="AWI10" s="2936"/>
      <c r="AWJ10" s="2936"/>
      <c r="AWK10" s="2936"/>
      <c r="AWL10" s="2936"/>
      <c r="AWM10" s="2936"/>
      <c r="AWN10" s="2936"/>
      <c r="AWO10" s="2936"/>
      <c r="AWP10" s="2936"/>
      <c r="AWQ10" s="2936"/>
      <c r="AWR10" s="2936"/>
      <c r="AWS10" s="2936"/>
      <c r="AWT10" s="2936"/>
      <c r="AWU10" s="2936"/>
      <c r="AWV10" s="2936"/>
      <c r="AWW10" s="2936"/>
      <c r="AWX10" s="2936"/>
      <c r="AWY10" s="2936"/>
      <c r="AWZ10" s="2936"/>
      <c r="AXA10" s="2936"/>
      <c r="AXB10" s="2936"/>
      <c r="AXC10" s="2936"/>
      <c r="AXD10" s="2936"/>
      <c r="AXE10" s="2936"/>
      <c r="AXF10" s="2936"/>
      <c r="AXG10" s="2936"/>
      <c r="AXH10" s="2936"/>
      <c r="AXI10" s="2936"/>
      <c r="AXJ10" s="2936"/>
      <c r="AXK10" s="2936"/>
      <c r="AXL10" s="2936"/>
      <c r="AXM10" s="2936"/>
      <c r="AXN10" s="2936"/>
      <c r="AXO10" s="2936"/>
      <c r="AXP10" s="2936"/>
      <c r="AXQ10" s="2936"/>
      <c r="AXR10" s="2936"/>
      <c r="AXS10" s="2936"/>
      <c r="AXT10" s="2936"/>
      <c r="AXU10" s="2936"/>
      <c r="AXV10" s="2936"/>
      <c r="AXW10" s="2936"/>
      <c r="AXX10" s="2936"/>
      <c r="AXY10" s="2936"/>
      <c r="AXZ10" s="2936"/>
      <c r="AYA10" s="2936"/>
      <c r="AYB10" s="2936"/>
      <c r="AYC10" s="2936"/>
      <c r="AYD10" s="2936"/>
      <c r="AYE10" s="2936"/>
      <c r="AYF10" s="2936"/>
      <c r="AYG10" s="2936"/>
      <c r="AYH10" s="2936"/>
      <c r="AYI10" s="2936"/>
      <c r="AYJ10" s="2936"/>
      <c r="AYK10" s="2936"/>
      <c r="AYL10" s="2936"/>
      <c r="AYM10" s="2936"/>
      <c r="AYN10" s="2936"/>
      <c r="AYO10" s="2936"/>
      <c r="AYP10" s="2936"/>
      <c r="AYQ10" s="2936"/>
      <c r="AYR10" s="2936"/>
      <c r="AYS10" s="2936"/>
      <c r="AYT10" s="2936"/>
      <c r="AYU10" s="2936"/>
      <c r="AYV10" s="2936"/>
      <c r="AYW10" s="2936"/>
      <c r="AYX10" s="2936"/>
      <c r="AYY10" s="2936"/>
      <c r="AYZ10" s="2936"/>
      <c r="AZA10" s="2936"/>
      <c r="AZB10" s="2936"/>
      <c r="AZC10" s="2936"/>
      <c r="AZD10" s="2936"/>
      <c r="AZE10" s="2936"/>
      <c r="AZF10" s="2936"/>
      <c r="AZG10" s="2936"/>
      <c r="AZH10" s="2936"/>
      <c r="AZI10" s="2936"/>
      <c r="AZJ10" s="2936"/>
      <c r="AZK10" s="2936"/>
      <c r="AZL10" s="2936"/>
      <c r="AZM10" s="2936"/>
      <c r="AZN10" s="2936"/>
      <c r="AZO10" s="2936"/>
      <c r="AZP10" s="2936"/>
      <c r="AZQ10" s="2936"/>
      <c r="AZR10" s="2936"/>
      <c r="AZS10" s="2936"/>
      <c r="AZT10" s="2936"/>
      <c r="AZU10" s="2936"/>
      <c r="AZV10" s="2936"/>
      <c r="AZW10" s="2936"/>
      <c r="AZX10" s="2936"/>
      <c r="AZY10" s="2936"/>
      <c r="AZZ10" s="2936"/>
      <c r="BAA10" s="2936"/>
      <c r="BAB10" s="2936"/>
      <c r="BAC10" s="2936"/>
      <c r="BAD10" s="2936"/>
      <c r="BAE10" s="2936"/>
      <c r="BAF10" s="2936"/>
      <c r="BAG10" s="2936"/>
      <c r="BAH10" s="2936"/>
      <c r="BAI10" s="2936"/>
      <c r="BAJ10" s="2936"/>
      <c r="BAK10" s="2936"/>
      <c r="BAL10" s="2936"/>
      <c r="BAM10" s="2936"/>
      <c r="BAN10" s="2936"/>
      <c r="BAO10" s="2936"/>
      <c r="BAP10" s="2936"/>
      <c r="BAQ10" s="2936"/>
      <c r="BAR10" s="2936"/>
      <c r="BAS10" s="2936"/>
      <c r="BAT10" s="2936"/>
      <c r="BAU10" s="2936"/>
      <c r="BAV10" s="2936"/>
      <c r="BAW10" s="2936"/>
      <c r="BAX10" s="2936"/>
      <c r="BAY10" s="2936"/>
      <c r="BAZ10" s="2936"/>
      <c r="BBA10" s="2936"/>
      <c r="BBB10" s="2936"/>
      <c r="BBC10" s="2936"/>
      <c r="BBD10" s="2936"/>
      <c r="BBE10" s="2936"/>
      <c r="BBF10" s="2936"/>
      <c r="BBG10" s="2936"/>
      <c r="BBH10" s="2936"/>
      <c r="BBI10" s="2936"/>
      <c r="BBJ10" s="2936"/>
      <c r="BBK10" s="2936"/>
      <c r="BBL10" s="2936"/>
      <c r="BBM10" s="2936"/>
      <c r="BBN10" s="2936"/>
      <c r="BBO10" s="2936"/>
      <c r="BBP10" s="2936"/>
      <c r="BBQ10" s="2936"/>
      <c r="BBR10" s="2936"/>
      <c r="BBS10" s="2936"/>
      <c r="BBT10" s="2936"/>
      <c r="BBU10" s="2936"/>
      <c r="BBV10" s="2936"/>
      <c r="BBW10" s="2936"/>
      <c r="BBX10" s="2936"/>
      <c r="BBY10" s="2936"/>
      <c r="BBZ10" s="2936"/>
      <c r="BCA10" s="2936"/>
      <c r="BCB10" s="2936"/>
      <c r="BCC10" s="2936"/>
      <c r="BCD10" s="2936"/>
      <c r="BCE10" s="2936"/>
      <c r="BCF10" s="2936"/>
      <c r="BCG10" s="2936"/>
      <c r="BCH10" s="2936"/>
      <c r="BCI10" s="2936"/>
      <c r="BCJ10" s="2936"/>
      <c r="BCK10" s="2936"/>
      <c r="BCL10" s="2936"/>
      <c r="BCM10" s="2936"/>
      <c r="BCN10" s="2936"/>
      <c r="BCO10" s="2936"/>
      <c r="BCP10" s="2936"/>
      <c r="BCQ10" s="2936"/>
      <c r="BCR10" s="2936"/>
      <c r="BCS10" s="2936"/>
      <c r="BCT10" s="2936"/>
      <c r="BCU10" s="2936"/>
      <c r="BCV10" s="2936"/>
      <c r="BCW10" s="2936"/>
      <c r="BCX10" s="2936"/>
      <c r="BCY10" s="2936"/>
      <c r="BCZ10" s="2936"/>
      <c r="BDA10" s="2936"/>
      <c r="BDB10" s="2936"/>
      <c r="BDC10" s="2936"/>
      <c r="BDD10" s="2936"/>
      <c r="BDE10" s="2936"/>
      <c r="BDF10" s="2936"/>
      <c r="BDG10" s="2936"/>
      <c r="BDH10" s="2936"/>
      <c r="BDI10" s="2936"/>
      <c r="BDJ10" s="2936"/>
      <c r="BDK10" s="2936"/>
      <c r="BDL10" s="2936"/>
      <c r="BDM10" s="2936"/>
      <c r="BDN10" s="2936"/>
      <c r="BDO10" s="2936"/>
      <c r="BDP10" s="2936"/>
      <c r="BDQ10" s="2936"/>
      <c r="BDR10" s="2936"/>
      <c r="BDS10" s="2936"/>
      <c r="BDT10" s="2936"/>
      <c r="BDU10" s="2936"/>
      <c r="BDV10" s="2936"/>
      <c r="BDW10" s="2936"/>
      <c r="BDX10" s="2936"/>
      <c r="BDY10" s="2936"/>
      <c r="BDZ10" s="2936"/>
      <c r="BEA10" s="2936"/>
      <c r="BEB10" s="2936"/>
      <c r="BEC10" s="2936"/>
      <c r="BED10" s="2936"/>
      <c r="BEE10" s="2936"/>
      <c r="BEF10" s="2936"/>
      <c r="BEG10" s="2936"/>
      <c r="BEH10" s="2936"/>
      <c r="BEI10" s="2936"/>
      <c r="BEJ10" s="2936"/>
      <c r="BEK10" s="2936"/>
      <c r="BEL10" s="2936"/>
      <c r="BEM10" s="2936"/>
      <c r="BEN10" s="2936"/>
      <c r="BEO10" s="2936"/>
      <c r="BEP10" s="2936"/>
      <c r="BEQ10" s="2936"/>
      <c r="BER10" s="2936"/>
      <c r="BES10" s="2936"/>
      <c r="BET10" s="2936"/>
      <c r="BEU10" s="2936"/>
      <c r="BEV10" s="2936"/>
      <c r="BEW10" s="2936"/>
      <c r="BEX10" s="2936"/>
      <c r="BEY10" s="2936"/>
      <c r="BEZ10" s="2936"/>
      <c r="BFA10" s="2936"/>
      <c r="BFB10" s="2936"/>
      <c r="BFC10" s="2936"/>
      <c r="BFD10" s="2936"/>
      <c r="BFE10" s="2936"/>
      <c r="BFF10" s="2936"/>
      <c r="BFG10" s="2936"/>
      <c r="BFH10" s="2936"/>
      <c r="BFI10" s="2936"/>
      <c r="BFJ10" s="2936"/>
      <c r="BFK10" s="2936"/>
      <c r="BFL10" s="2936"/>
      <c r="BFM10" s="2936"/>
      <c r="BFN10" s="2936"/>
      <c r="BFO10" s="2936"/>
      <c r="BFP10" s="2936"/>
      <c r="BFQ10" s="2936"/>
      <c r="BFR10" s="2936"/>
      <c r="BFS10" s="2936"/>
      <c r="BFT10" s="2936"/>
      <c r="BFU10" s="2936"/>
      <c r="BFV10" s="2936"/>
      <c r="BFW10" s="2936"/>
      <c r="BFX10" s="2936"/>
      <c r="BFY10" s="2936"/>
      <c r="BFZ10" s="2936"/>
      <c r="BGA10" s="2936"/>
      <c r="BGB10" s="2936"/>
      <c r="BGC10" s="2936"/>
      <c r="BGD10" s="2936"/>
      <c r="BGE10" s="2936"/>
      <c r="BGF10" s="2936"/>
      <c r="BGG10" s="2936"/>
      <c r="BGH10" s="2936"/>
      <c r="BGI10" s="2936"/>
      <c r="BGJ10" s="2936"/>
      <c r="BGK10" s="2936"/>
      <c r="BGL10" s="2936"/>
      <c r="BGM10" s="2936"/>
      <c r="BGN10" s="2936"/>
      <c r="BGO10" s="2936"/>
      <c r="BGP10" s="2936"/>
      <c r="BGQ10" s="2936"/>
      <c r="BGR10" s="2936"/>
      <c r="BGS10" s="2936"/>
      <c r="BGT10" s="2936"/>
      <c r="BGU10" s="2936"/>
      <c r="BGV10" s="2936"/>
      <c r="BGW10" s="2936"/>
      <c r="BGX10" s="2936"/>
      <c r="BGY10" s="2936"/>
      <c r="BGZ10" s="2936"/>
      <c r="BHA10" s="2936"/>
      <c r="BHB10" s="2936"/>
      <c r="BHC10" s="2936"/>
      <c r="BHD10" s="2936"/>
      <c r="BHE10" s="2936"/>
      <c r="BHF10" s="2936"/>
      <c r="BHG10" s="2936"/>
      <c r="BHH10" s="2936"/>
      <c r="BHI10" s="2936"/>
      <c r="BHJ10" s="2936"/>
      <c r="BHK10" s="2936"/>
      <c r="BHL10" s="2936"/>
      <c r="BHM10" s="2936"/>
      <c r="BHN10" s="2936"/>
      <c r="BHO10" s="2936"/>
      <c r="BHP10" s="2936"/>
      <c r="BHQ10" s="2936"/>
      <c r="BHR10" s="2936"/>
      <c r="BHS10" s="2936"/>
      <c r="BHT10" s="2936"/>
      <c r="BHU10" s="2936"/>
      <c r="BHV10" s="2936"/>
      <c r="BHW10" s="2936"/>
      <c r="BHX10" s="2936"/>
      <c r="BHY10" s="2936"/>
      <c r="BHZ10" s="2936"/>
      <c r="BIA10" s="2936"/>
      <c r="BIB10" s="2936"/>
      <c r="BIC10" s="2936"/>
      <c r="BID10" s="2936"/>
      <c r="BIE10" s="2936"/>
      <c r="BIF10" s="2936"/>
      <c r="BIG10" s="2936"/>
      <c r="BIH10" s="2936"/>
      <c r="BII10" s="2936"/>
      <c r="BIJ10" s="2936"/>
      <c r="BIK10" s="2936"/>
      <c r="BIL10" s="2936"/>
      <c r="BIM10" s="2936"/>
      <c r="BIN10" s="2936"/>
      <c r="BIO10" s="2936"/>
      <c r="BIP10" s="2936"/>
      <c r="BIQ10" s="2936"/>
      <c r="BIR10" s="2936"/>
      <c r="BIS10" s="2936"/>
      <c r="BIT10" s="2936"/>
      <c r="BIU10" s="2936"/>
      <c r="BIV10" s="2936"/>
      <c r="BIW10" s="2936"/>
      <c r="BIX10" s="2936"/>
      <c r="BIY10" s="2936"/>
      <c r="BIZ10" s="2936"/>
      <c r="BJA10" s="2936"/>
      <c r="BJB10" s="2936"/>
      <c r="BJC10" s="2936"/>
      <c r="BJD10" s="2936"/>
      <c r="BJE10" s="2936"/>
      <c r="BJF10" s="2936"/>
      <c r="BJG10" s="2936"/>
      <c r="BJH10" s="2936"/>
      <c r="BJI10" s="2936"/>
      <c r="BJJ10" s="2936"/>
      <c r="BJK10" s="2936"/>
      <c r="BJL10" s="2936"/>
      <c r="BJM10" s="2936"/>
      <c r="BJN10" s="2936"/>
      <c r="BJO10" s="2936"/>
      <c r="BJP10" s="2936"/>
      <c r="BJQ10" s="2936"/>
      <c r="BJR10" s="2936"/>
      <c r="BJS10" s="2936"/>
      <c r="BJT10" s="2936"/>
      <c r="BJU10" s="2936"/>
      <c r="BJV10" s="2936"/>
      <c r="BJW10" s="2936"/>
      <c r="BJX10" s="2936"/>
      <c r="BJY10" s="2936"/>
      <c r="BJZ10" s="2936"/>
      <c r="BKA10" s="2936"/>
      <c r="BKB10" s="2936"/>
      <c r="BKC10" s="2936"/>
      <c r="BKD10" s="2936"/>
      <c r="BKE10" s="2936"/>
      <c r="BKF10" s="2936"/>
      <c r="BKG10" s="2936"/>
      <c r="BKH10" s="2936"/>
      <c r="BKI10" s="2936"/>
      <c r="BKJ10" s="2936"/>
      <c r="BKK10" s="2936"/>
      <c r="BKL10" s="2936"/>
      <c r="BKM10" s="2936"/>
      <c r="BKN10" s="2936"/>
      <c r="BKO10" s="2936"/>
      <c r="BKP10" s="2936"/>
      <c r="BKQ10" s="2936"/>
      <c r="BKR10" s="2936"/>
      <c r="BKS10" s="2936"/>
      <c r="BKT10" s="2936"/>
      <c r="BKU10" s="2936"/>
      <c r="BKV10" s="2936"/>
      <c r="BKW10" s="2936"/>
      <c r="BKX10" s="2936"/>
      <c r="BKY10" s="2936"/>
      <c r="BKZ10" s="2936"/>
      <c r="BLA10" s="2936"/>
      <c r="BLB10" s="2936"/>
      <c r="BLC10" s="2936"/>
      <c r="BLD10" s="2936"/>
      <c r="BLE10" s="2936"/>
      <c r="BLF10" s="2936"/>
      <c r="BLG10" s="2936"/>
      <c r="BLH10" s="2936"/>
      <c r="BLI10" s="2936"/>
      <c r="BLJ10" s="2936"/>
      <c r="BLK10" s="2936"/>
      <c r="BLL10" s="2936"/>
      <c r="BLM10" s="2936"/>
      <c r="BLN10" s="2936"/>
      <c r="BLO10" s="2936"/>
      <c r="BLP10" s="2936"/>
      <c r="BLQ10" s="2936"/>
      <c r="BLR10" s="2936"/>
      <c r="BLS10" s="2936"/>
      <c r="BLT10" s="2936"/>
      <c r="BLU10" s="2936"/>
      <c r="BLV10" s="2936"/>
      <c r="BLW10" s="2936"/>
      <c r="BLX10" s="2936"/>
      <c r="BLY10" s="2936"/>
      <c r="BLZ10" s="2936"/>
      <c r="BMA10" s="2936"/>
      <c r="BMB10" s="2936"/>
      <c r="BMC10" s="2936"/>
      <c r="BMD10" s="2936"/>
      <c r="BME10" s="2936"/>
      <c r="BMF10" s="2936"/>
      <c r="BMG10" s="2936"/>
      <c r="BMH10" s="2936"/>
      <c r="BMI10" s="2936"/>
      <c r="BMJ10" s="2936"/>
      <c r="BMK10" s="2936"/>
      <c r="BML10" s="2936"/>
      <c r="BMM10" s="2936"/>
      <c r="BMN10" s="2936"/>
      <c r="BMO10" s="2936"/>
      <c r="BMP10" s="2936"/>
      <c r="BMQ10" s="2936"/>
      <c r="BMR10" s="2936"/>
      <c r="BMS10" s="2936"/>
      <c r="BMT10" s="2936"/>
      <c r="BMU10" s="2936"/>
      <c r="BMV10" s="2936"/>
      <c r="BMW10" s="2936"/>
      <c r="BMX10" s="2936"/>
      <c r="BMY10" s="2936"/>
      <c r="BMZ10" s="2936"/>
      <c r="BNA10" s="2936"/>
      <c r="BNB10" s="2936"/>
      <c r="BNC10" s="2936"/>
      <c r="BND10" s="2936"/>
      <c r="BNE10" s="2936"/>
      <c r="BNF10" s="2936"/>
      <c r="BNG10" s="2936"/>
      <c r="BNH10" s="2936"/>
      <c r="BNI10" s="2936"/>
      <c r="BNJ10" s="2936"/>
      <c r="BNK10" s="2936"/>
      <c r="BNL10" s="2936"/>
      <c r="BNM10" s="2936"/>
      <c r="BNN10" s="2936"/>
      <c r="BNO10" s="2936"/>
      <c r="BNP10" s="2936"/>
      <c r="BNQ10" s="2936"/>
      <c r="BNR10" s="2936"/>
      <c r="BNS10" s="2936"/>
      <c r="BNT10" s="2936"/>
      <c r="BNU10" s="2936"/>
      <c r="BNV10" s="2936"/>
      <c r="BNW10" s="2936"/>
      <c r="BNX10" s="2936"/>
      <c r="BNY10" s="2936"/>
      <c r="BNZ10" s="2936"/>
      <c r="BOA10" s="2936"/>
      <c r="BOB10" s="2936"/>
      <c r="BOC10" s="2936"/>
      <c r="BOD10" s="2936"/>
      <c r="BOE10" s="2936"/>
      <c r="BOF10" s="2936"/>
      <c r="BOG10" s="2936"/>
      <c r="BOH10" s="2936"/>
      <c r="BOI10" s="2936"/>
      <c r="BOJ10" s="2936"/>
      <c r="BOK10" s="2936"/>
      <c r="BOL10" s="2936"/>
      <c r="BOM10" s="2936"/>
      <c r="BON10" s="2936"/>
      <c r="BOO10" s="2936"/>
      <c r="BOP10" s="2936"/>
      <c r="BOQ10" s="2936"/>
      <c r="BOR10" s="2936"/>
      <c r="BOS10" s="2936"/>
      <c r="BOT10" s="2936"/>
      <c r="BOU10" s="2936"/>
      <c r="BOV10" s="2936"/>
      <c r="BOW10" s="2936"/>
      <c r="BOX10" s="2936"/>
      <c r="BOY10" s="2936"/>
      <c r="BOZ10" s="2936"/>
      <c r="BPA10" s="2936"/>
      <c r="BPB10" s="2936"/>
      <c r="BPC10" s="2936"/>
      <c r="BPD10" s="2936"/>
      <c r="BPE10" s="2936"/>
      <c r="BPF10" s="2936"/>
      <c r="BPG10" s="2936"/>
      <c r="BPH10" s="2936"/>
      <c r="BPI10" s="2936"/>
      <c r="BPJ10" s="2936"/>
      <c r="BPK10" s="2936"/>
      <c r="BPL10" s="2936"/>
      <c r="BPM10" s="2936"/>
      <c r="BPN10" s="2936"/>
      <c r="BPO10" s="2936"/>
      <c r="BPP10" s="2936"/>
      <c r="BPQ10" s="2936"/>
      <c r="BPR10" s="2936"/>
      <c r="BPS10" s="2936"/>
      <c r="BPT10" s="2936"/>
      <c r="BPU10" s="2936"/>
      <c r="BPV10" s="2936"/>
      <c r="BPW10" s="2936"/>
      <c r="BPX10" s="2936"/>
      <c r="BPY10" s="2936"/>
      <c r="BPZ10" s="2936"/>
      <c r="BQA10" s="2936"/>
      <c r="BQB10" s="2936"/>
      <c r="BQC10" s="2936"/>
      <c r="BQD10" s="2936"/>
      <c r="BQE10" s="2936"/>
      <c r="BQF10" s="2936"/>
      <c r="BQG10" s="2936"/>
      <c r="BQH10" s="2936"/>
      <c r="BQI10" s="2936"/>
      <c r="BQJ10" s="2936"/>
      <c r="BQK10" s="2936"/>
      <c r="BQL10" s="2936"/>
      <c r="BQM10" s="2936"/>
      <c r="BQN10" s="2936"/>
      <c r="BQO10" s="2936"/>
      <c r="BQP10" s="2936"/>
      <c r="BQQ10" s="2936"/>
      <c r="BQR10" s="2936"/>
      <c r="BQS10" s="2936"/>
      <c r="BQT10" s="2936"/>
      <c r="BQU10" s="2936"/>
      <c r="BQV10" s="2936"/>
      <c r="BQW10" s="2936"/>
      <c r="BQX10" s="2936"/>
      <c r="BQY10" s="2936"/>
      <c r="BQZ10" s="2936"/>
      <c r="BRA10" s="2936"/>
      <c r="BRB10" s="2936"/>
      <c r="BRC10" s="2936"/>
      <c r="BRD10" s="2936"/>
      <c r="BRE10" s="2936"/>
      <c r="BRF10" s="2936"/>
      <c r="BRG10" s="2936"/>
      <c r="BRH10" s="2936"/>
      <c r="BRI10" s="2936"/>
      <c r="BRJ10" s="2936"/>
      <c r="BRK10" s="2936"/>
      <c r="BRL10" s="2936"/>
      <c r="BRM10" s="2936"/>
      <c r="BRN10" s="2936"/>
      <c r="BRO10" s="2936"/>
      <c r="BRP10" s="2936"/>
      <c r="BRQ10" s="2936"/>
      <c r="BRR10" s="2936"/>
      <c r="BRS10" s="2936"/>
      <c r="BRT10" s="2936"/>
      <c r="BRU10" s="2936"/>
      <c r="BRV10" s="2936"/>
      <c r="BRW10" s="2936"/>
      <c r="BRX10" s="2936"/>
      <c r="BRY10" s="2936"/>
      <c r="BRZ10" s="2936"/>
      <c r="BSA10" s="2936"/>
      <c r="BSB10" s="2936"/>
      <c r="BSC10" s="2936"/>
      <c r="BSD10" s="2936"/>
      <c r="BSE10" s="2936"/>
      <c r="BSF10" s="2936"/>
      <c r="BSG10" s="2936"/>
      <c r="BSH10" s="2936"/>
      <c r="BSI10" s="2936"/>
      <c r="BSJ10" s="2936"/>
      <c r="BSK10" s="2936"/>
      <c r="BSL10" s="2936"/>
      <c r="BSM10" s="2936"/>
      <c r="BSN10" s="2936"/>
      <c r="BSO10" s="2936"/>
      <c r="BSP10" s="2936"/>
      <c r="BSQ10" s="2936"/>
      <c r="BSR10" s="2936"/>
      <c r="BSS10" s="2936"/>
      <c r="BST10" s="2936"/>
      <c r="BSU10" s="2936"/>
      <c r="BSV10" s="2936"/>
      <c r="BSW10" s="2936"/>
      <c r="BSX10" s="2936"/>
      <c r="BSY10" s="2936"/>
      <c r="BSZ10" s="2936"/>
      <c r="BTA10" s="2936"/>
      <c r="BTB10" s="2936"/>
      <c r="BTC10" s="2936"/>
      <c r="BTD10" s="2936"/>
      <c r="BTE10" s="2936"/>
      <c r="BTF10" s="2936"/>
      <c r="BTG10" s="2936"/>
      <c r="BTH10" s="2936"/>
      <c r="BTI10" s="2936"/>
      <c r="BTJ10" s="2936"/>
      <c r="BTK10" s="2936"/>
      <c r="BTL10" s="2936"/>
      <c r="BTM10" s="2936"/>
      <c r="BTN10" s="2936"/>
      <c r="BTO10" s="2936"/>
      <c r="BTP10" s="2936"/>
      <c r="BTQ10" s="2936"/>
      <c r="BTR10" s="2936"/>
      <c r="BTS10" s="2936"/>
      <c r="BTT10" s="2936"/>
      <c r="BTU10" s="2936"/>
      <c r="BTV10" s="2936"/>
      <c r="BTW10" s="2936"/>
      <c r="BTX10" s="2936"/>
      <c r="BTY10" s="2936"/>
      <c r="BTZ10" s="2936"/>
      <c r="BUA10" s="2936"/>
      <c r="BUB10" s="2936"/>
      <c r="BUC10" s="2936"/>
      <c r="BUD10" s="2936"/>
      <c r="BUE10" s="2936"/>
      <c r="BUF10" s="2936"/>
      <c r="BUG10" s="2936"/>
      <c r="BUH10" s="2936"/>
      <c r="BUI10" s="2936"/>
      <c r="BUJ10" s="2936"/>
      <c r="BUK10" s="2936"/>
      <c r="BUL10" s="2936"/>
      <c r="BUM10" s="2936"/>
      <c r="BUN10" s="2936"/>
      <c r="BUO10" s="2936"/>
      <c r="BUP10" s="2936"/>
      <c r="BUQ10" s="2936"/>
      <c r="BUR10" s="2936"/>
      <c r="BUS10" s="2936"/>
      <c r="BUT10" s="2936"/>
      <c r="BUU10" s="2936"/>
      <c r="BUV10" s="2936"/>
      <c r="BUW10" s="2936"/>
      <c r="BUX10" s="2936"/>
      <c r="BUY10" s="2936"/>
      <c r="BUZ10" s="2936"/>
      <c r="BVA10" s="2936"/>
      <c r="BVB10" s="2936"/>
      <c r="BVC10" s="2936"/>
      <c r="BVD10" s="2936"/>
      <c r="BVE10" s="2936"/>
      <c r="BVF10" s="2936"/>
      <c r="BVG10" s="2936"/>
      <c r="BVH10" s="2936"/>
      <c r="BVI10" s="2936"/>
      <c r="BVJ10" s="2936"/>
      <c r="BVK10" s="2936"/>
      <c r="BVL10" s="2936"/>
      <c r="BVM10" s="2936"/>
      <c r="BVN10" s="2936"/>
      <c r="BVO10" s="2936"/>
      <c r="BVP10" s="2936"/>
      <c r="BVQ10" s="2936"/>
      <c r="BVR10" s="2936"/>
      <c r="BVS10" s="2936"/>
      <c r="BVT10" s="2936"/>
      <c r="BVU10" s="2936"/>
      <c r="BVV10" s="2936"/>
      <c r="BVW10" s="2936"/>
      <c r="BVX10" s="2936"/>
      <c r="BVY10" s="2936"/>
      <c r="BVZ10" s="2936"/>
      <c r="BWA10" s="2936"/>
      <c r="BWB10" s="2936"/>
      <c r="BWC10" s="2936"/>
      <c r="BWD10" s="2936"/>
      <c r="BWE10" s="2936"/>
      <c r="BWF10" s="2936"/>
      <c r="BWG10" s="2936"/>
      <c r="BWH10" s="2936"/>
      <c r="BWI10" s="2936"/>
      <c r="BWJ10" s="2936"/>
      <c r="BWK10" s="2936"/>
      <c r="BWL10" s="2936"/>
      <c r="BWM10" s="2936"/>
      <c r="BWN10" s="2936"/>
      <c r="BWO10" s="2936"/>
      <c r="BWP10" s="2936"/>
      <c r="BWQ10" s="2936"/>
      <c r="BWR10" s="2936"/>
      <c r="BWS10" s="2936"/>
      <c r="BWT10" s="2936"/>
      <c r="BWU10" s="2936"/>
      <c r="BWV10" s="2936"/>
      <c r="BWW10" s="2936"/>
      <c r="BWX10" s="2936"/>
      <c r="BWY10" s="2936"/>
      <c r="BWZ10" s="2936"/>
      <c r="BXA10" s="2936"/>
      <c r="BXB10" s="2936"/>
      <c r="BXC10" s="2936"/>
      <c r="BXD10" s="2936"/>
      <c r="BXE10" s="2936"/>
      <c r="BXF10" s="2936"/>
      <c r="BXG10" s="2936"/>
      <c r="BXH10" s="2936"/>
      <c r="BXI10" s="2936"/>
      <c r="BXJ10" s="2936"/>
      <c r="BXK10" s="2936"/>
      <c r="BXL10" s="2936"/>
      <c r="BXM10" s="2936"/>
      <c r="BXN10" s="2936"/>
      <c r="BXO10" s="2936"/>
      <c r="BXP10" s="2936"/>
      <c r="BXQ10" s="2936"/>
      <c r="BXR10" s="2936"/>
      <c r="BXS10" s="2936"/>
      <c r="BXT10" s="2936"/>
      <c r="BXU10" s="2936"/>
      <c r="BXV10" s="2936"/>
      <c r="BXW10" s="2936"/>
      <c r="BXX10" s="2936"/>
      <c r="BXY10" s="2936"/>
      <c r="BXZ10" s="2936"/>
      <c r="BYA10" s="2936"/>
      <c r="BYB10" s="2936"/>
      <c r="BYC10" s="2936"/>
      <c r="BYD10" s="2936"/>
      <c r="BYE10" s="2936"/>
      <c r="BYF10" s="2936"/>
      <c r="BYG10" s="2936"/>
      <c r="BYH10" s="2936"/>
      <c r="BYI10" s="2936"/>
      <c r="BYJ10" s="2936"/>
      <c r="BYK10" s="2936"/>
      <c r="BYL10" s="2936"/>
      <c r="BYM10" s="2936"/>
      <c r="BYN10" s="2936"/>
      <c r="BYO10" s="2936"/>
      <c r="BYP10" s="2936"/>
      <c r="BYQ10" s="2936"/>
      <c r="BYR10" s="2936"/>
      <c r="BYS10" s="2936"/>
      <c r="BYT10" s="2936"/>
      <c r="BYU10" s="2936"/>
      <c r="BYV10" s="2936"/>
      <c r="BYW10" s="2936"/>
      <c r="BYX10" s="2936"/>
      <c r="BYY10" s="2936"/>
      <c r="BYZ10" s="2936"/>
      <c r="BZA10" s="2936"/>
      <c r="BZB10" s="2936"/>
      <c r="BZC10" s="2936"/>
      <c r="BZD10" s="2936"/>
      <c r="BZE10" s="2936"/>
      <c r="BZF10" s="2936"/>
      <c r="BZG10" s="2936"/>
      <c r="BZH10" s="2936"/>
      <c r="BZI10" s="2936"/>
      <c r="BZJ10" s="2936"/>
      <c r="BZK10" s="2936"/>
      <c r="BZL10" s="2936"/>
      <c r="BZM10" s="2936"/>
      <c r="BZN10" s="2936"/>
      <c r="BZO10" s="2936"/>
      <c r="BZP10" s="2936"/>
      <c r="BZQ10" s="2936"/>
      <c r="BZR10" s="2936"/>
      <c r="BZS10" s="2936"/>
      <c r="BZT10" s="2936"/>
      <c r="BZU10" s="2936"/>
      <c r="BZV10" s="2936"/>
      <c r="BZW10" s="2936"/>
      <c r="BZX10" s="2936"/>
      <c r="BZY10" s="2936"/>
      <c r="BZZ10" s="2936"/>
      <c r="CAA10" s="2936"/>
      <c r="CAB10" s="2936"/>
      <c r="CAC10" s="2936"/>
      <c r="CAD10" s="2936"/>
      <c r="CAE10" s="2936"/>
      <c r="CAF10" s="2936"/>
      <c r="CAG10" s="2936"/>
      <c r="CAH10" s="2936"/>
      <c r="CAI10" s="2936"/>
      <c r="CAJ10" s="2936"/>
      <c r="CAK10" s="2936"/>
      <c r="CAL10" s="2936"/>
      <c r="CAM10" s="2936"/>
      <c r="CAN10" s="2936"/>
      <c r="CAO10" s="2936"/>
      <c r="CAP10" s="2936"/>
      <c r="CAQ10" s="2936"/>
      <c r="CAR10" s="2936"/>
      <c r="CAS10" s="2936"/>
      <c r="CAT10" s="2936"/>
      <c r="CAU10" s="2936"/>
      <c r="CAV10" s="2936"/>
      <c r="CAW10" s="2936"/>
      <c r="CAX10" s="2936"/>
      <c r="CAY10" s="2936"/>
      <c r="CAZ10" s="2936"/>
      <c r="CBA10" s="2936"/>
      <c r="CBB10" s="2936"/>
      <c r="CBC10" s="2936"/>
      <c r="CBD10" s="2936"/>
      <c r="CBE10" s="2936"/>
      <c r="CBF10" s="2936"/>
      <c r="CBG10" s="2936"/>
      <c r="CBH10" s="2936"/>
      <c r="CBI10" s="2936"/>
      <c r="CBJ10" s="2936"/>
      <c r="CBK10" s="2936"/>
      <c r="CBL10" s="2936"/>
      <c r="CBM10" s="2936"/>
      <c r="CBN10" s="2936"/>
      <c r="CBO10" s="2936"/>
      <c r="CBP10" s="2936"/>
      <c r="CBQ10" s="2936"/>
      <c r="CBR10" s="2936"/>
      <c r="CBS10" s="2936"/>
      <c r="CBT10" s="2936"/>
      <c r="CBU10" s="2936"/>
      <c r="CBV10" s="2936"/>
      <c r="CBW10" s="2936"/>
      <c r="CBX10" s="2936"/>
      <c r="CBY10" s="2936"/>
      <c r="CBZ10" s="2936"/>
      <c r="CCA10" s="2936"/>
      <c r="CCB10" s="2936"/>
      <c r="CCC10" s="2936"/>
      <c r="CCD10" s="2936"/>
      <c r="CCE10" s="2936"/>
      <c r="CCF10" s="2936"/>
      <c r="CCG10" s="2936"/>
      <c r="CCH10" s="2936"/>
      <c r="CCI10" s="2936"/>
      <c r="CCJ10" s="2936"/>
      <c r="CCK10" s="2936"/>
      <c r="CCL10" s="2936"/>
      <c r="CCM10" s="2936"/>
      <c r="CCN10" s="2936"/>
      <c r="CCO10" s="2936"/>
      <c r="CCP10" s="2936"/>
      <c r="CCQ10" s="2936"/>
      <c r="CCR10" s="2936"/>
      <c r="CCS10" s="2936"/>
      <c r="CCT10" s="2936"/>
      <c r="CCU10" s="2936"/>
      <c r="CCV10" s="2936"/>
      <c r="CCW10" s="2936"/>
      <c r="CCX10" s="2936"/>
      <c r="CCY10" s="2936"/>
      <c r="CCZ10" s="2936"/>
      <c r="CDA10" s="2936"/>
      <c r="CDB10" s="2936"/>
      <c r="CDC10" s="2936"/>
      <c r="CDD10" s="2936"/>
      <c r="CDE10" s="2936"/>
      <c r="CDF10" s="2936"/>
      <c r="CDG10" s="2936"/>
      <c r="CDH10" s="2936"/>
      <c r="CDI10" s="2936"/>
      <c r="CDJ10" s="2936"/>
      <c r="CDK10" s="2936"/>
      <c r="CDL10" s="2936"/>
      <c r="CDM10" s="2936"/>
      <c r="CDN10" s="2936"/>
      <c r="CDO10" s="2936"/>
      <c r="CDP10" s="2936"/>
      <c r="CDQ10" s="2936"/>
      <c r="CDR10" s="2936"/>
      <c r="CDS10" s="2936"/>
      <c r="CDT10" s="2936"/>
      <c r="CDU10" s="2936"/>
      <c r="CDV10" s="2936"/>
      <c r="CDW10" s="2936"/>
      <c r="CDX10" s="2936"/>
      <c r="CDY10" s="2936"/>
      <c r="CDZ10" s="2936"/>
      <c r="CEA10" s="2936"/>
      <c r="CEB10" s="2936"/>
      <c r="CEC10" s="2936"/>
      <c r="CED10" s="2936"/>
      <c r="CEE10" s="2936"/>
      <c r="CEF10" s="2936"/>
      <c r="CEG10" s="2936"/>
      <c r="CEH10" s="2936"/>
      <c r="CEI10" s="2936"/>
      <c r="CEJ10" s="2936"/>
      <c r="CEK10" s="2936"/>
      <c r="CEL10" s="2936"/>
      <c r="CEM10" s="2936"/>
      <c r="CEN10" s="2936"/>
      <c r="CEO10" s="2936"/>
      <c r="CEP10" s="2936"/>
      <c r="CEQ10" s="2936"/>
      <c r="CER10" s="2936"/>
      <c r="CES10" s="2936"/>
      <c r="CET10" s="2936"/>
      <c r="CEU10" s="2936"/>
      <c r="CEV10" s="2936"/>
      <c r="CEW10" s="2936"/>
      <c r="CEX10" s="2936"/>
      <c r="CEY10" s="2936"/>
      <c r="CEZ10" s="2936"/>
      <c r="CFA10" s="2936"/>
      <c r="CFB10" s="2936"/>
      <c r="CFC10" s="2936"/>
      <c r="CFD10" s="2936"/>
      <c r="CFE10" s="2936"/>
      <c r="CFF10" s="2936"/>
      <c r="CFG10" s="2936"/>
      <c r="CFH10" s="2936"/>
      <c r="CFI10" s="2936"/>
      <c r="CFJ10" s="2936"/>
      <c r="CFK10" s="2936"/>
      <c r="CFL10" s="2936"/>
      <c r="CFM10" s="2936"/>
      <c r="CFN10" s="2936"/>
      <c r="CFO10" s="2936"/>
      <c r="CFP10" s="2936"/>
      <c r="CFQ10" s="2936"/>
      <c r="CFR10" s="2936"/>
      <c r="CFS10" s="2936"/>
      <c r="CFT10" s="2936"/>
      <c r="CFU10" s="2936"/>
      <c r="CFV10" s="2936"/>
      <c r="CFW10" s="2936"/>
      <c r="CFX10" s="2936"/>
      <c r="CFY10" s="2936"/>
      <c r="CFZ10" s="2936"/>
      <c r="CGA10" s="2936"/>
      <c r="CGB10" s="2936"/>
      <c r="CGC10" s="2936"/>
      <c r="CGD10" s="2936"/>
      <c r="CGE10" s="2936"/>
      <c r="CGF10" s="2936"/>
      <c r="CGG10" s="2936"/>
      <c r="CGH10" s="2936"/>
      <c r="CGI10" s="2936"/>
      <c r="CGJ10" s="2936"/>
      <c r="CGK10" s="2936"/>
      <c r="CGL10" s="2936"/>
      <c r="CGM10" s="2936"/>
      <c r="CGN10" s="2936"/>
      <c r="CGO10" s="2936"/>
      <c r="CGP10" s="2936"/>
      <c r="CGQ10" s="2936"/>
      <c r="CGR10" s="2936"/>
      <c r="CGS10" s="2936"/>
      <c r="CGT10" s="2936"/>
      <c r="CGU10" s="2936"/>
      <c r="CGV10" s="2936"/>
      <c r="CGW10" s="2936"/>
      <c r="CGX10" s="2936"/>
      <c r="CGY10" s="2936"/>
      <c r="CGZ10" s="2936"/>
      <c r="CHA10" s="2936"/>
      <c r="CHB10" s="2936"/>
      <c r="CHC10" s="2936"/>
      <c r="CHD10" s="2936"/>
      <c r="CHE10" s="2936"/>
      <c r="CHF10" s="2936"/>
      <c r="CHG10" s="2936"/>
      <c r="CHH10" s="2936"/>
      <c r="CHI10" s="2936"/>
      <c r="CHJ10" s="2936"/>
      <c r="CHK10" s="2936"/>
      <c r="CHL10" s="2936"/>
      <c r="CHM10" s="2936"/>
      <c r="CHN10" s="2936"/>
      <c r="CHO10" s="2936"/>
      <c r="CHP10" s="2936"/>
      <c r="CHQ10" s="2936"/>
      <c r="CHR10" s="2936"/>
      <c r="CHS10" s="2936"/>
      <c r="CHT10" s="2936"/>
      <c r="CHU10" s="2936"/>
      <c r="CHV10" s="2936"/>
      <c r="CHW10" s="2936"/>
      <c r="CHX10" s="2936"/>
      <c r="CHY10" s="2936"/>
      <c r="CHZ10" s="2936"/>
      <c r="CIA10" s="2936"/>
      <c r="CIB10" s="2936"/>
      <c r="CIC10" s="2936"/>
      <c r="CID10" s="2936"/>
      <c r="CIE10" s="2936"/>
      <c r="CIF10" s="2936"/>
      <c r="CIG10" s="2936"/>
      <c r="CIH10" s="2936"/>
      <c r="CII10" s="2936"/>
      <c r="CIJ10" s="2936"/>
      <c r="CIK10" s="2936"/>
      <c r="CIL10" s="2936"/>
      <c r="CIM10" s="2936"/>
      <c r="CIN10" s="2936"/>
      <c r="CIO10" s="2936"/>
      <c r="CIP10" s="2936"/>
      <c r="CIQ10" s="2936"/>
      <c r="CIR10" s="2936"/>
      <c r="CIS10" s="2936"/>
      <c r="CIT10" s="2936"/>
      <c r="CIU10" s="2936"/>
      <c r="CIV10" s="2936"/>
      <c r="CIW10" s="2936"/>
      <c r="CIX10" s="2936"/>
      <c r="CIY10" s="2936"/>
      <c r="CIZ10" s="2936"/>
      <c r="CJA10" s="2936"/>
      <c r="CJB10" s="2936"/>
      <c r="CJC10" s="2936"/>
      <c r="CJD10" s="2936"/>
      <c r="CJE10" s="2936"/>
      <c r="CJF10" s="2936"/>
      <c r="CJG10" s="2936"/>
      <c r="CJH10" s="2936"/>
      <c r="CJI10" s="2936"/>
      <c r="CJJ10" s="2936"/>
      <c r="CJK10" s="2936"/>
      <c r="CJL10" s="2936"/>
      <c r="CJM10" s="2936"/>
      <c r="CJN10" s="2936"/>
      <c r="CJO10" s="2936"/>
      <c r="CJP10" s="2936"/>
      <c r="CJQ10" s="2936"/>
      <c r="CJR10" s="2936"/>
      <c r="CJS10" s="2936"/>
      <c r="CJT10" s="2936"/>
      <c r="CJU10" s="2936"/>
      <c r="CJV10" s="2936"/>
      <c r="CJW10" s="2936"/>
      <c r="CJX10" s="2936"/>
      <c r="CJY10" s="2936"/>
      <c r="CJZ10" s="2936"/>
      <c r="CKA10" s="2936"/>
      <c r="CKB10" s="2936"/>
      <c r="CKC10" s="2936"/>
      <c r="CKD10" s="2936"/>
      <c r="CKE10" s="2936"/>
      <c r="CKF10" s="2936"/>
      <c r="CKG10" s="2936"/>
      <c r="CKH10" s="2936"/>
      <c r="CKI10" s="2936"/>
      <c r="CKJ10" s="2936"/>
      <c r="CKK10" s="2936"/>
      <c r="CKL10" s="2936"/>
      <c r="CKM10" s="2936"/>
      <c r="CKN10" s="2936"/>
      <c r="CKO10" s="2936"/>
      <c r="CKP10" s="2936"/>
      <c r="CKQ10" s="2936"/>
      <c r="CKR10" s="2936"/>
      <c r="CKS10" s="2936"/>
      <c r="CKT10" s="2936"/>
      <c r="CKU10" s="2936"/>
      <c r="CKV10" s="2936"/>
      <c r="CKW10" s="2936"/>
      <c r="CKX10" s="2936"/>
      <c r="CKY10" s="2936"/>
      <c r="CKZ10" s="2936"/>
      <c r="CLA10" s="2936"/>
      <c r="CLB10" s="2936"/>
      <c r="CLC10" s="2936"/>
      <c r="CLD10" s="2936"/>
      <c r="CLE10" s="2936"/>
      <c r="CLF10" s="2936"/>
      <c r="CLG10" s="2936"/>
      <c r="CLH10" s="2936"/>
      <c r="CLI10" s="2936"/>
      <c r="CLJ10" s="2936"/>
      <c r="CLK10" s="2936"/>
      <c r="CLL10" s="2936"/>
      <c r="CLM10" s="2936"/>
      <c r="CLN10" s="2936"/>
      <c r="CLO10" s="2936"/>
      <c r="CLP10" s="2936"/>
      <c r="CLQ10" s="2936"/>
      <c r="CLR10" s="2936"/>
      <c r="CLS10" s="2936"/>
      <c r="CLT10" s="2936"/>
      <c r="CLU10" s="2936"/>
      <c r="CLV10" s="2936"/>
      <c r="CLW10" s="2936"/>
      <c r="CLX10" s="2936"/>
      <c r="CLY10" s="2936"/>
      <c r="CLZ10" s="2936"/>
      <c r="CMA10" s="2936"/>
      <c r="CMB10" s="2936"/>
      <c r="CMC10" s="2936"/>
      <c r="CMD10" s="2936"/>
      <c r="CME10" s="2936"/>
      <c r="CMF10" s="2936"/>
      <c r="CMG10" s="2936"/>
      <c r="CMH10" s="2936"/>
      <c r="CMI10" s="2936"/>
      <c r="CMJ10" s="2936"/>
      <c r="CMK10" s="2936"/>
      <c r="CML10" s="2936"/>
      <c r="CMM10" s="2936"/>
      <c r="CMN10" s="2936"/>
      <c r="CMO10" s="2936"/>
      <c r="CMP10" s="2936"/>
      <c r="CMQ10" s="2936"/>
      <c r="CMR10" s="2936"/>
      <c r="CMS10" s="2936"/>
      <c r="CMT10" s="2936"/>
      <c r="CMU10" s="2936"/>
      <c r="CMV10" s="2936"/>
      <c r="CMW10" s="2936"/>
      <c r="CMX10" s="2936"/>
      <c r="CMY10" s="2936"/>
      <c r="CMZ10" s="2936"/>
      <c r="CNA10" s="2936"/>
      <c r="CNB10" s="2936"/>
      <c r="CNC10" s="2936"/>
      <c r="CND10" s="2936"/>
      <c r="CNE10" s="2936"/>
      <c r="CNF10" s="2936"/>
      <c r="CNG10" s="2936"/>
      <c r="CNH10" s="2936"/>
      <c r="CNI10" s="2936"/>
      <c r="CNJ10" s="2936"/>
      <c r="CNK10" s="2936"/>
      <c r="CNL10" s="2936"/>
      <c r="CNM10" s="2936"/>
      <c r="CNN10" s="2936"/>
      <c r="CNO10" s="2936"/>
      <c r="CNP10" s="2936"/>
      <c r="CNQ10" s="2936"/>
      <c r="CNR10" s="2936"/>
      <c r="CNS10" s="2936"/>
      <c r="CNT10" s="2936"/>
      <c r="CNU10" s="2936"/>
      <c r="CNV10" s="2936"/>
      <c r="CNW10" s="2936"/>
      <c r="CNX10" s="2936"/>
      <c r="CNY10" s="2936"/>
      <c r="CNZ10" s="2936"/>
      <c r="COA10" s="2936"/>
      <c r="COB10" s="2936"/>
      <c r="COC10" s="2936"/>
      <c r="COD10" s="2936"/>
      <c r="COE10" s="2936"/>
      <c r="COF10" s="2936"/>
      <c r="COG10" s="2936"/>
      <c r="COH10" s="2936"/>
      <c r="COI10" s="2936"/>
      <c r="COJ10" s="2936"/>
      <c r="COK10" s="2936"/>
      <c r="COL10" s="2936"/>
      <c r="COM10" s="2936"/>
      <c r="CON10" s="2936"/>
      <c r="COO10" s="2936"/>
      <c r="COP10" s="2936"/>
      <c r="COQ10" s="2936"/>
      <c r="COR10" s="2936"/>
      <c r="COS10" s="2936"/>
      <c r="COT10" s="2936"/>
      <c r="COU10" s="2936"/>
      <c r="COV10" s="2936"/>
      <c r="COW10" s="2936"/>
      <c r="COX10" s="2936"/>
      <c r="COY10" s="2936"/>
      <c r="COZ10" s="2936"/>
      <c r="CPA10" s="2936"/>
      <c r="CPB10" s="2936"/>
      <c r="CPC10" s="2936"/>
      <c r="CPD10" s="2936"/>
      <c r="CPE10" s="2936"/>
      <c r="CPF10" s="2936"/>
      <c r="CPG10" s="2936"/>
      <c r="CPH10" s="2936"/>
      <c r="CPI10" s="2936"/>
      <c r="CPJ10" s="2936"/>
      <c r="CPK10" s="2936"/>
      <c r="CPL10" s="2936"/>
      <c r="CPM10" s="2936"/>
      <c r="CPN10" s="2936"/>
      <c r="CPO10" s="2936"/>
      <c r="CPP10" s="2936"/>
      <c r="CPQ10" s="2936"/>
      <c r="CPR10" s="2936"/>
      <c r="CPS10" s="2936"/>
      <c r="CPT10" s="2936"/>
      <c r="CPU10" s="2936"/>
      <c r="CPV10" s="2936"/>
      <c r="CPW10" s="2936"/>
      <c r="CPX10" s="2936"/>
      <c r="CPY10" s="2936"/>
      <c r="CPZ10" s="2936"/>
      <c r="CQA10" s="2936"/>
      <c r="CQB10" s="2936"/>
      <c r="CQC10" s="2936"/>
      <c r="CQD10" s="2936"/>
      <c r="CQE10" s="2936"/>
      <c r="CQF10" s="2936"/>
      <c r="CQG10" s="2936"/>
      <c r="CQH10" s="2936"/>
      <c r="CQI10" s="2936"/>
      <c r="CQJ10" s="2936"/>
      <c r="CQK10" s="2936"/>
      <c r="CQL10" s="2936"/>
      <c r="CQM10" s="2936"/>
      <c r="CQN10" s="2936"/>
      <c r="CQO10" s="2936"/>
      <c r="CQP10" s="2936"/>
      <c r="CQQ10" s="2936"/>
      <c r="CQR10" s="2936"/>
      <c r="CQS10" s="2936"/>
      <c r="CQT10" s="2936"/>
      <c r="CQU10" s="2936"/>
      <c r="CQV10" s="2936"/>
      <c r="CQW10" s="2936"/>
      <c r="CQX10" s="2936"/>
      <c r="CQY10" s="2936"/>
      <c r="CQZ10" s="2936"/>
      <c r="CRA10" s="2936"/>
      <c r="CRB10" s="2936"/>
      <c r="CRC10" s="2936"/>
      <c r="CRD10" s="2936"/>
      <c r="CRE10" s="2936"/>
      <c r="CRF10" s="2936"/>
      <c r="CRG10" s="2936"/>
      <c r="CRH10" s="2936"/>
      <c r="CRI10" s="2936"/>
      <c r="CRJ10" s="2936"/>
      <c r="CRK10" s="2936"/>
      <c r="CRL10" s="2936"/>
      <c r="CRM10" s="2936"/>
      <c r="CRN10" s="2936"/>
      <c r="CRO10" s="2936"/>
      <c r="CRP10" s="2936"/>
      <c r="CRQ10" s="2936"/>
      <c r="CRR10" s="2936"/>
      <c r="CRS10" s="2936"/>
      <c r="CRT10" s="2936"/>
      <c r="CRU10" s="2936"/>
      <c r="CRV10" s="2936"/>
      <c r="CRW10" s="2936"/>
      <c r="CRX10" s="2936"/>
      <c r="CRY10" s="2936"/>
      <c r="CRZ10" s="2936"/>
      <c r="CSA10" s="2936"/>
      <c r="CSB10" s="2936"/>
      <c r="CSC10" s="2936"/>
      <c r="CSD10" s="2936"/>
      <c r="CSE10" s="2936"/>
      <c r="CSF10" s="2936"/>
      <c r="CSG10" s="2936"/>
      <c r="CSH10" s="2936"/>
      <c r="CSI10" s="2936"/>
      <c r="CSJ10" s="2936"/>
      <c r="CSK10" s="2936"/>
      <c r="CSL10" s="2936"/>
      <c r="CSM10" s="2936"/>
      <c r="CSN10" s="2936"/>
      <c r="CSO10" s="2936"/>
      <c r="CSP10" s="2936"/>
      <c r="CSQ10" s="2936"/>
      <c r="CSR10" s="2936"/>
      <c r="CSS10" s="2936"/>
      <c r="CST10" s="2936"/>
      <c r="CSU10" s="2936"/>
      <c r="CSV10" s="2936"/>
      <c r="CSW10" s="2936"/>
      <c r="CSX10" s="2936"/>
      <c r="CSY10" s="2936"/>
      <c r="CSZ10" s="2936"/>
      <c r="CTA10" s="2936"/>
      <c r="CTB10" s="2936"/>
      <c r="CTC10" s="2936"/>
      <c r="CTD10" s="2936"/>
      <c r="CTE10" s="2936"/>
      <c r="CTF10" s="2936"/>
      <c r="CTG10" s="2936"/>
      <c r="CTH10" s="2936"/>
      <c r="CTI10" s="2936"/>
      <c r="CTJ10" s="2936"/>
      <c r="CTK10" s="2936"/>
      <c r="CTL10" s="2936"/>
      <c r="CTM10" s="2936"/>
      <c r="CTN10" s="2936"/>
      <c r="CTO10" s="2936"/>
      <c r="CTP10" s="2936"/>
      <c r="CTQ10" s="2936"/>
      <c r="CTR10" s="2936"/>
      <c r="CTS10" s="2936"/>
      <c r="CTT10" s="2936"/>
      <c r="CTU10" s="2936"/>
      <c r="CTV10" s="2936"/>
      <c r="CTW10" s="2936"/>
      <c r="CTX10" s="2936"/>
      <c r="CTY10" s="2936"/>
      <c r="CTZ10" s="2936"/>
      <c r="CUA10" s="2936"/>
      <c r="CUB10" s="2936"/>
      <c r="CUC10" s="2936"/>
      <c r="CUD10" s="2936"/>
      <c r="CUE10" s="2936"/>
      <c r="CUF10" s="2936"/>
      <c r="CUG10" s="2936"/>
      <c r="CUH10" s="2936"/>
      <c r="CUI10" s="2936"/>
      <c r="CUJ10" s="2936"/>
      <c r="CUK10" s="2936"/>
      <c r="CUL10" s="2936"/>
      <c r="CUM10" s="2936"/>
      <c r="CUN10" s="2936"/>
      <c r="CUO10" s="2936"/>
      <c r="CUP10" s="2936"/>
      <c r="CUQ10" s="2936"/>
      <c r="CUR10" s="2936"/>
      <c r="CUS10" s="2936"/>
      <c r="CUT10" s="2936"/>
      <c r="CUU10" s="2936"/>
      <c r="CUV10" s="2936"/>
      <c r="CUW10" s="2936"/>
      <c r="CUX10" s="2936"/>
      <c r="CUY10" s="2936"/>
      <c r="CUZ10" s="2936"/>
      <c r="CVA10" s="2936"/>
      <c r="CVB10" s="2936"/>
      <c r="CVC10" s="2936"/>
      <c r="CVD10" s="2936"/>
      <c r="CVE10" s="2936"/>
      <c r="CVF10" s="2936"/>
      <c r="CVG10" s="2936"/>
      <c r="CVH10" s="2936"/>
      <c r="CVI10" s="2936"/>
      <c r="CVJ10" s="2936"/>
      <c r="CVK10" s="2936"/>
      <c r="CVL10" s="2936"/>
      <c r="CVM10" s="2936"/>
      <c r="CVN10" s="2936"/>
      <c r="CVO10" s="2936"/>
      <c r="CVP10" s="2936"/>
      <c r="CVQ10" s="2936"/>
      <c r="CVR10" s="2936"/>
      <c r="CVS10" s="2936"/>
      <c r="CVT10" s="2936"/>
      <c r="CVU10" s="2936"/>
      <c r="CVV10" s="2936"/>
      <c r="CVW10" s="2936"/>
      <c r="CVX10" s="2936"/>
      <c r="CVY10" s="2936"/>
      <c r="CVZ10" s="2936"/>
      <c r="CWA10" s="2936"/>
      <c r="CWB10" s="2936"/>
      <c r="CWC10" s="2936"/>
      <c r="CWD10" s="2936"/>
      <c r="CWE10" s="2936"/>
      <c r="CWF10" s="2936"/>
      <c r="CWG10" s="2936"/>
      <c r="CWH10" s="2936"/>
      <c r="CWI10" s="2936"/>
      <c r="CWJ10" s="2936"/>
      <c r="CWK10" s="2936"/>
      <c r="CWL10" s="2936"/>
      <c r="CWM10" s="2936"/>
      <c r="CWN10" s="2936"/>
      <c r="CWO10" s="2936"/>
      <c r="CWP10" s="2936"/>
      <c r="CWQ10" s="2936"/>
      <c r="CWR10" s="2936"/>
      <c r="CWS10" s="2936"/>
      <c r="CWT10" s="2936"/>
      <c r="CWU10" s="2936"/>
      <c r="CWV10" s="2936"/>
      <c r="CWW10" s="2936"/>
      <c r="CWX10" s="2936"/>
      <c r="CWY10" s="2936"/>
      <c r="CWZ10" s="2936"/>
      <c r="CXA10" s="2936"/>
      <c r="CXB10" s="2936"/>
      <c r="CXC10" s="2936"/>
      <c r="CXD10" s="2936"/>
      <c r="CXE10" s="2936"/>
      <c r="CXF10" s="2936"/>
      <c r="CXG10" s="2936"/>
      <c r="CXH10" s="2936"/>
      <c r="CXI10" s="2936"/>
      <c r="CXJ10" s="2936"/>
      <c r="CXK10" s="2936"/>
      <c r="CXL10" s="2936"/>
      <c r="CXM10" s="2936"/>
      <c r="CXN10" s="2936"/>
      <c r="CXO10" s="2936"/>
      <c r="CXP10" s="2936"/>
      <c r="CXQ10" s="2936"/>
      <c r="CXR10" s="2936"/>
      <c r="CXS10" s="2936"/>
      <c r="CXT10" s="2936"/>
      <c r="CXU10" s="2936"/>
      <c r="CXV10" s="2936"/>
      <c r="CXW10" s="2936"/>
      <c r="CXX10" s="2936"/>
      <c r="CXY10" s="2936"/>
      <c r="CXZ10" s="2936"/>
      <c r="CYA10" s="2936"/>
      <c r="CYB10" s="2936"/>
      <c r="CYC10" s="2936"/>
      <c r="CYD10" s="2936"/>
      <c r="CYE10" s="2936"/>
      <c r="CYF10" s="2936"/>
      <c r="CYG10" s="2936"/>
      <c r="CYH10" s="2936"/>
      <c r="CYI10" s="2936"/>
      <c r="CYJ10" s="2936"/>
      <c r="CYK10" s="2936"/>
      <c r="CYL10" s="2936"/>
      <c r="CYM10" s="2936"/>
      <c r="CYN10" s="2936"/>
      <c r="CYO10" s="2936"/>
      <c r="CYP10" s="2936"/>
      <c r="CYQ10" s="2936"/>
      <c r="CYR10" s="2936"/>
      <c r="CYS10" s="2936"/>
      <c r="CYT10" s="2936"/>
      <c r="CYU10" s="2936"/>
      <c r="CYV10" s="2936"/>
      <c r="CYW10" s="2936"/>
      <c r="CYX10" s="2936"/>
      <c r="CYY10" s="2936"/>
      <c r="CYZ10" s="2936"/>
      <c r="CZA10" s="2936"/>
      <c r="CZB10" s="2936"/>
      <c r="CZC10" s="2936"/>
      <c r="CZD10" s="2936"/>
      <c r="CZE10" s="2936"/>
      <c r="CZF10" s="2936"/>
      <c r="CZG10" s="2936"/>
      <c r="CZH10" s="2936"/>
      <c r="CZI10" s="2936"/>
      <c r="CZJ10" s="2936"/>
      <c r="CZK10" s="2936"/>
      <c r="CZL10" s="2936"/>
      <c r="CZM10" s="2936"/>
      <c r="CZN10" s="2936"/>
      <c r="CZO10" s="2936"/>
      <c r="CZP10" s="2936"/>
      <c r="CZQ10" s="2936"/>
      <c r="CZR10" s="2936"/>
      <c r="CZS10" s="2936"/>
      <c r="CZT10" s="2936"/>
      <c r="CZU10" s="2936"/>
      <c r="CZV10" s="2936"/>
      <c r="CZW10" s="2936"/>
      <c r="CZX10" s="2936"/>
      <c r="CZY10" s="2936"/>
      <c r="CZZ10" s="2936"/>
      <c r="DAA10" s="2936"/>
      <c r="DAB10" s="2936"/>
      <c r="DAC10" s="2936"/>
      <c r="DAD10" s="2936"/>
      <c r="DAE10" s="2936"/>
      <c r="DAF10" s="2936"/>
      <c r="DAG10" s="2936"/>
      <c r="DAH10" s="2936"/>
      <c r="DAI10" s="2936"/>
      <c r="DAJ10" s="2936"/>
      <c r="DAK10" s="2936"/>
      <c r="DAL10" s="2936"/>
      <c r="DAM10" s="2936"/>
      <c r="DAN10" s="2936"/>
      <c r="DAO10" s="2936"/>
      <c r="DAP10" s="2936"/>
      <c r="DAQ10" s="2936"/>
      <c r="DAR10" s="2936"/>
      <c r="DAS10" s="2936"/>
      <c r="DAT10" s="2936"/>
      <c r="DAU10" s="2936"/>
      <c r="DAV10" s="2936"/>
      <c r="DAW10" s="2936"/>
      <c r="DAX10" s="2936"/>
      <c r="DAY10" s="2936"/>
      <c r="DAZ10" s="2936"/>
      <c r="DBA10" s="2936"/>
      <c r="DBB10" s="2936"/>
      <c r="DBC10" s="2936"/>
      <c r="DBD10" s="2936"/>
      <c r="DBE10" s="2936"/>
      <c r="DBF10" s="2936"/>
      <c r="DBG10" s="2936"/>
      <c r="DBH10" s="2936"/>
      <c r="DBI10" s="2936"/>
      <c r="DBJ10" s="2936"/>
      <c r="DBK10" s="2936"/>
      <c r="DBL10" s="2936"/>
      <c r="DBM10" s="2936"/>
      <c r="DBN10" s="2936"/>
      <c r="DBO10" s="2936"/>
      <c r="DBP10" s="2936"/>
      <c r="DBQ10" s="2936"/>
      <c r="DBR10" s="2936"/>
      <c r="DBS10" s="2936"/>
      <c r="DBT10" s="2936"/>
      <c r="DBU10" s="2936"/>
      <c r="DBV10" s="2936"/>
      <c r="DBW10" s="2936"/>
      <c r="DBX10" s="2936"/>
      <c r="DBY10" s="2936"/>
      <c r="DBZ10" s="2936"/>
      <c r="DCA10" s="2936"/>
      <c r="DCB10" s="2936"/>
      <c r="DCC10" s="2936"/>
      <c r="DCD10" s="2936"/>
      <c r="DCE10" s="2936"/>
      <c r="DCF10" s="2936"/>
      <c r="DCG10" s="2936"/>
      <c r="DCH10" s="2936"/>
      <c r="DCI10" s="2936"/>
      <c r="DCJ10" s="2936"/>
      <c r="DCK10" s="2936"/>
      <c r="DCL10" s="2936"/>
      <c r="DCM10" s="2936"/>
      <c r="DCN10" s="2936"/>
      <c r="DCO10" s="2936"/>
      <c r="DCP10" s="2936"/>
      <c r="DCQ10" s="2936"/>
      <c r="DCR10" s="2936"/>
      <c r="DCS10" s="2936"/>
      <c r="DCT10" s="2936"/>
      <c r="DCU10" s="2936"/>
      <c r="DCV10" s="2936"/>
      <c r="DCW10" s="2936"/>
      <c r="DCX10" s="2936"/>
      <c r="DCY10" s="2936"/>
      <c r="DCZ10" s="2936"/>
      <c r="DDA10" s="2936"/>
      <c r="DDB10" s="2936"/>
      <c r="DDC10" s="2936"/>
      <c r="DDD10" s="2936"/>
      <c r="DDE10" s="2936"/>
      <c r="DDF10" s="2936"/>
      <c r="DDG10" s="2936"/>
      <c r="DDH10" s="2936"/>
      <c r="DDI10" s="2936"/>
      <c r="DDJ10" s="2936"/>
      <c r="DDK10" s="2936"/>
      <c r="DDL10" s="2936"/>
      <c r="DDM10" s="2936"/>
      <c r="DDN10" s="2936"/>
      <c r="DDO10" s="2936"/>
      <c r="DDP10" s="2936"/>
      <c r="DDQ10" s="2936"/>
      <c r="DDR10" s="2936"/>
      <c r="DDS10" s="2936"/>
      <c r="DDT10" s="2936"/>
      <c r="DDU10" s="2936"/>
      <c r="DDV10" s="2936"/>
      <c r="DDW10" s="2936"/>
      <c r="DDX10" s="2936"/>
      <c r="DDY10" s="2936"/>
      <c r="DDZ10" s="2936"/>
      <c r="DEA10" s="2936"/>
      <c r="DEB10" s="2936"/>
      <c r="DEC10" s="2936"/>
      <c r="DED10" s="2936"/>
      <c r="DEE10" s="2936"/>
      <c r="DEF10" s="2936"/>
      <c r="DEG10" s="2936"/>
      <c r="DEH10" s="2936"/>
      <c r="DEI10" s="2936"/>
      <c r="DEJ10" s="2936"/>
      <c r="DEK10" s="2936"/>
      <c r="DEL10" s="2936"/>
      <c r="DEM10" s="2936"/>
      <c r="DEN10" s="2936"/>
      <c r="DEO10" s="2936"/>
      <c r="DEP10" s="2936"/>
      <c r="DEQ10" s="2936"/>
      <c r="DER10" s="2936"/>
      <c r="DES10" s="2936"/>
      <c r="DET10" s="2936"/>
      <c r="DEU10" s="2936"/>
      <c r="DEV10" s="2936"/>
      <c r="DEW10" s="2936"/>
      <c r="DEX10" s="2936"/>
      <c r="DEY10" s="2936"/>
      <c r="DEZ10" s="2936"/>
      <c r="DFA10" s="2936"/>
      <c r="DFB10" s="2936"/>
      <c r="DFC10" s="2936"/>
      <c r="DFD10" s="2936"/>
      <c r="DFE10" s="2936"/>
      <c r="DFF10" s="2936"/>
      <c r="DFG10" s="2936"/>
      <c r="DFH10" s="2936"/>
      <c r="DFI10" s="2936"/>
      <c r="DFJ10" s="2936"/>
      <c r="DFK10" s="2936"/>
      <c r="DFL10" s="2936"/>
      <c r="DFM10" s="2936"/>
      <c r="DFN10" s="2936"/>
      <c r="DFO10" s="2936"/>
      <c r="DFP10" s="2936"/>
      <c r="DFQ10" s="2936"/>
      <c r="DFR10" s="2936"/>
      <c r="DFS10" s="2936"/>
      <c r="DFT10" s="2936"/>
      <c r="DFU10" s="2936"/>
      <c r="DFV10" s="2936"/>
      <c r="DFW10" s="2936"/>
      <c r="DFX10" s="2936"/>
      <c r="DFY10" s="2936"/>
      <c r="DFZ10" s="2936"/>
      <c r="DGA10" s="2936"/>
      <c r="DGB10" s="2936"/>
      <c r="DGC10" s="2936"/>
      <c r="DGD10" s="2936"/>
      <c r="DGE10" s="2936"/>
      <c r="DGF10" s="2936"/>
      <c r="DGG10" s="2936"/>
      <c r="DGH10" s="2936"/>
      <c r="DGI10" s="2936"/>
      <c r="DGJ10" s="2936"/>
      <c r="DGK10" s="2936"/>
      <c r="DGL10" s="2936"/>
      <c r="DGM10" s="2936"/>
      <c r="DGN10" s="2936"/>
      <c r="DGO10" s="2936"/>
      <c r="DGP10" s="2936"/>
      <c r="DGQ10" s="2936"/>
      <c r="DGR10" s="2936"/>
      <c r="DGS10" s="2936"/>
      <c r="DGT10" s="2936"/>
      <c r="DGU10" s="2936"/>
      <c r="DGV10" s="2936"/>
      <c r="DGW10" s="2936"/>
      <c r="DGX10" s="2936"/>
      <c r="DGY10" s="2936"/>
      <c r="DGZ10" s="2936"/>
      <c r="DHA10" s="2936"/>
      <c r="DHB10" s="2936"/>
      <c r="DHC10" s="2936"/>
      <c r="DHD10" s="2936"/>
      <c r="DHE10" s="2936"/>
      <c r="DHF10" s="2936"/>
      <c r="DHG10" s="2936"/>
      <c r="DHH10" s="2936"/>
      <c r="DHI10" s="2936"/>
      <c r="DHJ10" s="2936"/>
      <c r="DHK10" s="2936"/>
      <c r="DHL10" s="2936"/>
      <c r="DHM10" s="2936"/>
      <c r="DHN10" s="2936"/>
      <c r="DHO10" s="2936"/>
      <c r="DHP10" s="2936"/>
      <c r="DHQ10" s="2936"/>
      <c r="DHR10" s="2936"/>
      <c r="DHS10" s="2936"/>
      <c r="DHT10" s="2936"/>
      <c r="DHU10" s="2936"/>
      <c r="DHV10" s="2936"/>
      <c r="DHW10" s="2936"/>
      <c r="DHX10" s="2936"/>
      <c r="DHY10" s="2936"/>
      <c r="DHZ10" s="2936"/>
      <c r="DIA10" s="2936"/>
      <c r="DIB10" s="2936"/>
      <c r="DIC10" s="2936"/>
      <c r="DID10" s="2936"/>
      <c r="DIE10" s="2936"/>
      <c r="DIF10" s="2936"/>
      <c r="DIG10" s="2936"/>
      <c r="DIH10" s="2936"/>
      <c r="DII10" s="2936"/>
      <c r="DIJ10" s="2936"/>
      <c r="DIK10" s="2936"/>
      <c r="DIL10" s="2936"/>
      <c r="DIM10" s="2936"/>
      <c r="DIN10" s="2936"/>
      <c r="DIO10" s="2936"/>
      <c r="DIP10" s="2936"/>
      <c r="DIQ10" s="2936"/>
      <c r="DIR10" s="2936"/>
      <c r="DIS10" s="2936"/>
      <c r="DIT10" s="2936"/>
      <c r="DIU10" s="2936"/>
      <c r="DIV10" s="2936"/>
      <c r="DIW10" s="2936"/>
      <c r="DIX10" s="2936"/>
      <c r="DIY10" s="2936"/>
      <c r="DIZ10" s="2936"/>
      <c r="DJA10" s="2936"/>
      <c r="DJB10" s="2936"/>
      <c r="DJC10" s="2936"/>
      <c r="DJD10" s="2936"/>
      <c r="DJE10" s="2936"/>
      <c r="DJF10" s="2936"/>
      <c r="DJG10" s="2936"/>
      <c r="DJH10" s="2936"/>
      <c r="DJI10" s="2936"/>
      <c r="DJJ10" s="2936"/>
      <c r="DJK10" s="2936"/>
      <c r="DJL10" s="2936"/>
      <c r="DJM10" s="2936"/>
      <c r="DJN10" s="2936"/>
      <c r="DJO10" s="2936"/>
      <c r="DJP10" s="2936"/>
      <c r="DJQ10" s="2936"/>
      <c r="DJR10" s="2936"/>
      <c r="DJS10" s="2936"/>
      <c r="DJT10" s="2936"/>
      <c r="DJU10" s="2936"/>
      <c r="DJV10" s="2936"/>
      <c r="DJW10" s="2936"/>
      <c r="DJX10" s="2936"/>
      <c r="DJY10" s="2936"/>
      <c r="DJZ10" s="2936"/>
      <c r="DKA10" s="2936"/>
      <c r="DKB10" s="2936"/>
      <c r="DKC10" s="2936"/>
      <c r="DKD10" s="2936"/>
      <c r="DKE10" s="2936"/>
      <c r="DKF10" s="2936"/>
      <c r="DKG10" s="2936"/>
      <c r="DKH10" s="2936"/>
      <c r="DKI10" s="2936"/>
      <c r="DKJ10" s="2936"/>
      <c r="DKK10" s="2936"/>
      <c r="DKL10" s="2936"/>
      <c r="DKM10" s="2936"/>
      <c r="DKN10" s="2936"/>
      <c r="DKO10" s="2936"/>
      <c r="DKP10" s="2936"/>
      <c r="DKQ10" s="2936"/>
      <c r="DKR10" s="2936"/>
      <c r="DKS10" s="2936"/>
      <c r="DKT10" s="2936"/>
      <c r="DKU10" s="2936"/>
      <c r="DKV10" s="2936"/>
      <c r="DKW10" s="2936"/>
      <c r="DKX10" s="2936"/>
      <c r="DKY10" s="2936"/>
      <c r="DKZ10" s="2936"/>
      <c r="DLA10" s="2936"/>
      <c r="DLB10" s="2936"/>
      <c r="DLC10" s="2936"/>
      <c r="DLD10" s="2936"/>
      <c r="DLE10" s="2936"/>
      <c r="DLF10" s="2936"/>
      <c r="DLG10" s="2936"/>
      <c r="DLH10" s="2936"/>
      <c r="DLI10" s="2936"/>
      <c r="DLJ10" s="2936"/>
      <c r="DLK10" s="2936"/>
      <c r="DLL10" s="2936"/>
      <c r="DLM10" s="2936"/>
      <c r="DLN10" s="2936"/>
      <c r="DLO10" s="2936"/>
      <c r="DLP10" s="2936"/>
      <c r="DLQ10" s="2936"/>
      <c r="DLR10" s="2936"/>
      <c r="DLS10" s="2936"/>
      <c r="DLT10" s="2936"/>
      <c r="DLU10" s="2936"/>
      <c r="DLV10" s="2936"/>
      <c r="DLW10" s="2936"/>
      <c r="DLX10" s="2936"/>
      <c r="DLY10" s="2936"/>
      <c r="DLZ10" s="2936"/>
      <c r="DMA10" s="2936"/>
      <c r="DMB10" s="2936"/>
      <c r="DMC10" s="2936"/>
      <c r="DMD10" s="2936"/>
      <c r="DME10" s="2936"/>
      <c r="DMF10" s="2936"/>
      <c r="DMG10" s="2936"/>
      <c r="DMH10" s="2936"/>
      <c r="DMI10" s="2936"/>
      <c r="DMJ10" s="2936"/>
      <c r="DMK10" s="2936"/>
      <c r="DML10" s="2936"/>
      <c r="DMM10" s="2936"/>
      <c r="DMN10" s="2936"/>
      <c r="DMO10" s="2936"/>
      <c r="DMP10" s="2936"/>
      <c r="DMQ10" s="2936"/>
      <c r="DMR10" s="2936"/>
      <c r="DMS10" s="2936"/>
      <c r="DMT10" s="2936"/>
      <c r="DMU10" s="2936"/>
      <c r="DMV10" s="2936"/>
      <c r="DMW10" s="2936"/>
      <c r="DMX10" s="2936"/>
      <c r="DMY10" s="2936"/>
      <c r="DMZ10" s="2936"/>
      <c r="DNA10" s="2936"/>
      <c r="DNB10" s="2936"/>
      <c r="DNC10" s="2936"/>
      <c r="DND10" s="2936"/>
      <c r="DNE10" s="2936"/>
      <c r="DNF10" s="2936"/>
      <c r="DNG10" s="2936"/>
      <c r="DNH10" s="2936"/>
      <c r="DNI10" s="2936"/>
      <c r="DNJ10" s="2936"/>
      <c r="DNK10" s="2936"/>
      <c r="DNL10" s="2936"/>
      <c r="DNM10" s="2936"/>
      <c r="DNN10" s="2936"/>
      <c r="DNO10" s="2936"/>
      <c r="DNP10" s="2936"/>
      <c r="DNQ10" s="2936"/>
      <c r="DNR10" s="2936"/>
      <c r="DNS10" s="2936"/>
      <c r="DNT10" s="2936"/>
      <c r="DNU10" s="2936"/>
      <c r="DNV10" s="2936"/>
      <c r="DNW10" s="2936"/>
      <c r="DNX10" s="2936"/>
      <c r="DNY10" s="2936"/>
      <c r="DNZ10" s="2936"/>
      <c r="DOA10" s="2936"/>
      <c r="DOB10" s="2936"/>
      <c r="DOC10" s="2936"/>
      <c r="DOD10" s="2936"/>
      <c r="DOE10" s="2936"/>
      <c r="DOF10" s="2936"/>
      <c r="DOG10" s="2936"/>
      <c r="DOH10" s="2936"/>
      <c r="DOI10" s="2936"/>
      <c r="DOJ10" s="2936"/>
      <c r="DOK10" s="2936"/>
      <c r="DOL10" s="2936"/>
      <c r="DOM10" s="2936"/>
      <c r="DON10" s="2936"/>
      <c r="DOO10" s="2936"/>
      <c r="DOP10" s="2936"/>
      <c r="DOQ10" s="2936"/>
      <c r="DOR10" s="2936"/>
      <c r="DOS10" s="2936"/>
      <c r="DOT10" s="2936"/>
      <c r="DOU10" s="2936"/>
      <c r="DOV10" s="2936"/>
      <c r="DOW10" s="2936"/>
      <c r="DOX10" s="2936"/>
      <c r="DOY10" s="2936"/>
      <c r="DOZ10" s="2936"/>
      <c r="DPA10" s="2936"/>
      <c r="DPB10" s="2936"/>
      <c r="DPC10" s="2936"/>
      <c r="DPD10" s="2936"/>
      <c r="DPE10" s="2936"/>
      <c r="DPF10" s="2936"/>
      <c r="DPG10" s="2936"/>
      <c r="DPH10" s="2936"/>
      <c r="DPI10" s="2936"/>
      <c r="DPJ10" s="2936"/>
      <c r="DPK10" s="2936"/>
      <c r="DPL10" s="2936"/>
      <c r="DPM10" s="2936"/>
      <c r="DPN10" s="2936"/>
      <c r="DPO10" s="2936"/>
      <c r="DPP10" s="2936"/>
      <c r="DPQ10" s="2936"/>
      <c r="DPR10" s="2936"/>
      <c r="DPS10" s="2936"/>
      <c r="DPT10" s="2936"/>
      <c r="DPU10" s="2936"/>
      <c r="DPV10" s="2936"/>
      <c r="DPW10" s="2936"/>
      <c r="DPX10" s="2936"/>
      <c r="DPY10" s="2936"/>
      <c r="DPZ10" s="2936"/>
      <c r="DQA10" s="2936"/>
      <c r="DQB10" s="2936"/>
      <c r="DQC10" s="2936"/>
      <c r="DQD10" s="2936"/>
      <c r="DQE10" s="2936"/>
      <c r="DQF10" s="2936"/>
      <c r="DQG10" s="2936"/>
      <c r="DQH10" s="2936"/>
      <c r="DQI10" s="2936"/>
      <c r="DQJ10" s="2936"/>
      <c r="DQK10" s="2936"/>
      <c r="DQL10" s="2936"/>
      <c r="DQM10" s="2936"/>
      <c r="DQN10" s="2936"/>
      <c r="DQO10" s="2936"/>
      <c r="DQP10" s="2936"/>
      <c r="DQQ10" s="2936"/>
      <c r="DQR10" s="2936"/>
      <c r="DQS10" s="2936"/>
      <c r="DQT10" s="2936"/>
      <c r="DQU10" s="2936"/>
      <c r="DQV10" s="2936"/>
      <c r="DQW10" s="2936"/>
      <c r="DQX10" s="2936"/>
      <c r="DQY10" s="2936"/>
      <c r="DQZ10" s="2936"/>
      <c r="DRA10" s="2936"/>
      <c r="DRB10" s="2936"/>
      <c r="DRC10" s="2936"/>
      <c r="DRD10" s="2936"/>
      <c r="DRE10" s="2936"/>
      <c r="DRF10" s="2936"/>
      <c r="DRG10" s="2936"/>
      <c r="DRH10" s="2936"/>
      <c r="DRI10" s="2936"/>
      <c r="DRJ10" s="2936"/>
      <c r="DRK10" s="2936"/>
      <c r="DRL10" s="2936"/>
      <c r="DRM10" s="2936"/>
      <c r="DRN10" s="2936"/>
      <c r="DRO10" s="2936"/>
      <c r="DRP10" s="2936"/>
      <c r="DRQ10" s="2936"/>
      <c r="DRR10" s="2936"/>
      <c r="DRS10" s="2936"/>
      <c r="DRT10" s="2936"/>
      <c r="DRU10" s="2936"/>
      <c r="DRV10" s="2936"/>
      <c r="DRW10" s="2936"/>
      <c r="DRX10" s="2936"/>
      <c r="DRY10" s="2936"/>
      <c r="DRZ10" s="2936"/>
      <c r="DSA10" s="2936"/>
      <c r="DSB10" s="2936"/>
      <c r="DSC10" s="2936"/>
      <c r="DSD10" s="2936"/>
      <c r="DSE10" s="2936"/>
      <c r="DSF10" s="2936"/>
      <c r="DSG10" s="2936"/>
      <c r="DSH10" s="2936"/>
      <c r="DSI10" s="2936"/>
      <c r="DSJ10" s="2936"/>
      <c r="DSK10" s="2936"/>
      <c r="DSL10" s="2936"/>
      <c r="DSM10" s="2936"/>
      <c r="DSN10" s="2936"/>
      <c r="DSO10" s="2936"/>
      <c r="DSP10" s="2936"/>
      <c r="DSQ10" s="2936"/>
      <c r="DSR10" s="2936"/>
      <c r="DSS10" s="2936"/>
      <c r="DST10" s="2936"/>
      <c r="DSU10" s="2936"/>
      <c r="DSV10" s="2936"/>
      <c r="DSW10" s="2936"/>
      <c r="DSX10" s="2936"/>
      <c r="DSY10" s="2936"/>
      <c r="DSZ10" s="2936"/>
      <c r="DTA10" s="2936"/>
      <c r="DTB10" s="2936"/>
      <c r="DTC10" s="2936"/>
      <c r="DTD10" s="2936"/>
      <c r="DTE10" s="2936"/>
      <c r="DTF10" s="2936"/>
      <c r="DTG10" s="2936"/>
      <c r="DTH10" s="2936"/>
      <c r="DTI10" s="2936"/>
      <c r="DTJ10" s="2936"/>
      <c r="DTK10" s="2936"/>
      <c r="DTL10" s="2936"/>
      <c r="DTM10" s="2936"/>
      <c r="DTN10" s="2936"/>
      <c r="DTO10" s="2936"/>
      <c r="DTP10" s="2936"/>
      <c r="DTQ10" s="2936"/>
      <c r="DTR10" s="2936"/>
      <c r="DTS10" s="2936"/>
      <c r="DTT10" s="2936"/>
      <c r="DTU10" s="2936"/>
      <c r="DTV10" s="2936"/>
      <c r="DTW10" s="2936"/>
      <c r="DTX10" s="2936"/>
      <c r="DTY10" s="2936"/>
      <c r="DTZ10" s="2936"/>
      <c r="DUA10" s="2936"/>
      <c r="DUB10" s="2936"/>
      <c r="DUC10" s="2936"/>
      <c r="DUD10" s="2936"/>
      <c r="DUE10" s="2936"/>
      <c r="DUF10" s="2936"/>
      <c r="DUG10" s="2936"/>
      <c r="DUH10" s="2936"/>
      <c r="DUI10" s="2936"/>
      <c r="DUJ10" s="2936"/>
      <c r="DUK10" s="2936"/>
      <c r="DUL10" s="2936"/>
      <c r="DUM10" s="2936"/>
      <c r="DUN10" s="2936"/>
      <c r="DUO10" s="2936"/>
      <c r="DUP10" s="2936"/>
      <c r="DUQ10" s="2936"/>
      <c r="DUR10" s="2936"/>
      <c r="DUS10" s="2936"/>
      <c r="DUT10" s="2936"/>
      <c r="DUU10" s="2936"/>
      <c r="DUV10" s="2936"/>
      <c r="DUW10" s="2936"/>
      <c r="DUX10" s="2936"/>
      <c r="DUY10" s="2936"/>
      <c r="DUZ10" s="2936"/>
      <c r="DVA10" s="2936"/>
      <c r="DVB10" s="2936"/>
      <c r="DVC10" s="2936"/>
      <c r="DVD10" s="2936"/>
      <c r="DVE10" s="2936"/>
      <c r="DVF10" s="2936"/>
      <c r="DVG10" s="2936"/>
      <c r="DVH10" s="2936"/>
      <c r="DVI10" s="2936"/>
      <c r="DVJ10" s="2936"/>
      <c r="DVK10" s="2936"/>
      <c r="DVL10" s="2936"/>
      <c r="DVM10" s="2936"/>
      <c r="DVN10" s="2936"/>
      <c r="DVO10" s="2936"/>
      <c r="DVP10" s="2936"/>
      <c r="DVQ10" s="2936"/>
      <c r="DVR10" s="2936"/>
      <c r="DVS10" s="2936"/>
      <c r="DVT10" s="2936"/>
      <c r="DVU10" s="2936"/>
      <c r="DVV10" s="2936"/>
      <c r="DVW10" s="2936"/>
      <c r="DVX10" s="2936"/>
      <c r="DVY10" s="2936"/>
      <c r="DVZ10" s="2936"/>
      <c r="DWA10" s="2936"/>
      <c r="DWB10" s="2936"/>
      <c r="DWC10" s="2936"/>
      <c r="DWD10" s="2936"/>
      <c r="DWE10" s="2936"/>
      <c r="DWF10" s="2936"/>
      <c r="DWG10" s="2936"/>
      <c r="DWH10" s="2936"/>
      <c r="DWI10" s="2936"/>
      <c r="DWJ10" s="2936"/>
      <c r="DWK10" s="2936"/>
      <c r="DWL10" s="2936"/>
      <c r="DWM10" s="2936"/>
      <c r="DWN10" s="2936"/>
      <c r="DWO10" s="2936"/>
      <c r="DWP10" s="2936"/>
      <c r="DWQ10" s="2936"/>
      <c r="DWR10" s="2936"/>
      <c r="DWS10" s="2936"/>
      <c r="DWT10" s="2936"/>
      <c r="DWU10" s="2936"/>
      <c r="DWV10" s="2936"/>
      <c r="DWW10" s="2936"/>
      <c r="DWX10" s="2936"/>
      <c r="DWY10" s="2936"/>
      <c r="DWZ10" s="2936"/>
      <c r="DXA10" s="2936"/>
      <c r="DXB10" s="2936"/>
      <c r="DXC10" s="2936"/>
      <c r="DXD10" s="2936"/>
      <c r="DXE10" s="2936"/>
      <c r="DXF10" s="2936"/>
      <c r="DXG10" s="2936"/>
      <c r="DXH10" s="2936"/>
      <c r="DXI10" s="2936"/>
      <c r="DXJ10" s="2936"/>
      <c r="DXK10" s="2936"/>
      <c r="DXL10" s="2936"/>
      <c r="DXM10" s="2936"/>
      <c r="DXN10" s="2936"/>
      <c r="DXO10" s="2936"/>
      <c r="DXP10" s="2936"/>
      <c r="DXQ10" s="2936"/>
      <c r="DXR10" s="2936"/>
      <c r="DXS10" s="2936"/>
      <c r="DXT10" s="2936"/>
      <c r="DXU10" s="2936"/>
      <c r="DXV10" s="2936"/>
      <c r="DXW10" s="2936"/>
      <c r="DXX10" s="2936"/>
      <c r="DXY10" s="2936"/>
      <c r="DXZ10" s="2936"/>
      <c r="DYA10" s="2936"/>
      <c r="DYB10" s="2936"/>
      <c r="DYC10" s="2936"/>
      <c r="DYD10" s="2936"/>
      <c r="DYE10" s="2936"/>
      <c r="DYF10" s="2936"/>
      <c r="DYG10" s="2936"/>
      <c r="DYH10" s="2936"/>
      <c r="DYI10" s="2936"/>
      <c r="DYJ10" s="2936"/>
      <c r="DYK10" s="2936"/>
      <c r="DYL10" s="2936"/>
      <c r="DYM10" s="2936"/>
      <c r="DYN10" s="2936"/>
      <c r="DYO10" s="2936"/>
      <c r="DYP10" s="2936"/>
      <c r="DYQ10" s="2936"/>
      <c r="DYR10" s="2936"/>
      <c r="DYS10" s="2936"/>
      <c r="DYT10" s="2936"/>
      <c r="DYU10" s="2936"/>
      <c r="DYV10" s="2936"/>
      <c r="DYW10" s="2936"/>
      <c r="DYX10" s="2936"/>
      <c r="DYY10" s="2936"/>
      <c r="DYZ10" s="2936"/>
      <c r="DZA10" s="2936"/>
      <c r="DZB10" s="2936"/>
      <c r="DZC10" s="2936"/>
      <c r="DZD10" s="2936"/>
      <c r="DZE10" s="2936"/>
      <c r="DZF10" s="2936"/>
      <c r="DZG10" s="2936"/>
      <c r="DZH10" s="2936"/>
      <c r="DZI10" s="2936"/>
      <c r="DZJ10" s="2936"/>
      <c r="DZK10" s="2936"/>
      <c r="DZL10" s="2936"/>
      <c r="DZM10" s="2936"/>
      <c r="DZN10" s="2936"/>
      <c r="DZO10" s="2936"/>
      <c r="DZP10" s="2936"/>
      <c r="DZQ10" s="2936"/>
      <c r="DZR10" s="2936"/>
      <c r="DZS10" s="2936"/>
      <c r="DZT10" s="2936"/>
      <c r="DZU10" s="2936"/>
      <c r="DZV10" s="2936"/>
      <c r="DZW10" s="2936"/>
      <c r="DZX10" s="2936"/>
      <c r="DZY10" s="2936"/>
      <c r="DZZ10" s="2936"/>
      <c r="EAA10" s="2936"/>
      <c r="EAB10" s="2936"/>
      <c r="EAC10" s="2936"/>
      <c r="EAD10" s="2936"/>
      <c r="EAE10" s="2936"/>
      <c r="EAF10" s="2936"/>
      <c r="EAG10" s="2936"/>
      <c r="EAH10" s="2936"/>
      <c r="EAI10" s="2936"/>
      <c r="EAJ10" s="2936"/>
      <c r="EAK10" s="2936"/>
      <c r="EAL10" s="2936"/>
      <c r="EAM10" s="2936"/>
      <c r="EAN10" s="2936"/>
      <c r="EAO10" s="2936"/>
      <c r="EAP10" s="2936"/>
      <c r="EAQ10" s="2936"/>
      <c r="EAR10" s="2936"/>
      <c r="EAS10" s="2936"/>
      <c r="EAT10" s="2936"/>
      <c r="EAU10" s="2936"/>
      <c r="EAV10" s="2936"/>
      <c r="EAW10" s="2936"/>
      <c r="EAX10" s="2936"/>
      <c r="EAY10" s="2936"/>
      <c r="EAZ10" s="2936"/>
      <c r="EBA10" s="2936"/>
      <c r="EBB10" s="2936"/>
      <c r="EBC10" s="2936"/>
      <c r="EBD10" s="2936"/>
      <c r="EBE10" s="2936"/>
      <c r="EBF10" s="2936"/>
      <c r="EBG10" s="2936"/>
      <c r="EBH10" s="2936"/>
      <c r="EBI10" s="2936"/>
      <c r="EBJ10" s="2936"/>
      <c r="EBK10" s="2936"/>
      <c r="EBL10" s="2936"/>
      <c r="EBM10" s="2936"/>
      <c r="EBN10" s="2936"/>
      <c r="EBO10" s="2936"/>
      <c r="EBP10" s="2936"/>
      <c r="EBQ10" s="2936"/>
      <c r="EBR10" s="2936"/>
      <c r="EBS10" s="2936"/>
      <c r="EBT10" s="2936"/>
      <c r="EBU10" s="2936"/>
      <c r="EBV10" s="2936"/>
      <c r="EBW10" s="2936"/>
      <c r="EBX10" s="2936"/>
      <c r="EBY10" s="2936"/>
      <c r="EBZ10" s="2936"/>
      <c r="ECA10" s="2936"/>
      <c r="ECB10" s="2936"/>
      <c r="ECC10" s="2936"/>
      <c r="ECD10" s="2936"/>
      <c r="ECE10" s="2936"/>
      <c r="ECF10" s="2936"/>
      <c r="ECG10" s="2936"/>
      <c r="ECH10" s="2936"/>
      <c r="ECI10" s="2936"/>
      <c r="ECJ10" s="2936"/>
      <c r="ECK10" s="2936"/>
      <c r="ECL10" s="2936"/>
      <c r="ECM10" s="2936"/>
      <c r="ECN10" s="2936"/>
      <c r="ECO10" s="2936"/>
      <c r="ECP10" s="2936"/>
      <c r="ECQ10" s="2936"/>
      <c r="ECR10" s="2936"/>
      <c r="ECS10" s="2936"/>
      <c r="ECT10" s="2936"/>
      <c r="ECU10" s="2936"/>
      <c r="ECV10" s="2936"/>
      <c r="ECW10" s="2936"/>
      <c r="ECX10" s="2936"/>
      <c r="ECY10" s="2936"/>
      <c r="ECZ10" s="2936"/>
      <c r="EDA10" s="2936"/>
      <c r="EDB10" s="2936"/>
      <c r="EDC10" s="2936"/>
      <c r="EDD10" s="2936"/>
      <c r="EDE10" s="2936"/>
      <c r="EDF10" s="2936"/>
      <c r="EDG10" s="2936"/>
      <c r="EDH10" s="2936"/>
      <c r="EDI10" s="2936"/>
      <c r="EDJ10" s="2936"/>
      <c r="EDK10" s="2936"/>
      <c r="EDL10" s="2936"/>
      <c r="EDM10" s="2936"/>
      <c r="EDN10" s="2936"/>
      <c r="EDO10" s="2936"/>
      <c r="EDP10" s="2936"/>
      <c r="EDQ10" s="2936"/>
      <c r="EDR10" s="2936"/>
      <c r="EDS10" s="2936"/>
      <c r="EDT10" s="2936"/>
      <c r="EDU10" s="2936"/>
      <c r="EDV10" s="2936"/>
      <c r="EDW10" s="2936"/>
      <c r="EDX10" s="2936"/>
      <c r="EDY10" s="2936"/>
      <c r="EDZ10" s="2936"/>
      <c r="EEA10" s="2936"/>
      <c r="EEB10" s="2936"/>
      <c r="EEC10" s="2936"/>
      <c r="EED10" s="2936"/>
      <c r="EEE10" s="2936"/>
      <c r="EEF10" s="2936"/>
      <c r="EEG10" s="2936"/>
      <c r="EEH10" s="2936"/>
      <c r="EEI10" s="2936"/>
      <c r="EEJ10" s="2936"/>
      <c r="EEK10" s="2936"/>
      <c r="EEL10" s="2936"/>
      <c r="EEM10" s="2936"/>
      <c r="EEN10" s="2936"/>
      <c r="EEO10" s="2936"/>
      <c r="EEP10" s="2936"/>
      <c r="EEQ10" s="2936"/>
      <c r="EER10" s="2936"/>
      <c r="EES10" s="2936"/>
      <c r="EET10" s="2936"/>
      <c r="EEU10" s="2936"/>
      <c r="EEV10" s="2936"/>
      <c r="EEW10" s="2936"/>
      <c r="EEX10" s="2936"/>
      <c r="EEY10" s="2936"/>
      <c r="EEZ10" s="2936"/>
      <c r="EFA10" s="2936"/>
      <c r="EFB10" s="2936"/>
      <c r="EFC10" s="2936"/>
      <c r="EFD10" s="2936"/>
      <c r="EFE10" s="2936"/>
      <c r="EFF10" s="2936"/>
      <c r="EFG10" s="2936"/>
      <c r="EFH10" s="2936"/>
      <c r="EFI10" s="2936"/>
      <c r="EFJ10" s="2936"/>
      <c r="EFK10" s="2936"/>
      <c r="EFL10" s="2936"/>
      <c r="EFM10" s="2936"/>
      <c r="EFN10" s="2936"/>
      <c r="EFO10" s="2936"/>
      <c r="EFP10" s="2936"/>
      <c r="EFQ10" s="2936"/>
      <c r="EFR10" s="2936"/>
      <c r="EFS10" s="2936"/>
      <c r="EFT10" s="2936"/>
      <c r="EFU10" s="2936"/>
      <c r="EFV10" s="2936"/>
      <c r="EFW10" s="2936"/>
      <c r="EFX10" s="2936"/>
      <c r="EFY10" s="2936"/>
      <c r="EFZ10" s="2936"/>
      <c r="EGA10" s="2936"/>
      <c r="EGB10" s="2936"/>
      <c r="EGC10" s="2936"/>
      <c r="EGD10" s="2936"/>
      <c r="EGE10" s="2936"/>
      <c r="EGF10" s="2936"/>
      <c r="EGG10" s="2936"/>
      <c r="EGH10" s="2936"/>
      <c r="EGI10" s="2936"/>
      <c r="EGJ10" s="2936"/>
      <c r="EGK10" s="2936"/>
      <c r="EGL10" s="2936"/>
      <c r="EGM10" s="2936"/>
      <c r="EGN10" s="2936"/>
      <c r="EGO10" s="2936"/>
      <c r="EGP10" s="2936"/>
      <c r="EGQ10" s="2936"/>
      <c r="EGR10" s="2936"/>
      <c r="EGS10" s="2936"/>
      <c r="EGT10" s="2936"/>
      <c r="EGU10" s="2936"/>
      <c r="EGV10" s="2936"/>
      <c r="EGW10" s="2936"/>
      <c r="EGX10" s="2936"/>
      <c r="EGY10" s="2936"/>
      <c r="EGZ10" s="2936"/>
      <c r="EHA10" s="2936"/>
      <c r="EHB10" s="2936"/>
      <c r="EHC10" s="2936"/>
      <c r="EHD10" s="2936"/>
      <c r="EHE10" s="2936"/>
      <c r="EHF10" s="2936"/>
      <c r="EHG10" s="2936"/>
      <c r="EHH10" s="2936"/>
      <c r="EHI10" s="2936"/>
      <c r="EHJ10" s="2936"/>
      <c r="EHK10" s="2936"/>
      <c r="EHL10" s="2936"/>
      <c r="EHM10" s="2936"/>
      <c r="EHN10" s="2936"/>
      <c r="EHO10" s="2936"/>
      <c r="EHP10" s="2936"/>
      <c r="EHQ10" s="2936"/>
      <c r="EHR10" s="2936"/>
      <c r="EHS10" s="2936"/>
      <c r="EHT10" s="2936"/>
      <c r="EHU10" s="2936"/>
      <c r="EHV10" s="2936"/>
      <c r="EHW10" s="2936"/>
      <c r="EHX10" s="2936"/>
      <c r="EHY10" s="2936"/>
      <c r="EHZ10" s="2936"/>
      <c r="EIA10" s="2936"/>
      <c r="EIB10" s="2936"/>
      <c r="EIC10" s="2936"/>
      <c r="EID10" s="2936"/>
      <c r="EIE10" s="2936"/>
      <c r="EIF10" s="2936"/>
      <c r="EIG10" s="2936"/>
      <c r="EIH10" s="2936"/>
      <c r="EII10" s="2936"/>
      <c r="EIJ10" s="2936"/>
      <c r="EIK10" s="2936"/>
      <c r="EIL10" s="2936"/>
      <c r="EIM10" s="2936"/>
      <c r="EIN10" s="2936"/>
      <c r="EIO10" s="2936"/>
      <c r="EIP10" s="2936"/>
      <c r="EIQ10" s="2936"/>
      <c r="EIR10" s="2936"/>
      <c r="EIS10" s="2936"/>
      <c r="EIT10" s="2936"/>
      <c r="EIU10" s="2936"/>
      <c r="EIV10" s="2936"/>
      <c r="EIW10" s="2936"/>
      <c r="EIX10" s="2936"/>
      <c r="EIY10" s="2936"/>
      <c r="EIZ10" s="2936"/>
      <c r="EJA10" s="2936"/>
      <c r="EJB10" s="2936"/>
      <c r="EJC10" s="2936"/>
      <c r="EJD10" s="2936"/>
      <c r="EJE10" s="2936"/>
      <c r="EJF10" s="2936"/>
      <c r="EJG10" s="2936"/>
      <c r="EJH10" s="2936"/>
      <c r="EJI10" s="2936"/>
      <c r="EJJ10" s="2936"/>
      <c r="EJK10" s="2936"/>
      <c r="EJL10" s="2936"/>
      <c r="EJM10" s="2936"/>
      <c r="EJN10" s="2936"/>
      <c r="EJO10" s="2936"/>
      <c r="EJP10" s="2936"/>
      <c r="EJQ10" s="2936"/>
      <c r="EJR10" s="2936"/>
      <c r="EJS10" s="2936"/>
      <c r="EJT10" s="2936"/>
      <c r="EJU10" s="2936"/>
      <c r="EJV10" s="2936"/>
      <c r="EJW10" s="2936"/>
      <c r="EJX10" s="2936"/>
      <c r="EJY10" s="2936"/>
      <c r="EJZ10" s="2936"/>
      <c r="EKA10" s="2936"/>
      <c r="EKB10" s="2936"/>
      <c r="EKC10" s="2936"/>
      <c r="EKD10" s="2936"/>
      <c r="EKE10" s="2936"/>
      <c r="EKF10" s="2936"/>
      <c r="EKG10" s="2936"/>
      <c r="EKH10" s="2936"/>
      <c r="EKI10" s="2936"/>
      <c r="EKJ10" s="2936"/>
      <c r="EKK10" s="2936"/>
      <c r="EKL10" s="2936"/>
      <c r="EKM10" s="2936"/>
      <c r="EKN10" s="2936"/>
      <c r="EKO10" s="2936"/>
      <c r="EKP10" s="2936"/>
      <c r="EKQ10" s="2936"/>
      <c r="EKR10" s="2936"/>
      <c r="EKS10" s="2936"/>
      <c r="EKT10" s="2936"/>
      <c r="EKU10" s="2936"/>
      <c r="EKV10" s="2936"/>
      <c r="EKW10" s="2936"/>
      <c r="EKX10" s="2936"/>
      <c r="EKY10" s="2936"/>
      <c r="EKZ10" s="2936"/>
      <c r="ELA10" s="2936"/>
      <c r="ELB10" s="2936"/>
      <c r="ELC10" s="2936"/>
      <c r="ELD10" s="2936"/>
      <c r="ELE10" s="2936"/>
      <c r="ELF10" s="2936"/>
      <c r="ELG10" s="2936"/>
      <c r="ELH10" s="2936"/>
      <c r="ELI10" s="2936"/>
      <c r="ELJ10" s="2936"/>
      <c r="ELK10" s="2936"/>
      <c r="ELL10" s="2936"/>
      <c r="ELM10" s="2936"/>
      <c r="ELN10" s="2936"/>
      <c r="ELO10" s="2936"/>
      <c r="ELP10" s="2936"/>
      <c r="ELQ10" s="2936"/>
      <c r="ELR10" s="2936"/>
      <c r="ELS10" s="2936"/>
      <c r="ELT10" s="2936"/>
      <c r="ELU10" s="2936"/>
      <c r="ELV10" s="2936"/>
      <c r="ELW10" s="2936"/>
      <c r="ELX10" s="2936"/>
      <c r="ELY10" s="2936"/>
      <c r="ELZ10" s="2936"/>
      <c r="EMA10" s="2936"/>
      <c r="EMB10" s="2936"/>
      <c r="EMC10" s="2936"/>
      <c r="EMD10" s="2936"/>
      <c r="EME10" s="2936"/>
      <c r="EMF10" s="2936"/>
      <c r="EMG10" s="2936"/>
      <c r="EMH10" s="2936"/>
      <c r="EMI10" s="2936"/>
      <c r="EMJ10" s="2936"/>
      <c r="EMK10" s="2936"/>
      <c r="EML10" s="2936"/>
      <c r="EMM10" s="2936"/>
      <c r="EMN10" s="2936"/>
      <c r="EMO10" s="2936"/>
      <c r="EMP10" s="2936"/>
      <c r="EMQ10" s="2936"/>
      <c r="EMR10" s="2936"/>
      <c r="EMS10" s="2936"/>
      <c r="EMT10" s="2936"/>
      <c r="EMU10" s="2936"/>
      <c r="EMV10" s="2936"/>
      <c r="EMW10" s="2936"/>
      <c r="EMX10" s="2936"/>
      <c r="EMY10" s="2936"/>
      <c r="EMZ10" s="2936"/>
      <c r="ENA10" s="2936"/>
      <c r="ENB10" s="2936"/>
      <c r="ENC10" s="2936"/>
      <c r="END10" s="2936"/>
      <c r="ENE10" s="2936"/>
      <c r="ENF10" s="2936"/>
      <c r="ENG10" s="2936"/>
      <c r="ENH10" s="2936"/>
      <c r="ENI10" s="2936"/>
      <c r="ENJ10" s="2936"/>
      <c r="ENK10" s="2936"/>
      <c r="ENL10" s="2936"/>
      <c r="ENM10" s="2936"/>
      <c r="ENN10" s="2936"/>
      <c r="ENO10" s="2936"/>
      <c r="ENP10" s="2936"/>
      <c r="ENQ10" s="2936"/>
      <c r="ENR10" s="2936"/>
      <c r="ENS10" s="2936"/>
      <c r="ENT10" s="2936"/>
      <c r="ENU10" s="2936"/>
      <c r="ENV10" s="2936"/>
      <c r="ENW10" s="2936"/>
      <c r="ENX10" s="2936"/>
      <c r="ENY10" s="2936"/>
      <c r="ENZ10" s="2936"/>
      <c r="EOA10" s="2936"/>
      <c r="EOB10" s="2936"/>
      <c r="EOC10" s="2936"/>
      <c r="EOD10" s="2936"/>
      <c r="EOE10" s="2936"/>
      <c r="EOF10" s="2936"/>
      <c r="EOG10" s="2936"/>
      <c r="EOH10" s="2936"/>
      <c r="EOI10" s="2936"/>
      <c r="EOJ10" s="2936"/>
      <c r="EOK10" s="2936"/>
      <c r="EOL10" s="2936"/>
      <c r="EOM10" s="2936"/>
      <c r="EON10" s="2936"/>
      <c r="EOO10" s="2936"/>
      <c r="EOP10" s="2936"/>
      <c r="EOQ10" s="2936"/>
      <c r="EOR10" s="2936"/>
      <c r="EOS10" s="2936"/>
      <c r="EOT10" s="2936"/>
      <c r="EOU10" s="2936"/>
      <c r="EOV10" s="2936"/>
      <c r="EOW10" s="2936"/>
      <c r="EOX10" s="2936"/>
      <c r="EOY10" s="2936"/>
      <c r="EOZ10" s="2936"/>
      <c r="EPA10" s="2936"/>
      <c r="EPB10" s="2936"/>
      <c r="EPC10" s="2936"/>
      <c r="EPD10" s="2936"/>
      <c r="EPE10" s="2936"/>
      <c r="EPF10" s="2936"/>
      <c r="EPG10" s="2936"/>
      <c r="EPH10" s="2936"/>
      <c r="EPI10" s="2936"/>
      <c r="EPJ10" s="2936"/>
      <c r="EPK10" s="2936"/>
      <c r="EPL10" s="2936"/>
      <c r="EPM10" s="2936"/>
      <c r="EPN10" s="2936"/>
      <c r="EPO10" s="2936"/>
      <c r="EPP10" s="2936"/>
      <c r="EPQ10" s="2936"/>
      <c r="EPR10" s="2936"/>
      <c r="EPS10" s="2936"/>
      <c r="EPT10" s="2936"/>
      <c r="EPU10" s="2936"/>
      <c r="EPV10" s="2936"/>
      <c r="EPW10" s="2936"/>
      <c r="EPX10" s="2936"/>
      <c r="EPY10" s="2936"/>
      <c r="EPZ10" s="2936"/>
      <c r="EQA10" s="2936"/>
      <c r="EQB10" s="2936"/>
      <c r="EQC10" s="2936"/>
      <c r="EQD10" s="2936"/>
      <c r="EQE10" s="2936"/>
      <c r="EQF10" s="2936"/>
      <c r="EQG10" s="2936"/>
      <c r="EQH10" s="2936"/>
      <c r="EQI10" s="2936"/>
      <c r="EQJ10" s="2936"/>
      <c r="EQK10" s="2936"/>
      <c r="EQL10" s="2936"/>
      <c r="EQM10" s="2936"/>
      <c r="EQN10" s="2936"/>
      <c r="EQO10" s="2936"/>
      <c r="EQP10" s="2936"/>
      <c r="EQQ10" s="2936"/>
      <c r="EQR10" s="2936"/>
      <c r="EQS10" s="2936"/>
      <c r="EQT10" s="2936"/>
      <c r="EQU10" s="2936"/>
      <c r="EQV10" s="2936"/>
      <c r="EQW10" s="2936"/>
      <c r="EQX10" s="2936"/>
      <c r="EQY10" s="2936"/>
      <c r="EQZ10" s="2936"/>
      <c r="ERA10" s="2936"/>
      <c r="ERB10" s="2936"/>
      <c r="ERC10" s="2936"/>
      <c r="ERD10" s="2936"/>
      <c r="ERE10" s="2936"/>
      <c r="ERF10" s="2936"/>
      <c r="ERG10" s="2936"/>
      <c r="ERH10" s="2936"/>
      <c r="ERI10" s="2936"/>
      <c r="ERJ10" s="2936"/>
      <c r="ERK10" s="2936"/>
      <c r="ERL10" s="2936"/>
      <c r="ERM10" s="2936"/>
      <c r="ERN10" s="2936"/>
      <c r="ERO10" s="2936"/>
      <c r="ERP10" s="2936"/>
      <c r="ERQ10" s="2936"/>
      <c r="ERR10" s="2936"/>
      <c r="ERS10" s="2936"/>
      <c r="ERT10" s="2936"/>
      <c r="ERU10" s="2936"/>
      <c r="ERV10" s="2936"/>
      <c r="ERW10" s="2936"/>
      <c r="ERX10" s="2936"/>
      <c r="ERY10" s="2936"/>
      <c r="ERZ10" s="2936"/>
      <c r="ESA10" s="2936"/>
      <c r="ESB10" s="2936"/>
      <c r="ESC10" s="2936"/>
      <c r="ESD10" s="2936"/>
      <c r="ESE10" s="2936"/>
      <c r="ESF10" s="2936"/>
      <c r="ESG10" s="2936"/>
      <c r="ESH10" s="2936"/>
      <c r="ESI10" s="2936"/>
      <c r="ESJ10" s="2936"/>
      <c r="ESK10" s="2936"/>
      <c r="ESL10" s="2936"/>
      <c r="ESM10" s="2936"/>
      <c r="ESN10" s="2936"/>
      <c r="ESO10" s="2936"/>
      <c r="ESP10" s="2936"/>
      <c r="ESQ10" s="2936"/>
      <c r="ESR10" s="2936"/>
      <c r="ESS10" s="2936"/>
      <c r="EST10" s="2936"/>
      <c r="ESU10" s="2936"/>
      <c r="ESV10" s="2936"/>
      <c r="ESW10" s="2936"/>
      <c r="ESX10" s="2936"/>
      <c r="ESY10" s="2936"/>
      <c r="ESZ10" s="2936"/>
      <c r="ETA10" s="2936"/>
      <c r="ETB10" s="2936"/>
      <c r="ETC10" s="2936"/>
      <c r="ETD10" s="2936"/>
      <c r="ETE10" s="2936"/>
      <c r="ETF10" s="2936"/>
      <c r="ETG10" s="2936"/>
      <c r="ETH10" s="2936"/>
      <c r="ETI10" s="2936"/>
      <c r="ETJ10" s="2936"/>
      <c r="ETK10" s="2936"/>
      <c r="ETL10" s="2936"/>
      <c r="ETM10" s="2936"/>
      <c r="ETN10" s="2936"/>
      <c r="ETO10" s="2936"/>
      <c r="ETP10" s="2936"/>
      <c r="ETQ10" s="2936"/>
      <c r="ETR10" s="2936"/>
      <c r="ETS10" s="2936"/>
      <c r="ETT10" s="2936"/>
      <c r="ETU10" s="2936"/>
      <c r="ETV10" s="2936"/>
      <c r="ETW10" s="2936"/>
      <c r="ETX10" s="2936"/>
      <c r="ETY10" s="2936"/>
      <c r="ETZ10" s="2936"/>
      <c r="EUA10" s="2936"/>
      <c r="EUB10" s="2936"/>
      <c r="EUC10" s="2936"/>
      <c r="EUD10" s="2936"/>
      <c r="EUE10" s="2936"/>
      <c r="EUF10" s="2936"/>
      <c r="EUG10" s="2936"/>
      <c r="EUH10" s="2936"/>
      <c r="EUI10" s="2936"/>
      <c r="EUJ10" s="2936"/>
      <c r="EUK10" s="2936"/>
      <c r="EUL10" s="2936"/>
      <c r="EUM10" s="2936"/>
      <c r="EUN10" s="2936"/>
      <c r="EUO10" s="2936"/>
      <c r="EUP10" s="2936"/>
      <c r="EUQ10" s="2936"/>
      <c r="EUR10" s="2936"/>
      <c r="EUS10" s="2936"/>
      <c r="EUT10" s="2936"/>
      <c r="EUU10" s="2936"/>
      <c r="EUV10" s="2936"/>
      <c r="EUW10" s="2936"/>
      <c r="EUX10" s="2936"/>
      <c r="EUY10" s="2936"/>
      <c r="EUZ10" s="2936"/>
      <c r="EVA10" s="2936"/>
      <c r="EVB10" s="2936"/>
      <c r="EVC10" s="2936"/>
      <c r="EVD10" s="2936"/>
      <c r="EVE10" s="2936"/>
      <c r="EVF10" s="2936"/>
      <c r="EVG10" s="2936"/>
      <c r="EVH10" s="2936"/>
      <c r="EVI10" s="2936"/>
      <c r="EVJ10" s="2936"/>
      <c r="EVK10" s="2936"/>
      <c r="EVL10" s="2936"/>
      <c r="EVM10" s="2936"/>
      <c r="EVN10" s="2936"/>
      <c r="EVO10" s="2936"/>
      <c r="EVP10" s="2936"/>
      <c r="EVQ10" s="2936"/>
      <c r="EVR10" s="2936"/>
      <c r="EVS10" s="2936"/>
      <c r="EVT10" s="2936"/>
      <c r="EVU10" s="2936"/>
      <c r="EVV10" s="2936"/>
      <c r="EVW10" s="2936"/>
      <c r="EVX10" s="2936"/>
      <c r="EVY10" s="2936"/>
      <c r="EVZ10" s="2936"/>
      <c r="EWA10" s="2936"/>
      <c r="EWB10" s="2936"/>
      <c r="EWC10" s="2936"/>
      <c r="EWD10" s="2936"/>
      <c r="EWE10" s="2936"/>
      <c r="EWF10" s="2936"/>
      <c r="EWG10" s="2936"/>
      <c r="EWH10" s="2936"/>
      <c r="EWI10" s="2936"/>
      <c r="EWJ10" s="2936"/>
      <c r="EWK10" s="2936"/>
      <c r="EWL10" s="2936"/>
      <c r="EWM10" s="2936"/>
      <c r="EWN10" s="2936"/>
      <c r="EWO10" s="2936"/>
      <c r="EWP10" s="2936"/>
      <c r="EWQ10" s="2936"/>
      <c r="EWR10" s="2936"/>
      <c r="EWS10" s="2936"/>
      <c r="EWT10" s="2936"/>
      <c r="EWU10" s="2936"/>
      <c r="EWV10" s="2936"/>
      <c r="EWW10" s="2936"/>
      <c r="EWX10" s="2936"/>
      <c r="EWY10" s="2936"/>
      <c r="EWZ10" s="2936"/>
      <c r="EXA10" s="2936"/>
      <c r="EXB10" s="2936"/>
      <c r="EXC10" s="2936"/>
      <c r="EXD10" s="2936"/>
      <c r="EXE10" s="2936"/>
      <c r="EXF10" s="2936"/>
      <c r="EXG10" s="2936"/>
      <c r="EXH10" s="2936"/>
      <c r="EXI10" s="2936"/>
      <c r="EXJ10" s="2936"/>
      <c r="EXK10" s="2936"/>
      <c r="EXL10" s="2936"/>
      <c r="EXM10" s="2936"/>
      <c r="EXN10" s="2936"/>
      <c r="EXO10" s="2936"/>
      <c r="EXP10" s="2936"/>
      <c r="EXQ10" s="2936"/>
      <c r="EXR10" s="2936"/>
      <c r="EXS10" s="2936"/>
      <c r="EXT10" s="2936"/>
      <c r="EXU10" s="2936"/>
      <c r="EXV10" s="2936"/>
      <c r="EXW10" s="2936"/>
      <c r="EXX10" s="2936"/>
      <c r="EXY10" s="2936"/>
      <c r="EXZ10" s="2936"/>
      <c r="EYA10" s="2936"/>
      <c r="EYB10" s="2936"/>
      <c r="EYC10" s="2936"/>
      <c r="EYD10" s="2936"/>
      <c r="EYE10" s="2936"/>
      <c r="EYF10" s="2936"/>
      <c r="EYG10" s="2936"/>
      <c r="EYH10" s="2936"/>
      <c r="EYI10" s="2936"/>
      <c r="EYJ10" s="2936"/>
      <c r="EYK10" s="2936"/>
      <c r="EYL10" s="2936"/>
      <c r="EYM10" s="2936"/>
      <c r="EYN10" s="2936"/>
      <c r="EYO10" s="2936"/>
      <c r="EYP10" s="2936"/>
      <c r="EYQ10" s="2936"/>
      <c r="EYR10" s="2936"/>
      <c r="EYS10" s="2936"/>
      <c r="EYT10" s="2936"/>
      <c r="EYU10" s="2936"/>
      <c r="EYV10" s="2936"/>
      <c r="EYW10" s="2936"/>
      <c r="EYX10" s="2936"/>
      <c r="EYY10" s="2936"/>
      <c r="EYZ10" s="2936"/>
      <c r="EZA10" s="2936"/>
      <c r="EZB10" s="2936"/>
      <c r="EZC10" s="2936"/>
      <c r="EZD10" s="2936"/>
      <c r="EZE10" s="2936"/>
      <c r="EZF10" s="2936"/>
      <c r="EZG10" s="2936"/>
      <c r="EZH10" s="2936"/>
      <c r="EZI10" s="2936"/>
      <c r="EZJ10" s="2936"/>
      <c r="EZK10" s="2936"/>
      <c r="EZL10" s="2936"/>
      <c r="EZM10" s="2936"/>
      <c r="EZN10" s="2936"/>
      <c r="EZO10" s="2936"/>
      <c r="EZP10" s="2936"/>
      <c r="EZQ10" s="2936"/>
      <c r="EZR10" s="2936"/>
      <c r="EZS10" s="2936"/>
      <c r="EZT10" s="2936"/>
      <c r="EZU10" s="2936"/>
      <c r="EZV10" s="2936"/>
      <c r="EZW10" s="2936"/>
      <c r="EZX10" s="2936"/>
      <c r="EZY10" s="2936"/>
      <c r="EZZ10" s="2936"/>
      <c r="FAA10" s="2936"/>
      <c r="FAB10" s="2936"/>
      <c r="FAC10" s="2936"/>
      <c r="FAD10" s="2936"/>
      <c r="FAE10" s="2936"/>
      <c r="FAF10" s="2936"/>
      <c r="FAG10" s="2936"/>
      <c r="FAH10" s="2936"/>
      <c r="FAI10" s="2936"/>
      <c r="FAJ10" s="2936"/>
      <c r="FAK10" s="2936"/>
      <c r="FAL10" s="2936"/>
      <c r="FAM10" s="2936"/>
      <c r="FAN10" s="2936"/>
      <c r="FAO10" s="2936"/>
      <c r="FAP10" s="2936"/>
      <c r="FAQ10" s="2936"/>
      <c r="FAR10" s="2936"/>
      <c r="FAS10" s="2936"/>
      <c r="FAT10" s="2936"/>
      <c r="FAU10" s="2936"/>
      <c r="FAV10" s="2936"/>
      <c r="FAW10" s="2936"/>
      <c r="FAX10" s="2936"/>
      <c r="FAY10" s="2936"/>
      <c r="FAZ10" s="2936"/>
      <c r="FBA10" s="2936"/>
      <c r="FBB10" s="2936"/>
      <c r="FBC10" s="2936"/>
      <c r="FBD10" s="2936"/>
      <c r="FBE10" s="2936"/>
      <c r="FBF10" s="2936"/>
      <c r="FBG10" s="2936"/>
      <c r="FBH10" s="2936"/>
      <c r="FBI10" s="2936"/>
      <c r="FBJ10" s="2936"/>
      <c r="FBK10" s="2936"/>
      <c r="FBL10" s="2936"/>
      <c r="FBM10" s="2936"/>
      <c r="FBN10" s="2936"/>
      <c r="FBO10" s="2936"/>
      <c r="FBP10" s="2936"/>
      <c r="FBQ10" s="2936"/>
      <c r="FBR10" s="2936"/>
      <c r="FBS10" s="2936"/>
      <c r="FBT10" s="2936"/>
      <c r="FBU10" s="2936"/>
      <c r="FBV10" s="2936"/>
      <c r="FBW10" s="2936"/>
      <c r="FBX10" s="2936"/>
      <c r="FBY10" s="2936"/>
      <c r="FBZ10" s="2936"/>
      <c r="FCA10" s="2936"/>
      <c r="FCB10" s="2936"/>
      <c r="FCC10" s="2936"/>
      <c r="FCD10" s="2936"/>
      <c r="FCE10" s="2936"/>
      <c r="FCF10" s="2936"/>
      <c r="FCG10" s="2936"/>
      <c r="FCH10" s="2936"/>
      <c r="FCI10" s="2936"/>
      <c r="FCJ10" s="2936"/>
      <c r="FCK10" s="2936"/>
      <c r="FCL10" s="2936"/>
      <c r="FCM10" s="2936"/>
      <c r="FCN10" s="2936"/>
      <c r="FCO10" s="2936"/>
      <c r="FCP10" s="2936"/>
      <c r="FCQ10" s="2936"/>
      <c r="FCR10" s="2936"/>
      <c r="FCS10" s="2936"/>
      <c r="FCT10" s="2936"/>
      <c r="FCU10" s="2936"/>
      <c r="FCV10" s="2936"/>
      <c r="FCW10" s="2936"/>
      <c r="FCX10" s="2936"/>
      <c r="FCY10" s="2936"/>
      <c r="FCZ10" s="2936"/>
      <c r="FDA10" s="2936"/>
      <c r="FDB10" s="2936"/>
      <c r="FDC10" s="2936"/>
      <c r="FDD10" s="2936"/>
      <c r="FDE10" s="2936"/>
      <c r="FDF10" s="2936"/>
      <c r="FDG10" s="2936"/>
      <c r="FDH10" s="2936"/>
      <c r="FDI10" s="2936"/>
      <c r="FDJ10" s="2936"/>
      <c r="FDK10" s="2936"/>
      <c r="FDL10" s="2936"/>
      <c r="FDM10" s="2936"/>
      <c r="FDN10" s="2936"/>
      <c r="FDO10" s="2936"/>
      <c r="FDP10" s="2936"/>
      <c r="FDQ10" s="2936"/>
      <c r="FDR10" s="2936"/>
      <c r="FDS10" s="2936"/>
      <c r="FDT10" s="2936"/>
      <c r="FDU10" s="2936"/>
      <c r="FDV10" s="2936"/>
      <c r="FDW10" s="2936"/>
      <c r="FDX10" s="2936"/>
      <c r="FDY10" s="2936"/>
      <c r="FDZ10" s="2936"/>
      <c r="FEA10" s="2936"/>
      <c r="FEB10" s="2936"/>
      <c r="FEC10" s="2936"/>
      <c r="FED10" s="2936"/>
      <c r="FEE10" s="2936"/>
      <c r="FEF10" s="2936"/>
      <c r="FEG10" s="2936"/>
      <c r="FEH10" s="2936"/>
      <c r="FEI10" s="2936"/>
      <c r="FEJ10" s="2936"/>
      <c r="FEK10" s="2936"/>
      <c r="FEL10" s="2936"/>
      <c r="FEM10" s="2936"/>
      <c r="FEN10" s="2936"/>
      <c r="FEO10" s="2936"/>
      <c r="FEP10" s="2936"/>
      <c r="FEQ10" s="2936"/>
      <c r="FER10" s="2936"/>
      <c r="FES10" s="2936"/>
      <c r="FET10" s="2936"/>
      <c r="FEU10" s="2936"/>
      <c r="FEV10" s="2936"/>
      <c r="FEW10" s="2936"/>
      <c r="FEX10" s="2936"/>
      <c r="FEY10" s="2936"/>
      <c r="FEZ10" s="2936"/>
      <c r="FFA10" s="2936"/>
      <c r="FFB10" s="2936"/>
      <c r="FFC10" s="2936"/>
      <c r="FFD10" s="2936"/>
      <c r="FFE10" s="2936"/>
      <c r="FFF10" s="2936"/>
      <c r="FFG10" s="2936"/>
      <c r="FFH10" s="2936"/>
      <c r="FFI10" s="2936"/>
      <c r="FFJ10" s="2936"/>
      <c r="FFK10" s="2936"/>
      <c r="FFL10" s="2936"/>
      <c r="FFM10" s="2936"/>
      <c r="FFN10" s="2936"/>
      <c r="FFO10" s="2936"/>
      <c r="FFP10" s="2936"/>
      <c r="FFQ10" s="2936"/>
      <c r="FFR10" s="2936"/>
      <c r="FFS10" s="2936"/>
      <c r="FFT10" s="2936"/>
      <c r="FFU10" s="2936"/>
      <c r="FFV10" s="2936"/>
      <c r="FFW10" s="2936"/>
      <c r="FFX10" s="2936"/>
      <c r="FFY10" s="2936"/>
      <c r="FFZ10" s="2936"/>
      <c r="FGA10" s="2936"/>
      <c r="FGB10" s="2936"/>
      <c r="FGC10" s="2936"/>
      <c r="FGD10" s="2936"/>
      <c r="FGE10" s="2936"/>
      <c r="FGF10" s="2936"/>
      <c r="FGG10" s="2936"/>
      <c r="FGH10" s="2936"/>
      <c r="FGI10" s="2936"/>
      <c r="FGJ10" s="2936"/>
      <c r="FGK10" s="2936"/>
      <c r="FGL10" s="2936"/>
      <c r="FGM10" s="2936"/>
      <c r="FGN10" s="2936"/>
      <c r="FGO10" s="2936"/>
      <c r="FGP10" s="2936"/>
      <c r="FGQ10" s="2936"/>
      <c r="FGR10" s="2936"/>
      <c r="FGS10" s="2936"/>
      <c r="FGT10" s="2936"/>
      <c r="FGU10" s="2936"/>
      <c r="FGV10" s="2936"/>
      <c r="FGW10" s="2936"/>
      <c r="FGX10" s="2936"/>
      <c r="FGY10" s="2936"/>
      <c r="FGZ10" s="2936"/>
      <c r="FHA10" s="2936"/>
      <c r="FHB10" s="2936"/>
      <c r="FHC10" s="2936"/>
      <c r="FHD10" s="2936"/>
      <c r="FHE10" s="2936"/>
      <c r="FHF10" s="2936"/>
      <c r="FHG10" s="2936"/>
      <c r="FHH10" s="2936"/>
      <c r="FHI10" s="2936"/>
      <c r="FHJ10" s="2936"/>
      <c r="FHK10" s="2936"/>
      <c r="FHL10" s="2936"/>
      <c r="FHM10" s="2936"/>
      <c r="FHN10" s="2936"/>
      <c r="FHO10" s="2936"/>
      <c r="FHP10" s="2936"/>
      <c r="FHQ10" s="2936"/>
      <c r="FHR10" s="2936"/>
      <c r="FHS10" s="2936"/>
      <c r="FHT10" s="2936"/>
      <c r="FHU10" s="2936"/>
      <c r="FHV10" s="2936"/>
      <c r="FHW10" s="2936"/>
      <c r="FHX10" s="2936"/>
      <c r="FHY10" s="2936"/>
      <c r="FHZ10" s="2936"/>
      <c r="FIA10" s="2936"/>
      <c r="FIB10" s="2936"/>
      <c r="FIC10" s="2936"/>
      <c r="FID10" s="2936"/>
      <c r="FIE10" s="2936"/>
      <c r="FIF10" s="2936"/>
      <c r="FIG10" s="2936"/>
      <c r="FIH10" s="2936"/>
      <c r="FII10" s="2936"/>
      <c r="FIJ10" s="2936"/>
      <c r="FIK10" s="2936"/>
      <c r="FIL10" s="2936"/>
      <c r="FIM10" s="2936"/>
      <c r="FIN10" s="2936"/>
      <c r="FIO10" s="2936"/>
      <c r="FIP10" s="2936"/>
      <c r="FIQ10" s="2936"/>
      <c r="FIR10" s="2936"/>
      <c r="FIS10" s="2936"/>
      <c r="FIT10" s="2936"/>
      <c r="FIU10" s="2936"/>
      <c r="FIV10" s="2936"/>
      <c r="FIW10" s="2936"/>
      <c r="FIX10" s="2936"/>
      <c r="FIY10" s="2936"/>
      <c r="FIZ10" s="2936"/>
      <c r="FJA10" s="2936"/>
      <c r="FJB10" s="2936"/>
      <c r="FJC10" s="2936"/>
      <c r="FJD10" s="2936"/>
      <c r="FJE10" s="2936"/>
      <c r="FJF10" s="2936"/>
      <c r="FJG10" s="2936"/>
      <c r="FJH10" s="2936"/>
      <c r="FJI10" s="2936"/>
      <c r="FJJ10" s="2936"/>
      <c r="FJK10" s="2936"/>
      <c r="FJL10" s="2936"/>
      <c r="FJM10" s="2936"/>
      <c r="FJN10" s="2936"/>
      <c r="FJO10" s="2936"/>
      <c r="FJP10" s="2936"/>
      <c r="FJQ10" s="2936"/>
      <c r="FJR10" s="2936"/>
      <c r="FJS10" s="2936"/>
      <c r="FJT10" s="2936"/>
      <c r="FJU10" s="2936"/>
      <c r="FJV10" s="2936"/>
      <c r="FJW10" s="2936"/>
      <c r="FJX10" s="2936"/>
      <c r="FJY10" s="2936"/>
      <c r="FJZ10" s="2936"/>
      <c r="FKA10" s="2936"/>
      <c r="FKB10" s="2936"/>
      <c r="FKC10" s="2936"/>
      <c r="FKD10" s="2936"/>
      <c r="FKE10" s="2936"/>
      <c r="FKF10" s="2936"/>
      <c r="FKG10" s="2936"/>
      <c r="FKH10" s="2936"/>
      <c r="FKI10" s="2936"/>
      <c r="FKJ10" s="2936"/>
      <c r="FKK10" s="2936"/>
      <c r="FKL10" s="2936"/>
      <c r="FKM10" s="2936"/>
      <c r="FKN10" s="2936"/>
      <c r="FKO10" s="2936"/>
      <c r="FKP10" s="2936"/>
      <c r="FKQ10" s="2936"/>
      <c r="FKR10" s="2936"/>
      <c r="FKS10" s="2936"/>
      <c r="FKT10" s="2936"/>
      <c r="FKU10" s="2936"/>
      <c r="FKV10" s="2936"/>
      <c r="FKW10" s="2936"/>
      <c r="FKX10" s="2936"/>
      <c r="FKY10" s="2936"/>
      <c r="FKZ10" s="2936"/>
      <c r="FLA10" s="2936"/>
      <c r="FLB10" s="2936"/>
      <c r="FLC10" s="2936"/>
      <c r="FLD10" s="2936"/>
      <c r="FLE10" s="2936"/>
      <c r="FLF10" s="2936"/>
      <c r="FLG10" s="2936"/>
      <c r="FLH10" s="2936"/>
      <c r="FLI10" s="2936"/>
      <c r="FLJ10" s="2936"/>
      <c r="FLK10" s="2936"/>
      <c r="FLL10" s="2936"/>
      <c r="FLM10" s="2936"/>
      <c r="FLN10" s="2936"/>
      <c r="FLO10" s="2936"/>
      <c r="FLP10" s="2936"/>
      <c r="FLQ10" s="2936"/>
      <c r="FLR10" s="2936"/>
      <c r="FLS10" s="2936"/>
      <c r="FLT10" s="2936"/>
      <c r="FLU10" s="2936"/>
      <c r="FLV10" s="2936"/>
      <c r="FLW10" s="2936"/>
      <c r="FLX10" s="2936"/>
      <c r="FLY10" s="2936"/>
      <c r="FLZ10" s="2936"/>
      <c r="FMA10" s="2936"/>
      <c r="FMB10" s="2936"/>
      <c r="FMC10" s="2936"/>
      <c r="FMD10" s="2936"/>
      <c r="FME10" s="2936"/>
      <c r="FMF10" s="2936"/>
      <c r="FMG10" s="2936"/>
      <c r="FMH10" s="2936"/>
      <c r="FMI10" s="2936"/>
      <c r="FMJ10" s="2936"/>
      <c r="FMK10" s="2936"/>
      <c r="FML10" s="2936"/>
      <c r="FMM10" s="2936"/>
      <c r="FMN10" s="2936"/>
      <c r="FMO10" s="2936"/>
      <c r="FMP10" s="2936"/>
      <c r="FMQ10" s="2936"/>
      <c r="FMR10" s="2936"/>
      <c r="FMS10" s="2936"/>
      <c r="FMT10" s="2936"/>
      <c r="FMU10" s="2936"/>
      <c r="FMV10" s="2936"/>
      <c r="FMW10" s="2936"/>
      <c r="FMX10" s="2936"/>
      <c r="FMY10" s="2936"/>
      <c r="FMZ10" s="2936"/>
      <c r="FNA10" s="2936"/>
      <c r="FNB10" s="2936"/>
      <c r="FNC10" s="2936"/>
      <c r="FND10" s="2936"/>
      <c r="FNE10" s="2936"/>
      <c r="FNF10" s="2936"/>
      <c r="FNG10" s="2936"/>
      <c r="FNH10" s="2936"/>
      <c r="FNI10" s="2936"/>
      <c r="FNJ10" s="2936"/>
      <c r="FNK10" s="2936"/>
      <c r="FNL10" s="2936"/>
      <c r="FNM10" s="2936"/>
      <c r="FNN10" s="2936"/>
      <c r="FNO10" s="2936"/>
      <c r="FNP10" s="2936"/>
      <c r="FNQ10" s="2936"/>
      <c r="FNR10" s="2936"/>
      <c r="FNS10" s="2936"/>
      <c r="FNT10" s="2936"/>
      <c r="FNU10" s="2936"/>
      <c r="FNV10" s="2936"/>
      <c r="FNW10" s="2936"/>
      <c r="FNX10" s="2936"/>
      <c r="FNY10" s="2936"/>
      <c r="FNZ10" s="2936"/>
      <c r="FOA10" s="2936"/>
      <c r="FOB10" s="2936"/>
      <c r="FOC10" s="2936"/>
      <c r="FOD10" s="2936"/>
      <c r="FOE10" s="2936"/>
      <c r="FOF10" s="2936"/>
      <c r="FOG10" s="2936"/>
      <c r="FOH10" s="2936"/>
      <c r="FOI10" s="2936"/>
      <c r="FOJ10" s="2936"/>
      <c r="FOK10" s="2936"/>
      <c r="FOL10" s="2936"/>
      <c r="FOM10" s="2936"/>
      <c r="FON10" s="2936"/>
      <c r="FOO10" s="2936"/>
      <c r="FOP10" s="2936"/>
      <c r="FOQ10" s="2936"/>
      <c r="FOR10" s="2936"/>
      <c r="FOS10" s="2936"/>
      <c r="FOT10" s="2936"/>
      <c r="FOU10" s="2936"/>
      <c r="FOV10" s="2936"/>
      <c r="FOW10" s="2936"/>
      <c r="FOX10" s="2936"/>
      <c r="FOY10" s="2936"/>
      <c r="FOZ10" s="2936"/>
      <c r="FPA10" s="2936"/>
      <c r="FPB10" s="2936"/>
      <c r="FPC10" s="2936"/>
      <c r="FPD10" s="2936"/>
      <c r="FPE10" s="2936"/>
      <c r="FPF10" s="2936"/>
      <c r="FPG10" s="2936"/>
      <c r="FPH10" s="2936"/>
      <c r="FPI10" s="2936"/>
      <c r="FPJ10" s="2936"/>
      <c r="FPK10" s="2936"/>
      <c r="FPL10" s="2936"/>
      <c r="FPM10" s="2936"/>
      <c r="FPN10" s="2936"/>
      <c r="FPO10" s="2936"/>
      <c r="FPP10" s="2936"/>
      <c r="FPQ10" s="2936"/>
      <c r="FPR10" s="2936"/>
      <c r="FPS10" s="2936"/>
      <c r="FPT10" s="2936"/>
      <c r="FPU10" s="2936"/>
      <c r="FPV10" s="2936"/>
      <c r="FPW10" s="2936"/>
      <c r="FPX10" s="2936"/>
      <c r="FPY10" s="2936"/>
      <c r="FPZ10" s="2936"/>
      <c r="FQA10" s="2936"/>
      <c r="FQB10" s="2936"/>
      <c r="FQC10" s="2936"/>
      <c r="FQD10" s="2936"/>
      <c r="FQE10" s="2936"/>
      <c r="FQF10" s="2936"/>
      <c r="FQG10" s="2936"/>
      <c r="FQH10" s="2936"/>
      <c r="FQI10" s="2936"/>
      <c r="FQJ10" s="2936"/>
      <c r="FQK10" s="2936"/>
      <c r="FQL10" s="2936"/>
      <c r="FQM10" s="2936"/>
      <c r="FQN10" s="2936"/>
      <c r="FQO10" s="2936"/>
      <c r="FQP10" s="2936"/>
      <c r="FQQ10" s="2936"/>
      <c r="FQR10" s="2936"/>
      <c r="FQS10" s="2936"/>
      <c r="FQT10" s="2936"/>
      <c r="FQU10" s="2936"/>
      <c r="FQV10" s="2936"/>
      <c r="FQW10" s="2936"/>
      <c r="FQX10" s="2936"/>
      <c r="FQY10" s="2936"/>
      <c r="FQZ10" s="2936"/>
      <c r="FRA10" s="2936"/>
      <c r="FRB10" s="2936"/>
      <c r="FRC10" s="2936"/>
      <c r="FRD10" s="2936"/>
      <c r="FRE10" s="2936"/>
      <c r="FRF10" s="2936"/>
      <c r="FRG10" s="2936"/>
      <c r="FRH10" s="2936"/>
      <c r="FRI10" s="2936"/>
      <c r="FRJ10" s="2936"/>
      <c r="FRK10" s="2936"/>
      <c r="FRL10" s="2936"/>
      <c r="FRM10" s="2936"/>
      <c r="FRN10" s="2936"/>
      <c r="FRO10" s="2936"/>
      <c r="FRP10" s="2936"/>
      <c r="FRQ10" s="2936"/>
      <c r="FRR10" s="2936"/>
      <c r="FRS10" s="2936"/>
      <c r="FRT10" s="2936"/>
      <c r="FRU10" s="2936"/>
      <c r="FRV10" s="2936"/>
      <c r="FRW10" s="2936"/>
      <c r="FRX10" s="2936"/>
      <c r="FRY10" s="2936"/>
      <c r="FRZ10" s="2936"/>
      <c r="FSA10" s="2936"/>
      <c r="FSB10" s="2936"/>
      <c r="FSC10" s="2936"/>
      <c r="FSD10" s="2936"/>
      <c r="FSE10" s="2936"/>
      <c r="FSF10" s="2936"/>
      <c r="FSG10" s="2936"/>
      <c r="FSH10" s="2936"/>
      <c r="FSI10" s="2936"/>
      <c r="FSJ10" s="2936"/>
      <c r="FSK10" s="2936"/>
      <c r="FSL10" s="2936"/>
      <c r="FSM10" s="2936"/>
      <c r="FSN10" s="2936"/>
      <c r="FSO10" s="2936"/>
      <c r="FSP10" s="2936"/>
      <c r="FSQ10" s="2936"/>
      <c r="FSR10" s="2936"/>
      <c r="FSS10" s="2936"/>
      <c r="FST10" s="2936"/>
      <c r="FSU10" s="2936"/>
      <c r="FSV10" s="2936"/>
      <c r="FSW10" s="2936"/>
      <c r="FSX10" s="2936"/>
      <c r="FSY10" s="2936"/>
      <c r="FSZ10" s="2936"/>
      <c r="FTA10" s="2936"/>
      <c r="FTB10" s="2936"/>
      <c r="FTC10" s="2936"/>
      <c r="FTD10" s="2936"/>
      <c r="FTE10" s="2936"/>
      <c r="FTF10" s="2936"/>
      <c r="FTG10" s="2936"/>
      <c r="FTH10" s="2936"/>
      <c r="FTI10" s="2936"/>
      <c r="FTJ10" s="2936"/>
      <c r="FTK10" s="2936"/>
      <c r="FTL10" s="2936"/>
      <c r="FTM10" s="2936"/>
      <c r="FTN10" s="2936"/>
      <c r="FTO10" s="2936"/>
      <c r="FTP10" s="2936"/>
      <c r="FTQ10" s="2936"/>
      <c r="FTR10" s="2936"/>
      <c r="FTS10" s="2936"/>
      <c r="FTT10" s="2936"/>
      <c r="FTU10" s="2936"/>
      <c r="FTV10" s="2936"/>
      <c r="FTW10" s="2936"/>
      <c r="FTX10" s="2936"/>
      <c r="FTY10" s="2936"/>
      <c r="FTZ10" s="2936"/>
      <c r="FUA10" s="2936"/>
      <c r="FUB10" s="2936"/>
      <c r="FUC10" s="2936"/>
      <c r="FUD10" s="2936"/>
      <c r="FUE10" s="2936"/>
      <c r="FUF10" s="2936"/>
      <c r="FUG10" s="2936"/>
      <c r="FUH10" s="2936"/>
      <c r="FUI10" s="2936"/>
      <c r="FUJ10" s="2936"/>
      <c r="FUK10" s="2936"/>
      <c r="FUL10" s="2936"/>
      <c r="FUM10" s="2936"/>
      <c r="FUN10" s="2936"/>
      <c r="FUO10" s="2936"/>
      <c r="FUP10" s="2936"/>
      <c r="FUQ10" s="2936"/>
      <c r="FUR10" s="2936"/>
      <c r="FUS10" s="2936"/>
      <c r="FUT10" s="2936"/>
      <c r="FUU10" s="2936"/>
      <c r="FUV10" s="2936"/>
      <c r="FUW10" s="2936"/>
      <c r="FUX10" s="2936"/>
      <c r="FUY10" s="2936"/>
      <c r="FUZ10" s="2936"/>
      <c r="FVA10" s="2936"/>
      <c r="FVB10" s="2936"/>
      <c r="FVC10" s="2936"/>
      <c r="FVD10" s="2936"/>
      <c r="FVE10" s="2936"/>
      <c r="FVF10" s="2936"/>
      <c r="FVG10" s="2936"/>
      <c r="FVH10" s="2936"/>
      <c r="FVI10" s="2936"/>
      <c r="FVJ10" s="2936"/>
      <c r="FVK10" s="2936"/>
      <c r="FVL10" s="2936"/>
      <c r="FVM10" s="2936"/>
      <c r="FVN10" s="2936"/>
      <c r="FVO10" s="2936"/>
      <c r="FVP10" s="2936"/>
      <c r="FVQ10" s="2936"/>
      <c r="FVR10" s="2936"/>
      <c r="FVS10" s="2936"/>
      <c r="FVT10" s="2936"/>
      <c r="FVU10" s="2936"/>
      <c r="FVV10" s="2936"/>
      <c r="FVW10" s="2936"/>
      <c r="FVX10" s="2936"/>
      <c r="FVY10" s="2936"/>
      <c r="FVZ10" s="2936"/>
      <c r="FWA10" s="2936"/>
      <c r="FWB10" s="2936"/>
      <c r="FWC10" s="2936"/>
      <c r="FWD10" s="2936"/>
      <c r="FWE10" s="2936"/>
      <c r="FWF10" s="2936"/>
      <c r="FWG10" s="2936"/>
      <c r="FWH10" s="2936"/>
      <c r="FWI10" s="2936"/>
      <c r="FWJ10" s="2936"/>
      <c r="FWK10" s="2936"/>
      <c r="FWL10" s="2936"/>
      <c r="FWM10" s="2936"/>
      <c r="FWN10" s="2936"/>
      <c r="FWO10" s="2936"/>
      <c r="FWP10" s="2936"/>
      <c r="FWQ10" s="2936"/>
      <c r="FWR10" s="2936"/>
      <c r="FWS10" s="2936"/>
      <c r="FWT10" s="2936"/>
      <c r="FWU10" s="2936"/>
      <c r="FWV10" s="2936"/>
      <c r="FWW10" s="2936"/>
      <c r="FWX10" s="2936"/>
      <c r="FWY10" s="2936"/>
      <c r="FWZ10" s="2936"/>
      <c r="FXA10" s="2936"/>
      <c r="FXB10" s="2936"/>
      <c r="FXC10" s="2936"/>
      <c r="FXD10" s="2936"/>
      <c r="FXE10" s="2936"/>
      <c r="FXF10" s="2936"/>
      <c r="FXG10" s="2936"/>
      <c r="FXH10" s="2936"/>
      <c r="FXI10" s="2936"/>
      <c r="FXJ10" s="2936"/>
      <c r="FXK10" s="2936"/>
      <c r="FXL10" s="2936"/>
      <c r="FXM10" s="2936"/>
      <c r="FXN10" s="2936"/>
      <c r="FXO10" s="2936"/>
      <c r="FXP10" s="2936"/>
      <c r="FXQ10" s="2936"/>
      <c r="FXR10" s="2936"/>
      <c r="FXS10" s="2936"/>
      <c r="FXT10" s="2936"/>
      <c r="FXU10" s="2936"/>
      <c r="FXV10" s="2936"/>
      <c r="FXW10" s="2936"/>
      <c r="FXX10" s="2936"/>
      <c r="FXY10" s="2936"/>
      <c r="FXZ10" s="2936"/>
      <c r="FYA10" s="2936"/>
      <c r="FYB10" s="2936"/>
      <c r="FYC10" s="2936"/>
      <c r="FYD10" s="2936"/>
      <c r="FYE10" s="2936"/>
      <c r="FYF10" s="2936"/>
      <c r="FYG10" s="2936"/>
      <c r="FYH10" s="2936"/>
      <c r="FYI10" s="2936"/>
      <c r="FYJ10" s="2936"/>
      <c r="FYK10" s="2936"/>
      <c r="FYL10" s="2936"/>
      <c r="FYM10" s="2936"/>
      <c r="FYN10" s="2936"/>
      <c r="FYO10" s="2936"/>
      <c r="FYP10" s="2936"/>
      <c r="FYQ10" s="2936"/>
      <c r="FYR10" s="2936"/>
      <c r="FYS10" s="2936"/>
      <c r="FYT10" s="2936"/>
      <c r="FYU10" s="2936"/>
      <c r="FYV10" s="2936"/>
      <c r="FYW10" s="2936"/>
      <c r="FYX10" s="2936"/>
      <c r="FYY10" s="2936"/>
      <c r="FYZ10" s="2936"/>
      <c r="FZA10" s="2936"/>
      <c r="FZB10" s="2936"/>
      <c r="FZC10" s="2936"/>
      <c r="FZD10" s="2936"/>
      <c r="FZE10" s="2936"/>
      <c r="FZF10" s="2936"/>
      <c r="FZG10" s="2936"/>
      <c r="FZH10" s="2936"/>
      <c r="FZI10" s="2936"/>
      <c r="FZJ10" s="2936"/>
      <c r="FZK10" s="2936"/>
      <c r="FZL10" s="2936"/>
      <c r="FZM10" s="2936"/>
      <c r="FZN10" s="2936"/>
      <c r="FZO10" s="2936"/>
      <c r="FZP10" s="2936"/>
      <c r="FZQ10" s="2936"/>
      <c r="FZR10" s="2936"/>
      <c r="FZS10" s="2936"/>
      <c r="FZT10" s="2936"/>
      <c r="FZU10" s="2936"/>
      <c r="FZV10" s="2936"/>
      <c r="FZW10" s="2936"/>
      <c r="FZX10" s="2936"/>
      <c r="FZY10" s="2936"/>
      <c r="FZZ10" s="2936"/>
      <c r="GAA10" s="2936"/>
      <c r="GAB10" s="2936"/>
      <c r="GAC10" s="2936"/>
      <c r="GAD10" s="2936"/>
      <c r="GAE10" s="2936"/>
      <c r="GAF10" s="2936"/>
      <c r="GAG10" s="2936"/>
      <c r="GAH10" s="2936"/>
      <c r="GAI10" s="2936"/>
      <c r="GAJ10" s="2936"/>
      <c r="GAK10" s="2936"/>
      <c r="GAL10" s="2936"/>
      <c r="GAM10" s="2936"/>
      <c r="GAN10" s="2936"/>
      <c r="GAO10" s="2936"/>
      <c r="GAP10" s="2936"/>
      <c r="GAQ10" s="2936"/>
      <c r="GAR10" s="2936"/>
      <c r="GAS10" s="2936"/>
      <c r="GAT10" s="2936"/>
      <c r="GAU10" s="2936"/>
      <c r="GAV10" s="2936"/>
      <c r="GAW10" s="2936"/>
      <c r="GAX10" s="2936"/>
      <c r="GAY10" s="2936"/>
      <c r="GAZ10" s="2936"/>
      <c r="GBA10" s="2936"/>
      <c r="GBB10" s="2936"/>
      <c r="GBC10" s="2936"/>
      <c r="GBD10" s="2936"/>
      <c r="GBE10" s="2936"/>
      <c r="GBF10" s="2936"/>
      <c r="GBG10" s="2936"/>
      <c r="GBH10" s="2936"/>
      <c r="GBI10" s="2936"/>
      <c r="GBJ10" s="2936"/>
      <c r="GBK10" s="2936"/>
      <c r="GBL10" s="2936"/>
      <c r="GBM10" s="2936"/>
      <c r="GBN10" s="2936"/>
      <c r="GBO10" s="2936"/>
      <c r="GBP10" s="2936"/>
      <c r="GBQ10" s="2936"/>
      <c r="GBR10" s="2936"/>
      <c r="GBS10" s="2936"/>
      <c r="GBT10" s="2936"/>
      <c r="GBU10" s="2936"/>
      <c r="GBV10" s="2936"/>
      <c r="GBW10" s="2936"/>
      <c r="GBX10" s="2936"/>
      <c r="GBY10" s="2936"/>
      <c r="GBZ10" s="2936"/>
      <c r="GCA10" s="2936"/>
      <c r="GCB10" s="2936"/>
      <c r="GCC10" s="2936"/>
      <c r="GCD10" s="2936"/>
      <c r="GCE10" s="2936"/>
      <c r="GCF10" s="2936"/>
      <c r="GCG10" s="2936"/>
      <c r="GCH10" s="2936"/>
      <c r="GCI10" s="2936"/>
      <c r="GCJ10" s="2936"/>
      <c r="GCK10" s="2936"/>
      <c r="GCL10" s="2936"/>
      <c r="GCM10" s="2936"/>
      <c r="GCN10" s="2936"/>
      <c r="GCO10" s="2936"/>
      <c r="GCP10" s="2936"/>
      <c r="GCQ10" s="2936"/>
      <c r="GCR10" s="2936"/>
      <c r="GCS10" s="2936"/>
      <c r="GCT10" s="2936"/>
      <c r="GCU10" s="2936"/>
      <c r="GCV10" s="2936"/>
      <c r="GCW10" s="2936"/>
      <c r="GCX10" s="2936"/>
      <c r="GCY10" s="2936"/>
      <c r="GCZ10" s="2936"/>
      <c r="GDA10" s="2936"/>
      <c r="GDB10" s="2936"/>
      <c r="GDC10" s="2936"/>
      <c r="GDD10" s="2936"/>
      <c r="GDE10" s="2936"/>
      <c r="GDF10" s="2936"/>
      <c r="GDG10" s="2936"/>
      <c r="GDH10" s="2936"/>
      <c r="GDI10" s="2936"/>
      <c r="GDJ10" s="2936"/>
      <c r="GDK10" s="2936"/>
      <c r="GDL10" s="2936"/>
      <c r="GDM10" s="2936"/>
      <c r="GDN10" s="2936"/>
      <c r="GDO10" s="2936"/>
      <c r="GDP10" s="2936"/>
      <c r="GDQ10" s="2936"/>
      <c r="GDR10" s="2936"/>
      <c r="GDS10" s="2936"/>
      <c r="GDT10" s="2936"/>
      <c r="GDU10" s="2936"/>
      <c r="GDV10" s="2936"/>
      <c r="GDW10" s="2936"/>
      <c r="GDX10" s="2936"/>
      <c r="GDY10" s="2936"/>
      <c r="GDZ10" s="2936"/>
      <c r="GEA10" s="2936"/>
      <c r="GEB10" s="2936"/>
      <c r="GEC10" s="2936"/>
      <c r="GED10" s="2936"/>
      <c r="GEE10" s="2936"/>
      <c r="GEF10" s="2936"/>
      <c r="GEG10" s="2936"/>
      <c r="GEH10" s="2936"/>
      <c r="GEI10" s="2936"/>
      <c r="GEJ10" s="2936"/>
      <c r="GEK10" s="2936"/>
      <c r="GEL10" s="2936"/>
      <c r="GEM10" s="2936"/>
      <c r="GEN10" s="2936"/>
      <c r="GEO10" s="2936"/>
      <c r="GEP10" s="2936"/>
      <c r="GEQ10" s="2936"/>
      <c r="GER10" s="2936"/>
      <c r="GES10" s="2936"/>
      <c r="GET10" s="2936"/>
      <c r="GEU10" s="2936"/>
      <c r="GEV10" s="2936"/>
      <c r="GEW10" s="2936"/>
      <c r="GEX10" s="2936"/>
      <c r="GEY10" s="2936"/>
      <c r="GEZ10" s="2936"/>
      <c r="GFA10" s="2936"/>
      <c r="GFB10" s="2936"/>
      <c r="GFC10" s="2936"/>
      <c r="GFD10" s="2936"/>
      <c r="GFE10" s="2936"/>
      <c r="GFF10" s="2936"/>
      <c r="GFG10" s="2936"/>
      <c r="GFH10" s="2936"/>
      <c r="GFI10" s="2936"/>
      <c r="GFJ10" s="2936"/>
      <c r="GFK10" s="2936"/>
      <c r="GFL10" s="2936"/>
      <c r="GFM10" s="2936"/>
      <c r="GFN10" s="2936"/>
      <c r="GFO10" s="2936"/>
      <c r="GFP10" s="2936"/>
      <c r="GFQ10" s="2936"/>
      <c r="GFR10" s="2936"/>
      <c r="GFS10" s="2936"/>
      <c r="GFT10" s="2936"/>
      <c r="GFU10" s="2936"/>
      <c r="GFV10" s="2936"/>
      <c r="GFW10" s="2936"/>
      <c r="GFX10" s="2936"/>
      <c r="GFY10" s="2936"/>
      <c r="GFZ10" s="2936"/>
      <c r="GGA10" s="2936"/>
      <c r="GGB10" s="2936"/>
      <c r="GGC10" s="2936"/>
      <c r="GGD10" s="2936"/>
      <c r="GGE10" s="2936"/>
      <c r="GGF10" s="2936"/>
      <c r="GGG10" s="2936"/>
      <c r="GGH10" s="2936"/>
      <c r="GGI10" s="2936"/>
      <c r="GGJ10" s="2936"/>
      <c r="GGK10" s="2936"/>
      <c r="GGL10" s="2936"/>
      <c r="GGM10" s="2936"/>
      <c r="GGN10" s="2936"/>
      <c r="GGO10" s="2936"/>
      <c r="GGP10" s="2936"/>
      <c r="GGQ10" s="2936"/>
      <c r="GGR10" s="2936"/>
      <c r="GGS10" s="2936"/>
      <c r="GGT10" s="2936"/>
      <c r="GGU10" s="2936"/>
      <c r="GGV10" s="2936"/>
      <c r="GGW10" s="2936"/>
      <c r="GGX10" s="2936"/>
      <c r="GGY10" s="2936"/>
      <c r="GGZ10" s="2936"/>
      <c r="GHA10" s="2936"/>
      <c r="GHB10" s="2936"/>
      <c r="GHC10" s="2936"/>
      <c r="GHD10" s="2936"/>
      <c r="GHE10" s="2936"/>
      <c r="GHF10" s="2936"/>
      <c r="GHG10" s="2936"/>
      <c r="GHH10" s="2936"/>
      <c r="GHI10" s="2936"/>
      <c r="GHJ10" s="2936"/>
      <c r="GHK10" s="2936"/>
      <c r="GHL10" s="2936"/>
      <c r="GHM10" s="2936"/>
      <c r="GHN10" s="2936"/>
      <c r="GHO10" s="2936"/>
      <c r="GHP10" s="2936"/>
      <c r="GHQ10" s="2936"/>
      <c r="GHR10" s="2936"/>
      <c r="GHS10" s="2936"/>
      <c r="GHT10" s="2936"/>
      <c r="GHU10" s="2936"/>
      <c r="GHV10" s="2936"/>
      <c r="GHW10" s="2936"/>
      <c r="GHX10" s="2936"/>
      <c r="GHY10" s="2936"/>
      <c r="GHZ10" s="2936"/>
      <c r="GIA10" s="2936"/>
      <c r="GIB10" s="2936"/>
      <c r="GIC10" s="2936"/>
      <c r="GID10" s="2936"/>
      <c r="GIE10" s="2936"/>
      <c r="GIF10" s="2936"/>
      <c r="GIG10" s="2936"/>
      <c r="GIH10" s="2936"/>
      <c r="GII10" s="2936"/>
      <c r="GIJ10" s="2936"/>
      <c r="GIK10" s="2936"/>
      <c r="GIL10" s="2936"/>
      <c r="GIM10" s="2936"/>
      <c r="GIN10" s="2936"/>
      <c r="GIO10" s="2936"/>
      <c r="GIP10" s="2936"/>
      <c r="GIQ10" s="2936"/>
      <c r="GIR10" s="2936"/>
      <c r="GIS10" s="2936"/>
      <c r="GIT10" s="2936"/>
      <c r="GIU10" s="2936"/>
      <c r="GIV10" s="2936"/>
      <c r="GIW10" s="2936"/>
      <c r="GIX10" s="2936"/>
      <c r="GIY10" s="2936"/>
      <c r="GIZ10" s="2936"/>
      <c r="GJA10" s="2936"/>
      <c r="GJB10" s="2936"/>
      <c r="GJC10" s="2936"/>
      <c r="GJD10" s="2936"/>
      <c r="GJE10" s="2936"/>
      <c r="GJF10" s="2936"/>
      <c r="GJG10" s="2936"/>
      <c r="GJH10" s="2936"/>
      <c r="GJI10" s="2936"/>
      <c r="GJJ10" s="2936"/>
      <c r="GJK10" s="2936"/>
      <c r="GJL10" s="2936"/>
      <c r="GJM10" s="2936"/>
      <c r="GJN10" s="2936"/>
      <c r="GJO10" s="2936"/>
      <c r="GJP10" s="2936"/>
      <c r="GJQ10" s="2936"/>
      <c r="GJR10" s="2936"/>
      <c r="GJS10" s="2936"/>
      <c r="GJT10" s="2936"/>
      <c r="GJU10" s="2936"/>
      <c r="GJV10" s="2936"/>
      <c r="GJW10" s="2936"/>
      <c r="GJX10" s="2936"/>
      <c r="GJY10" s="2936"/>
      <c r="GJZ10" s="2936"/>
      <c r="GKA10" s="2936"/>
      <c r="GKB10" s="2936"/>
      <c r="GKC10" s="2936"/>
      <c r="GKD10" s="2936"/>
      <c r="GKE10" s="2936"/>
      <c r="GKF10" s="2936"/>
      <c r="GKG10" s="2936"/>
      <c r="GKH10" s="2936"/>
      <c r="GKI10" s="2936"/>
      <c r="GKJ10" s="2936"/>
      <c r="GKK10" s="2936"/>
      <c r="GKL10" s="2936"/>
      <c r="GKM10" s="2936"/>
      <c r="GKN10" s="2936"/>
      <c r="GKO10" s="2936"/>
      <c r="GKP10" s="2936"/>
      <c r="GKQ10" s="2936"/>
      <c r="GKR10" s="2936"/>
      <c r="GKS10" s="2936"/>
      <c r="GKT10" s="2936"/>
      <c r="GKU10" s="2936"/>
      <c r="GKV10" s="2936"/>
      <c r="GKW10" s="2936"/>
      <c r="GKX10" s="2936"/>
      <c r="GKY10" s="2936"/>
      <c r="GKZ10" s="2936"/>
      <c r="GLA10" s="2936"/>
      <c r="GLB10" s="2936"/>
      <c r="GLC10" s="2936"/>
      <c r="GLD10" s="2936"/>
      <c r="GLE10" s="2936"/>
      <c r="GLF10" s="2936"/>
      <c r="GLG10" s="2936"/>
      <c r="GLH10" s="2936"/>
      <c r="GLI10" s="2936"/>
      <c r="GLJ10" s="2936"/>
      <c r="GLK10" s="2936"/>
      <c r="GLL10" s="2936"/>
      <c r="GLM10" s="2936"/>
      <c r="GLN10" s="2936"/>
      <c r="GLO10" s="2936"/>
      <c r="GLP10" s="2936"/>
      <c r="GLQ10" s="2936"/>
      <c r="GLR10" s="2936"/>
      <c r="GLS10" s="2936"/>
      <c r="GLT10" s="2936"/>
      <c r="GLU10" s="2936"/>
      <c r="GLV10" s="2936"/>
      <c r="GLW10" s="2936"/>
      <c r="GLX10" s="2936"/>
      <c r="GLY10" s="2936"/>
      <c r="GLZ10" s="2936"/>
      <c r="GMA10" s="2936"/>
      <c r="GMB10" s="2936"/>
      <c r="GMC10" s="2936"/>
      <c r="GMD10" s="2936"/>
      <c r="GME10" s="2936"/>
      <c r="GMF10" s="2936"/>
      <c r="GMG10" s="2936"/>
      <c r="GMH10" s="2936"/>
      <c r="GMI10" s="2936"/>
      <c r="GMJ10" s="2936"/>
      <c r="GMK10" s="2936"/>
      <c r="GML10" s="2936"/>
      <c r="GMM10" s="2936"/>
      <c r="GMN10" s="2936"/>
      <c r="GMO10" s="2936"/>
      <c r="GMP10" s="2936"/>
      <c r="GMQ10" s="2936"/>
      <c r="GMR10" s="2936"/>
      <c r="GMS10" s="2936"/>
      <c r="GMT10" s="2936"/>
      <c r="GMU10" s="2936"/>
      <c r="GMV10" s="2936"/>
      <c r="GMW10" s="2936"/>
      <c r="GMX10" s="2936"/>
      <c r="GMY10" s="2936"/>
      <c r="GMZ10" s="2936"/>
      <c r="GNA10" s="2936"/>
      <c r="GNB10" s="2936"/>
      <c r="GNC10" s="2936"/>
      <c r="GND10" s="2936"/>
      <c r="GNE10" s="2936"/>
      <c r="GNF10" s="2936"/>
      <c r="GNG10" s="2936"/>
      <c r="GNH10" s="2936"/>
      <c r="GNI10" s="2936"/>
      <c r="GNJ10" s="2936"/>
      <c r="GNK10" s="2936"/>
      <c r="GNL10" s="2936"/>
      <c r="GNM10" s="2936"/>
      <c r="GNN10" s="2936"/>
      <c r="GNO10" s="2936"/>
      <c r="GNP10" s="2936"/>
      <c r="GNQ10" s="2936"/>
      <c r="GNR10" s="2936"/>
      <c r="GNS10" s="2936"/>
      <c r="GNT10" s="2936"/>
      <c r="GNU10" s="2936"/>
      <c r="GNV10" s="2936"/>
      <c r="GNW10" s="2936"/>
      <c r="GNX10" s="2936"/>
      <c r="GNY10" s="2936"/>
      <c r="GNZ10" s="2936"/>
      <c r="GOA10" s="2936"/>
      <c r="GOB10" s="2936"/>
      <c r="GOC10" s="2936"/>
      <c r="GOD10" s="2936"/>
      <c r="GOE10" s="2936"/>
      <c r="GOF10" s="2936"/>
      <c r="GOG10" s="2936"/>
      <c r="GOH10" s="2936"/>
      <c r="GOI10" s="2936"/>
      <c r="GOJ10" s="2936"/>
      <c r="GOK10" s="2936"/>
      <c r="GOL10" s="2936"/>
      <c r="GOM10" s="2936"/>
      <c r="GON10" s="2936"/>
      <c r="GOO10" s="2936"/>
      <c r="GOP10" s="2936"/>
      <c r="GOQ10" s="2936"/>
      <c r="GOR10" s="2936"/>
      <c r="GOS10" s="2936"/>
      <c r="GOT10" s="2936"/>
      <c r="GOU10" s="2936"/>
      <c r="GOV10" s="2936"/>
      <c r="GOW10" s="2936"/>
      <c r="GOX10" s="2936"/>
      <c r="GOY10" s="2936"/>
      <c r="GOZ10" s="2936"/>
      <c r="GPA10" s="2936"/>
      <c r="GPB10" s="2936"/>
      <c r="GPC10" s="2936"/>
      <c r="GPD10" s="2936"/>
      <c r="GPE10" s="2936"/>
      <c r="GPF10" s="2936"/>
      <c r="GPG10" s="2936"/>
      <c r="GPH10" s="2936"/>
      <c r="GPI10" s="2936"/>
      <c r="GPJ10" s="2936"/>
      <c r="GPK10" s="2936"/>
      <c r="GPL10" s="2936"/>
      <c r="GPM10" s="2936"/>
      <c r="GPN10" s="2936"/>
      <c r="GPO10" s="2936"/>
      <c r="GPP10" s="2936"/>
      <c r="GPQ10" s="2936"/>
      <c r="GPR10" s="2936"/>
      <c r="GPS10" s="2936"/>
      <c r="GPT10" s="2936"/>
      <c r="GPU10" s="2936"/>
      <c r="GPV10" s="2936"/>
      <c r="GPW10" s="2936"/>
      <c r="GPX10" s="2936"/>
      <c r="GPY10" s="2936"/>
      <c r="GPZ10" s="2936"/>
      <c r="GQA10" s="2936"/>
      <c r="GQB10" s="2936"/>
      <c r="GQC10" s="2936"/>
      <c r="GQD10" s="2936"/>
      <c r="GQE10" s="2936"/>
      <c r="GQF10" s="2936"/>
      <c r="GQG10" s="2936"/>
      <c r="GQH10" s="2936"/>
      <c r="GQI10" s="2936"/>
      <c r="GQJ10" s="2936"/>
      <c r="GQK10" s="2936"/>
      <c r="GQL10" s="2936"/>
      <c r="GQM10" s="2936"/>
      <c r="GQN10" s="2936"/>
      <c r="GQO10" s="2936"/>
      <c r="GQP10" s="2936"/>
      <c r="GQQ10" s="2936"/>
      <c r="GQR10" s="2936"/>
      <c r="GQS10" s="2936"/>
      <c r="GQT10" s="2936"/>
      <c r="GQU10" s="2936"/>
      <c r="GQV10" s="2936"/>
      <c r="GQW10" s="2936"/>
      <c r="GQX10" s="2936"/>
      <c r="GQY10" s="2936"/>
      <c r="GQZ10" s="2936"/>
      <c r="GRA10" s="2936"/>
      <c r="GRB10" s="2936"/>
      <c r="GRC10" s="2936"/>
      <c r="GRD10" s="2936"/>
      <c r="GRE10" s="2936"/>
      <c r="GRF10" s="2936"/>
      <c r="GRG10" s="2936"/>
      <c r="GRH10" s="2936"/>
      <c r="GRI10" s="2936"/>
      <c r="GRJ10" s="2936"/>
      <c r="GRK10" s="2936"/>
      <c r="GRL10" s="2936"/>
      <c r="GRM10" s="2936"/>
      <c r="GRN10" s="2936"/>
      <c r="GRO10" s="2936"/>
      <c r="GRP10" s="2936"/>
      <c r="GRQ10" s="2936"/>
      <c r="GRR10" s="2936"/>
      <c r="GRS10" s="2936"/>
      <c r="GRT10" s="2936"/>
      <c r="GRU10" s="2936"/>
      <c r="GRV10" s="2936"/>
      <c r="GRW10" s="2936"/>
      <c r="GRX10" s="2936"/>
      <c r="GRY10" s="2936"/>
      <c r="GRZ10" s="2936"/>
      <c r="GSA10" s="2936"/>
      <c r="GSB10" s="2936"/>
      <c r="GSC10" s="2936"/>
      <c r="GSD10" s="2936"/>
      <c r="GSE10" s="2936"/>
      <c r="GSF10" s="2936"/>
      <c r="GSG10" s="2936"/>
      <c r="GSH10" s="2936"/>
      <c r="GSI10" s="2936"/>
      <c r="GSJ10" s="2936"/>
      <c r="GSK10" s="2936"/>
      <c r="GSL10" s="2936"/>
      <c r="GSM10" s="2936"/>
      <c r="GSN10" s="2936"/>
      <c r="GSO10" s="2936"/>
      <c r="GSP10" s="2936"/>
      <c r="GSQ10" s="2936"/>
      <c r="GSR10" s="2936"/>
      <c r="GSS10" s="2936"/>
      <c r="GST10" s="2936"/>
      <c r="GSU10" s="2936"/>
      <c r="GSV10" s="2936"/>
      <c r="GSW10" s="2936"/>
      <c r="GSX10" s="2936"/>
      <c r="GSY10" s="2936"/>
      <c r="GSZ10" s="2936"/>
      <c r="GTA10" s="2936"/>
      <c r="GTB10" s="2936"/>
      <c r="GTC10" s="2936"/>
      <c r="GTD10" s="2936"/>
      <c r="GTE10" s="2936"/>
      <c r="GTF10" s="2936"/>
      <c r="GTG10" s="2936"/>
      <c r="GTH10" s="2936"/>
      <c r="GTI10" s="2936"/>
      <c r="GTJ10" s="2936"/>
      <c r="GTK10" s="2936"/>
      <c r="GTL10" s="2936"/>
      <c r="GTM10" s="2936"/>
      <c r="GTN10" s="2936"/>
      <c r="GTO10" s="2936"/>
      <c r="GTP10" s="2936"/>
      <c r="GTQ10" s="2936"/>
      <c r="GTR10" s="2936"/>
      <c r="GTS10" s="2936"/>
      <c r="GTT10" s="2936"/>
      <c r="GTU10" s="2936"/>
      <c r="GTV10" s="2936"/>
      <c r="GTW10" s="2936"/>
      <c r="GTX10" s="2936"/>
      <c r="GTY10" s="2936"/>
      <c r="GTZ10" s="2936"/>
      <c r="GUA10" s="2936"/>
      <c r="GUB10" s="2936"/>
      <c r="GUC10" s="2936"/>
      <c r="GUD10" s="2936"/>
      <c r="GUE10" s="2936"/>
      <c r="GUF10" s="2936"/>
      <c r="GUG10" s="2936"/>
      <c r="GUH10" s="2936"/>
      <c r="GUI10" s="2936"/>
      <c r="GUJ10" s="2936"/>
      <c r="GUK10" s="2936"/>
      <c r="GUL10" s="2936"/>
      <c r="GUM10" s="2936"/>
      <c r="GUN10" s="2936"/>
      <c r="GUO10" s="2936"/>
      <c r="GUP10" s="2936"/>
      <c r="GUQ10" s="2936"/>
      <c r="GUR10" s="2936"/>
      <c r="GUS10" s="2936"/>
      <c r="GUT10" s="2936"/>
      <c r="GUU10" s="2936"/>
      <c r="GUV10" s="2936"/>
      <c r="GUW10" s="2936"/>
      <c r="GUX10" s="2936"/>
      <c r="GUY10" s="2936"/>
      <c r="GUZ10" s="2936"/>
      <c r="GVA10" s="2936"/>
      <c r="GVB10" s="2936"/>
      <c r="GVC10" s="2936"/>
      <c r="GVD10" s="2936"/>
      <c r="GVE10" s="2936"/>
      <c r="GVF10" s="2936"/>
      <c r="GVG10" s="2936"/>
      <c r="GVH10" s="2936"/>
      <c r="GVI10" s="2936"/>
      <c r="GVJ10" s="2936"/>
      <c r="GVK10" s="2936"/>
      <c r="GVL10" s="2936"/>
      <c r="GVM10" s="2936"/>
      <c r="GVN10" s="2936"/>
      <c r="GVO10" s="2936"/>
      <c r="GVP10" s="2936"/>
      <c r="GVQ10" s="2936"/>
      <c r="GVR10" s="2936"/>
      <c r="GVS10" s="2936"/>
      <c r="GVT10" s="2936"/>
      <c r="GVU10" s="2936"/>
      <c r="GVV10" s="2936"/>
      <c r="GVW10" s="2936"/>
      <c r="GVX10" s="2936"/>
      <c r="GVY10" s="2936"/>
      <c r="GVZ10" s="2936"/>
      <c r="GWA10" s="2936"/>
      <c r="GWB10" s="2936"/>
      <c r="GWC10" s="2936"/>
      <c r="GWD10" s="2936"/>
      <c r="GWE10" s="2936"/>
      <c r="GWF10" s="2936"/>
      <c r="GWG10" s="2936"/>
      <c r="GWH10" s="2936"/>
      <c r="GWI10" s="2936"/>
      <c r="GWJ10" s="2936"/>
      <c r="GWK10" s="2936"/>
      <c r="GWL10" s="2936"/>
      <c r="GWM10" s="2936"/>
      <c r="GWN10" s="2936"/>
      <c r="GWO10" s="2936"/>
      <c r="GWP10" s="2936"/>
      <c r="GWQ10" s="2936"/>
      <c r="GWR10" s="2936"/>
      <c r="GWS10" s="2936"/>
      <c r="GWT10" s="2936"/>
      <c r="GWU10" s="2936"/>
      <c r="GWV10" s="2936"/>
      <c r="GWW10" s="2936"/>
      <c r="GWX10" s="2936"/>
      <c r="GWY10" s="2936"/>
      <c r="GWZ10" s="2936"/>
      <c r="GXA10" s="2936"/>
      <c r="GXB10" s="2936"/>
      <c r="GXC10" s="2936"/>
      <c r="GXD10" s="2936"/>
      <c r="GXE10" s="2936"/>
      <c r="GXF10" s="2936"/>
      <c r="GXG10" s="2936"/>
      <c r="GXH10" s="2936"/>
      <c r="GXI10" s="2936"/>
      <c r="GXJ10" s="2936"/>
      <c r="GXK10" s="2936"/>
      <c r="GXL10" s="2936"/>
      <c r="GXM10" s="2936"/>
      <c r="GXN10" s="2936"/>
      <c r="GXO10" s="2936"/>
      <c r="GXP10" s="2936"/>
      <c r="GXQ10" s="2936"/>
      <c r="GXR10" s="2936"/>
      <c r="GXS10" s="2936"/>
      <c r="GXT10" s="2936"/>
      <c r="GXU10" s="2936"/>
      <c r="GXV10" s="2936"/>
      <c r="GXW10" s="2936"/>
      <c r="GXX10" s="2936"/>
      <c r="GXY10" s="2936"/>
      <c r="GXZ10" s="2936"/>
      <c r="GYA10" s="2936"/>
      <c r="GYB10" s="2936"/>
      <c r="GYC10" s="2936"/>
      <c r="GYD10" s="2936"/>
      <c r="GYE10" s="2936"/>
      <c r="GYF10" s="2936"/>
      <c r="GYG10" s="2936"/>
      <c r="GYH10" s="2936"/>
      <c r="GYI10" s="2936"/>
      <c r="GYJ10" s="2936"/>
      <c r="GYK10" s="2936"/>
      <c r="GYL10" s="2936"/>
      <c r="GYM10" s="2936"/>
      <c r="GYN10" s="2936"/>
      <c r="GYO10" s="2936"/>
      <c r="GYP10" s="2936"/>
      <c r="GYQ10" s="2936"/>
      <c r="GYR10" s="2936"/>
      <c r="GYS10" s="2936"/>
      <c r="GYT10" s="2936"/>
      <c r="GYU10" s="2936"/>
      <c r="GYV10" s="2936"/>
      <c r="GYW10" s="2936"/>
      <c r="GYX10" s="2936"/>
      <c r="GYY10" s="2936"/>
      <c r="GYZ10" s="2936"/>
      <c r="GZA10" s="2936"/>
      <c r="GZB10" s="2936"/>
      <c r="GZC10" s="2936"/>
      <c r="GZD10" s="2936"/>
      <c r="GZE10" s="2936"/>
      <c r="GZF10" s="2936"/>
      <c r="GZG10" s="2936"/>
      <c r="GZH10" s="2936"/>
      <c r="GZI10" s="2936"/>
      <c r="GZJ10" s="2936"/>
      <c r="GZK10" s="2936"/>
      <c r="GZL10" s="2936"/>
      <c r="GZM10" s="2936"/>
      <c r="GZN10" s="2936"/>
      <c r="GZO10" s="2936"/>
      <c r="GZP10" s="2936"/>
      <c r="GZQ10" s="2936"/>
      <c r="GZR10" s="2936"/>
      <c r="GZS10" s="2936"/>
      <c r="GZT10" s="2936"/>
      <c r="GZU10" s="2936"/>
      <c r="GZV10" s="2936"/>
      <c r="GZW10" s="2936"/>
      <c r="GZX10" s="2936"/>
      <c r="GZY10" s="2936"/>
      <c r="GZZ10" s="2936"/>
      <c r="HAA10" s="2936"/>
      <c r="HAB10" s="2936"/>
      <c r="HAC10" s="2936"/>
      <c r="HAD10" s="2936"/>
      <c r="HAE10" s="2936"/>
      <c r="HAF10" s="2936"/>
      <c r="HAG10" s="2936"/>
      <c r="HAH10" s="2936"/>
      <c r="HAI10" s="2936"/>
      <c r="HAJ10" s="2936"/>
      <c r="HAK10" s="2936"/>
      <c r="HAL10" s="2936"/>
      <c r="HAM10" s="2936"/>
      <c r="HAN10" s="2936"/>
      <c r="HAO10" s="2936"/>
      <c r="HAP10" s="2936"/>
      <c r="HAQ10" s="2936"/>
      <c r="HAR10" s="2936"/>
      <c r="HAS10" s="2936"/>
      <c r="HAT10" s="2936"/>
      <c r="HAU10" s="2936"/>
      <c r="HAV10" s="2936"/>
      <c r="HAW10" s="2936"/>
      <c r="HAX10" s="2936"/>
      <c r="HAY10" s="2936"/>
      <c r="HAZ10" s="2936"/>
      <c r="HBA10" s="2936"/>
      <c r="HBB10" s="2936"/>
      <c r="HBC10" s="2936"/>
      <c r="HBD10" s="2936"/>
      <c r="HBE10" s="2936"/>
      <c r="HBF10" s="2936"/>
      <c r="HBG10" s="2936"/>
      <c r="HBH10" s="2936"/>
      <c r="HBI10" s="2936"/>
      <c r="HBJ10" s="2936"/>
      <c r="HBK10" s="2936"/>
      <c r="HBL10" s="2936"/>
      <c r="HBM10" s="2936"/>
      <c r="HBN10" s="2936"/>
      <c r="HBO10" s="2936"/>
      <c r="HBP10" s="2936"/>
      <c r="HBQ10" s="2936"/>
      <c r="HBR10" s="2936"/>
      <c r="HBS10" s="2936"/>
      <c r="HBT10" s="2936"/>
      <c r="HBU10" s="2936"/>
      <c r="HBV10" s="2936"/>
      <c r="HBW10" s="2936"/>
      <c r="HBX10" s="2936"/>
      <c r="HBY10" s="2936"/>
      <c r="HBZ10" s="2936"/>
      <c r="HCA10" s="2936"/>
      <c r="HCB10" s="2936"/>
      <c r="HCC10" s="2936"/>
      <c r="HCD10" s="2936"/>
      <c r="HCE10" s="2936"/>
      <c r="HCF10" s="2936"/>
      <c r="HCG10" s="2936"/>
      <c r="HCH10" s="2936"/>
      <c r="HCI10" s="2936"/>
      <c r="HCJ10" s="2936"/>
      <c r="HCK10" s="2936"/>
      <c r="HCL10" s="2936"/>
      <c r="HCM10" s="2936"/>
      <c r="HCN10" s="2936"/>
      <c r="HCO10" s="2936"/>
      <c r="HCP10" s="2936"/>
      <c r="HCQ10" s="2936"/>
      <c r="HCR10" s="2936"/>
      <c r="HCS10" s="2936"/>
      <c r="HCT10" s="2936"/>
      <c r="HCU10" s="2936"/>
      <c r="HCV10" s="2936"/>
      <c r="HCW10" s="2936"/>
      <c r="HCX10" s="2936"/>
      <c r="HCY10" s="2936"/>
      <c r="HCZ10" s="2936"/>
      <c r="HDA10" s="2936"/>
      <c r="HDB10" s="2936"/>
      <c r="HDC10" s="2936"/>
      <c r="HDD10" s="2936"/>
      <c r="HDE10" s="2936"/>
      <c r="HDF10" s="2936"/>
      <c r="HDG10" s="2936"/>
      <c r="HDH10" s="2936"/>
      <c r="HDI10" s="2936"/>
      <c r="HDJ10" s="2936"/>
      <c r="HDK10" s="2936"/>
      <c r="HDL10" s="2936"/>
      <c r="HDM10" s="2936"/>
      <c r="HDN10" s="2936"/>
      <c r="HDO10" s="2936"/>
      <c r="HDP10" s="2936"/>
      <c r="HDQ10" s="2936"/>
      <c r="HDR10" s="2936"/>
      <c r="HDS10" s="2936"/>
      <c r="HDT10" s="2936"/>
      <c r="HDU10" s="2936"/>
      <c r="HDV10" s="2936"/>
      <c r="HDW10" s="2936"/>
      <c r="HDX10" s="2936"/>
      <c r="HDY10" s="2936"/>
      <c r="HDZ10" s="2936"/>
      <c r="HEA10" s="2936"/>
      <c r="HEB10" s="2936"/>
      <c r="HEC10" s="2936"/>
      <c r="HED10" s="2936"/>
      <c r="HEE10" s="2936"/>
      <c r="HEF10" s="2936"/>
      <c r="HEG10" s="2936"/>
      <c r="HEH10" s="2936"/>
      <c r="HEI10" s="2936"/>
      <c r="HEJ10" s="2936"/>
      <c r="HEK10" s="2936"/>
      <c r="HEL10" s="2936"/>
      <c r="HEM10" s="2936"/>
      <c r="HEN10" s="2936"/>
      <c r="HEO10" s="2936"/>
      <c r="HEP10" s="2936"/>
      <c r="HEQ10" s="2936"/>
      <c r="HER10" s="2936"/>
      <c r="HES10" s="2936"/>
      <c r="HET10" s="2936"/>
      <c r="HEU10" s="2936"/>
      <c r="HEV10" s="2936"/>
      <c r="HEW10" s="2936"/>
      <c r="HEX10" s="2936"/>
      <c r="HEY10" s="2936"/>
      <c r="HEZ10" s="2936"/>
      <c r="HFA10" s="2936"/>
      <c r="HFB10" s="2936"/>
      <c r="HFC10" s="2936"/>
      <c r="HFD10" s="2936"/>
      <c r="HFE10" s="2936"/>
      <c r="HFF10" s="2936"/>
      <c r="HFG10" s="2936"/>
      <c r="HFH10" s="2936"/>
      <c r="HFI10" s="2936"/>
      <c r="HFJ10" s="2936"/>
      <c r="HFK10" s="2936"/>
      <c r="HFL10" s="2936"/>
      <c r="HFM10" s="2936"/>
      <c r="HFN10" s="2936"/>
      <c r="HFO10" s="2936"/>
      <c r="HFP10" s="2936"/>
      <c r="HFQ10" s="2936"/>
      <c r="HFR10" s="2936"/>
      <c r="HFS10" s="2936"/>
      <c r="HFT10" s="2936"/>
      <c r="HFU10" s="2936"/>
      <c r="HFV10" s="2936"/>
      <c r="HFW10" s="2936"/>
      <c r="HFX10" s="2936"/>
      <c r="HFY10" s="2936"/>
      <c r="HFZ10" s="2936"/>
      <c r="HGA10" s="2936"/>
      <c r="HGB10" s="2936"/>
      <c r="HGC10" s="2936"/>
      <c r="HGD10" s="2936"/>
      <c r="HGE10" s="2936"/>
      <c r="HGF10" s="2936"/>
      <c r="HGG10" s="2936"/>
      <c r="HGH10" s="2936"/>
      <c r="HGI10" s="2936"/>
      <c r="HGJ10" s="2936"/>
      <c r="HGK10" s="2936"/>
      <c r="HGL10" s="2936"/>
      <c r="HGM10" s="2936"/>
      <c r="HGN10" s="2936"/>
      <c r="HGO10" s="2936"/>
      <c r="HGP10" s="2936"/>
      <c r="HGQ10" s="2936"/>
      <c r="HGR10" s="2936"/>
      <c r="HGS10" s="2936"/>
      <c r="HGT10" s="2936"/>
      <c r="HGU10" s="2936"/>
      <c r="HGV10" s="2936"/>
      <c r="HGW10" s="2936"/>
      <c r="HGX10" s="2936"/>
      <c r="HGY10" s="2936"/>
      <c r="HGZ10" s="2936"/>
      <c r="HHA10" s="2936"/>
      <c r="HHB10" s="2936"/>
      <c r="HHC10" s="2936"/>
      <c r="HHD10" s="2936"/>
      <c r="HHE10" s="2936"/>
      <c r="HHF10" s="2936"/>
      <c r="HHG10" s="2936"/>
      <c r="HHH10" s="2936"/>
      <c r="HHI10" s="2936"/>
      <c r="HHJ10" s="2936"/>
      <c r="HHK10" s="2936"/>
      <c r="HHL10" s="2936"/>
      <c r="HHM10" s="2936"/>
      <c r="HHN10" s="2936"/>
      <c r="HHO10" s="2936"/>
      <c r="HHP10" s="2936"/>
      <c r="HHQ10" s="2936"/>
      <c r="HHR10" s="2936"/>
      <c r="HHS10" s="2936"/>
      <c r="HHT10" s="2936"/>
      <c r="HHU10" s="2936"/>
      <c r="HHV10" s="2936"/>
      <c r="HHW10" s="2936"/>
      <c r="HHX10" s="2936"/>
      <c r="HHY10" s="2936"/>
      <c r="HHZ10" s="2936"/>
      <c r="HIA10" s="2936"/>
      <c r="HIB10" s="2936"/>
      <c r="HIC10" s="2936"/>
      <c r="HID10" s="2936"/>
      <c r="HIE10" s="2936"/>
      <c r="HIF10" s="2936"/>
      <c r="HIG10" s="2936"/>
      <c r="HIH10" s="2936"/>
      <c r="HII10" s="2936"/>
      <c r="HIJ10" s="2936"/>
      <c r="HIK10" s="2936"/>
      <c r="HIL10" s="2936"/>
      <c r="HIM10" s="2936"/>
      <c r="HIN10" s="2936"/>
      <c r="HIO10" s="2936"/>
      <c r="HIP10" s="2936"/>
      <c r="HIQ10" s="2936"/>
      <c r="HIR10" s="2936"/>
      <c r="HIS10" s="2936"/>
      <c r="HIT10" s="2936"/>
      <c r="HIU10" s="2936"/>
      <c r="HIV10" s="2936"/>
      <c r="HIW10" s="2936"/>
      <c r="HIX10" s="2936"/>
      <c r="HIY10" s="2936"/>
      <c r="HIZ10" s="2936"/>
      <c r="HJA10" s="2936"/>
      <c r="HJB10" s="2936"/>
      <c r="HJC10" s="2936"/>
      <c r="HJD10" s="2936"/>
      <c r="HJE10" s="2936"/>
      <c r="HJF10" s="2936"/>
      <c r="HJG10" s="2936"/>
      <c r="HJH10" s="2936"/>
      <c r="HJI10" s="2936"/>
      <c r="HJJ10" s="2936"/>
      <c r="HJK10" s="2936"/>
      <c r="HJL10" s="2936"/>
      <c r="HJM10" s="2936"/>
      <c r="HJN10" s="2936"/>
      <c r="HJO10" s="2936"/>
      <c r="HJP10" s="2936"/>
      <c r="HJQ10" s="2936"/>
      <c r="HJR10" s="2936"/>
      <c r="HJS10" s="2936"/>
      <c r="HJT10" s="2936"/>
      <c r="HJU10" s="2936"/>
      <c r="HJV10" s="2936"/>
      <c r="HJW10" s="2936"/>
      <c r="HJX10" s="2936"/>
      <c r="HJY10" s="2936"/>
      <c r="HJZ10" s="2936"/>
      <c r="HKA10" s="2936"/>
      <c r="HKB10" s="2936"/>
      <c r="HKC10" s="2936"/>
      <c r="HKD10" s="2936"/>
      <c r="HKE10" s="2936"/>
      <c r="HKF10" s="2936"/>
      <c r="HKG10" s="2936"/>
      <c r="HKH10" s="2936"/>
      <c r="HKI10" s="2936"/>
      <c r="HKJ10" s="2936"/>
      <c r="HKK10" s="2936"/>
      <c r="HKL10" s="2936"/>
      <c r="HKM10" s="2936"/>
      <c r="HKN10" s="2936"/>
      <c r="HKO10" s="2936"/>
      <c r="HKP10" s="2936"/>
      <c r="HKQ10" s="2936"/>
      <c r="HKR10" s="2936"/>
      <c r="HKS10" s="2936"/>
      <c r="HKT10" s="2936"/>
      <c r="HKU10" s="2936"/>
      <c r="HKV10" s="2936"/>
      <c r="HKW10" s="2936"/>
      <c r="HKX10" s="2936"/>
      <c r="HKY10" s="2936"/>
      <c r="HKZ10" s="2936"/>
      <c r="HLA10" s="2936"/>
      <c r="HLB10" s="2936"/>
      <c r="HLC10" s="2936"/>
      <c r="HLD10" s="2936"/>
      <c r="HLE10" s="2936"/>
      <c r="HLF10" s="2936"/>
      <c r="HLG10" s="2936"/>
      <c r="HLH10" s="2936"/>
      <c r="HLI10" s="2936"/>
      <c r="HLJ10" s="2936"/>
      <c r="HLK10" s="2936"/>
      <c r="HLL10" s="2936"/>
      <c r="HLM10" s="2936"/>
      <c r="HLN10" s="2936"/>
      <c r="HLO10" s="2936"/>
      <c r="HLP10" s="2936"/>
      <c r="HLQ10" s="2936"/>
      <c r="HLR10" s="2936"/>
      <c r="HLS10" s="2936"/>
      <c r="HLT10" s="2936"/>
      <c r="HLU10" s="2936"/>
      <c r="HLV10" s="2936"/>
      <c r="HLW10" s="2936"/>
      <c r="HLX10" s="2936"/>
      <c r="HLY10" s="2936"/>
      <c r="HLZ10" s="2936"/>
      <c r="HMA10" s="2936"/>
      <c r="HMB10" s="2936"/>
      <c r="HMC10" s="2936"/>
      <c r="HMD10" s="2936"/>
      <c r="HME10" s="2936"/>
      <c r="HMF10" s="2936"/>
      <c r="HMG10" s="2936"/>
      <c r="HMH10" s="2936"/>
      <c r="HMI10" s="2936"/>
      <c r="HMJ10" s="2936"/>
      <c r="HMK10" s="2936"/>
      <c r="HML10" s="2936"/>
      <c r="HMM10" s="2936"/>
      <c r="HMN10" s="2936"/>
      <c r="HMO10" s="2936"/>
      <c r="HMP10" s="2936"/>
      <c r="HMQ10" s="2936"/>
      <c r="HMR10" s="2936"/>
      <c r="HMS10" s="2936"/>
      <c r="HMT10" s="2936"/>
      <c r="HMU10" s="2936"/>
      <c r="HMV10" s="2936"/>
      <c r="HMW10" s="2936"/>
      <c r="HMX10" s="2936"/>
      <c r="HMY10" s="2936"/>
      <c r="HMZ10" s="2936"/>
      <c r="HNA10" s="2936"/>
      <c r="HNB10" s="2936"/>
      <c r="HNC10" s="2936"/>
      <c r="HND10" s="2936"/>
      <c r="HNE10" s="2936"/>
      <c r="HNF10" s="2936"/>
      <c r="HNG10" s="2936"/>
      <c r="HNH10" s="2936"/>
      <c r="HNI10" s="2936"/>
      <c r="HNJ10" s="2936"/>
      <c r="HNK10" s="2936"/>
      <c r="HNL10" s="2936"/>
      <c r="HNM10" s="2936"/>
      <c r="HNN10" s="2936"/>
      <c r="HNO10" s="2936"/>
      <c r="HNP10" s="2936"/>
      <c r="HNQ10" s="2936"/>
      <c r="HNR10" s="2936"/>
      <c r="HNS10" s="2936"/>
      <c r="HNT10" s="2936"/>
      <c r="HNU10" s="2936"/>
      <c r="HNV10" s="2936"/>
      <c r="HNW10" s="2936"/>
      <c r="HNX10" s="2936"/>
      <c r="HNY10" s="2936"/>
      <c r="HNZ10" s="2936"/>
      <c r="HOA10" s="2936"/>
      <c r="HOB10" s="2936"/>
      <c r="HOC10" s="2936"/>
      <c r="HOD10" s="2936"/>
      <c r="HOE10" s="2936"/>
      <c r="HOF10" s="2936"/>
      <c r="HOG10" s="2936"/>
      <c r="HOH10" s="2936"/>
      <c r="HOI10" s="2936"/>
      <c r="HOJ10" s="2936"/>
      <c r="HOK10" s="2936"/>
      <c r="HOL10" s="2936"/>
      <c r="HOM10" s="2936"/>
      <c r="HON10" s="2936"/>
      <c r="HOO10" s="2936"/>
      <c r="HOP10" s="2936"/>
      <c r="HOQ10" s="2936"/>
      <c r="HOR10" s="2936"/>
      <c r="HOS10" s="2936"/>
      <c r="HOT10" s="2936"/>
      <c r="HOU10" s="2936"/>
      <c r="HOV10" s="2936"/>
      <c r="HOW10" s="2936"/>
      <c r="HOX10" s="2936"/>
      <c r="HOY10" s="2936"/>
      <c r="HOZ10" s="2936"/>
      <c r="HPA10" s="2936"/>
      <c r="HPB10" s="2936"/>
      <c r="HPC10" s="2936"/>
      <c r="HPD10" s="2936"/>
      <c r="HPE10" s="2936"/>
      <c r="HPF10" s="2936"/>
      <c r="HPG10" s="2936"/>
      <c r="HPH10" s="2936"/>
      <c r="HPI10" s="2936"/>
      <c r="HPJ10" s="2936"/>
      <c r="HPK10" s="2936"/>
      <c r="HPL10" s="2936"/>
      <c r="HPM10" s="2936"/>
      <c r="HPN10" s="2936"/>
      <c r="HPO10" s="2936"/>
      <c r="HPP10" s="2936"/>
      <c r="HPQ10" s="2936"/>
      <c r="HPR10" s="2936"/>
      <c r="HPS10" s="2936"/>
      <c r="HPT10" s="2936"/>
      <c r="HPU10" s="2936"/>
      <c r="HPV10" s="2936"/>
      <c r="HPW10" s="2936"/>
      <c r="HPX10" s="2936"/>
      <c r="HPY10" s="2936"/>
      <c r="HPZ10" s="2936"/>
      <c r="HQA10" s="2936"/>
      <c r="HQB10" s="2936"/>
      <c r="HQC10" s="2936"/>
      <c r="HQD10" s="2936"/>
      <c r="HQE10" s="2936"/>
      <c r="HQF10" s="2936"/>
      <c r="HQG10" s="2936"/>
      <c r="HQH10" s="2936"/>
      <c r="HQI10" s="2936"/>
      <c r="HQJ10" s="2936"/>
      <c r="HQK10" s="2936"/>
      <c r="HQL10" s="2936"/>
      <c r="HQM10" s="2936"/>
      <c r="HQN10" s="2936"/>
      <c r="HQO10" s="2936"/>
      <c r="HQP10" s="2936"/>
      <c r="HQQ10" s="2936"/>
      <c r="HQR10" s="2936"/>
      <c r="HQS10" s="2936"/>
      <c r="HQT10" s="2936"/>
      <c r="HQU10" s="2936"/>
      <c r="HQV10" s="2936"/>
      <c r="HQW10" s="2936"/>
      <c r="HQX10" s="2936"/>
      <c r="HQY10" s="2936"/>
      <c r="HQZ10" s="2936"/>
      <c r="HRA10" s="2936"/>
      <c r="HRB10" s="2936"/>
      <c r="HRC10" s="2936"/>
      <c r="HRD10" s="2936"/>
      <c r="HRE10" s="2936"/>
      <c r="HRF10" s="2936"/>
      <c r="HRG10" s="2936"/>
      <c r="HRH10" s="2936"/>
      <c r="HRI10" s="2936"/>
      <c r="HRJ10" s="2936"/>
      <c r="HRK10" s="2936"/>
      <c r="HRL10" s="2936"/>
      <c r="HRM10" s="2936"/>
      <c r="HRN10" s="2936"/>
      <c r="HRO10" s="2936"/>
      <c r="HRP10" s="2936"/>
      <c r="HRQ10" s="2936"/>
      <c r="HRR10" s="2936"/>
      <c r="HRS10" s="2936"/>
      <c r="HRT10" s="2936"/>
      <c r="HRU10" s="2936"/>
      <c r="HRV10" s="2936"/>
      <c r="HRW10" s="2936"/>
      <c r="HRX10" s="2936"/>
      <c r="HRY10" s="2936"/>
      <c r="HRZ10" s="2936"/>
      <c r="HSA10" s="2936"/>
      <c r="HSB10" s="2936"/>
      <c r="HSC10" s="2936"/>
      <c r="HSD10" s="2936"/>
      <c r="HSE10" s="2936"/>
      <c r="HSF10" s="2936"/>
      <c r="HSG10" s="2936"/>
      <c r="HSH10" s="2936"/>
      <c r="HSI10" s="2936"/>
      <c r="HSJ10" s="2936"/>
      <c r="HSK10" s="2936"/>
      <c r="HSL10" s="2936"/>
      <c r="HSM10" s="2936"/>
      <c r="HSN10" s="2936"/>
      <c r="HSO10" s="2936"/>
      <c r="HSP10" s="2936"/>
      <c r="HSQ10" s="2936"/>
      <c r="HSR10" s="2936"/>
      <c r="HSS10" s="2936"/>
      <c r="HST10" s="2936"/>
      <c r="HSU10" s="2936"/>
      <c r="HSV10" s="2936"/>
      <c r="HSW10" s="2936"/>
      <c r="HSX10" s="2936"/>
      <c r="HSY10" s="2936"/>
      <c r="HSZ10" s="2936"/>
      <c r="HTA10" s="2936"/>
      <c r="HTB10" s="2936"/>
      <c r="HTC10" s="2936"/>
      <c r="HTD10" s="2936"/>
      <c r="HTE10" s="2936"/>
      <c r="HTF10" s="2936"/>
      <c r="HTG10" s="2936"/>
      <c r="HTH10" s="2936"/>
      <c r="HTI10" s="2936"/>
      <c r="HTJ10" s="2936"/>
      <c r="HTK10" s="2936"/>
      <c r="HTL10" s="2936"/>
      <c r="HTM10" s="2936"/>
      <c r="HTN10" s="2936"/>
      <c r="HTO10" s="2936"/>
      <c r="HTP10" s="2936"/>
      <c r="HTQ10" s="2936"/>
      <c r="HTR10" s="2936"/>
      <c r="HTS10" s="2936"/>
      <c r="HTT10" s="2936"/>
      <c r="HTU10" s="2936"/>
      <c r="HTV10" s="2936"/>
      <c r="HTW10" s="2936"/>
      <c r="HTX10" s="2936"/>
      <c r="HTY10" s="2936"/>
      <c r="HTZ10" s="2936"/>
      <c r="HUA10" s="2936"/>
      <c r="HUB10" s="2936"/>
      <c r="HUC10" s="2936"/>
      <c r="HUD10" s="2936"/>
      <c r="HUE10" s="2936"/>
      <c r="HUF10" s="2936"/>
      <c r="HUG10" s="2936"/>
      <c r="HUH10" s="2936"/>
      <c r="HUI10" s="2936"/>
      <c r="HUJ10" s="2936"/>
      <c r="HUK10" s="2936"/>
      <c r="HUL10" s="2936"/>
      <c r="HUM10" s="2936"/>
      <c r="HUN10" s="2936"/>
      <c r="HUO10" s="2936"/>
      <c r="HUP10" s="2936"/>
      <c r="HUQ10" s="2936"/>
      <c r="HUR10" s="2936"/>
      <c r="HUS10" s="2936"/>
      <c r="HUT10" s="2936"/>
      <c r="HUU10" s="2936"/>
      <c r="HUV10" s="2936"/>
      <c r="HUW10" s="2936"/>
      <c r="HUX10" s="2936"/>
      <c r="HUY10" s="2936"/>
      <c r="HUZ10" s="2936"/>
      <c r="HVA10" s="2936"/>
      <c r="HVB10" s="2936"/>
      <c r="HVC10" s="2936"/>
      <c r="HVD10" s="2936"/>
      <c r="HVE10" s="2936"/>
      <c r="HVF10" s="2936"/>
      <c r="HVG10" s="2936"/>
      <c r="HVH10" s="2936"/>
      <c r="HVI10" s="2936"/>
      <c r="HVJ10" s="2936"/>
      <c r="HVK10" s="2936"/>
      <c r="HVL10" s="2936"/>
      <c r="HVM10" s="2936"/>
      <c r="HVN10" s="2936"/>
      <c r="HVO10" s="2936"/>
      <c r="HVP10" s="2936"/>
      <c r="HVQ10" s="2936"/>
      <c r="HVR10" s="2936"/>
      <c r="HVS10" s="2936"/>
      <c r="HVT10" s="2936"/>
      <c r="HVU10" s="2936"/>
      <c r="HVV10" s="2936"/>
      <c r="HVW10" s="2936"/>
      <c r="HVX10" s="2936"/>
      <c r="HVY10" s="2936"/>
      <c r="HVZ10" s="2936"/>
      <c r="HWA10" s="2936"/>
      <c r="HWB10" s="2936"/>
      <c r="HWC10" s="2936"/>
      <c r="HWD10" s="2936"/>
      <c r="HWE10" s="2936"/>
      <c r="HWF10" s="2936"/>
      <c r="HWG10" s="2936"/>
      <c r="HWH10" s="2936"/>
      <c r="HWI10" s="2936"/>
      <c r="HWJ10" s="2936"/>
      <c r="HWK10" s="2936"/>
      <c r="HWL10" s="2936"/>
      <c r="HWM10" s="2936"/>
      <c r="HWN10" s="2936"/>
      <c r="HWO10" s="2936"/>
      <c r="HWP10" s="2936"/>
      <c r="HWQ10" s="2936"/>
      <c r="HWR10" s="2936"/>
      <c r="HWS10" s="2936"/>
      <c r="HWT10" s="2936"/>
      <c r="HWU10" s="2936"/>
      <c r="HWV10" s="2936"/>
      <c r="HWW10" s="2936"/>
      <c r="HWX10" s="2936"/>
      <c r="HWY10" s="2936"/>
      <c r="HWZ10" s="2936"/>
      <c r="HXA10" s="2936"/>
      <c r="HXB10" s="2936"/>
      <c r="HXC10" s="2936"/>
      <c r="HXD10" s="2936"/>
      <c r="HXE10" s="2936"/>
      <c r="HXF10" s="2936"/>
      <c r="HXG10" s="2936"/>
      <c r="HXH10" s="2936"/>
      <c r="HXI10" s="2936"/>
      <c r="HXJ10" s="2936"/>
      <c r="HXK10" s="2936"/>
      <c r="HXL10" s="2936"/>
      <c r="HXM10" s="2936"/>
      <c r="HXN10" s="2936"/>
      <c r="HXO10" s="2936"/>
      <c r="HXP10" s="2936"/>
      <c r="HXQ10" s="2936"/>
      <c r="HXR10" s="2936"/>
      <c r="HXS10" s="2936"/>
      <c r="HXT10" s="2936"/>
      <c r="HXU10" s="2936"/>
      <c r="HXV10" s="2936"/>
      <c r="HXW10" s="2936"/>
      <c r="HXX10" s="2936"/>
      <c r="HXY10" s="2936"/>
      <c r="HXZ10" s="2936"/>
      <c r="HYA10" s="2936"/>
      <c r="HYB10" s="2936"/>
      <c r="HYC10" s="2936"/>
      <c r="HYD10" s="2936"/>
      <c r="HYE10" s="2936"/>
      <c r="HYF10" s="2936"/>
      <c r="HYG10" s="2936"/>
      <c r="HYH10" s="2936"/>
      <c r="HYI10" s="2936"/>
      <c r="HYJ10" s="2936"/>
      <c r="HYK10" s="2936"/>
      <c r="HYL10" s="2936"/>
      <c r="HYM10" s="2936"/>
      <c r="HYN10" s="2936"/>
      <c r="HYO10" s="2936"/>
      <c r="HYP10" s="2936"/>
      <c r="HYQ10" s="2936"/>
      <c r="HYR10" s="2936"/>
      <c r="HYS10" s="2936"/>
      <c r="HYT10" s="2936"/>
      <c r="HYU10" s="2936"/>
      <c r="HYV10" s="2936"/>
      <c r="HYW10" s="2936"/>
      <c r="HYX10" s="2936"/>
      <c r="HYY10" s="2936"/>
      <c r="HYZ10" s="2936"/>
      <c r="HZA10" s="2936"/>
      <c r="HZB10" s="2936"/>
      <c r="HZC10" s="2936"/>
      <c r="HZD10" s="2936"/>
      <c r="HZE10" s="2936"/>
      <c r="HZF10" s="2936"/>
      <c r="HZG10" s="2936"/>
      <c r="HZH10" s="2936"/>
      <c r="HZI10" s="2936"/>
      <c r="HZJ10" s="2936"/>
      <c r="HZK10" s="2936"/>
      <c r="HZL10" s="2936"/>
      <c r="HZM10" s="2936"/>
      <c r="HZN10" s="2936"/>
      <c r="HZO10" s="2936"/>
      <c r="HZP10" s="2936"/>
      <c r="HZQ10" s="2936"/>
      <c r="HZR10" s="2936"/>
      <c r="HZS10" s="2936"/>
      <c r="HZT10" s="2936"/>
      <c r="HZU10" s="2936"/>
      <c r="HZV10" s="2936"/>
      <c r="HZW10" s="2936"/>
      <c r="HZX10" s="2936"/>
      <c r="HZY10" s="2936"/>
      <c r="HZZ10" s="2936"/>
      <c r="IAA10" s="2936"/>
      <c r="IAB10" s="2936"/>
      <c r="IAC10" s="2936"/>
      <c r="IAD10" s="2936"/>
      <c r="IAE10" s="2936"/>
      <c r="IAF10" s="2936"/>
      <c r="IAG10" s="2936"/>
      <c r="IAH10" s="2936"/>
      <c r="IAI10" s="2936"/>
      <c r="IAJ10" s="2936"/>
      <c r="IAK10" s="2936"/>
      <c r="IAL10" s="2936"/>
      <c r="IAM10" s="2936"/>
      <c r="IAN10" s="2936"/>
      <c r="IAO10" s="2936"/>
      <c r="IAP10" s="2936"/>
      <c r="IAQ10" s="2936"/>
      <c r="IAR10" s="2936"/>
      <c r="IAS10" s="2936"/>
      <c r="IAT10" s="2936"/>
      <c r="IAU10" s="2936"/>
      <c r="IAV10" s="2936"/>
      <c r="IAW10" s="2936"/>
      <c r="IAX10" s="2936"/>
      <c r="IAY10" s="2936"/>
      <c r="IAZ10" s="2936"/>
      <c r="IBA10" s="2936"/>
      <c r="IBB10" s="2936"/>
      <c r="IBC10" s="2936"/>
      <c r="IBD10" s="2936"/>
      <c r="IBE10" s="2936"/>
      <c r="IBF10" s="2936"/>
      <c r="IBG10" s="2936"/>
      <c r="IBH10" s="2936"/>
      <c r="IBI10" s="2936"/>
      <c r="IBJ10" s="2936"/>
      <c r="IBK10" s="2936"/>
      <c r="IBL10" s="2936"/>
      <c r="IBM10" s="2936"/>
      <c r="IBN10" s="2936"/>
      <c r="IBO10" s="2936"/>
      <c r="IBP10" s="2936"/>
      <c r="IBQ10" s="2936"/>
      <c r="IBR10" s="2936"/>
      <c r="IBS10" s="2936"/>
      <c r="IBT10" s="2936"/>
      <c r="IBU10" s="2936"/>
      <c r="IBV10" s="2936"/>
      <c r="IBW10" s="2936"/>
      <c r="IBX10" s="2936"/>
      <c r="IBY10" s="2936"/>
      <c r="IBZ10" s="2936"/>
      <c r="ICA10" s="2936"/>
      <c r="ICB10" s="2936"/>
      <c r="ICC10" s="2936"/>
      <c r="ICD10" s="2936"/>
      <c r="ICE10" s="2936"/>
      <c r="ICF10" s="2936"/>
      <c r="ICG10" s="2936"/>
      <c r="ICH10" s="2936"/>
      <c r="ICI10" s="2936"/>
      <c r="ICJ10" s="2936"/>
      <c r="ICK10" s="2936"/>
      <c r="ICL10" s="2936"/>
      <c r="ICM10" s="2936"/>
      <c r="ICN10" s="2936"/>
      <c r="ICO10" s="2936"/>
      <c r="ICP10" s="2936"/>
      <c r="ICQ10" s="2936"/>
      <c r="ICR10" s="2936"/>
      <c r="ICS10" s="2936"/>
      <c r="ICT10" s="2936"/>
      <c r="ICU10" s="2936"/>
      <c r="ICV10" s="2936"/>
      <c r="ICW10" s="2936"/>
      <c r="ICX10" s="2936"/>
      <c r="ICY10" s="2936"/>
      <c r="ICZ10" s="2936"/>
      <c r="IDA10" s="2936"/>
      <c r="IDB10" s="2936"/>
      <c r="IDC10" s="2936"/>
      <c r="IDD10" s="2936"/>
      <c r="IDE10" s="2936"/>
      <c r="IDF10" s="2936"/>
      <c r="IDG10" s="2936"/>
      <c r="IDH10" s="2936"/>
      <c r="IDI10" s="2936"/>
      <c r="IDJ10" s="2936"/>
      <c r="IDK10" s="2936"/>
      <c r="IDL10" s="2936"/>
      <c r="IDM10" s="2936"/>
      <c r="IDN10" s="2936"/>
      <c r="IDO10" s="2936"/>
      <c r="IDP10" s="2936"/>
      <c r="IDQ10" s="2936"/>
      <c r="IDR10" s="2936"/>
      <c r="IDS10" s="2936"/>
      <c r="IDT10" s="2936"/>
      <c r="IDU10" s="2936"/>
      <c r="IDV10" s="2936"/>
      <c r="IDW10" s="2936"/>
      <c r="IDX10" s="2936"/>
      <c r="IDY10" s="2936"/>
      <c r="IDZ10" s="2936"/>
      <c r="IEA10" s="2936"/>
      <c r="IEB10" s="2936"/>
      <c r="IEC10" s="2936"/>
      <c r="IED10" s="2936"/>
      <c r="IEE10" s="2936"/>
      <c r="IEF10" s="2936"/>
      <c r="IEG10" s="2936"/>
      <c r="IEH10" s="2936"/>
      <c r="IEI10" s="2936"/>
      <c r="IEJ10" s="2936"/>
      <c r="IEK10" s="2936"/>
      <c r="IEL10" s="2936"/>
      <c r="IEM10" s="2936"/>
      <c r="IEN10" s="2936"/>
      <c r="IEO10" s="2936"/>
      <c r="IEP10" s="2936"/>
      <c r="IEQ10" s="2936"/>
      <c r="IER10" s="2936"/>
      <c r="IES10" s="2936"/>
      <c r="IET10" s="2936"/>
      <c r="IEU10" s="2936"/>
      <c r="IEV10" s="2936"/>
      <c r="IEW10" s="2936"/>
      <c r="IEX10" s="2936"/>
      <c r="IEY10" s="2936"/>
      <c r="IEZ10" s="2936"/>
      <c r="IFA10" s="2936"/>
      <c r="IFB10" s="2936"/>
      <c r="IFC10" s="2936"/>
      <c r="IFD10" s="2936"/>
      <c r="IFE10" s="2936"/>
      <c r="IFF10" s="2936"/>
      <c r="IFG10" s="2936"/>
      <c r="IFH10" s="2936"/>
      <c r="IFI10" s="2936"/>
      <c r="IFJ10" s="2936"/>
      <c r="IFK10" s="2936"/>
      <c r="IFL10" s="2936"/>
      <c r="IFM10" s="2936"/>
      <c r="IFN10" s="2936"/>
      <c r="IFO10" s="2936"/>
      <c r="IFP10" s="2936"/>
      <c r="IFQ10" s="2936"/>
      <c r="IFR10" s="2936"/>
      <c r="IFS10" s="2936"/>
      <c r="IFT10" s="2936"/>
      <c r="IFU10" s="2936"/>
      <c r="IFV10" s="2936"/>
      <c r="IFW10" s="2936"/>
      <c r="IFX10" s="2936"/>
      <c r="IFY10" s="2936"/>
      <c r="IFZ10" s="2936"/>
      <c r="IGA10" s="2936"/>
      <c r="IGB10" s="2936"/>
      <c r="IGC10" s="2936"/>
      <c r="IGD10" s="2936"/>
      <c r="IGE10" s="2936"/>
      <c r="IGF10" s="2936"/>
      <c r="IGG10" s="2936"/>
      <c r="IGH10" s="2936"/>
      <c r="IGI10" s="2936"/>
      <c r="IGJ10" s="2936"/>
      <c r="IGK10" s="2936"/>
      <c r="IGL10" s="2936"/>
      <c r="IGM10" s="2936"/>
      <c r="IGN10" s="2936"/>
      <c r="IGO10" s="2936"/>
      <c r="IGP10" s="2936"/>
      <c r="IGQ10" s="2936"/>
      <c r="IGR10" s="2936"/>
      <c r="IGS10" s="2936"/>
      <c r="IGT10" s="2936"/>
      <c r="IGU10" s="2936"/>
      <c r="IGV10" s="2936"/>
      <c r="IGW10" s="2936"/>
      <c r="IGX10" s="2936"/>
      <c r="IGY10" s="2936"/>
      <c r="IGZ10" s="2936"/>
      <c r="IHA10" s="2936"/>
      <c r="IHB10" s="2936"/>
      <c r="IHC10" s="2936"/>
      <c r="IHD10" s="2936"/>
      <c r="IHE10" s="2936"/>
      <c r="IHF10" s="2936"/>
      <c r="IHG10" s="2936"/>
      <c r="IHH10" s="2936"/>
      <c r="IHI10" s="2936"/>
      <c r="IHJ10" s="2936"/>
      <c r="IHK10" s="2936"/>
      <c r="IHL10" s="2936"/>
      <c r="IHM10" s="2936"/>
      <c r="IHN10" s="2936"/>
      <c r="IHO10" s="2936"/>
      <c r="IHP10" s="2936"/>
      <c r="IHQ10" s="2936"/>
      <c r="IHR10" s="2936"/>
      <c r="IHS10" s="2936"/>
      <c r="IHT10" s="2936"/>
      <c r="IHU10" s="2936"/>
      <c r="IHV10" s="2936"/>
      <c r="IHW10" s="2936"/>
      <c r="IHX10" s="2936"/>
      <c r="IHY10" s="2936"/>
      <c r="IHZ10" s="2936"/>
      <c r="IIA10" s="2936"/>
      <c r="IIB10" s="2936"/>
      <c r="IIC10" s="2936"/>
      <c r="IID10" s="2936"/>
      <c r="IIE10" s="2936"/>
      <c r="IIF10" s="2936"/>
      <c r="IIG10" s="2936"/>
      <c r="IIH10" s="2936"/>
      <c r="III10" s="2936"/>
      <c r="IIJ10" s="2936"/>
      <c r="IIK10" s="2936"/>
      <c r="IIL10" s="2936"/>
      <c r="IIM10" s="2936"/>
      <c r="IIN10" s="2936"/>
      <c r="IIO10" s="2936"/>
      <c r="IIP10" s="2936"/>
      <c r="IIQ10" s="2936"/>
      <c r="IIR10" s="2936"/>
      <c r="IIS10" s="2936"/>
      <c r="IIT10" s="2936"/>
      <c r="IIU10" s="2936"/>
      <c r="IIV10" s="2936"/>
      <c r="IIW10" s="2936"/>
      <c r="IIX10" s="2936"/>
      <c r="IIY10" s="2936"/>
      <c r="IIZ10" s="2936"/>
      <c r="IJA10" s="2936"/>
      <c r="IJB10" s="2936"/>
      <c r="IJC10" s="2936"/>
      <c r="IJD10" s="2936"/>
      <c r="IJE10" s="2936"/>
      <c r="IJF10" s="2936"/>
      <c r="IJG10" s="2936"/>
      <c r="IJH10" s="2936"/>
      <c r="IJI10" s="2936"/>
      <c r="IJJ10" s="2936"/>
      <c r="IJK10" s="2936"/>
      <c r="IJL10" s="2936"/>
      <c r="IJM10" s="2936"/>
      <c r="IJN10" s="2936"/>
      <c r="IJO10" s="2936"/>
      <c r="IJP10" s="2936"/>
      <c r="IJQ10" s="2936"/>
      <c r="IJR10" s="2936"/>
      <c r="IJS10" s="2936"/>
      <c r="IJT10" s="2936"/>
      <c r="IJU10" s="2936"/>
      <c r="IJV10" s="2936"/>
      <c r="IJW10" s="2936"/>
      <c r="IJX10" s="2936"/>
      <c r="IJY10" s="2936"/>
      <c r="IJZ10" s="2936"/>
      <c r="IKA10" s="2936"/>
      <c r="IKB10" s="2936"/>
      <c r="IKC10" s="2936"/>
      <c r="IKD10" s="2936"/>
      <c r="IKE10" s="2936"/>
      <c r="IKF10" s="2936"/>
      <c r="IKG10" s="2936"/>
      <c r="IKH10" s="2936"/>
      <c r="IKI10" s="2936"/>
      <c r="IKJ10" s="2936"/>
      <c r="IKK10" s="2936"/>
      <c r="IKL10" s="2936"/>
      <c r="IKM10" s="2936"/>
      <c r="IKN10" s="2936"/>
      <c r="IKO10" s="2936"/>
      <c r="IKP10" s="2936"/>
      <c r="IKQ10" s="2936"/>
      <c r="IKR10" s="2936"/>
      <c r="IKS10" s="2936"/>
      <c r="IKT10" s="2936"/>
      <c r="IKU10" s="2936"/>
      <c r="IKV10" s="2936"/>
      <c r="IKW10" s="2936"/>
      <c r="IKX10" s="2936"/>
      <c r="IKY10" s="2936"/>
      <c r="IKZ10" s="2936"/>
      <c r="ILA10" s="2936"/>
      <c r="ILB10" s="2936"/>
      <c r="ILC10" s="2936"/>
      <c r="ILD10" s="2936"/>
      <c r="ILE10" s="2936"/>
      <c r="ILF10" s="2936"/>
      <c r="ILG10" s="2936"/>
      <c r="ILH10" s="2936"/>
      <c r="ILI10" s="2936"/>
      <c r="ILJ10" s="2936"/>
      <c r="ILK10" s="2936"/>
      <c r="ILL10" s="2936"/>
      <c r="ILM10" s="2936"/>
      <c r="ILN10" s="2936"/>
      <c r="ILO10" s="2936"/>
      <c r="ILP10" s="2936"/>
      <c r="ILQ10" s="2936"/>
      <c r="ILR10" s="2936"/>
      <c r="ILS10" s="2936"/>
      <c r="ILT10" s="2936"/>
      <c r="ILU10" s="2936"/>
      <c r="ILV10" s="2936"/>
      <c r="ILW10" s="2936"/>
      <c r="ILX10" s="2936"/>
      <c r="ILY10" s="2936"/>
      <c r="ILZ10" s="2936"/>
      <c r="IMA10" s="2936"/>
      <c r="IMB10" s="2936"/>
      <c r="IMC10" s="2936"/>
      <c r="IMD10" s="2936"/>
      <c r="IME10" s="2936"/>
      <c r="IMF10" s="2936"/>
      <c r="IMG10" s="2936"/>
      <c r="IMH10" s="2936"/>
      <c r="IMI10" s="2936"/>
      <c r="IMJ10" s="2936"/>
      <c r="IMK10" s="2936"/>
      <c r="IML10" s="2936"/>
      <c r="IMM10" s="2936"/>
      <c r="IMN10" s="2936"/>
      <c r="IMO10" s="2936"/>
      <c r="IMP10" s="2936"/>
      <c r="IMQ10" s="2936"/>
      <c r="IMR10" s="2936"/>
      <c r="IMS10" s="2936"/>
      <c r="IMT10" s="2936"/>
      <c r="IMU10" s="2936"/>
      <c r="IMV10" s="2936"/>
      <c r="IMW10" s="2936"/>
      <c r="IMX10" s="2936"/>
      <c r="IMY10" s="2936"/>
      <c r="IMZ10" s="2936"/>
      <c r="INA10" s="2936"/>
      <c r="INB10" s="2936"/>
      <c r="INC10" s="2936"/>
      <c r="IND10" s="2936"/>
      <c r="INE10" s="2936"/>
      <c r="INF10" s="2936"/>
      <c r="ING10" s="2936"/>
      <c r="INH10" s="2936"/>
      <c r="INI10" s="2936"/>
      <c r="INJ10" s="2936"/>
      <c r="INK10" s="2936"/>
      <c r="INL10" s="2936"/>
      <c r="INM10" s="2936"/>
      <c r="INN10" s="2936"/>
      <c r="INO10" s="2936"/>
      <c r="INP10" s="2936"/>
      <c r="INQ10" s="2936"/>
      <c r="INR10" s="2936"/>
      <c r="INS10" s="2936"/>
      <c r="INT10" s="2936"/>
      <c r="INU10" s="2936"/>
      <c r="INV10" s="2936"/>
      <c r="INW10" s="2936"/>
      <c r="INX10" s="2936"/>
      <c r="INY10" s="2936"/>
      <c r="INZ10" s="2936"/>
      <c r="IOA10" s="2936"/>
      <c r="IOB10" s="2936"/>
      <c r="IOC10" s="2936"/>
      <c r="IOD10" s="2936"/>
      <c r="IOE10" s="2936"/>
      <c r="IOF10" s="2936"/>
      <c r="IOG10" s="2936"/>
      <c r="IOH10" s="2936"/>
      <c r="IOI10" s="2936"/>
      <c r="IOJ10" s="2936"/>
      <c r="IOK10" s="2936"/>
      <c r="IOL10" s="2936"/>
      <c r="IOM10" s="2936"/>
      <c r="ION10" s="2936"/>
      <c r="IOO10" s="2936"/>
      <c r="IOP10" s="2936"/>
      <c r="IOQ10" s="2936"/>
      <c r="IOR10" s="2936"/>
      <c r="IOS10" s="2936"/>
      <c r="IOT10" s="2936"/>
      <c r="IOU10" s="2936"/>
      <c r="IOV10" s="2936"/>
      <c r="IOW10" s="2936"/>
      <c r="IOX10" s="2936"/>
      <c r="IOY10" s="2936"/>
      <c r="IOZ10" s="2936"/>
      <c r="IPA10" s="2936"/>
      <c r="IPB10" s="2936"/>
      <c r="IPC10" s="2936"/>
      <c r="IPD10" s="2936"/>
      <c r="IPE10" s="2936"/>
      <c r="IPF10" s="2936"/>
      <c r="IPG10" s="2936"/>
      <c r="IPH10" s="2936"/>
      <c r="IPI10" s="2936"/>
      <c r="IPJ10" s="2936"/>
      <c r="IPK10" s="2936"/>
      <c r="IPL10" s="2936"/>
      <c r="IPM10" s="2936"/>
      <c r="IPN10" s="2936"/>
      <c r="IPO10" s="2936"/>
      <c r="IPP10" s="2936"/>
      <c r="IPQ10" s="2936"/>
      <c r="IPR10" s="2936"/>
      <c r="IPS10" s="2936"/>
      <c r="IPT10" s="2936"/>
      <c r="IPU10" s="2936"/>
      <c r="IPV10" s="2936"/>
      <c r="IPW10" s="2936"/>
      <c r="IPX10" s="2936"/>
      <c r="IPY10" s="2936"/>
      <c r="IPZ10" s="2936"/>
      <c r="IQA10" s="2936"/>
      <c r="IQB10" s="2936"/>
      <c r="IQC10" s="2936"/>
      <c r="IQD10" s="2936"/>
      <c r="IQE10" s="2936"/>
      <c r="IQF10" s="2936"/>
      <c r="IQG10" s="2936"/>
      <c r="IQH10" s="2936"/>
      <c r="IQI10" s="2936"/>
      <c r="IQJ10" s="2936"/>
      <c r="IQK10" s="2936"/>
      <c r="IQL10" s="2936"/>
      <c r="IQM10" s="2936"/>
      <c r="IQN10" s="2936"/>
      <c r="IQO10" s="2936"/>
      <c r="IQP10" s="2936"/>
      <c r="IQQ10" s="2936"/>
      <c r="IQR10" s="2936"/>
      <c r="IQS10" s="2936"/>
      <c r="IQT10" s="2936"/>
      <c r="IQU10" s="2936"/>
      <c r="IQV10" s="2936"/>
      <c r="IQW10" s="2936"/>
      <c r="IQX10" s="2936"/>
      <c r="IQY10" s="2936"/>
      <c r="IQZ10" s="2936"/>
      <c r="IRA10" s="2936"/>
      <c r="IRB10" s="2936"/>
      <c r="IRC10" s="2936"/>
      <c r="IRD10" s="2936"/>
      <c r="IRE10" s="2936"/>
      <c r="IRF10" s="2936"/>
      <c r="IRG10" s="2936"/>
      <c r="IRH10" s="2936"/>
      <c r="IRI10" s="2936"/>
      <c r="IRJ10" s="2936"/>
      <c r="IRK10" s="2936"/>
      <c r="IRL10" s="2936"/>
      <c r="IRM10" s="2936"/>
      <c r="IRN10" s="2936"/>
      <c r="IRO10" s="2936"/>
      <c r="IRP10" s="2936"/>
      <c r="IRQ10" s="2936"/>
      <c r="IRR10" s="2936"/>
      <c r="IRS10" s="2936"/>
      <c r="IRT10" s="2936"/>
      <c r="IRU10" s="2936"/>
      <c r="IRV10" s="2936"/>
      <c r="IRW10" s="2936"/>
      <c r="IRX10" s="2936"/>
      <c r="IRY10" s="2936"/>
      <c r="IRZ10" s="2936"/>
      <c r="ISA10" s="2936"/>
      <c r="ISB10" s="2936"/>
      <c r="ISC10" s="2936"/>
      <c r="ISD10" s="2936"/>
      <c r="ISE10" s="2936"/>
      <c r="ISF10" s="2936"/>
      <c r="ISG10" s="2936"/>
      <c r="ISH10" s="2936"/>
      <c r="ISI10" s="2936"/>
      <c r="ISJ10" s="2936"/>
      <c r="ISK10" s="2936"/>
      <c r="ISL10" s="2936"/>
      <c r="ISM10" s="2936"/>
      <c r="ISN10" s="2936"/>
      <c r="ISO10" s="2936"/>
      <c r="ISP10" s="2936"/>
      <c r="ISQ10" s="2936"/>
      <c r="ISR10" s="2936"/>
      <c r="ISS10" s="2936"/>
      <c r="IST10" s="2936"/>
      <c r="ISU10" s="2936"/>
      <c r="ISV10" s="2936"/>
      <c r="ISW10" s="2936"/>
      <c r="ISX10" s="2936"/>
      <c r="ISY10" s="2936"/>
      <c r="ISZ10" s="2936"/>
      <c r="ITA10" s="2936"/>
      <c r="ITB10" s="2936"/>
      <c r="ITC10" s="2936"/>
      <c r="ITD10" s="2936"/>
      <c r="ITE10" s="2936"/>
      <c r="ITF10" s="2936"/>
      <c r="ITG10" s="2936"/>
      <c r="ITH10" s="2936"/>
      <c r="ITI10" s="2936"/>
      <c r="ITJ10" s="2936"/>
      <c r="ITK10" s="2936"/>
      <c r="ITL10" s="2936"/>
      <c r="ITM10" s="2936"/>
      <c r="ITN10" s="2936"/>
      <c r="ITO10" s="2936"/>
      <c r="ITP10" s="2936"/>
      <c r="ITQ10" s="2936"/>
      <c r="ITR10" s="2936"/>
      <c r="ITS10" s="2936"/>
      <c r="ITT10" s="2936"/>
      <c r="ITU10" s="2936"/>
      <c r="ITV10" s="2936"/>
      <c r="ITW10" s="2936"/>
      <c r="ITX10" s="2936"/>
      <c r="ITY10" s="2936"/>
      <c r="ITZ10" s="2936"/>
      <c r="IUA10" s="2936"/>
      <c r="IUB10" s="2936"/>
      <c r="IUC10" s="2936"/>
      <c r="IUD10" s="2936"/>
      <c r="IUE10" s="2936"/>
      <c r="IUF10" s="2936"/>
      <c r="IUG10" s="2936"/>
      <c r="IUH10" s="2936"/>
      <c r="IUI10" s="2936"/>
      <c r="IUJ10" s="2936"/>
      <c r="IUK10" s="2936"/>
      <c r="IUL10" s="2936"/>
      <c r="IUM10" s="2936"/>
      <c r="IUN10" s="2936"/>
      <c r="IUO10" s="2936"/>
      <c r="IUP10" s="2936"/>
      <c r="IUQ10" s="2936"/>
      <c r="IUR10" s="2936"/>
      <c r="IUS10" s="2936"/>
      <c r="IUT10" s="2936"/>
      <c r="IUU10" s="2936"/>
      <c r="IUV10" s="2936"/>
      <c r="IUW10" s="2936"/>
      <c r="IUX10" s="2936"/>
      <c r="IUY10" s="2936"/>
      <c r="IUZ10" s="2936"/>
      <c r="IVA10" s="2936"/>
      <c r="IVB10" s="2936"/>
      <c r="IVC10" s="2936"/>
      <c r="IVD10" s="2936"/>
      <c r="IVE10" s="2936"/>
      <c r="IVF10" s="2936"/>
      <c r="IVG10" s="2936"/>
      <c r="IVH10" s="2936"/>
      <c r="IVI10" s="2936"/>
      <c r="IVJ10" s="2936"/>
      <c r="IVK10" s="2936"/>
      <c r="IVL10" s="2936"/>
      <c r="IVM10" s="2936"/>
      <c r="IVN10" s="2936"/>
      <c r="IVO10" s="2936"/>
      <c r="IVP10" s="2936"/>
      <c r="IVQ10" s="2936"/>
      <c r="IVR10" s="2936"/>
      <c r="IVS10" s="2936"/>
      <c r="IVT10" s="2936"/>
      <c r="IVU10" s="2936"/>
      <c r="IVV10" s="2936"/>
      <c r="IVW10" s="2936"/>
      <c r="IVX10" s="2936"/>
      <c r="IVY10" s="2936"/>
      <c r="IVZ10" s="2936"/>
      <c r="IWA10" s="2936"/>
      <c r="IWB10" s="2936"/>
      <c r="IWC10" s="2936"/>
      <c r="IWD10" s="2936"/>
      <c r="IWE10" s="2936"/>
      <c r="IWF10" s="2936"/>
      <c r="IWG10" s="2936"/>
      <c r="IWH10" s="2936"/>
      <c r="IWI10" s="2936"/>
      <c r="IWJ10" s="2936"/>
      <c r="IWK10" s="2936"/>
      <c r="IWL10" s="2936"/>
      <c r="IWM10" s="2936"/>
      <c r="IWN10" s="2936"/>
      <c r="IWO10" s="2936"/>
      <c r="IWP10" s="2936"/>
      <c r="IWQ10" s="2936"/>
      <c r="IWR10" s="2936"/>
      <c r="IWS10" s="2936"/>
      <c r="IWT10" s="2936"/>
      <c r="IWU10" s="2936"/>
      <c r="IWV10" s="2936"/>
      <c r="IWW10" s="2936"/>
      <c r="IWX10" s="2936"/>
      <c r="IWY10" s="2936"/>
      <c r="IWZ10" s="2936"/>
      <c r="IXA10" s="2936"/>
      <c r="IXB10" s="2936"/>
      <c r="IXC10" s="2936"/>
      <c r="IXD10" s="2936"/>
      <c r="IXE10" s="2936"/>
      <c r="IXF10" s="2936"/>
      <c r="IXG10" s="2936"/>
      <c r="IXH10" s="2936"/>
      <c r="IXI10" s="2936"/>
      <c r="IXJ10" s="2936"/>
      <c r="IXK10" s="2936"/>
      <c r="IXL10" s="2936"/>
      <c r="IXM10" s="2936"/>
      <c r="IXN10" s="2936"/>
      <c r="IXO10" s="2936"/>
      <c r="IXP10" s="2936"/>
      <c r="IXQ10" s="2936"/>
      <c r="IXR10" s="2936"/>
      <c r="IXS10" s="2936"/>
      <c r="IXT10" s="2936"/>
      <c r="IXU10" s="2936"/>
      <c r="IXV10" s="2936"/>
      <c r="IXW10" s="2936"/>
      <c r="IXX10" s="2936"/>
      <c r="IXY10" s="2936"/>
      <c r="IXZ10" s="2936"/>
      <c r="IYA10" s="2936"/>
      <c r="IYB10" s="2936"/>
      <c r="IYC10" s="2936"/>
      <c r="IYD10" s="2936"/>
      <c r="IYE10" s="2936"/>
      <c r="IYF10" s="2936"/>
      <c r="IYG10" s="2936"/>
      <c r="IYH10" s="2936"/>
      <c r="IYI10" s="2936"/>
      <c r="IYJ10" s="2936"/>
      <c r="IYK10" s="2936"/>
      <c r="IYL10" s="2936"/>
      <c r="IYM10" s="2936"/>
      <c r="IYN10" s="2936"/>
      <c r="IYO10" s="2936"/>
      <c r="IYP10" s="2936"/>
      <c r="IYQ10" s="2936"/>
      <c r="IYR10" s="2936"/>
      <c r="IYS10" s="2936"/>
      <c r="IYT10" s="2936"/>
      <c r="IYU10" s="2936"/>
      <c r="IYV10" s="2936"/>
      <c r="IYW10" s="2936"/>
      <c r="IYX10" s="2936"/>
      <c r="IYY10" s="2936"/>
      <c r="IYZ10" s="2936"/>
      <c r="IZA10" s="2936"/>
      <c r="IZB10" s="2936"/>
      <c r="IZC10" s="2936"/>
      <c r="IZD10" s="2936"/>
      <c r="IZE10" s="2936"/>
      <c r="IZF10" s="2936"/>
      <c r="IZG10" s="2936"/>
      <c r="IZH10" s="2936"/>
      <c r="IZI10" s="2936"/>
      <c r="IZJ10" s="2936"/>
      <c r="IZK10" s="2936"/>
      <c r="IZL10" s="2936"/>
      <c r="IZM10" s="2936"/>
      <c r="IZN10" s="2936"/>
      <c r="IZO10" s="2936"/>
      <c r="IZP10" s="2936"/>
      <c r="IZQ10" s="2936"/>
      <c r="IZR10" s="2936"/>
      <c r="IZS10" s="2936"/>
      <c r="IZT10" s="2936"/>
      <c r="IZU10" s="2936"/>
      <c r="IZV10" s="2936"/>
      <c r="IZW10" s="2936"/>
      <c r="IZX10" s="2936"/>
      <c r="IZY10" s="2936"/>
      <c r="IZZ10" s="2936"/>
      <c r="JAA10" s="2936"/>
      <c r="JAB10" s="2936"/>
      <c r="JAC10" s="2936"/>
      <c r="JAD10" s="2936"/>
      <c r="JAE10" s="2936"/>
      <c r="JAF10" s="2936"/>
      <c r="JAG10" s="2936"/>
      <c r="JAH10" s="2936"/>
      <c r="JAI10" s="2936"/>
      <c r="JAJ10" s="2936"/>
      <c r="JAK10" s="2936"/>
      <c r="JAL10" s="2936"/>
      <c r="JAM10" s="2936"/>
      <c r="JAN10" s="2936"/>
      <c r="JAO10" s="2936"/>
      <c r="JAP10" s="2936"/>
      <c r="JAQ10" s="2936"/>
      <c r="JAR10" s="2936"/>
      <c r="JAS10" s="2936"/>
      <c r="JAT10" s="2936"/>
      <c r="JAU10" s="2936"/>
      <c r="JAV10" s="2936"/>
      <c r="JAW10" s="2936"/>
      <c r="JAX10" s="2936"/>
      <c r="JAY10" s="2936"/>
      <c r="JAZ10" s="2936"/>
      <c r="JBA10" s="2936"/>
      <c r="JBB10" s="2936"/>
      <c r="JBC10" s="2936"/>
      <c r="JBD10" s="2936"/>
      <c r="JBE10" s="2936"/>
      <c r="JBF10" s="2936"/>
      <c r="JBG10" s="2936"/>
      <c r="JBH10" s="2936"/>
      <c r="JBI10" s="2936"/>
      <c r="JBJ10" s="2936"/>
      <c r="JBK10" s="2936"/>
      <c r="JBL10" s="2936"/>
      <c r="JBM10" s="2936"/>
      <c r="JBN10" s="2936"/>
      <c r="JBO10" s="2936"/>
      <c r="JBP10" s="2936"/>
      <c r="JBQ10" s="2936"/>
      <c r="JBR10" s="2936"/>
      <c r="JBS10" s="2936"/>
      <c r="JBT10" s="2936"/>
      <c r="JBU10" s="2936"/>
      <c r="JBV10" s="2936"/>
      <c r="JBW10" s="2936"/>
      <c r="JBX10" s="2936"/>
      <c r="JBY10" s="2936"/>
      <c r="JBZ10" s="2936"/>
      <c r="JCA10" s="2936"/>
      <c r="JCB10" s="2936"/>
      <c r="JCC10" s="2936"/>
      <c r="JCD10" s="2936"/>
      <c r="JCE10" s="2936"/>
      <c r="JCF10" s="2936"/>
      <c r="JCG10" s="2936"/>
      <c r="JCH10" s="2936"/>
      <c r="JCI10" s="2936"/>
      <c r="JCJ10" s="2936"/>
      <c r="JCK10" s="2936"/>
      <c r="JCL10" s="2936"/>
      <c r="JCM10" s="2936"/>
      <c r="JCN10" s="2936"/>
      <c r="JCO10" s="2936"/>
      <c r="JCP10" s="2936"/>
      <c r="JCQ10" s="2936"/>
      <c r="JCR10" s="2936"/>
      <c r="JCS10" s="2936"/>
      <c r="JCT10" s="2936"/>
      <c r="JCU10" s="2936"/>
      <c r="JCV10" s="2936"/>
      <c r="JCW10" s="2936"/>
      <c r="JCX10" s="2936"/>
      <c r="JCY10" s="2936"/>
      <c r="JCZ10" s="2936"/>
      <c r="JDA10" s="2936"/>
      <c r="JDB10" s="2936"/>
      <c r="JDC10" s="2936"/>
      <c r="JDD10" s="2936"/>
      <c r="JDE10" s="2936"/>
      <c r="JDF10" s="2936"/>
      <c r="JDG10" s="2936"/>
      <c r="JDH10" s="2936"/>
      <c r="JDI10" s="2936"/>
      <c r="JDJ10" s="2936"/>
      <c r="JDK10" s="2936"/>
      <c r="JDL10" s="2936"/>
      <c r="JDM10" s="2936"/>
      <c r="JDN10" s="2936"/>
      <c r="JDO10" s="2936"/>
      <c r="JDP10" s="2936"/>
      <c r="JDQ10" s="2936"/>
      <c r="JDR10" s="2936"/>
      <c r="JDS10" s="2936"/>
      <c r="JDT10" s="2936"/>
      <c r="JDU10" s="2936"/>
      <c r="JDV10" s="2936"/>
      <c r="JDW10" s="2936"/>
      <c r="JDX10" s="2936"/>
      <c r="JDY10" s="2936"/>
      <c r="JDZ10" s="2936"/>
      <c r="JEA10" s="2936"/>
      <c r="JEB10" s="2936"/>
      <c r="JEC10" s="2936"/>
      <c r="JED10" s="2936"/>
      <c r="JEE10" s="2936"/>
      <c r="JEF10" s="2936"/>
      <c r="JEG10" s="2936"/>
      <c r="JEH10" s="2936"/>
      <c r="JEI10" s="2936"/>
      <c r="JEJ10" s="2936"/>
      <c r="JEK10" s="2936"/>
      <c r="JEL10" s="2936"/>
      <c r="JEM10" s="2936"/>
      <c r="JEN10" s="2936"/>
      <c r="JEO10" s="2936"/>
      <c r="JEP10" s="2936"/>
      <c r="JEQ10" s="2936"/>
      <c r="JER10" s="2936"/>
      <c r="JES10" s="2936"/>
      <c r="JET10" s="2936"/>
      <c r="JEU10" s="2936"/>
      <c r="JEV10" s="2936"/>
      <c r="JEW10" s="2936"/>
      <c r="JEX10" s="2936"/>
      <c r="JEY10" s="2936"/>
      <c r="JEZ10" s="2936"/>
      <c r="JFA10" s="2936"/>
      <c r="JFB10" s="2936"/>
      <c r="JFC10" s="2936"/>
      <c r="JFD10" s="2936"/>
      <c r="JFE10" s="2936"/>
      <c r="JFF10" s="2936"/>
      <c r="JFG10" s="2936"/>
      <c r="JFH10" s="2936"/>
      <c r="JFI10" s="2936"/>
      <c r="JFJ10" s="2936"/>
      <c r="JFK10" s="2936"/>
      <c r="JFL10" s="2936"/>
      <c r="JFM10" s="2936"/>
      <c r="JFN10" s="2936"/>
      <c r="JFO10" s="2936"/>
      <c r="JFP10" s="2936"/>
      <c r="JFQ10" s="2936"/>
      <c r="JFR10" s="2936"/>
      <c r="JFS10" s="2936"/>
      <c r="JFT10" s="2936"/>
      <c r="JFU10" s="2936"/>
      <c r="JFV10" s="2936"/>
      <c r="JFW10" s="2936"/>
      <c r="JFX10" s="2936"/>
      <c r="JFY10" s="2936"/>
      <c r="JFZ10" s="2936"/>
      <c r="JGA10" s="2936"/>
      <c r="JGB10" s="2936"/>
      <c r="JGC10" s="2936"/>
      <c r="JGD10" s="2936"/>
      <c r="JGE10" s="2936"/>
      <c r="JGF10" s="2936"/>
      <c r="JGG10" s="2936"/>
      <c r="JGH10" s="2936"/>
      <c r="JGI10" s="2936"/>
      <c r="JGJ10" s="2936"/>
      <c r="JGK10" s="2936"/>
      <c r="JGL10" s="2936"/>
      <c r="JGM10" s="2936"/>
      <c r="JGN10" s="2936"/>
      <c r="JGO10" s="2936"/>
      <c r="JGP10" s="2936"/>
      <c r="JGQ10" s="2936"/>
      <c r="JGR10" s="2936"/>
      <c r="JGS10" s="2936"/>
      <c r="JGT10" s="2936"/>
      <c r="JGU10" s="2936"/>
      <c r="JGV10" s="2936"/>
      <c r="JGW10" s="2936"/>
      <c r="JGX10" s="2936"/>
      <c r="JGY10" s="2936"/>
      <c r="JGZ10" s="2936"/>
      <c r="JHA10" s="2936"/>
      <c r="JHB10" s="2936"/>
      <c r="JHC10" s="2936"/>
      <c r="JHD10" s="2936"/>
      <c r="JHE10" s="2936"/>
      <c r="JHF10" s="2936"/>
      <c r="JHG10" s="2936"/>
      <c r="JHH10" s="2936"/>
      <c r="JHI10" s="2936"/>
      <c r="JHJ10" s="2936"/>
      <c r="JHK10" s="2936"/>
      <c r="JHL10" s="2936"/>
      <c r="JHM10" s="2936"/>
      <c r="JHN10" s="2936"/>
      <c r="JHO10" s="2936"/>
      <c r="JHP10" s="2936"/>
      <c r="JHQ10" s="2936"/>
      <c r="JHR10" s="2936"/>
      <c r="JHS10" s="2936"/>
      <c r="JHT10" s="2936"/>
      <c r="JHU10" s="2936"/>
      <c r="JHV10" s="2936"/>
      <c r="JHW10" s="2936"/>
      <c r="JHX10" s="2936"/>
      <c r="JHY10" s="2936"/>
      <c r="JHZ10" s="2936"/>
      <c r="JIA10" s="2936"/>
      <c r="JIB10" s="2936"/>
      <c r="JIC10" s="2936"/>
      <c r="JID10" s="2936"/>
      <c r="JIE10" s="2936"/>
      <c r="JIF10" s="2936"/>
      <c r="JIG10" s="2936"/>
      <c r="JIH10" s="2936"/>
      <c r="JII10" s="2936"/>
      <c r="JIJ10" s="2936"/>
      <c r="JIK10" s="2936"/>
      <c r="JIL10" s="2936"/>
      <c r="JIM10" s="2936"/>
      <c r="JIN10" s="2936"/>
      <c r="JIO10" s="2936"/>
      <c r="JIP10" s="2936"/>
      <c r="JIQ10" s="2936"/>
      <c r="JIR10" s="2936"/>
      <c r="JIS10" s="2936"/>
      <c r="JIT10" s="2936"/>
      <c r="JIU10" s="2936"/>
      <c r="JIV10" s="2936"/>
      <c r="JIW10" s="2936"/>
      <c r="JIX10" s="2936"/>
      <c r="JIY10" s="2936"/>
      <c r="JIZ10" s="2936"/>
      <c r="JJA10" s="2936"/>
      <c r="JJB10" s="2936"/>
      <c r="JJC10" s="2936"/>
      <c r="JJD10" s="2936"/>
      <c r="JJE10" s="2936"/>
      <c r="JJF10" s="2936"/>
      <c r="JJG10" s="2936"/>
      <c r="JJH10" s="2936"/>
      <c r="JJI10" s="2936"/>
      <c r="JJJ10" s="2936"/>
      <c r="JJK10" s="2936"/>
      <c r="JJL10" s="2936"/>
      <c r="JJM10" s="2936"/>
      <c r="JJN10" s="2936"/>
      <c r="JJO10" s="2936"/>
      <c r="JJP10" s="2936"/>
      <c r="JJQ10" s="2936"/>
      <c r="JJR10" s="2936"/>
      <c r="JJS10" s="2936"/>
      <c r="JJT10" s="2936"/>
      <c r="JJU10" s="2936"/>
      <c r="JJV10" s="2936"/>
      <c r="JJW10" s="2936"/>
      <c r="JJX10" s="2936"/>
      <c r="JJY10" s="2936"/>
      <c r="JJZ10" s="2936"/>
      <c r="JKA10" s="2936"/>
      <c r="JKB10" s="2936"/>
      <c r="JKC10" s="2936"/>
      <c r="JKD10" s="2936"/>
      <c r="JKE10" s="2936"/>
      <c r="JKF10" s="2936"/>
      <c r="JKG10" s="2936"/>
      <c r="JKH10" s="2936"/>
      <c r="JKI10" s="2936"/>
      <c r="JKJ10" s="2936"/>
      <c r="JKK10" s="2936"/>
      <c r="JKL10" s="2936"/>
      <c r="JKM10" s="2936"/>
      <c r="JKN10" s="2936"/>
      <c r="JKO10" s="2936"/>
      <c r="JKP10" s="2936"/>
      <c r="JKQ10" s="2936"/>
      <c r="JKR10" s="2936"/>
      <c r="JKS10" s="2936"/>
      <c r="JKT10" s="2936"/>
      <c r="JKU10" s="2936"/>
      <c r="JKV10" s="2936"/>
      <c r="JKW10" s="2936"/>
      <c r="JKX10" s="2936"/>
      <c r="JKY10" s="2936"/>
      <c r="JKZ10" s="2936"/>
      <c r="JLA10" s="2936"/>
      <c r="JLB10" s="2936"/>
      <c r="JLC10" s="2936"/>
      <c r="JLD10" s="2936"/>
      <c r="JLE10" s="2936"/>
      <c r="JLF10" s="2936"/>
      <c r="JLG10" s="2936"/>
      <c r="JLH10" s="2936"/>
      <c r="JLI10" s="2936"/>
      <c r="JLJ10" s="2936"/>
      <c r="JLK10" s="2936"/>
      <c r="JLL10" s="2936"/>
      <c r="JLM10" s="2936"/>
      <c r="JLN10" s="2936"/>
      <c r="JLO10" s="2936"/>
      <c r="JLP10" s="2936"/>
      <c r="JLQ10" s="2936"/>
      <c r="JLR10" s="2936"/>
      <c r="JLS10" s="2936"/>
      <c r="JLT10" s="2936"/>
      <c r="JLU10" s="2936"/>
      <c r="JLV10" s="2936"/>
      <c r="JLW10" s="2936"/>
      <c r="JLX10" s="2936"/>
      <c r="JLY10" s="2936"/>
      <c r="JLZ10" s="2936"/>
      <c r="JMA10" s="2936"/>
      <c r="JMB10" s="2936"/>
      <c r="JMC10" s="2936"/>
      <c r="JMD10" s="2936"/>
      <c r="JME10" s="2936"/>
      <c r="JMF10" s="2936"/>
      <c r="JMG10" s="2936"/>
      <c r="JMH10" s="2936"/>
      <c r="JMI10" s="2936"/>
      <c r="JMJ10" s="2936"/>
      <c r="JMK10" s="2936"/>
      <c r="JML10" s="2936"/>
      <c r="JMM10" s="2936"/>
      <c r="JMN10" s="2936"/>
      <c r="JMO10" s="2936"/>
      <c r="JMP10" s="2936"/>
      <c r="JMQ10" s="2936"/>
      <c r="JMR10" s="2936"/>
      <c r="JMS10" s="2936"/>
      <c r="JMT10" s="2936"/>
      <c r="JMU10" s="2936"/>
      <c r="JMV10" s="2936"/>
      <c r="JMW10" s="2936"/>
      <c r="JMX10" s="2936"/>
      <c r="JMY10" s="2936"/>
      <c r="JMZ10" s="2936"/>
      <c r="JNA10" s="2936"/>
      <c r="JNB10" s="2936"/>
      <c r="JNC10" s="2936"/>
      <c r="JND10" s="2936"/>
      <c r="JNE10" s="2936"/>
      <c r="JNF10" s="2936"/>
      <c r="JNG10" s="2936"/>
      <c r="JNH10" s="2936"/>
      <c r="JNI10" s="2936"/>
      <c r="JNJ10" s="2936"/>
      <c r="JNK10" s="2936"/>
      <c r="JNL10" s="2936"/>
      <c r="JNM10" s="2936"/>
      <c r="JNN10" s="2936"/>
      <c r="JNO10" s="2936"/>
      <c r="JNP10" s="2936"/>
      <c r="JNQ10" s="2936"/>
      <c r="JNR10" s="2936"/>
      <c r="JNS10" s="2936"/>
      <c r="JNT10" s="2936"/>
      <c r="JNU10" s="2936"/>
      <c r="JNV10" s="2936"/>
      <c r="JNW10" s="2936"/>
      <c r="JNX10" s="2936"/>
      <c r="JNY10" s="2936"/>
      <c r="JNZ10" s="2936"/>
      <c r="JOA10" s="2936"/>
      <c r="JOB10" s="2936"/>
      <c r="JOC10" s="2936"/>
      <c r="JOD10" s="2936"/>
      <c r="JOE10" s="2936"/>
      <c r="JOF10" s="2936"/>
      <c r="JOG10" s="2936"/>
      <c r="JOH10" s="2936"/>
      <c r="JOI10" s="2936"/>
      <c r="JOJ10" s="2936"/>
      <c r="JOK10" s="2936"/>
      <c r="JOL10" s="2936"/>
      <c r="JOM10" s="2936"/>
      <c r="JON10" s="2936"/>
      <c r="JOO10" s="2936"/>
      <c r="JOP10" s="2936"/>
      <c r="JOQ10" s="2936"/>
      <c r="JOR10" s="2936"/>
      <c r="JOS10" s="2936"/>
      <c r="JOT10" s="2936"/>
      <c r="JOU10" s="2936"/>
      <c r="JOV10" s="2936"/>
      <c r="JOW10" s="2936"/>
      <c r="JOX10" s="2936"/>
      <c r="JOY10" s="2936"/>
      <c r="JOZ10" s="2936"/>
      <c r="JPA10" s="2936"/>
      <c r="JPB10" s="2936"/>
      <c r="JPC10" s="2936"/>
      <c r="JPD10" s="2936"/>
      <c r="JPE10" s="2936"/>
      <c r="JPF10" s="2936"/>
      <c r="JPG10" s="2936"/>
      <c r="JPH10" s="2936"/>
      <c r="JPI10" s="2936"/>
      <c r="JPJ10" s="2936"/>
      <c r="JPK10" s="2936"/>
      <c r="JPL10" s="2936"/>
      <c r="JPM10" s="2936"/>
      <c r="JPN10" s="2936"/>
      <c r="JPO10" s="2936"/>
      <c r="JPP10" s="2936"/>
      <c r="JPQ10" s="2936"/>
      <c r="JPR10" s="2936"/>
      <c r="JPS10" s="2936"/>
      <c r="JPT10" s="2936"/>
      <c r="JPU10" s="2936"/>
      <c r="JPV10" s="2936"/>
      <c r="JPW10" s="2936"/>
      <c r="JPX10" s="2936"/>
      <c r="JPY10" s="2936"/>
      <c r="JPZ10" s="2936"/>
      <c r="JQA10" s="2936"/>
      <c r="JQB10" s="2936"/>
      <c r="JQC10" s="2936"/>
      <c r="JQD10" s="2936"/>
      <c r="JQE10" s="2936"/>
      <c r="JQF10" s="2936"/>
      <c r="JQG10" s="2936"/>
      <c r="JQH10" s="2936"/>
      <c r="JQI10" s="2936"/>
      <c r="JQJ10" s="2936"/>
      <c r="JQK10" s="2936"/>
      <c r="JQL10" s="2936"/>
      <c r="JQM10" s="2936"/>
      <c r="JQN10" s="2936"/>
      <c r="JQO10" s="2936"/>
      <c r="JQP10" s="2936"/>
      <c r="JQQ10" s="2936"/>
      <c r="JQR10" s="2936"/>
      <c r="JQS10" s="2936"/>
      <c r="JQT10" s="2936"/>
      <c r="JQU10" s="2936"/>
      <c r="JQV10" s="2936"/>
      <c r="JQW10" s="2936"/>
      <c r="JQX10" s="2936"/>
      <c r="JQY10" s="2936"/>
      <c r="JQZ10" s="2936"/>
      <c r="JRA10" s="2936"/>
      <c r="JRB10" s="2936"/>
      <c r="JRC10" s="2936"/>
      <c r="JRD10" s="2936"/>
      <c r="JRE10" s="2936"/>
      <c r="JRF10" s="2936"/>
      <c r="JRG10" s="2936"/>
      <c r="JRH10" s="2936"/>
      <c r="JRI10" s="2936"/>
      <c r="JRJ10" s="2936"/>
      <c r="JRK10" s="2936"/>
      <c r="JRL10" s="2936"/>
      <c r="JRM10" s="2936"/>
      <c r="JRN10" s="2936"/>
      <c r="JRO10" s="2936"/>
      <c r="JRP10" s="2936"/>
      <c r="JRQ10" s="2936"/>
      <c r="JRR10" s="2936"/>
      <c r="JRS10" s="2936"/>
      <c r="JRT10" s="2936"/>
      <c r="JRU10" s="2936"/>
      <c r="JRV10" s="2936"/>
      <c r="JRW10" s="2936"/>
      <c r="JRX10" s="2936"/>
      <c r="JRY10" s="2936"/>
      <c r="JRZ10" s="2936"/>
      <c r="JSA10" s="2936"/>
      <c r="JSB10" s="2936"/>
      <c r="JSC10" s="2936"/>
      <c r="JSD10" s="2936"/>
      <c r="JSE10" s="2936"/>
      <c r="JSF10" s="2936"/>
      <c r="JSG10" s="2936"/>
      <c r="JSH10" s="2936"/>
      <c r="JSI10" s="2936"/>
      <c r="JSJ10" s="2936"/>
      <c r="JSK10" s="2936"/>
      <c r="JSL10" s="2936"/>
      <c r="JSM10" s="2936"/>
      <c r="JSN10" s="2936"/>
      <c r="JSO10" s="2936"/>
      <c r="JSP10" s="2936"/>
      <c r="JSQ10" s="2936"/>
      <c r="JSR10" s="2936"/>
      <c r="JSS10" s="2936"/>
      <c r="JST10" s="2936"/>
      <c r="JSU10" s="2936"/>
      <c r="JSV10" s="2936"/>
      <c r="JSW10" s="2936"/>
      <c r="JSX10" s="2936"/>
      <c r="JSY10" s="2936"/>
      <c r="JSZ10" s="2936"/>
      <c r="JTA10" s="2936"/>
      <c r="JTB10" s="2936"/>
      <c r="JTC10" s="2936"/>
      <c r="JTD10" s="2936"/>
      <c r="JTE10" s="2936"/>
      <c r="JTF10" s="2936"/>
      <c r="JTG10" s="2936"/>
      <c r="JTH10" s="2936"/>
      <c r="JTI10" s="2936"/>
      <c r="JTJ10" s="2936"/>
      <c r="JTK10" s="2936"/>
      <c r="JTL10" s="2936"/>
      <c r="JTM10" s="2936"/>
      <c r="JTN10" s="2936"/>
      <c r="JTO10" s="2936"/>
      <c r="JTP10" s="2936"/>
      <c r="JTQ10" s="2936"/>
      <c r="JTR10" s="2936"/>
      <c r="JTS10" s="2936"/>
      <c r="JTT10" s="2936"/>
      <c r="JTU10" s="2936"/>
      <c r="JTV10" s="2936"/>
      <c r="JTW10" s="2936"/>
      <c r="JTX10" s="2936"/>
      <c r="JTY10" s="2936"/>
      <c r="JTZ10" s="2936"/>
      <c r="JUA10" s="2936"/>
      <c r="JUB10" s="2936"/>
      <c r="JUC10" s="2936"/>
      <c r="JUD10" s="2936"/>
      <c r="JUE10" s="2936"/>
      <c r="JUF10" s="2936"/>
      <c r="JUG10" s="2936"/>
      <c r="JUH10" s="2936"/>
      <c r="JUI10" s="2936"/>
      <c r="JUJ10" s="2936"/>
      <c r="JUK10" s="2936"/>
      <c r="JUL10" s="2936"/>
      <c r="JUM10" s="2936"/>
      <c r="JUN10" s="2936"/>
      <c r="JUO10" s="2936"/>
      <c r="JUP10" s="2936"/>
      <c r="JUQ10" s="2936"/>
      <c r="JUR10" s="2936"/>
      <c r="JUS10" s="2936"/>
      <c r="JUT10" s="2936"/>
      <c r="JUU10" s="2936"/>
      <c r="JUV10" s="2936"/>
      <c r="JUW10" s="2936"/>
      <c r="JUX10" s="2936"/>
      <c r="JUY10" s="2936"/>
      <c r="JUZ10" s="2936"/>
      <c r="JVA10" s="2936"/>
      <c r="JVB10" s="2936"/>
      <c r="JVC10" s="2936"/>
      <c r="JVD10" s="2936"/>
      <c r="JVE10" s="2936"/>
      <c r="JVF10" s="2936"/>
      <c r="JVG10" s="2936"/>
      <c r="JVH10" s="2936"/>
      <c r="JVI10" s="2936"/>
      <c r="JVJ10" s="2936"/>
      <c r="JVK10" s="2936"/>
      <c r="JVL10" s="2936"/>
      <c r="JVM10" s="2936"/>
      <c r="JVN10" s="2936"/>
      <c r="JVO10" s="2936"/>
      <c r="JVP10" s="2936"/>
      <c r="JVQ10" s="2936"/>
      <c r="JVR10" s="2936"/>
      <c r="JVS10" s="2936"/>
      <c r="JVT10" s="2936"/>
      <c r="JVU10" s="2936"/>
      <c r="JVV10" s="2936"/>
      <c r="JVW10" s="2936"/>
      <c r="JVX10" s="2936"/>
      <c r="JVY10" s="2936"/>
      <c r="JVZ10" s="2936"/>
      <c r="JWA10" s="2936"/>
      <c r="JWB10" s="2936"/>
      <c r="JWC10" s="2936"/>
      <c r="JWD10" s="2936"/>
      <c r="JWE10" s="2936"/>
      <c r="JWF10" s="2936"/>
      <c r="JWG10" s="2936"/>
      <c r="JWH10" s="2936"/>
      <c r="JWI10" s="2936"/>
      <c r="JWJ10" s="2936"/>
      <c r="JWK10" s="2936"/>
      <c r="JWL10" s="2936"/>
      <c r="JWM10" s="2936"/>
      <c r="JWN10" s="2936"/>
      <c r="JWO10" s="2936"/>
      <c r="JWP10" s="2936"/>
      <c r="JWQ10" s="2936"/>
      <c r="JWR10" s="2936"/>
      <c r="JWS10" s="2936"/>
      <c r="JWT10" s="2936"/>
      <c r="JWU10" s="2936"/>
      <c r="JWV10" s="2936"/>
      <c r="JWW10" s="2936"/>
      <c r="JWX10" s="2936"/>
      <c r="JWY10" s="2936"/>
      <c r="JWZ10" s="2936"/>
      <c r="JXA10" s="2936"/>
      <c r="JXB10" s="2936"/>
      <c r="JXC10" s="2936"/>
      <c r="JXD10" s="2936"/>
      <c r="JXE10" s="2936"/>
      <c r="JXF10" s="2936"/>
      <c r="JXG10" s="2936"/>
      <c r="JXH10" s="2936"/>
      <c r="JXI10" s="2936"/>
      <c r="JXJ10" s="2936"/>
      <c r="JXK10" s="2936"/>
      <c r="JXL10" s="2936"/>
      <c r="JXM10" s="2936"/>
      <c r="JXN10" s="2936"/>
      <c r="JXO10" s="2936"/>
      <c r="JXP10" s="2936"/>
      <c r="JXQ10" s="2936"/>
      <c r="JXR10" s="2936"/>
      <c r="JXS10" s="2936"/>
      <c r="JXT10" s="2936"/>
      <c r="JXU10" s="2936"/>
      <c r="JXV10" s="2936"/>
      <c r="JXW10" s="2936"/>
      <c r="JXX10" s="2936"/>
      <c r="JXY10" s="2936"/>
      <c r="JXZ10" s="2936"/>
      <c r="JYA10" s="2936"/>
      <c r="JYB10" s="2936"/>
      <c r="JYC10" s="2936"/>
      <c r="JYD10" s="2936"/>
      <c r="JYE10" s="2936"/>
      <c r="JYF10" s="2936"/>
      <c r="JYG10" s="2936"/>
      <c r="JYH10" s="2936"/>
      <c r="JYI10" s="2936"/>
      <c r="JYJ10" s="2936"/>
      <c r="JYK10" s="2936"/>
      <c r="JYL10" s="2936"/>
      <c r="JYM10" s="2936"/>
      <c r="JYN10" s="2936"/>
      <c r="JYO10" s="2936"/>
      <c r="JYP10" s="2936"/>
      <c r="JYQ10" s="2936"/>
      <c r="JYR10" s="2936"/>
      <c r="JYS10" s="2936"/>
      <c r="JYT10" s="2936"/>
      <c r="JYU10" s="2936"/>
      <c r="JYV10" s="2936"/>
      <c r="JYW10" s="2936"/>
      <c r="JYX10" s="2936"/>
      <c r="JYY10" s="2936"/>
      <c r="JYZ10" s="2936"/>
      <c r="JZA10" s="2936"/>
      <c r="JZB10" s="2936"/>
      <c r="JZC10" s="2936"/>
      <c r="JZD10" s="2936"/>
      <c r="JZE10" s="2936"/>
      <c r="JZF10" s="2936"/>
      <c r="JZG10" s="2936"/>
      <c r="JZH10" s="2936"/>
      <c r="JZI10" s="2936"/>
      <c r="JZJ10" s="2936"/>
      <c r="JZK10" s="2936"/>
      <c r="JZL10" s="2936"/>
      <c r="JZM10" s="2936"/>
      <c r="JZN10" s="2936"/>
      <c r="JZO10" s="2936"/>
      <c r="JZP10" s="2936"/>
      <c r="JZQ10" s="2936"/>
      <c r="JZR10" s="2936"/>
      <c r="JZS10" s="2936"/>
      <c r="JZT10" s="2936"/>
      <c r="JZU10" s="2936"/>
      <c r="JZV10" s="2936"/>
      <c r="JZW10" s="2936"/>
      <c r="JZX10" s="2936"/>
      <c r="JZY10" s="2936"/>
      <c r="JZZ10" s="2936"/>
      <c r="KAA10" s="2936"/>
      <c r="KAB10" s="2936"/>
      <c r="KAC10" s="2936"/>
      <c r="KAD10" s="2936"/>
      <c r="KAE10" s="2936"/>
      <c r="KAF10" s="2936"/>
      <c r="KAG10" s="2936"/>
      <c r="KAH10" s="2936"/>
      <c r="KAI10" s="2936"/>
      <c r="KAJ10" s="2936"/>
      <c r="KAK10" s="2936"/>
      <c r="KAL10" s="2936"/>
      <c r="KAM10" s="2936"/>
      <c r="KAN10" s="2936"/>
      <c r="KAO10" s="2936"/>
      <c r="KAP10" s="2936"/>
      <c r="KAQ10" s="2936"/>
      <c r="KAR10" s="2936"/>
      <c r="KAS10" s="2936"/>
      <c r="KAT10" s="2936"/>
      <c r="KAU10" s="2936"/>
      <c r="KAV10" s="2936"/>
      <c r="KAW10" s="2936"/>
      <c r="KAX10" s="2936"/>
      <c r="KAY10" s="2936"/>
      <c r="KAZ10" s="2936"/>
      <c r="KBA10" s="2936"/>
      <c r="KBB10" s="2936"/>
      <c r="KBC10" s="2936"/>
      <c r="KBD10" s="2936"/>
      <c r="KBE10" s="2936"/>
      <c r="KBF10" s="2936"/>
      <c r="KBG10" s="2936"/>
      <c r="KBH10" s="2936"/>
      <c r="KBI10" s="2936"/>
      <c r="KBJ10" s="2936"/>
      <c r="KBK10" s="2936"/>
      <c r="KBL10" s="2936"/>
      <c r="KBM10" s="2936"/>
      <c r="KBN10" s="2936"/>
      <c r="KBO10" s="2936"/>
      <c r="KBP10" s="2936"/>
      <c r="KBQ10" s="2936"/>
      <c r="KBR10" s="2936"/>
      <c r="KBS10" s="2936"/>
      <c r="KBT10" s="2936"/>
      <c r="KBU10" s="2936"/>
      <c r="KBV10" s="2936"/>
      <c r="KBW10" s="2936"/>
      <c r="KBX10" s="2936"/>
      <c r="KBY10" s="2936"/>
      <c r="KBZ10" s="2936"/>
      <c r="KCA10" s="2936"/>
      <c r="KCB10" s="2936"/>
      <c r="KCC10" s="2936"/>
      <c r="KCD10" s="2936"/>
      <c r="KCE10" s="2936"/>
      <c r="KCF10" s="2936"/>
      <c r="KCG10" s="2936"/>
      <c r="KCH10" s="2936"/>
      <c r="KCI10" s="2936"/>
      <c r="KCJ10" s="2936"/>
      <c r="KCK10" s="2936"/>
      <c r="KCL10" s="2936"/>
      <c r="KCM10" s="2936"/>
      <c r="KCN10" s="2936"/>
      <c r="KCO10" s="2936"/>
      <c r="KCP10" s="2936"/>
      <c r="KCQ10" s="2936"/>
      <c r="KCR10" s="2936"/>
      <c r="KCS10" s="2936"/>
      <c r="KCT10" s="2936"/>
      <c r="KCU10" s="2936"/>
      <c r="KCV10" s="2936"/>
      <c r="KCW10" s="2936"/>
      <c r="KCX10" s="2936"/>
      <c r="KCY10" s="2936"/>
      <c r="KCZ10" s="2936"/>
      <c r="KDA10" s="2936"/>
      <c r="KDB10" s="2936"/>
      <c r="KDC10" s="2936"/>
      <c r="KDD10" s="2936"/>
      <c r="KDE10" s="2936"/>
      <c r="KDF10" s="2936"/>
      <c r="KDG10" s="2936"/>
      <c r="KDH10" s="2936"/>
      <c r="KDI10" s="2936"/>
      <c r="KDJ10" s="2936"/>
      <c r="KDK10" s="2936"/>
      <c r="KDL10" s="2936"/>
      <c r="KDM10" s="2936"/>
      <c r="KDN10" s="2936"/>
      <c r="KDO10" s="2936"/>
      <c r="KDP10" s="2936"/>
      <c r="KDQ10" s="2936"/>
      <c r="KDR10" s="2936"/>
      <c r="KDS10" s="2936"/>
      <c r="KDT10" s="2936"/>
      <c r="KDU10" s="2936"/>
      <c r="KDV10" s="2936"/>
      <c r="KDW10" s="2936"/>
      <c r="KDX10" s="2936"/>
      <c r="KDY10" s="2936"/>
      <c r="KDZ10" s="2936"/>
      <c r="KEA10" s="2936"/>
      <c r="KEB10" s="2936"/>
      <c r="KEC10" s="2936"/>
      <c r="KED10" s="2936"/>
      <c r="KEE10" s="2936"/>
      <c r="KEF10" s="2936"/>
      <c r="KEG10" s="2936"/>
      <c r="KEH10" s="2936"/>
      <c r="KEI10" s="2936"/>
      <c r="KEJ10" s="2936"/>
      <c r="KEK10" s="2936"/>
      <c r="KEL10" s="2936"/>
      <c r="KEM10" s="2936"/>
      <c r="KEN10" s="2936"/>
      <c r="KEO10" s="2936"/>
      <c r="KEP10" s="2936"/>
      <c r="KEQ10" s="2936"/>
      <c r="KER10" s="2936"/>
      <c r="KES10" s="2936"/>
      <c r="KET10" s="2936"/>
      <c r="KEU10" s="2936"/>
      <c r="KEV10" s="2936"/>
      <c r="KEW10" s="2936"/>
      <c r="KEX10" s="2936"/>
      <c r="KEY10" s="2936"/>
      <c r="KEZ10" s="2936"/>
      <c r="KFA10" s="2936"/>
      <c r="KFB10" s="2936"/>
      <c r="KFC10" s="2936"/>
      <c r="KFD10" s="2936"/>
      <c r="KFE10" s="2936"/>
      <c r="KFF10" s="2936"/>
      <c r="KFG10" s="2936"/>
      <c r="KFH10" s="2936"/>
      <c r="KFI10" s="2936"/>
      <c r="KFJ10" s="2936"/>
      <c r="KFK10" s="2936"/>
      <c r="KFL10" s="2936"/>
      <c r="KFM10" s="2936"/>
      <c r="KFN10" s="2936"/>
      <c r="KFO10" s="2936"/>
      <c r="KFP10" s="2936"/>
      <c r="KFQ10" s="2936"/>
      <c r="KFR10" s="2936"/>
      <c r="KFS10" s="2936"/>
      <c r="KFT10" s="2936"/>
      <c r="KFU10" s="2936"/>
      <c r="KFV10" s="2936"/>
      <c r="KFW10" s="2936"/>
      <c r="KFX10" s="2936"/>
      <c r="KFY10" s="2936"/>
      <c r="KFZ10" s="2936"/>
      <c r="KGA10" s="2936"/>
      <c r="KGB10" s="2936"/>
      <c r="KGC10" s="2936"/>
      <c r="KGD10" s="2936"/>
      <c r="KGE10" s="2936"/>
      <c r="KGF10" s="2936"/>
      <c r="KGG10" s="2936"/>
      <c r="KGH10" s="2936"/>
      <c r="KGI10" s="2936"/>
      <c r="KGJ10" s="2936"/>
      <c r="KGK10" s="2936"/>
      <c r="KGL10" s="2936"/>
      <c r="KGM10" s="2936"/>
      <c r="KGN10" s="2936"/>
      <c r="KGO10" s="2936"/>
      <c r="KGP10" s="2936"/>
      <c r="KGQ10" s="2936"/>
      <c r="KGR10" s="2936"/>
      <c r="KGS10" s="2936"/>
      <c r="KGT10" s="2936"/>
      <c r="KGU10" s="2936"/>
      <c r="KGV10" s="2936"/>
      <c r="KGW10" s="2936"/>
      <c r="KGX10" s="2936"/>
      <c r="KGY10" s="2936"/>
      <c r="KGZ10" s="2936"/>
      <c r="KHA10" s="2936"/>
      <c r="KHB10" s="2936"/>
      <c r="KHC10" s="2936"/>
      <c r="KHD10" s="2936"/>
      <c r="KHE10" s="2936"/>
      <c r="KHF10" s="2936"/>
      <c r="KHG10" s="2936"/>
      <c r="KHH10" s="2936"/>
      <c r="KHI10" s="2936"/>
      <c r="KHJ10" s="2936"/>
      <c r="KHK10" s="2936"/>
      <c r="KHL10" s="2936"/>
      <c r="KHM10" s="2936"/>
      <c r="KHN10" s="2936"/>
      <c r="KHO10" s="2936"/>
      <c r="KHP10" s="2936"/>
      <c r="KHQ10" s="2936"/>
      <c r="KHR10" s="2936"/>
      <c r="KHS10" s="2936"/>
      <c r="KHT10" s="2936"/>
      <c r="KHU10" s="2936"/>
      <c r="KHV10" s="2936"/>
      <c r="KHW10" s="2936"/>
      <c r="KHX10" s="2936"/>
      <c r="KHY10" s="2936"/>
      <c r="KHZ10" s="2936"/>
      <c r="KIA10" s="2936"/>
      <c r="KIB10" s="2936"/>
      <c r="KIC10" s="2936"/>
      <c r="KID10" s="2936"/>
      <c r="KIE10" s="2936"/>
      <c r="KIF10" s="2936"/>
      <c r="KIG10" s="2936"/>
      <c r="KIH10" s="2936"/>
      <c r="KII10" s="2936"/>
      <c r="KIJ10" s="2936"/>
      <c r="KIK10" s="2936"/>
      <c r="KIL10" s="2936"/>
      <c r="KIM10" s="2936"/>
      <c r="KIN10" s="2936"/>
      <c r="KIO10" s="2936"/>
      <c r="KIP10" s="2936"/>
      <c r="KIQ10" s="2936"/>
      <c r="KIR10" s="2936"/>
      <c r="KIS10" s="2936"/>
      <c r="KIT10" s="2936"/>
      <c r="KIU10" s="2936"/>
      <c r="KIV10" s="2936"/>
      <c r="KIW10" s="2936"/>
      <c r="KIX10" s="2936"/>
      <c r="KIY10" s="2936"/>
      <c r="KIZ10" s="2936"/>
      <c r="KJA10" s="2936"/>
      <c r="KJB10" s="2936"/>
      <c r="KJC10" s="2936"/>
      <c r="KJD10" s="2936"/>
      <c r="KJE10" s="2936"/>
      <c r="KJF10" s="2936"/>
      <c r="KJG10" s="2936"/>
      <c r="KJH10" s="2936"/>
      <c r="KJI10" s="2936"/>
      <c r="KJJ10" s="2936"/>
      <c r="KJK10" s="2936"/>
      <c r="KJL10" s="2936"/>
      <c r="KJM10" s="2936"/>
      <c r="KJN10" s="2936"/>
      <c r="KJO10" s="2936"/>
      <c r="KJP10" s="2936"/>
      <c r="KJQ10" s="2936"/>
      <c r="KJR10" s="2936"/>
      <c r="KJS10" s="2936"/>
      <c r="KJT10" s="2936"/>
      <c r="KJU10" s="2936"/>
      <c r="KJV10" s="2936"/>
      <c r="KJW10" s="2936"/>
      <c r="KJX10" s="2936"/>
      <c r="KJY10" s="2936"/>
      <c r="KJZ10" s="2936"/>
      <c r="KKA10" s="2936"/>
      <c r="KKB10" s="2936"/>
      <c r="KKC10" s="2936"/>
      <c r="KKD10" s="2936"/>
      <c r="KKE10" s="2936"/>
      <c r="KKF10" s="2936"/>
      <c r="KKG10" s="2936"/>
      <c r="KKH10" s="2936"/>
      <c r="KKI10" s="2936"/>
      <c r="KKJ10" s="2936"/>
      <c r="KKK10" s="2936"/>
      <c r="KKL10" s="2936"/>
      <c r="KKM10" s="2936"/>
      <c r="KKN10" s="2936"/>
      <c r="KKO10" s="2936"/>
      <c r="KKP10" s="2936"/>
      <c r="KKQ10" s="2936"/>
      <c r="KKR10" s="2936"/>
      <c r="KKS10" s="2936"/>
      <c r="KKT10" s="2936"/>
      <c r="KKU10" s="2936"/>
      <c r="KKV10" s="2936"/>
      <c r="KKW10" s="2936"/>
      <c r="KKX10" s="2936"/>
      <c r="KKY10" s="2936"/>
      <c r="KKZ10" s="2936"/>
      <c r="KLA10" s="2936"/>
      <c r="KLB10" s="2936"/>
      <c r="KLC10" s="2936"/>
      <c r="KLD10" s="2936"/>
      <c r="KLE10" s="2936"/>
      <c r="KLF10" s="2936"/>
      <c r="KLG10" s="2936"/>
      <c r="KLH10" s="2936"/>
      <c r="KLI10" s="2936"/>
      <c r="KLJ10" s="2936"/>
      <c r="KLK10" s="2936"/>
      <c r="KLL10" s="2936"/>
      <c r="KLM10" s="2936"/>
      <c r="KLN10" s="2936"/>
      <c r="KLO10" s="2936"/>
      <c r="KLP10" s="2936"/>
      <c r="KLQ10" s="2936"/>
      <c r="KLR10" s="2936"/>
      <c r="KLS10" s="2936"/>
      <c r="KLT10" s="2936"/>
      <c r="KLU10" s="2936"/>
      <c r="KLV10" s="2936"/>
      <c r="KLW10" s="2936"/>
      <c r="KLX10" s="2936"/>
      <c r="KLY10" s="2936"/>
      <c r="KLZ10" s="2936"/>
      <c r="KMA10" s="2936"/>
      <c r="KMB10" s="2936"/>
      <c r="KMC10" s="2936"/>
      <c r="KMD10" s="2936"/>
      <c r="KME10" s="2936"/>
      <c r="KMF10" s="2936"/>
      <c r="KMG10" s="2936"/>
      <c r="KMH10" s="2936"/>
      <c r="KMI10" s="2936"/>
      <c r="KMJ10" s="2936"/>
      <c r="KMK10" s="2936"/>
      <c r="KML10" s="2936"/>
      <c r="KMM10" s="2936"/>
      <c r="KMN10" s="2936"/>
      <c r="KMO10" s="2936"/>
      <c r="KMP10" s="2936"/>
      <c r="KMQ10" s="2936"/>
      <c r="KMR10" s="2936"/>
      <c r="KMS10" s="2936"/>
      <c r="KMT10" s="2936"/>
      <c r="KMU10" s="2936"/>
      <c r="KMV10" s="2936"/>
      <c r="KMW10" s="2936"/>
      <c r="KMX10" s="2936"/>
      <c r="KMY10" s="2936"/>
      <c r="KMZ10" s="2936"/>
      <c r="KNA10" s="2936"/>
      <c r="KNB10" s="2936"/>
      <c r="KNC10" s="2936"/>
      <c r="KND10" s="2936"/>
      <c r="KNE10" s="2936"/>
      <c r="KNF10" s="2936"/>
      <c r="KNG10" s="2936"/>
      <c r="KNH10" s="2936"/>
      <c r="KNI10" s="2936"/>
      <c r="KNJ10" s="2936"/>
      <c r="KNK10" s="2936"/>
      <c r="KNL10" s="2936"/>
      <c r="KNM10" s="2936"/>
      <c r="KNN10" s="2936"/>
      <c r="KNO10" s="2936"/>
      <c r="KNP10" s="2936"/>
      <c r="KNQ10" s="2936"/>
      <c r="KNR10" s="2936"/>
      <c r="KNS10" s="2936"/>
      <c r="KNT10" s="2936"/>
      <c r="KNU10" s="2936"/>
      <c r="KNV10" s="2936"/>
      <c r="KNW10" s="2936"/>
      <c r="KNX10" s="2936"/>
      <c r="KNY10" s="2936"/>
      <c r="KNZ10" s="2936"/>
      <c r="KOA10" s="2936"/>
      <c r="KOB10" s="2936"/>
      <c r="KOC10" s="2936"/>
      <c r="KOD10" s="2936"/>
      <c r="KOE10" s="2936"/>
      <c r="KOF10" s="2936"/>
      <c r="KOG10" s="2936"/>
      <c r="KOH10" s="2936"/>
      <c r="KOI10" s="2936"/>
      <c r="KOJ10" s="2936"/>
      <c r="KOK10" s="2936"/>
      <c r="KOL10" s="2936"/>
      <c r="KOM10" s="2936"/>
      <c r="KON10" s="2936"/>
      <c r="KOO10" s="2936"/>
      <c r="KOP10" s="2936"/>
      <c r="KOQ10" s="2936"/>
      <c r="KOR10" s="2936"/>
      <c r="KOS10" s="2936"/>
      <c r="KOT10" s="2936"/>
      <c r="KOU10" s="2936"/>
      <c r="KOV10" s="2936"/>
      <c r="KOW10" s="2936"/>
      <c r="KOX10" s="2936"/>
      <c r="KOY10" s="2936"/>
      <c r="KOZ10" s="2936"/>
      <c r="KPA10" s="2936"/>
      <c r="KPB10" s="2936"/>
      <c r="KPC10" s="2936"/>
      <c r="KPD10" s="2936"/>
      <c r="KPE10" s="2936"/>
      <c r="KPF10" s="2936"/>
      <c r="KPG10" s="2936"/>
      <c r="KPH10" s="2936"/>
      <c r="KPI10" s="2936"/>
      <c r="KPJ10" s="2936"/>
      <c r="KPK10" s="2936"/>
      <c r="KPL10" s="2936"/>
      <c r="KPM10" s="2936"/>
      <c r="KPN10" s="2936"/>
      <c r="KPO10" s="2936"/>
      <c r="KPP10" s="2936"/>
      <c r="KPQ10" s="2936"/>
      <c r="KPR10" s="2936"/>
      <c r="KPS10" s="2936"/>
      <c r="KPT10" s="2936"/>
      <c r="KPU10" s="2936"/>
      <c r="KPV10" s="2936"/>
      <c r="KPW10" s="2936"/>
      <c r="KPX10" s="2936"/>
      <c r="KPY10" s="2936"/>
      <c r="KPZ10" s="2936"/>
      <c r="KQA10" s="2936"/>
      <c r="KQB10" s="2936"/>
      <c r="KQC10" s="2936"/>
      <c r="KQD10" s="2936"/>
      <c r="KQE10" s="2936"/>
      <c r="KQF10" s="2936"/>
      <c r="KQG10" s="2936"/>
      <c r="KQH10" s="2936"/>
      <c r="KQI10" s="2936"/>
      <c r="KQJ10" s="2936"/>
      <c r="KQK10" s="2936"/>
      <c r="KQL10" s="2936"/>
      <c r="KQM10" s="2936"/>
      <c r="KQN10" s="2936"/>
      <c r="KQO10" s="2936"/>
      <c r="KQP10" s="2936"/>
      <c r="KQQ10" s="2936"/>
      <c r="KQR10" s="2936"/>
      <c r="KQS10" s="2936"/>
      <c r="KQT10" s="2936"/>
      <c r="KQU10" s="2936"/>
      <c r="KQV10" s="2936"/>
      <c r="KQW10" s="2936"/>
      <c r="KQX10" s="2936"/>
      <c r="KQY10" s="2936"/>
      <c r="KQZ10" s="2936"/>
      <c r="KRA10" s="2936"/>
      <c r="KRB10" s="2936"/>
      <c r="KRC10" s="2936"/>
      <c r="KRD10" s="2936"/>
      <c r="KRE10" s="2936"/>
      <c r="KRF10" s="2936"/>
      <c r="KRG10" s="2936"/>
      <c r="KRH10" s="2936"/>
      <c r="KRI10" s="2936"/>
      <c r="KRJ10" s="2936"/>
      <c r="KRK10" s="2936"/>
      <c r="KRL10" s="2936"/>
      <c r="KRM10" s="2936"/>
      <c r="KRN10" s="2936"/>
      <c r="KRO10" s="2936"/>
      <c r="KRP10" s="2936"/>
      <c r="KRQ10" s="2936"/>
      <c r="KRR10" s="2936"/>
      <c r="KRS10" s="2936"/>
      <c r="KRT10" s="2936"/>
      <c r="KRU10" s="2936"/>
      <c r="KRV10" s="2936"/>
      <c r="KRW10" s="2936"/>
      <c r="KRX10" s="2936"/>
      <c r="KRY10" s="2936"/>
      <c r="KRZ10" s="2936"/>
      <c r="KSA10" s="2936"/>
      <c r="KSB10" s="2936"/>
      <c r="KSC10" s="2936"/>
      <c r="KSD10" s="2936"/>
      <c r="KSE10" s="2936"/>
      <c r="KSF10" s="2936"/>
      <c r="KSG10" s="2936"/>
      <c r="KSH10" s="2936"/>
      <c r="KSI10" s="2936"/>
      <c r="KSJ10" s="2936"/>
      <c r="KSK10" s="2936"/>
      <c r="KSL10" s="2936"/>
      <c r="KSM10" s="2936"/>
      <c r="KSN10" s="2936"/>
      <c r="KSO10" s="2936"/>
      <c r="KSP10" s="2936"/>
      <c r="KSQ10" s="2936"/>
      <c r="KSR10" s="2936"/>
      <c r="KSS10" s="2936"/>
      <c r="KST10" s="2936"/>
      <c r="KSU10" s="2936"/>
      <c r="KSV10" s="2936"/>
      <c r="KSW10" s="2936"/>
      <c r="KSX10" s="2936"/>
      <c r="KSY10" s="2936"/>
      <c r="KSZ10" s="2936"/>
      <c r="KTA10" s="2936"/>
      <c r="KTB10" s="2936"/>
      <c r="KTC10" s="2936"/>
      <c r="KTD10" s="2936"/>
      <c r="KTE10" s="2936"/>
      <c r="KTF10" s="2936"/>
      <c r="KTG10" s="2936"/>
      <c r="KTH10" s="2936"/>
      <c r="KTI10" s="2936"/>
      <c r="KTJ10" s="2936"/>
      <c r="KTK10" s="2936"/>
      <c r="KTL10" s="2936"/>
      <c r="KTM10" s="2936"/>
      <c r="KTN10" s="2936"/>
      <c r="KTO10" s="2936"/>
      <c r="KTP10" s="2936"/>
      <c r="KTQ10" s="2936"/>
      <c r="KTR10" s="2936"/>
      <c r="KTS10" s="2936"/>
      <c r="KTT10" s="2936"/>
      <c r="KTU10" s="2936"/>
      <c r="KTV10" s="2936"/>
      <c r="KTW10" s="2936"/>
      <c r="KTX10" s="2936"/>
      <c r="KTY10" s="2936"/>
      <c r="KTZ10" s="2936"/>
      <c r="KUA10" s="2936"/>
      <c r="KUB10" s="2936"/>
      <c r="KUC10" s="2936"/>
      <c r="KUD10" s="2936"/>
      <c r="KUE10" s="2936"/>
      <c r="KUF10" s="2936"/>
      <c r="KUG10" s="2936"/>
      <c r="KUH10" s="2936"/>
      <c r="KUI10" s="2936"/>
      <c r="KUJ10" s="2936"/>
      <c r="KUK10" s="2936"/>
      <c r="KUL10" s="2936"/>
      <c r="KUM10" s="2936"/>
      <c r="KUN10" s="2936"/>
      <c r="KUO10" s="2936"/>
      <c r="KUP10" s="2936"/>
      <c r="KUQ10" s="2936"/>
      <c r="KUR10" s="2936"/>
      <c r="KUS10" s="2936"/>
      <c r="KUT10" s="2936"/>
      <c r="KUU10" s="2936"/>
      <c r="KUV10" s="2936"/>
      <c r="KUW10" s="2936"/>
      <c r="KUX10" s="2936"/>
      <c r="KUY10" s="2936"/>
      <c r="KUZ10" s="2936"/>
      <c r="KVA10" s="2936"/>
      <c r="KVB10" s="2936"/>
      <c r="KVC10" s="2936"/>
      <c r="KVD10" s="2936"/>
      <c r="KVE10" s="2936"/>
      <c r="KVF10" s="2936"/>
      <c r="KVG10" s="2936"/>
      <c r="KVH10" s="2936"/>
      <c r="KVI10" s="2936"/>
      <c r="KVJ10" s="2936"/>
      <c r="KVK10" s="2936"/>
      <c r="KVL10" s="2936"/>
      <c r="KVM10" s="2936"/>
      <c r="KVN10" s="2936"/>
      <c r="KVO10" s="2936"/>
      <c r="KVP10" s="2936"/>
      <c r="KVQ10" s="2936"/>
      <c r="KVR10" s="2936"/>
      <c r="KVS10" s="2936"/>
      <c r="KVT10" s="2936"/>
      <c r="KVU10" s="2936"/>
      <c r="KVV10" s="2936"/>
      <c r="KVW10" s="2936"/>
      <c r="KVX10" s="2936"/>
      <c r="KVY10" s="2936"/>
      <c r="KVZ10" s="2936"/>
      <c r="KWA10" s="2936"/>
      <c r="KWB10" s="2936"/>
      <c r="KWC10" s="2936"/>
      <c r="KWD10" s="2936"/>
      <c r="KWE10" s="2936"/>
      <c r="KWF10" s="2936"/>
      <c r="KWG10" s="2936"/>
      <c r="KWH10" s="2936"/>
      <c r="KWI10" s="2936"/>
      <c r="KWJ10" s="2936"/>
      <c r="KWK10" s="2936"/>
      <c r="KWL10" s="2936"/>
      <c r="KWM10" s="2936"/>
      <c r="KWN10" s="2936"/>
      <c r="KWO10" s="2936"/>
      <c r="KWP10" s="2936"/>
      <c r="KWQ10" s="2936"/>
      <c r="KWR10" s="2936"/>
      <c r="KWS10" s="2936"/>
      <c r="KWT10" s="2936"/>
      <c r="KWU10" s="2936"/>
      <c r="KWV10" s="2936"/>
      <c r="KWW10" s="2936"/>
      <c r="KWX10" s="2936"/>
      <c r="KWY10" s="2936"/>
      <c r="KWZ10" s="2936"/>
      <c r="KXA10" s="2936"/>
      <c r="KXB10" s="2936"/>
      <c r="KXC10" s="2936"/>
      <c r="KXD10" s="2936"/>
      <c r="KXE10" s="2936"/>
      <c r="KXF10" s="2936"/>
      <c r="KXG10" s="2936"/>
      <c r="KXH10" s="2936"/>
      <c r="KXI10" s="2936"/>
      <c r="KXJ10" s="2936"/>
      <c r="KXK10" s="2936"/>
      <c r="KXL10" s="2936"/>
      <c r="KXM10" s="2936"/>
      <c r="KXN10" s="2936"/>
      <c r="KXO10" s="2936"/>
      <c r="KXP10" s="2936"/>
      <c r="KXQ10" s="2936"/>
      <c r="KXR10" s="2936"/>
      <c r="KXS10" s="2936"/>
      <c r="KXT10" s="2936"/>
      <c r="KXU10" s="2936"/>
      <c r="KXV10" s="2936"/>
      <c r="KXW10" s="2936"/>
      <c r="KXX10" s="2936"/>
      <c r="KXY10" s="2936"/>
      <c r="KXZ10" s="2936"/>
      <c r="KYA10" s="2936"/>
      <c r="KYB10" s="2936"/>
      <c r="KYC10" s="2936"/>
      <c r="KYD10" s="2936"/>
      <c r="KYE10" s="2936"/>
      <c r="KYF10" s="2936"/>
      <c r="KYG10" s="2936"/>
      <c r="KYH10" s="2936"/>
      <c r="KYI10" s="2936"/>
      <c r="KYJ10" s="2936"/>
      <c r="KYK10" s="2936"/>
      <c r="KYL10" s="2936"/>
      <c r="KYM10" s="2936"/>
      <c r="KYN10" s="2936"/>
      <c r="KYO10" s="2936"/>
      <c r="KYP10" s="2936"/>
      <c r="KYQ10" s="2936"/>
      <c r="KYR10" s="2936"/>
      <c r="KYS10" s="2936"/>
      <c r="KYT10" s="2936"/>
      <c r="KYU10" s="2936"/>
      <c r="KYV10" s="2936"/>
      <c r="KYW10" s="2936"/>
      <c r="KYX10" s="2936"/>
      <c r="KYY10" s="2936"/>
      <c r="KYZ10" s="2936"/>
      <c r="KZA10" s="2936"/>
      <c r="KZB10" s="2936"/>
      <c r="KZC10" s="2936"/>
      <c r="KZD10" s="2936"/>
      <c r="KZE10" s="2936"/>
      <c r="KZF10" s="2936"/>
      <c r="KZG10" s="2936"/>
      <c r="KZH10" s="2936"/>
      <c r="KZI10" s="2936"/>
      <c r="KZJ10" s="2936"/>
      <c r="KZK10" s="2936"/>
      <c r="KZL10" s="2936"/>
      <c r="KZM10" s="2936"/>
      <c r="KZN10" s="2936"/>
      <c r="KZO10" s="2936"/>
      <c r="KZP10" s="2936"/>
      <c r="KZQ10" s="2936"/>
      <c r="KZR10" s="2936"/>
      <c r="KZS10" s="2936"/>
      <c r="KZT10" s="2936"/>
      <c r="KZU10" s="2936"/>
      <c r="KZV10" s="2936"/>
      <c r="KZW10" s="2936"/>
      <c r="KZX10" s="2936"/>
      <c r="KZY10" s="2936"/>
      <c r="KZZ10" s="2936"/>
      <c r="LAA10" s="2936"/>
      <c r="LAB10" s="2936"/>
      <c r="LAC10" s="2936"/>
      <c r="LAD10" s="2936"/>
      <c r="LAE10" s="2936"/>
      <c r="LAF10" s="2936"/>
      <c r="LAG10" s="2936"/>
      <c r="LAH10" s="2936"/>
      <c r="LAI10" s="2936"/>
      <c r="LAJ10" s="2936"/>
      <c r="LAK10" s="2936"/>
      <c r="LAL10" s="2936"/>
      <c r="LAM10" s="2936"/>
      <c r="LAN10" s="2936"/>
      <c r="LAO10" s="2936"/>
      <c r="LAP10" s="2936"/>
      <c r="LAQ10" s="2936"/>
      <c r="LAR10" s="2936"/>
      <c r="LAS10" s="2936"/>
      <c r="LAT10" s="2936"/>
      <c r="LAU10" s="2936"/>
      <c r="LAV10" s="2936"/>
      <c r="LAW10" s="2936"/>
      <c r="LAX10" s="2936"/>
      <c r="LAY10" s="2936"/>
      <c r="LAZ10" s="2936"/>
      <c r="LBA10" s="2936"/>
      <c r="LBB10" s="2936"/>
      <c r="LBC10" s="2936"/>
      <c r="LBD10" s="2936"/>
      <c r="LBE10" s="2936"/>
      <c r="LBF10" s="2936"/>
      <c r="LBG10" s="2936"/>
      <c r="LBH10" s="2936"/>
      <c r="LBI10" s="2936"/>
      <c r="LBJ10" s="2936"/>
      <c r="LBK10" s="2936"/>
      <c r="LBL10" s="2936"/>
      <c r="LBM10" s="2936"/>
      <c r="LBN10" s="2936"/>
      <c r="LBO10" s="2936"/>
      <c r="LBP10" s="2936"/>
      <c r="LBQ10" s="2936"/>
      <c r="LBR10" s="2936"/>
      <c r="LBS10" s="2936"/>
      <c r="LBT10" s="2936"/>
      <c r="LBU10" s="2936"/>
      <c r="LBV10" s="2936"/>
      <c r="LBW10" s="2936"/>
      <c r="LBX10" s="2936"/>
      <c r="LBY10" s="2936"/>
      <c r="LBZ10" s="2936"/>
      <c r="LCA10" s="2936"/>
      <c r="LCB10" s="2936"/>
      <c r="LCC10" s="2936"/>
      <c r="LCD10" s="2936"/>
      <c r="LCE10" s="2936"/>
      <c r="LCF10" s="2936"/>
      <c r="LCG10" s="2936"/>
      <c r="LCH10" s="2936"/>
      <c r="LCI10" s="2936"/>
      <c r="LCJ10" s="2936"/>
      <c r="LCK10" s="2936"/>
      <c r="LCL10" s="2936"/>
      <c r="LCM10" s="2936"/>
      <c r="LCN10" s="2936"/>
      <c r="LCO10" s="2936"/>
      <c r="LCP10" s="2936"/>
      <c r="LCQ10" s="2936"/>
      <c r="LCR10" s="2936"/>
      <c r="LCS10" s="2936"/>
      <c r="LCT10" s="2936"/>
      <c r="LCU10" s="2936"/>
      <c r="LCV10" s="2936"/>
      <c r="LCW10" s="2936"/>
      <c r="LCX10" s="2936"/>
      <c r="LCY10" s="2936"/>
      <c r="LCZ10" s="2936"/>
      <c r="LDA10" s="2936"/>
      <c r="LDB10" s="2936"/>
      <c r="LDC10" s="2936"/>
      <c r="LDD10" s="2936"/>
      <c r="LDE10" s="2936"/>
      <c r="LDF10" s="2936"/>
      <c r="LDG10" s="2936"/>
      <c r="LDH10" s="2936"/>
      <c r="LDI10" s="2936"/>
      <c r="LDJ10" s="2936"/>
      <c r="LDK10" s="2936"/>
      <c r="LDL10" s="2936"/>
      <c r="LDM10" s="2936"/>
      <c r="LDN10" s="2936"/>
      <c r="LDO10" s="2936"/>
      <c r="LDP10" s="2936"/>
      <c r="LDQ10" s="2936"/>
      <c r="LDR10" s="2936"/>
      <c r="LDS10" s="2936"/>
      <c r="LDT10" s="2936"/>
      <c r="LDU10" s="2936"/>
      <c r="LDV10" s="2936"/>
      <c r="LDW10" s="2936"/>
      <c r="LDX10" s="2936"/>
      <c r="LDY10" s="2936"/>
      <c r="LDZ10" s="2936"/>
      <c r="LEA10" s="2936"/>
      <c r="LEB10" s="2936"/>
      <c r="LEC10" s="2936"/>
      <c r="LED10" s="2936"/>
      <c r="LEE10" s="2936"/>
      <c r="LEF10" s="2936"/>
      <c r="LEG10" s="2936"/>
      <c r="LEH10" s="2936"/>
      <c r="LEI10" s="2936"/>
      <c r="LEJ10" s="2936"/>
      <c r="LEK10" s="2936"/>
      <c r="LEL10" s="2936"/>
      <c r="LEM10" s="2936"/>
      <c r="LEN10" s="2936"/>
      <c r="LEO10" s="2936"/>
      <c r="LEP10" s="2936"/>
      <c r="LEQ10" s="2936"/>
      <c r="LER10" s="2936"/>
      <c r="LES10" s="2936"/>
      <c r="LET10" s="2936"/>
      <c r="LEU10" s="2936"/>
      <c r="LEV10" s="2936"/>
      <c r="LEW10" s="2936"/>
      <c r="LEX10" s="2936"/>
      <c r="LEY10" s="2936"/>
      <c r="LEZ10" s="2936"/>
      <c r="LFA10" s="2936"/>
      <c r="LFB10" s="2936"/>
      <c r="LFC10" s="2936"/>
      <c r="LFD10" s="2936"/>
      <c r="LFE10" s="2936"/>
      <c r="LFF10" s="2936"/>
      <c r="LFG10" s="2936"/>
      <c r="LFH10" s="2936"/>
      <c r="LFI10" s="2936"/>
      <c r="LFJ10" s="2936"/>
      <c r="LFK10" s="2936"/>
      <c r="LFL10" s="2936"/>
      <c r="LFM10" s="2936"/>
      <c r="LFN10" s="2936"/>
      <c r="LFO10" s="2936"/>
      <c r="LFP10" s="2936"/>
      <c r="LFQ10" s="2936"/>
      <c r="LFR10" s="2936"/>
      <c r="LFS10" s="2936"/>
      <c r="LFT10" s="2936"/>
      <c r="LFU10" s="2936"/>
      <c r="LFV10" s="2936"/>
      <c r="LFW10" s="2936"/>
      <c r="LFX10" s="2936"/>
      <c r="LFY10" s="2936"/>
      <c r="LFZ10" s="2936"/>
      <c r="LGA10" s="2936"/>
      <c r="LGB10" s="2936"/>
      <c r="LGC10" s="2936"/>
      <c r="LGD10" s="2936"/>
      <c r="LGE10" s="2936"/>
      <c r="LGF10" s="2936"/>
      <c r="LGG10" s="2936"/>
      <c r="LGH10" s="2936"/>
      <c r="LGI10" s="2936"/>
      <c r="LGJ10" s="2936"/>
      <c r="LGK10" s="2936"/>
      <c r="LGL10" s="2936"/>
      <c r="LGM10" s="2936"/>
      <c r="LGN10" s="2936"/>
      <c r="LGO10" s="2936"/>
      <c r="LGP10" s="2936"/>
      <c r="LGQ10" s="2936"/>
      <c r="LGR10" s="2936"/>
      <c r="LGS10" s="2936"/>
      <c r="LGT10" s="2936"/>
      <c r="LGU10" s="2936"/>
      <c r="LGV10" s="2936"/>
      <c r="LGW10" s="2936"/>
      <c r="LGX10" s="2936"/>
      <c r="LGY10" s="2936"/>
      <c r="LGZ10" s="2936"/>
      <c r="LHA10" s="2936"/>
      <c r="LHB10" s="2936"/>
      <c r="LHC10" s="2936"/>
      <c r="LHD10" s="2936"/>
      <c r="LHE10" s="2936"/>
      <c r="LHF10" s="2936"/>
      <c r="LHG10" s="2936"/>
      <c r="LHH10" s="2936"/>
      <c r="LHI10" s="2936"/>
      <c r="LHJ10" s="2936"/>
      <c r="LHK10" s="2936"/>
      <c r="LHL10" s="2936"/>
      <c r="LHM10" s="2936"/>
      <c r="LHN10" s="2936"/>
      <c r="LHO10" s="2936"/>
      <c r="LHP10" s="2936"/>
      <c r="LHQ10" s="2936"/>
      <c r="LHR10" s="2936"/>
      <c r="LHS10" s="2936"/>
      <c r="LHT10" s="2936"/>
      <c r="LHU10" s="2936"/>
      <c r="LHV10" s="2936"/>
      <c r="LHW10" s="2936"/>
      <c r="LHX10" s="2936"/>
      <c r="LHY10" s="2936"/>
      <c r="LHZ10" s="2936"/>
      <c r="LIA10" s="2936"/>
      <c r="LIB10" s="2936"/>
      <c r="LIC10" s="2936"/>
      <c r="LID10" s="2936"/>
      <c r="LIE10" s="2936"/>
      <c r="LIF10" s="2936"/>
      <c r="LIG10" s="2936"/>
      <c r="LIH10" s="2936"/>
      <c r="LII10" s="2936"/>
      <c r="LIJ10" s="2936"/>
      <c r="LIK10" s="2936"/>
      <c r="LIL10" s="2936"/>
      <c r="LIM10" s="2936"/>
      <c r="LIN10" s="2936"/>
      <c r="LIO10" s="2936"/>
      <c r="LIP10" s="2936"/>
      <c r="LIQ10" s="2936"/>
      <c r="LIR10" s="2936"/>
      <c r="LIS10" s="2936"/>
      <c r="LIT10" s="2936"/>
      <c r="LIU10" s="2936"/>
      <c r="LIV10" s="2936"/>
      <c r="LIW10" s="2936"/>
      <c r="LIX10" s="2936"/>
      <c r="LIY10" s="2936"/>
      <c r="LIZ10" s="2936"/>
      <c r="LJA10" s="2936"/>
      <c r="LJB10" s="2936"/>
      <c r="LJC10" s="2936"/>
      <c r="LJD10" s="2936"/>
      <c r="LJE10" s="2936"/>
      <c r="LJF10" s="2936"/>
      <c r="LJG10" s="2936"/>
      <c r="LJH10" s="2936"/>
      <c r="LJI10" s="2936"/>
      <c r="LJJ10" s="2936"/>
      <c r="LJK10" s="2936"/>
      <c r="LJL10" s="2936"/>
      <c r="LJM10" s="2936"/>
      <c r="LJN10" s="2936"/>
      <c r="LJO10" s="2936"/>
      <c r="LJP10" s="2936"/>
      <c r="LJQ10" s="2936"/>
      <c r="LJR10" s="2936"/>
      <c r="LJS10" s="2936"/>
      <c r="LJT10" s="2936"/>
      <c r="LJU10" s="2936"/>
      <c r="LJV10" s="2936"/>
      <c r="LJW10" s="2936"/>
      <c r="LJX10" s="2936"/>
      <c r="LJY10" s="2936"/>
      <c r="LJZ10" s="2936"/>
      <c r="LKA10" s="2936"/>
      <c r="LKB10" s="2936"/>
      <c r="LKC10" s="2936"/>
      <c r="LKD10" s="2936"/>
      <c r="LKE10" s="2936"/>
      <c r="LKF10" s="2936"/>
      <c r="LKG10" s="2936"/>
      <c r="LKH10" s="2936"/>
      <c r="LKI10" s="2936"/>
      <c r="LKJ10" s="2936"/>
      <c r="LKK10" s="2936"/>
      <c r="LKL10" s="2936"/>
      <c r="LKM10" s="2936"/>
      <c r="LKN10" s="2936"/>
      <c r="LKO10" s="2936"/>
      <c r="LKP10" s="2936"/>
      <c r="LKQ10" s="2936"/>
      <c r="LKR10" s="2936"/>
      <c r="LKS10" s="2936"/>
      <c r="LKT10" s="2936"/>
      <c r="LKU10" s="2936"/>
      <c r="LKV10" s="2936"/>
      <c r="LKW10" s="2936"/>
      <c r="LKX10" s="2936"/>
      <c r="LKY10" s="2936"/>
      <c r="LKZ10" s="2936"/>
      <c r="LLA10" s="2936"/>
      <c r="LLB10" s="2936"/>
      <c r="LLC10" s="2936"/>
      <c r="LLD10" s="2936"/>
      <c r="LLE10" s="2936"/>
      <c r="LLF10" s="2936"/>
      <c r="LLG10" s="2936"/>
      <c r="LLH10" s="2936"/>
      <c r="LLI10" s="2936"/>
      <c r="LLJ10" s="2936"/>
      <c r="LLK10" s="2936"/>
      <c r="LLL10" s="2936"/>
      <c r="LLM10" s="2936"/>
      <c r="LLN10" s="2936"/>
      <c r="LLO10" s="2936"/>
      <c r="LLP10" s="2936"/>
      <c r="LLQ10" s="2936"/>
      <c r="LLR10" s="2936"/>
      <c r="LLS10" s="2936"/>
      <c r="LLT10" s="2936"/>
      <c r="LLU10" s="2936"/>
      <c r="LLV10" s="2936"/>
      <c r="LLW10" s="2936"/>
      <c r="LLX10" s="2936"/>
      <c r="LLY10" s="2936"/>
      <c r="LLZ10" s="2936"/>
      <c r="LMA10" s="2936"/>
      <c r="LMB10" s="2936"/>
      <c r="LMC10" s="2936"/>
      <c r="LMD10" s="2936"/>
      <c r="LME10" s="2936"/>
      <c r="LMF10" s="2936"/>
      <c r="LMG10" s="2936"/>
      <c r="LMH10" s="2936"/>
      <c r="LMI10" s="2936"/>
      <c r="LMJ10" s="2936"/>
      <c r="LMK10" s="2936"/>
      <c r="LML10" s="2936"/>
      <c r="LMM10" s="2936"/>
      <c r="LMN10" s="2936"/>
      <c r="LMO10" s="2936"/>
      <c r="LMP10" s="2936"/>
      <c r="LMQ10" s="2936"/>
      <c r="LMR10" s="2936"/>
      <c r="LMS10" s="2936"/>
      <c r="LMT10" s="2936"/>
      <c r="LMU10" s="2936"/>
      <c r="LMV10" s="2936"/>
      <c r="LMW10" s="2936"/>
      <c r="LMX10" s="2936"/>
      <c r="LMY10" s="2936"/>
      <c r="LMZ10" s="2936"/>
      <c r="LNA10" s="2936"/>
      <c r="LNB10" s="2936"/>
      <c r="LNC10" s="2936"/>
      <c r="LND10" s="2936"/>
      <c r="LNE10" s="2936"/>
      <c r="LNF10" s="2936"/>
      <c r="LNG10" s="2936"/>
      <c r="LNH10" s="2936"/>
      <c r="LNI10" s="2936"/>
      <c r="LNJ10" s="2936"/>
      <c r="LNK10" s="2936"/>
      <c r="LNL10" s="2936"/>
      <c r="LNM10" s="2936"/>
      <c r="LNN10" s="2936"/>
      <c r="LNO10" s="2936"/>
      <c r="LNP10" s="2936"/>
      <c r="LNQ10" s="2936"/>
      <c r="LNR10" s="2936"/>
      <c r="LNS10" s="2936"/>
      <c r="LNT10" s="2936"/>
      <c r="LNU10" s="2936"/>
      <c r="LNV10" s="2936"/>
      <c r="LNW10" s="2936"/>
      <c r="LNX10" s="2936"/>
      <c r="LNY10" s="2936"/>
      <c r="LNZ10" s="2936"/>
      <c r="LOA10" s="2936"/>
      <c r="LOB10" s="2936"/>
      <c r="LOC10" s="2936"/>
      <c r="LOD10" s="2936"/>
      <c r="LOE10" s="2936"/>
      <c r="LOF10" s="2936"/>
      <c r="LOG10" s="2936"/>
      <c r="LOH10" s="2936"/>
      <c r="LOI10" s="2936"/>
      <c r="LOJ10" s="2936"/>
      <c r="LOK10" s="2936"/>
      <c r="LOL10" s="2936"/>
      <c r="LOM10" s="2936"/>
      <c r="LON10" s="2936"/>
      <c r="LOO10" s="2936"/>
      <c r="LOP10" s="2936"/>
      <c r="LOQ10" s="2936"/>
      <c r="LOR10" s="2936"/>
      <c r="LOS10" s="2936"/>
      <c r="LOT10" s="2936"/>
      <c r="LOU10" s="2936"/>
      <c r="LOV10" s="2936"/>
      <c r="LOW10" s="2936"/>
      <c r="LOX10" s="2936"/>
      <c r="LOY10" s="2936"/>
      <c r="LOZ10" s="2936"/>
      <c r="LPA10" s="2936"/>
      <c r="LPB10" s="2936"/>
      <c r="LPC10" s="2936"/>
      <c r="LPD10" s="2936"/>
      <c r="LPE10" s="2936"/>
      <c r="LPF10" s="2936"/>
      <c r="LPG10" s="2936"/>
      <c r="LPH10" s="2936"/>
      <c r="LPI10" s="2936"/>
      <c r="LPJ10" s="2936"/>
      <c r="LPK10" s="2936"/>
      <c r="LPL10" s="2936"/>
      <c r="LPM10" s="2936"/>
      <c r="LPN10" s="2936"/>
      <c r="LPO10" s="2936"/>
      <c r="LPP10" s="2936"/>
      <c r="LPQ10" s="2936"/>
      <c r="LPR10" s="2936"/>
      <c r="LPS10" s="2936"/>
      <c r="LPT10" s="2936"/>
      <c r="LPU10" s="2936"/>
      <c r="LPV10" s="2936"/>
      <c r="LPW10" s="2936"/>
      <c r="LPX10" s="2936"/>
      <c r="LPY10" s="2936"/>
      <c r="LPZ10" s="2936"/>
      <c r="LQA10" s="2936"/>
      <c r="LQB10" s="2936"/>
      <c r="LQC10" s="2936"/>
      <c r="LQD10" s="2936"/>
      <c r="LQE10" s="2936"/>
      <c r="LQF10" s="2936"/>
      <c r="LQG10" s="2936"/>
      <c r="LQH10" s="2936"/>
      <c r="LQI10" s="2936"/>
      <c r="LQJ10" s="2936"/>
      <c r="LQK10" s="2936"/>
      <c r="LQL10" s="2936"/>
      <c r="LQM10" s="2936"/>
      <c r="LQN10" s="2936"/>
      <c r="LQO10" s="2936"/>
      <c r="LQP10" s="2936"/>
      <c r="LQQ10" s="2936"/>
      <c r="LQR10" s="2936"/>
      <c r="LQS10" s="2936"/>
      <c r="LQT10" s="2936"/>
      <c r="LQU10" s="2936"/>
      <c r="LQV10" s="2936"/>
      <c r="LQW10" s="2936"/>
      <c r="LQX10" s="2936"/>
      <c r="LQY10" s="2936"/>
      <c r="LQZ10" s="2936"/>
      <c r="LRA10" s="2936"/>
      <c r="LRB10" s="2936"/>
      <c r="LRC10" s="2936"/>
      <c r="LRD10" s="2936"/>
      <c r="LRE10" s="2936"/>
      <c r="LRF10" s="2936"/>
      <c r="LRG10" s="2936"/>
      <c r="LRH10" s="2936"/>
      <c r="LRI10" s="2936"/>
      <c r="LRJ10" s="2936"/>
      <c r="LRK10" s="2936"/>
      <c r="LRL10" s="2936"/>
      <c r="LRM10" s="2936"/>
      <c r="LRN10" s="2936"/>
      <c r="LRO10" s="2936"/>
      <c r="LRP10" s="2936"/>
      <c r="LRQ10" s="2936"/>
      <c r="LRR10" s="2936"/>
      <c r="LRS10" s="2936"/>
      <c r="LRT10" s="2936"/>
      <c r="LRU10" s="2936"/>
      <c r="LRV10" s="2936"/>
      <c r="LRW10" s="2936"/>
      <c r="LRX10" s="2936"/>
      <c r="LRY10" s="2936"/>
      <c r="LRZ10" s="2936"/>
      <c r="LSA10" s="2936"/>
      <c r="LSB10" s="2936"/>
      <c r="LSC10" s="2936"/>
      <c r="LSD10" s="2936"/>
      <c r="LSE10" s="2936"/>
      <c r="LSF10" s="2936"/>
      <c r="LSG10" s="2936"/>
      <c r="LSH10" s="2936"/>
      <c r="LSI10" s="2936"/>
      <c r="LSJ10" s="2936"/>
      <c r="LSK10" s="2936"/>
      <c r="LSL10" s="2936"/>
      <c r="LSM10" s="2936"/>
      <c r="LSN10" s="2936"/>
      <c r="LSO10" s="2936"/>
      <c r="LSP10" s="2936"/>
      <c r="LSQ10" s="2936"/>
      <c r="LSR10" s="2936"/>
      <c r="LSS10" s="2936"/>
      <c r="LST10" s="2936"/>
      <c r="LSU10" s="2936"/>
      <c r="LSV10" s="2936"/>
      <c r="LSW10" s="2936"/>
      <c r="LSX10" s="2936"/>
      <c r="LSY10" s="2936"/>
      <c r="LSZ10" s="2936"/>
      <c r="LTA10" s="2936"/>
      <c r="LTB10" s="2936"/>
      <c r="LTC10" s="2936"/>
      <c r="LTD10" s="2936"/>
      <c r="LTE10" s="2936"/>
      <c r="LTF10" s="2936"/>
      <c r="LTG10" s="2936"/>
      <c r="LTH10" s="2936"/>
      <c r="LTI10" s="2936"/>
      <c r="LTJ10" s="2936"/>
      <c r="LTK10" s="2936"/>
      <c r="LTL10" s="2936"/>
      <c r="LTM10" s="2936"/>
      <c r="LTN10" s="2936"/>
      <c r="LTO10" s="2936"/>
      <c r="LTP10" s="2936"/>
      <c r="LTQ10" s="2936"/>
      <c r="LTR10" s="2936"/>
      <c r="LTS10" s="2936"/>
      <c r="LTT10" s="2936"/>
      <c r="LTU10" s="2936"/>
      <c r="LTV10" s="2936"/>
      <c r="LTW10" s="2936"/>
      <c r="LTX10" s="2936"/>
      <c r="LTY10" s="2936"/>
      <c r="LTZ10" s="2936"/>
      <c r="LUA10" s="2936"/>
      <c r="LUB10" s="2936"/>
      <c r="LUC10" s="2936"/>
      <c r="LUD10" s="2936"/>
      <c r="LUE10" s="2936"/>
      <c r="LUF10" s="2936"/>
      <c r="LUG10" s="2936"/>
      <c r="LUH10" s="2936"/>
      <c r="LUI10" s="2936"/>
      <c r="LUJ10" s="2936"/>
      <c r="LUK10" s="2936"/>
      <c r="LUL10" s="2936"/>
      <c r="LUM10" s="2936"/>
      <c r="LUN10" s="2936"/>
      <c r="LUO10" s="2936"/>
      <c r="LUP10" s="2936"/>
      <c r="LUQ10" s="2936"/>
      <c r="LUR10" s="2936"/>
      <c r="LUS10" s="2936"/>
      <c r="LUT10" s="2936"/>
      <c r="LUU10" s="2936"/>
      <c r="LUV10" s="2936"/>
      <c r="LUW10" s="2936"/>
      <c r="LUX10" s="2936"/>
      <c r="LUY10" s="2936"/>
      <c r="LUZ10" s="2936"/>
      <c r="LVA10" s="2936"/>
      <c r="LVB10" s="2936"/>
      <c r="LVC10" s="2936"/>
      <c r="LVD10" s="2936"/>
      <c r="LVE10" s="2936"/>
      <c r="LVF10" s="2936"/>
      <c r="LVG10" s="2936"/>
      <c r="LVH10" s="2936"/>
      <c r="LVI10" s="2936"/>
      <c r="LVJ10" s="2936"/>
      <c r="LVK10" s="2936"/>
      <c r="LVL10" s="2936"/>
      <c r="LVM10" s="2936"/>
      <c r="LVN10" s="2936"/>
      <c r="LVO10" s="2936"/>
      <c r="LVP10" s="2936"/>
      <c r="LVQ10" s="2936"/>
      <c r="LVR10" s="2936"/>
      <c r="LVS10" s="2936"/>
      <c r="LVT10" s="2936"/>
      <c r="LVU10" s="2936"/>
      <c r="LVV10" s="2936"/>
      <c r="LVW10" s="2936"/>
      <c r="LVX10" s="2936"/>
      <c r="LVY10" s="2936"/>
      <c r="LVZ10" s="2936"/>
      <c r="LWA10" s="2936"/>
      <c r="LWB10" s="2936"/>
      <c r="LWC10" s="2936"/>
      <c r="LWD10" s="2936"/>
      <c r="LWE10" s="2936"/>
      <c r="LWF10" s="2936"/>
      <c r="LWG10" s="2936"/>
      <c r="LWH10" s="2936"/>
      <c r="LWI10" s="2936"/>
      <c r="LWJ10" s="2936"/>
      <c r="LWK10" s="2936"/>
      <c r="LWL10" s="2936"/>
      <c r="LWM10" s="2936"/>
      <c r="LWN10" s="2936"/>
      <c r="LWO10" s="2936"/>
      <c r="LWP10" s="2936"/>
      <c r="LWQ10" s="2936"/>
      <c r="LWR10" s="2936"/>
      <c r="LWS10" s="2936"/>
      <c r="LWT10" s="2936"/>
      <c r="LWU10" s="2936"/>
      <c r="LWV10" s="2936"/>
      <c r="LWW10" s="2936"/>
      <c r="LWX10" s="2936"/>
      <c r="LWY10" s="2936"/>
      <c r="LWZ10" s="2936"/>
      <c r="LXA10" s="2936"/>
      <c r="LXB10" s="2936"/>
      <c r="LXC10" s="2936"/>
      <c r="LXD10" s="2936"/>
      <c r="LXE10" s="2936"/>
      <c r="LXF10" s="2936"/>
      <c r="LXG10" s="2936"/>
      <c r="LXH10" s="2936"/>
      <c r="LXI10" s="2936"/>
      <c r="LXJ10" s="2936"/>
      <c r="LXK10" s="2936"/>
      <c r="LXL10" s="2936"/>
      <c r="LXM10" s="2936"/>
      <c r="LXN10" s="2936"/>
      <c r="LXO10" s="2936"/>
      <c r="LXP10" s="2936"/>
      <c r="LXQ10" s="2936"/>
      <c r="LXR10" s="2936"/>
      <c r="LXS10" s="2936"/>
      <c r="LXT10" s="2936"/>
      <c r="LXU10" s="2936"/>
      <c r="LXV10" s="2936"/>
      <c r="LXW10" s="2936"/>
      <c r="LXX10" s="2936"/>
      <c r="LXY10" s="2936"/>
      <c r="LXZ10" s="2936"/>
      <c r="LYA10" s="2936"/>
      <c r="LYB10" s="2936"/>
      <c r="LYC10" s="2936"/>
      <c r="LYD10" s="2936"/>
      <c r="LYE10" s="2936"/>
      <c r="LYF10" s="2936"/>
      <c r="LYG10" s="2936"/>
      <c r="LYH10" s="2936"/>
      <c r="LYI10" s="2936"/>
      <c r="LYJ10" s="2936"/>
      <c r="LYK10" s="2936"/>
      <c r="LYL10" s="2936"/>
      <c r="LYM10" s="2936"/>
      <c r="LYN10" s="2936"/>
      <c r="LYO10" s="2936"/>
      <c r="LYP10" s="2936"/>
      <c r="LYQ10" s="2936"/>
      <c r="LYR10" s="2936"/>
      <c r="LYS10" s="2936"/>
      <c r="LYT10" s="2936"/>
      <c r="LYU10" s="2936"/>
      <c r="LYV10" s="2936"/>
      <c r="LYW10" s="2936"/>
      <c r="LYX10" s="2936"/>
      <c r="LYY10" s="2936"/>
      <c r="LYZ10" s="2936"/>
      <c r="LZA10" s="2936"/>
      <c r="LZB10" s="2936"/>
      <c r="LZC10" s="2936"/>
      <c r="LZD10" s="2936"/>
      <c r="LZE10" s="2936"/>
      <c r="LZF10" s="2936"/>
      <c r="LZG10" s="2936"/>
      <c r="LZH10" s="2936"/>
      <c r="LZI10" s="2936"/>
      <c r="LZJ10" s="2936"/>
      <c r="LZK10" s="2936"/>
      <c r="LZL10" s="2936"/>
      <c r="LZM10" s="2936"/>
      <c r="LZN10" s="2936"/>
      <c r="LZO10" s="2936"/>
      <c r="LZP10" s="2936"/>
      <c r="LZQ10" s="2936"/>
      <c r="LZR10" s="2936"/>
      <c r="LZS10" s="2936"/>
      <c r="LZT10" s="2936"/>
      <c r="LZU10" s="2936"/>
      <c r="LZV10" s="2936"/>
      <c r="LZW10" s="2936"/>
      <c r="LZX10" s="2936"/>
      <c r="LZY10" s="2936"/>
      <c r="LZZ10" s="2936"/>
      <c r="MAA10" s="2936"/>
      <c r="MAB10" s="2936"/>
      <c r="MAC10" s="2936"/>
      <c r="MAD10" s="2936"/>
      <c r="MAE10" s="2936"/>
      <c r="MAF10" s="2936"/>
      <c r="MAG10" s="2936"/>
      <c r="MAH10" s="2936"/>
      <c r="MAI10" s="2936"/>
      <c r="MAJ10" s="2936"/>
      <c r="MAK10" s="2936"/>
      <c r="MAL10" s="2936"/>
      <c r="MAM10" s="2936"/>
      <c r="MAN10" s="2936"/>
      <c r="MAO10" s="2936"/>
      <c r="MAP10" s="2936"/>
      <c r="MAQ10" s="2936"/>
      <c r="MAR10" s="2936"/>
      <c r="MAS10" s="2936"/>
      <c r="MAT10" s="2936"/>
      <c r="MAU10" s="2936"/>
      <c r="MAV10" s="2936"/>
      <c r="MAW10" s="2936"/>
      <c r="MAX10" s="2936"/>
      <c r="MAY10" s="2936"/>
      <c r="MAZ10" s="2936"/>
      <c r="MBA10" s="2936"/>
      <c r="MBB10" s="2936"/>
      <c r="MBC10" s="2936"/>
      <c r="MBD10" s="2936"/>
      <c r="MBE10" s="2936"/>
      <c r="MBF10" s="2936"/>
      <c r="MBG10" s="2936"/>
      <c r="MBH10" s="2936"/>
      <c r="MBI10" s="2936"/>
      <c r="MBJ10" s="2936"/>
      <c r="MBK10" s="2936"/>
      <c r="MBL10" s="2936"/>
      <c r="MBM10" s="2936"/>
      <c r="MBN10" s="2936"/>
      <c r="MBO10" s="2936"/>
      <c r="MBP10" s="2936"/>
      <c r="MBQ10" s="2936"/>
      <c r="MBR10" s="2936"/>
      <c r="MBS10" s="2936"/>
      <c r="MBT10" s="2936"/>
      <c r="MBU10" s="2936"/>
      <c r="MBV10" s="2936"/>
      <c r="MBW10" s="2936"/>
      <c r="MBX10" s="2936"/>
      <c r="MBY10" s="2936"/>
      <c r="MBZ10" s="2936"/>
      <c r="MCA10" s="2936"/>
      <c r="MCB10" s="2936"/>
      <c r="MCC10" s="2936"/>
      <c r="MCD10" s="2936"/>
      <c r="MCE10" s="2936"/>
      <c r="MCF10" s="2936"/>
      <c r="MCG10" s="2936"/>
      <c r="MCH10" s="2936"/>
      <c r="MCI10" s="2936"/>
      <c r="MCJ10" s="2936"/>
      <c r="MCK10" s="2936"/>
      <c r="MCL10" s="2936"/>
      <c r="MCM10" s="2936"/>
      <c r="MCN10" s="2936"/>
      <c r="MCO10" s="2936"/>
      <c r="MCP10" s="2936"/>
      <c r="MCQ10" s="2936"/>
      <c r="MCR10" s="2936"/>
      <c r="MCS10" s="2936"/>
      <c r="MCT10" s="2936"/>
      <c r="MCU10" s="2936"/>
      <c r="MCV10" s="2936"/>
      <c r="MCW10" s="2936"/>
      <c r="MCX10" s="2936"/>
      <c r="MCY10" s="2936"/>
      <c r="MCZ10" s="2936"/>
      <c r="MDA10" s="2936"/>
      <c r="MDB10" s="2936"/>
      <c r="MDC10" s="2936"/>
      <c r="MDD10" s="2936"/>
      <c r="MDE10" s="2936"/>
      <c r="MDF10" s="2936"/>
      <c r="MDG10" s="2936"/>
      <c r="MDH10" s="2936"/>
      <c r="MDI10" s="2936"/>
      <c r="MDJ10" s="2936"/>
      <c r="MDK10" s="2936"/>
      <c r="MDL10" s="2936"/>
      <c r="MDM10" s="2936"/>
      <c r="MDN10" s="2936"/>
      <c r="MDO10" s="2936"/>
      <c r="MDP10" s="2936"/>
      <c r="MDQ10" s="2936"/>
      <c r="MDR10" s="2936"/>
      <c r="MDS10" s="2936"/>
      <c r="MDT10" s="2936"/>
      <c r="MDU10" s="2936"/>
      <c r="MDV10" s="2936"/>
      <c r="MDW10" s="2936"/>
      <c r="MDX10" s="2936"/>
      <c r="MDY10" s="2936"/>
      <c r="MDZ10" s="2936"/>
      <c r="MEA10" s="2936"/>
      <c r="MEB10" s="2936"/>
      <c r="MEC10" s="2936"/>
      <c r="MED10" s="2936"/>
      <c r="MEE10" s="2936"/>
      <c r="MEF10" s="2936"/>
      <c r="MEG10" s="2936"/>
      <c r="MEH10" s="2936"/>
      <c r="MEI10" s="2936"/>
      <c r="MEJ10" s="2936"/>
      <c r="MEK10" s="2936"/>
      <c r="MEL10" s="2936"/>
      <c r="MEM10" s="2936"/>
      <c r="MEN10" s="2936"/>
      <c r="MEO10" s="2936"/>
      <c r="MEP10" s="2936"/>
      <c r="MEQ10" s="2936"/>
      <c r="MER10" s="2936"/>
      <c r="MES10" s="2936"/>
      <c r="MET10" s="2936"/>
      <c r="MEU10" s="2936"/>
      <c r="MEV10" s="2936"/>
      <c r="MEW10" s="2936"/>
      <c r="MEX10" s="2936"/>
      <c r="MEY10" s="2936"/>
      <c r="MEZ10" s="2936"/>
      <c r="MFA10" s="2936"/>
      <c r="MFB10" s="2936"/>
      <c r="MFC10" s="2936"/>
      <c r="MFD10" s="2936"/>
      <c r="MFE10" s="2936"/>
      <c r="MFF10" s="2936"/>
      <c r="MFG10" s="2936"/>
      <c r="MFH10" s="2936"/>
      <c r="MFI10" s="2936"/>
      <c r="MFJ10" s="2936"/>
      <c r="MFK10" s="2936"/>
      <c r="MFL10" s="2936"/>
      <c r="MFM10" s="2936"/>
      <c r="MFN10" s="2936"/>
      <c r="MFO10" s="2936"/>
      <c r="MFP10" s="2936"/>
      <c r="MFQ10" s="2936"/>
      <c r="MFR10" s="2936"/>
      <c r="MFS10" s="2936"/>
      <c r="MFT10" s="2936"/>
      <c r="MFU10" s="2936"/>
      <c r="MFV10" s="2936"/>
      <c r="MFW10" s="2936"/>
      <c r="MFX10" s="2936"/>
      <c r="MFY10" s="2936"/>
      <c r="MFZ10" s="2936"/>
      <c r="MGA10" s="2936"/>
      <c r="MGB10" s="2936"/>
      <c r="MGC10" s="2936"/>
      <c r="MGD10" s="2936"/>
      <c r="MGE10" s="2936"/>
      <c r="MGF10" s="2936"/>
      <c r="MGG10" s="2936"/>
      <c r="MGH10" s="2936"/>
      <c r="MGI10" s="2936"/>
      <c r="MGJ10" s="2936"/>
      <c r="MGK10" s="2936"/>
      <c r="MGL10" s="2936"/>
      <c r="MGM10" s="2936"/>
      <c r="MGN10" s="2936"/>
      <c r="MGO10" s="2936"/>
      <c r="MGP10" s="2936"/>
      <c r="MGQ10" s="2936"/>
      <c r="MGR10" s="2936"/>
      <c r="MGS10" s="2936"/>
      <c r="MGT10" s="2936"/>
      <c r="MGU10" s="2936"/>
      <c r="MGV10" s="2936"/>
      <c r="MGW10" s="2936"/>
      <c r="MGX10" s="2936"/>
      <c r="MGY10" s="2936"/>
      <c r="MGZ10" s="2936"/>
      <c r="MHA10" s="2936"/>
      <c r="MHB10" s="2936"/>
      <c r="MHC10" s="2936"/>
      <c r="MHD10" s="2936"/>
      <c r="MHE10" s="2936"/>
      <c r="MHF10" s="2936"/>
      <c r="MHG10" s="2936"/>
      <c r="MHH10" s="2936"/>
      <c r="MHI10" s="2936"/>
      <c r="MHJ10" s="2936"/>
      <c r="MHK10" s="2936"/>
      <c r="MHL10" s="2936"/>
      <c r="MHM10" s="2936"/>
      <c r="MHN10" s="2936"/>
      <c r="MHO10" s="2936"/>
      <c r="MHP10" s="2936"/>
      <c r="MHQ10" s="2936"/>
      <c r="MHR10" s="2936"/>
      <c r="MHS10" s="2936"/>
      <c r="MHT10" s="2936"/>
      <c r="MHU10" s="2936"/>
      <c r="MHV10" s="2936"/>
      <c r="MHW10" s="2936"/>
      <c r="MHX10" s="2936"/>
      <c r="MHY10" s="2936"/>
      <c r="MHZ10" s="2936"/>
      <c r="MIA10" s="2936"/>
      <c r="MIB10" s="2936"/>
      <c r="MIC10" s="2936"/>
      <c r="MID10" s="2936"/>
      <c r="MIE10" s="2936"/>
      <c r="MIF10" s="2936"/>
      <c r="MIG10" s="2936"/>
      <c r="MIH10" s="2936"/>
      <c r="MII10" s="2936"/>
      <c r="MIJ10" s="2936"/>
      <c r="MIK10" s="2936"/>
      <c r="MIL10" s="2936"/>
      <c r="MIM10" s="2936"/>
      <c r="MIN10" s="2936"/>
      <c r="MIO10" s="2936"/>
      <c r="MIP10" s="2936"/>
      <c r="MIQ10" s="2936"/>
      <c r="MIR10" s="2936"/>
      <c r="MIS10" s="2936"/>
      <c r="MIT10" s="2936"/>
      <c r="MIU10" s="2936"/>
      <c r="MIV10" s="2936"/>
      <c r="MIW10" s="2936"/>
      <c r="MIX10" s="2936"/>
      <c r="MIY10" s="2936"/>
      <c r="MIZ10" s="2936"/>
      <c r="MJA10" s="2936"/>
      <c r="MJB10" s="2936"/>
      <c r="MJC10" s="2936"/>
      <c r="MJD10" s="2936"/>
      <c r="MJE10" s="2936"/>
      <c r="MJF10" s="2936"/>
      <c r="MJG10" s="2936"/>
      <c r="MJH10" s="2936"/>
      <c r="MJI10" s="2936"/>
      <c r="MJJ10" s="2936"/>
      <c r="MJK10" s="2936"/>
      <c r="MJL10" s="2936"/>
      <c r="MJM10" s="2936"/>
      <c r="MJN10" s="2936"/>
      <c r="MJO10" s="2936"/>
      <c r="MJP10" s="2936"/>
      <c r="MJQ10" s="2936"/>
      <c r="MJR10" s="2936"/>
      <c r="MJS10" s="2936"/>
      <c r="MJT10" s="2936"/>
      <c r="MJU10" s="2936"/>
      <c r="MJV10" s="2936"/>
      <c r="MJW10" s="2936"/>
      <c r="MJX10" s="2936"/>
      <c r="MJY10" s="2936"/>
      <c r="MJZ10" s="2936"/>
      <c r="MKA10" s="2936"/>
      <c r="MKB10" s="2936"/>
      <c r="MKC10" s="2936"/>
      <c r="MKD10" s="2936"/>
      <c r="MKE10" s="2936"/>
      <c r="MKF10" s="2936"/>
      <c r="MKG10" s="2936"/>
      <c r="MKH10" s="2936"/>
      <c r="MKI10" s="2936"/>
      <c r="MKJ10" s="2936"/>
      <c r="MKK10" s="2936"/>
      <c r="MKL10" s="2936"/>
      <c r="MKM10" s="2936"/>
      <c r="MKN10" s="2936"/>
      <c r="MKO10" s="2936"/>
      <c r="MKP10" s="2936"/>
      <c r="MKQ10" s="2936"/>
      <c r="MKR10" s="2936"/>
      <c r="MKS10" s="2936"/>
      <c r="MKT10" s="2936"/>
      <c r="MKU10" s="2936"/>
      <c r="MKV10" s="2936"/>
      <c r="MKW10" s="2936"/>
      <c r="MKX10" s="2936"/>
      <c r="MKY10" s="2936"/>
      <c r="MKZ10" s="2936"/>
      <c r="MLA10" s="2936"/>
      <c r="MLB10" s="2936"/>
      <c r="MLC10" s="2936"/>
      <c r="MLD10" s="2936"/>
      <c r="MLE10" s="2936"/>
      <c r="MLF10" s="2936"/>
      <c r="MLG10" s="2936"/>
      <c r="MLH10" s="2936"/>
      <c r="MLI10" s="2936"/>
      <c r="MLJ10" s="2936"/>
      <c r="MLK10" s="2936"/>
      <c r="MLL10" s="2936"/>
      <c r="MLM10" s="2936"/>
      <c r="MLN10" s="2936"/>
      <c r="MLO10" s="2936"/>
      <c r="MLP10" s="2936"/>
      <c r="MLQ10" s="2936"/>
      <c r="MLR10" s="2936"/>
      <c r="MLS10" s="2936"/>
      <c r="MLT10" s="2936"/>
      <c r="MLU10" s="2936"/>
      <c r="MLV10" s="2936"/>
      <c r="MLW10" s="2936"/>
      <c r="MLX10" s="2936"/>
      <c r="MLY10" s="2936"/>
      <c r="MLZ10" s="2936"/>
      <c r="MMA10" s="2936"/>
      <c r="MMB10" s="2936"/>
      <c r="MMC10" s="2936"/>
      <c r="MMD10" s="2936"/>
      <c r="MME10" s="2936"/>
      <c r="MMF10" s="2936"/>
      <c r="MMG10" s="2936"/>
      <c r="MMH10" s="2936"/>
      <c r="MMI10" s="2936"/>
      <c r="MMJ10" s="2936"/>
      <c r="MMK10" s="2936"/>
      <c r="MML10" s="2936"/>
      <c r="MMM10" s="2936"/>
      <c r="MMN10" s="2936"/>
      <c r="MMO10" s="2936"/>
      <c r="MMP10" s="2936"/>
      <c r="MMQ10" s="2936"/>
      <c r="MMR10" s="2936"/>
      <c r="MMS10" s="2936"/>
      <c r="MMT10" s="2936"/>
      <c r="MMU10" s="2936"/>
      <c r="MMV10" s="2936"/>
      <c r="MMW10" s="2936"/>
      <c r="MMX10" s="2936"/>
      <c r="MMY10" s="2936"/>
      <c r="MMZ10" s="2936"/>
      <c r="MNA10" s="2936"/>
      <c r="MNB10" s="2936"/>
      <c r="MNC10" s="2936"/>
      <c r="MND10" s="2936"/>
      <c r="MNE10" s="2936"/>
      <c r="MNF10" s="2936"/>
      <c r="MNG10" s="2936"/>
      <c r="MNH10" s="2936"/>
      <c r="MNI10" s="2936"/>
      <c r="MNJ10" s="2936"/>
      <c r="MNK10" s="2936"/>
      <c r="MNL10" s="2936"/>
      <c r="MNM10" s="2936"/>
      <c r="MNN10" s="2936"/>
      <c r="MNO10" s="2936"/>
      <c r="MNP10" s="2936"/>
      <c r="MNQ10" s="2936"/>
      <c r="MNR10" s="2936"/>
      <c r="MNS10" s="2936"/>
      <c r="MNT10" s="2936"/>
      <c r="MNU10" s="2936"/>
      <c r="MNV10" s="2936"/>
      <c r="MNW10" s="2936"/>
      <c r="MNX10" s="2936"/>
      <c r="MNY10" s="2936"/>
      <c r="MNZ10" s="2936"/>
      <c r="MOA10" s="2936"/>
      <c r="MOB10" s="2936"/>
      <c r="MOC10" s="2936"/>
      <c r="MOD10" s="2936"/>
      <c r="MOE10" s="2936"/>
      <c r="MOF10" s="2936"/>
      <c r="MOG10" s="2936"/>
      <c r="MOH10" s="2936"/>
      <c r="MOI10" s="2936"/>
      <c r="MOJ10" s="2936"/>
      <c r="MOK10" s="2936"/>
      <c r="MOL10" s="2936"/>
      <c r="MOM10" s="2936"/>
      <c r="MON10" s="2936"/>
      <c r="MOO10" s="2936"/>
      <c r="MOP10" s="2936"/>
      <c r="MOQ10" s="2936"/>
      <c r="MOR10" s="2936"/>
      <c r="MOS10" s="2936"/>
      <c r="MOT10" s="2936"/>
      <c r="MOU10" s="2936"/>
      <c r="MOV10" s="2936"/>
      <c r="MOW10" s="2936"/>
      <c r="MOX10" s="2936"/>
      <c r="MOY10" s="2936"/>
      <c r="MOZ10" s="2936"/>
      <c r="MPA10" s="2936"/>
      <c r="MPB10" s="2936"/>
      <c r="MPC10" s="2936"/>
      <c r="MPD10" s="2936"/>
      <c r="MPE10" s="2936"/>
      <c r="MPF10" s="2936"/>
      <c r="MPG10" s="2936"/>
      <c r="MPH10" s="2936"/>
      <c r="MPI10" s="2936"/>
      <c r="MPJ10" s="2936"/>
      <c r="MPK10" s="2936"/>
      <c r="MPL10" s="2936"/>
      <c r="MPM10" s="2936"/>
      <c r="MPN10" s="2936"/>
      <c r="MPO10" s="2936"/>
      <c r="MPP10" s="2936"/>
      <c r="MPQ10" s="2936"/>
      <c r="MPR10" s="2936"/>
      <c r="MPS10" s="2936"/>
      <c r="MPT10" s="2936"/>
      <c r="MPU10" s="2936"/>
      <c r="MPV10" s="2936"/>
      <c r="MPW10" s="2936"/>
      <c r="MPX10" s="2936"/>
      <c r="MPY10" s="2936"/>
      <c r="MPZ10" s="2936"/>
      <c r="MQA10" s="2936"/>
      <c r="MQB10" s="2936"/>
      <c r="MQC10" s="2936"/>
      <c r="MQD10" s="2936"/>
      <c r="MQE10" s="2936"/>
      <c r="MQF10" s="2936"/>
      <c r="MQG10" s="2936"/>
      <c r="MQH10" s="2936"/>
      <c r="MQI10" s="2936"/>
      <c r="MQJ10" s="2936"/>
      <c r="MQK10" s="2936"/>
      <c r="MQL10" s="2936"/>
      <c r="MQM10" s="2936"/>
      <c r="MQN10" s="2936"/>
      <c r="MQO10" s="2936"/>
      <c r="MQP10" s="2936"/>
      <c r="MQQ10" s="2936"/>
      <c r="MQR10" s="2936"/>
      <c r="MQS10" s="2936"/>
      <c r="MQT10" s="2936"/>
      <c r="MQU10" s="2936"/>
      <c r="MQV10" s="2936"/>
      <c r="MQW10" s="2936"/>
      <c r="MQX10" s="2936"/>
      <c r="MQY10" s="2936"/>
      <c r="MQZ10" s="2936"/>
      <c r="MRA10" s="2936"/>
      <c r="MRB10" s="2936"/>
      <c r="MRC10" s="2936"/>
      <c r="MRD10" s="2936"/>
      <c r="MRE10" s="2936"/>
      <c r="MRF10" s="2936"/>
      <c r="MRG10" s="2936"/>
      <c r="MRH10" s="2936"/>
      <c r="MRI10" s="2936"/>
      <c r="MRJ10" s="2936"/>
      <c r="MRK10" s="2936"/>
      <c r="MRL10" s="2936"/>
      <c r="MRM10" s="2936"/>
      <c r="MRN10" s="2936"/>
      <c r="MRO10" s="2936"/>
      <c r="MRP10" s="2936"/>
      <c r="MRQ10" s="2936"/>
      <c r="MRR10" s="2936"/>
      <c r="MRS10" s="2936"/>
      <c r="MRT10" s="2936"/>
      <c r="MRU10" s="2936"/>
      <c r="MRV10" s="2936"/>
      <c r="MRW10" s="2936"/>
      <c r="MRX10" s="2936"/>
      <c r="MRY10" s="2936"/>
      <c r="MRZ10" s="2936"/>
      <c r="MSA10" s="2936"/>
      <c r="MSB10" s="2936"/>
      <c r="MSC10" s="2936"/>
      <c r="MSD10" s="2936"/>
      <c r="MSE10" s="2936"/>
      <c r="MSF10" s="2936"/>
      <c r="MSG10" s="2936"/>
      <c r="MSH10" s="2936"/>
      <c r="MSI10" s="2936"/>
      <c r="MSJ10" s="2936"/>
      <c r="MSK10" s="2936"/>
      <c r="MSL10" s="2936"/>
      <c r="MSM10" s="2936"/>
      <c r="MSN10" s="2936"/>
      <c r="MSO10" s="2936"/>
      <c r="MSP10" s="2936"/>
      <c r="MSQ10" s="2936"/>
      <c r="MSR10" s="2936"/>
      <c r="MSS10" s="2936"/>
      <c r="MST10" s="2936"/>
      <c r="MSU10" s="2936"/>
      <c r="MSV10" s="2936"/>
      <c r="MSW10" s="2936"/>
      <c r="MSX10" s="2936"/>
      <c r="MSY10" s="2936"/>
      <c r="MSZ10" s="2936"/>
      <c r="MTA10" s="2936"/>
      <c r="MTB10" s="2936"/>
      <c r="MTC10" s="2936"/>
      <c r="MTD10" s="2936"/>
      <c r="MTE10" s="2936"/>
      <c r="MTF10" s="2936"/>
      <c r="MTG10" s="2936"/>
      <c r="MTH10" s="2936"/>
      <c r="MTI10" s="2936"/>
      <c r="MTJ10" s="2936"/>
      <c r="MTK10" s="2936"/>
      <c r="MTL10" s="2936"/>
      <c r="MTM10" s="2936"/>
      <c r="MTN10" s="2936"/>
      <c r="MTO10" s="2936"/>
      <c r="MTP10" s="2936"/>
      <c r="MTQ10" s="2936"/>
      <c r="MTR10" s="2936"/>
      <c r="MTS10" s="2936"/>
      <c r="MTT10" s="2936"/>
      <c r="MTU10" s="2936"/>
      <c r="MTV10" s="2936"/>
      <c r="MTW10" s="2936"/>
      <c r="MTX10" s="2936"/>
      <c r="MTY10" s="2936"/>
      <c r="MTZ10" s="2936"/>
      <c r="MUA10" s="2936"/>
      <c r="MUB10" s="2936"/>
      <c r="MUC10" s="2936"/>
      <c r="MUD10" s="2936"/>
      <c r="MUE10" s="2936"/>
      <c r="MUF10" s="2936"/>
      <c r="MUG10" s="2936"/>
      <c r="MUH10" s="2936"/>
      <c r="MUI10" s="2936"/>
      <c r="MUJ10" s="2936"/>
      <c r="MUK10" s="2936"/>
      <c r="MUL10" s="2936"/>
      <c r="MUM10" s="2936"/>
      <c r="MUN10" s="2936"/>
      <c r="MUO10" s="2936"/>
      <c r="MUP10" s="2936"/>
      <c r="MUQ10" s="2936"/>
      <c r="MUR10" s="2936"/>
      <c r="MUS10" s="2936"/>
      <c r="MUT10" s="2936"/>
      <c r="MUU10" s="2936"/>
      <c r="MUV10" s="2936"/>
      <c r="MUW10" s="2936"/>
      <c r="MUX10" s="2936"/>
      <c r="MUY10" s="2936"/>
      <c r="MUZ10" s="2936"/>
      <c r="MVA10" s="2936"/>
      <c r="MVB10" s="2936"/>
      <c r="MVC10" s="2936"/>
      <c r="MVD10" s="2936"/>
      <c r="MVE10" s="2936"/>
      <c r="MVF10" s="2936"/>
      <c r="MVG10" s="2936"/>
      <c r="MVH10" s="2936"/>
      <c r="MVI10" s="2936"/>
      <c r="MVJ10" s="2936"/>
      <c r="MVK10" s="2936"/>
      <c r="MVL10" s="2936"/>
      <c r="MVM10" s="2936"/>
      <c r="MVN10" s="2936"/>
      <c r="MVO10" s="2936"/>
      <c r="MVP10" s="2936"/>
      <c r="MVQ10" s="2936"/>
      <c r="MVR10" s="2936"/>
      <c r="MVS10" s="2936"/>
      <c r="MVT10" s="2936"/>
      <c r="MVU10" s="2936"/>
      <c r="MVV10" s="2936"/>
      <c r="MVW10" s="2936"/>
      <c r="MVX10" s="2936"/>
      <c r="MVY10" s="2936"/>
      <c r="MVZ10" s="2936"/>
      <c r="MWA10" s="2936"/>
      <c r="MWB10" s="2936"/>
      <c r="MWC10" s="2936"/>
      <c r="MWD10" s="2936"/>
      <c r="MWE10" s="2936"/>
      <c r="MWF10" s="2936"/>
      <c r="MWG10" s="2936"/>
      <c r="MWH10" s="2936"/>
      <c r="MWI10" s="2936"/>
      <c r="MWJ10" s="2936"/>
      <c r="MWK10" s="2936"/>
      <c r="MWL10" s="2936"/>
      <c r="MWM10" s="2936"/>
      <c r="MWN10" s="2936"/>
      <c r="MWO10" s="2936"/>
      <c r="MWP10" s="2936"/>
      <c r="MWQ10" s="2936"/>
      <c r="MWR10" s="2936"/>
      <c r="MWS10" s="2936"/>
      <c r="MWT10" s="2936"/>
      <c r="MWU10" s="2936"/>
      <c r="MWV10" s="2936"/>
      <c r="MWW10" s="2936"/>
      <c r="MWX10" s="2936"/>
      <c r="MWY10" s="2936"/>
      <c r="MWZ10" s="2936"/>
      <c r="MXA10" s="2936"/>
      <c r="MXB10" s="2936"/>
      <c r="MXC10" s="2936"/>
      <c r="MXD10" s="2936"/>
      <c r="MXE10" s="2936"/>
      <c r="MXF10" s="2936"/>
      <c r="MXG10" s="2936"/>
      <c r="MXH10" s="2936"/>
      <c r="MXI10" s="2936"/>
      <c r="MXJ10" s="2936"/>
      <c r="MXK10" s="2936"/>
      <c r="MXL10" s="2936"/>
      <c r="MXM10" s="2936"/>
      <c r="MXN10" s="2936"/>
      <c r="MXO10" s="2936"/>
      <c r="MXP10" s="2936"/>
      <c r="MXQ10" s="2936"/>
      <c r="MXR10" s="2936"/>
      <c r="MXS10" s="2936"/>
      <c r="MXT10" s="2936"/>
      <c r="MXU10" s="2936"/>
      <c r="MXV10" s="2936"/>
      <c r="MXW10" s="2936"/>
      <c r="MXX10" s="2936"/>
      <c r="MXY10" s="2936"/>
      <c r="MXZ10" s="2936"/>
      <c r="MYA10" s="2936"/>
      <c r="MYB10" s="2936"/>
      <c r="MYC10" s="2936"/>
      <c r="MYD10" s="2936"/>
      <c r="MYE10" s="2936"/>
      <c r="MYF10" s="2936"/>
      <c r="MYG10" s="2936"/>
      <c r="MYH10" s="2936"/>
      <c r="MYI10" s="2936"/>
      <c r="MYJ10" s="2936"/>
      <c r="MYK10" s="2936"/>
      <c r="MYL10" s="2936"/>
      <c r="MYM10" s="2936"/>
      <c r="MYN10" s="2936"/>
      <c r="MYO10" s="2936"/>
      <c r="MYP10" s="2936"/>
      <c r="MYQ10" s="2936"/>
      <c r="MYR10" s="2936"/>
      <c r="MYS10" s="2936"/>
      <c r="MYT10" s="2936"/>
      <c r="MYU10" s="2936"/>
      <c r="MYV10" s="2936"/>
      <c r="MYW10" s="2936"/>
      <c r="MYX10" s="2936"/>
      <c r="MYY10" s="2936"/>
      <c r="MYZ10" s="2936"/>
      <c r="MZA10" s="2936"/>
      <c r="MZB10" s="2936"/>
      <c r="MZC10" s="2936"/>
      <c r="MZD10" s="2936"/>
      <c r="MZE10" s="2936"/>
      <c r="MZF10" s="2936"/>
      <c r="MZG10" s="2936"/>
      <c r="MZH10" s="2936"/>
      <c r="MZI10" s="2936"/>
      <c r="MZJ10" s="2936"/>
      <c r="MZK10" s="2936"/>
      <c r="MZL10" s="2936"/>
      <c r="MZM10" s="2936"/>
      <c r="MZN10" s="2936"/>
      <c r="MZO10" s="2936"/>
      <c r="MZP10" s="2936"/>
      <c r="MZQ10" s="2936"/>
      <c r="MZR10" s="2936"/>
      <c r="MZS10" s="2936"/>
      <c r="MZT10" s="2936"/>
      <c r="MZU10" s="2936"/>
      <c r="MZV10" s="2936"/>
      <c r="MZW10" s="2936"/>
      <c r="MZX10" s="2936"/>
      <c r="MZY10" s="2936"/>
      <c r="MZZ10" s="2936"/>
      <c r="NAA10" s="2936"/>
      <c r="NAB10" s="2936"/>
      <c r="NAC10" s="2936"/>
      <c r="NAD10" s="2936"/>
      <c r="NAE10" s="2936"/>
      <c r="NAF10" s="2936"/>
      <c r="NAG10" s="2936"/>
      <c r="NAH10" s="2936"/>
      <c r="NAI10" s="2936"/>
      <c r="NAJ10" s="2936"/>
      <c r="NAK10" s="2936"/>
      <c r="NAL10" s="2936"/>
      <c r="NAM10" s="2936"/>
      <c r="NAN10" s="2936"/>
      <c r="NAO10" s="2936"/>
      <c r="NAP10" s="2936"/>
      <c r="NAQ10" s="2936"/>
      <c r="NAR10" s="2936"/>
      <c r="NAS10" s="2936"/>
      <c r="NAT10" s="2936"/>
      <c r="NAU10" s="2936"/>
      <c r="NAV10" s="2936"/>
      <c r="NAW10" s="2936"/>
      <c r="NAX10" s="2936"/>
      <c r="NAY10" s="2936"/>
      <c r="NAZ10" s="2936"/>
      <c r="NBA10" s="2936"/>
      <c r="NBB10" s="2936"/>
      <c r="NBC10" s="2936"/>
      <c r="NBD10" s="2936"/>
      <c r="NBE10" s="2936"/>
      <c r="NBF10" s="2936"/>
      <c r="NBG10" s="2936"/>
      <c r="NBH10" s="2936"/>
      <c r="NBI10" s="2936"/>
      <c r="NBJ10" s="2936"/>
      <c r="NBK10" s="2936"/>
      <c r="NBL10" s="2936"/>
      <c r="NBM10" s="2936"/>
      <c r="NBN10" s="2936"/>
      <c r="NBO10" s="2936"/>
      <c r="NBP10" s="2936"/>
      <c r="NBQ10" s="2936"/>
      <c r="NBR10" s="2936"/>
      <c r="NBS10" s="2936"/>
      <c r="NBT10" s="2936"/>
      <c r="NBU10" s="2936"/>
      <c r="NBV10" s="2936"/>
      <c r="NBW10" s="2936"/>
      <c r="NBX10" s="2936"/>
      <c r="NBY10" s="2936"/>
      <c r="NBZ10" s="2936"/>
      <c r="NCA10" s="2936"/>
      <c r="NCB10" s="2936"/>
      <c r="NCC10" s="2936"/>
      <c r="NCD10" s="2936"/>
      <c r="NCE10" s="2936"/>
      <c r="NCF10" s="2936"/>
      <c r="NCG10" s="2936"/>
      <c r="NCH10" s="2936"/>
      <c r="NCI10" s="2936"/>
      <c r="NCJ10" s="2936"/>
      <c r="NCK10" s="2936"/>
      <c r="NCL10" s="2936"/>
      <c r="NCM10" s="2936"/>
      <c r="NCN10" s="2936"/>
      <c r="NCO10" s="2936"/>
      <c r="NCP10" s="2936"/>
      <c r="NCQ10" s="2936"/>
      <c r="NCR10" s="2936"/>
      <c r="NCS10" s="2936"/>
      <c r="NCT10" s="2936"/>
      <c r="NCU10" s="2936"/>
      <c r="NCV10" s="2936"/>
      <c r="NCW10" s="2936"/>
      <c r="NCX10" s="2936"/>
      <c r="NCY10" s="2936"/>
      <c r="NCZ10" s="2936"/>
      <c r="NDA10" s="2936"/>
      <c r="NDB10" s="2936"/>
      <c r="NDC10" s="2936"/>
      <c r="NDD10" s="2936"/>
      <c r="NDE10" s="2936"/>
      <c r="NDF10" s="2936"/>
      <c r="NDG10" s="2936"/>
      <c r="NDH10" s="2936"/>
      <c r="NDI10" s="2936"/>
      <c r="NDJ10" s="2936"/>
      <c r="NDK10" s="2936"/>
      <c r="NDL10" s="2936"/>
      <c r="NDM10" s="2936"/>
      <c r="NDN10" s="2936"/>
      <c r="NDO10" s="2936"/>
      <c r="NDP10" s="2936"/>
      <c r="NDQ10" s="2936"/>
      <c r="NDR10" s="2936"/>
      <c r="NDS10" s="2936"/>
      <c r="NDT10" s="2936"/>
      <c r="NDU10" s="2936"/>
      <c r="NDV10" s="2936"/>
      <c r="NDW10" s="2936"/>
      <c r="NDX10" s="2936"/>
      <c r="NDY10" s="2936"/>
      <c r="NDZ10" s="2936"/>
      <c r="NEA10" s="2936"/>
      <c r="NEB10" s="2936"/>
      <c r="NEC10" s="2936"/>
      <c r="NED10" s="2936"/>
      <c r="NEE10" s="2936"/>
      <c r="NEF10" s="2936"/>
      <c r="NEG10" s="2936"/>
      <c r="NEH10" s="2936"/>
      <c r="NEI10" s="2936"/>
      <c r="NEJ10" s="2936"/>
      <c r="NEK10" s="2936"/>
      <c r="NEL10" s="2936"/>
      <c r="NEM10" s="2936"/>
      <c r="NEN10" s="2936"/>
      <c r="NEO10" s="2936"/>
      <c r="NEP10" s="2936"/>
      <c r="NEQ10" s="2936"/>
      <c r="NER10" s="2936"/>
      <c r="NES10" s="2936"/>
      <c r="NET10" s="2936"/>
      <c r="NEU10" s="2936"/>
      <c r="NEV10" s="2936"/>
      <c r="NEW10" s="2936"/>
      <c r="NEX10" s="2936"/>
      <c r="NEY10" s="2936"/>
      <c r="NEZ10" s="2936"/>
      <c r="NFA10" s="2936"/>
      <c r="NFB10" s="2936"/>
      <c r="NFC10" s="2936"/>
      <c r="NFD10" s="2936"/>
      <c r="NFE10" s="2936"/>
      <c r="NFF10" s="2936"/>
      <c r="NFG10" s="2936"/>
      <c r="NFH10" s="2936"/>
      <c r="NFI10" s="2936"/>
      <c r="NFJ10" s="2936"/>
      <c r="NFK10" s="2936"/>
      <c r="NFL10" s="2936"/>
      <c r="NFM10" s="2936"/>
      <c r="NFN10" s="2936"/>
      <c r="NFO10" s="2936"/>
      <c r="NFP10" s="2936"/>
      <c r="NFQ10" s="2936"/>
      <c r="NFR10" s="2936"/>
      <c r="NFS10" s="2936"/>
      <c r="NFT10" s="2936"/>
      <c r="NFU10" s="2936"/>
      <c r="NFV10" s="2936"/>
      <c r="NFW10" s="2936"/>
      <c r="NFX10" s="2936"/>
      <c r="NFY10" s="2936"/>
      <c r="NFZ10" s="2936"/>
      <c r="NGA10" s="2936"/>
      <c r="NGB10" s="2936"/>
      <c r="NGC10" s="2936"/>
      <c r="NGD10" s="2936"/>
      <c r="NGE10" s="2936"/>
      <c r="NGF10" s="2936"/>
      <c r="NGG10" s="2936"/>
      <c r="NGH10" s="2936"/>
      <c r="NGI10" s="2936"/>
      <c r="NGJ10" s="2936"/>
      <c r="NGK10" s="2936"/>
      <c r="NGL10" s="2936"/>
      <c r="NGM10" s="2936"/>
      <c r="NGN10" s="2936"/>
      <c r="NGO10" s="2936"/>
      <c r="NGP10" s="2936"/>
      <c r="NGQ10" s="2936"/>
      <c r="NGR10" s="2936"/>
      <c r="NGS10" s="2936"/>
      <c r="NGT10" s="2936"/>
      <c r="NGU10" s="2936"/>
      <c r="NGV10" s="2936"/>
      <c r="NGW10" s="2936"/>
      <c r="NGX10" s="2936"/>
      <c r="NGY10" s="2936"/>
      <c r="NGZ10" s="2936"/>
      <c r="NHA10" s="2936"/>
      <c r="NHB10" s="2936"/>
      <c r="NHC10" s="2936"/>
      <c r="NHD10" s="2936"/>
      <c r="NHE10" s="2936"/>
      <c r="NHF10" s="2936"/>
      <c r="NHG10" s="2936"/>
      <c r="NHH10" s="2936"/>
      <c r="NHI10" s="2936"/>
      <c r="NHJ10" s="2936"/>
      <c r="NHK10" s="2936"/>
      <c r="NHL10" s="2936"/>
      <c r="NHM10" s="2936"/>
      <c r="NHN10" s="2936"/>
      <c r="NHO10" s="2936"/>
      <c r="NHP10" s="2936"/>
      <c r="NHQ10" s="2936"/>
      <c r="NHR10" s="2936"/>
      <c r="NHS10" s="2936"/>
      <c r="NHT10" s="2936"/>
      <c r="NHU10" s="2936"/>
      <c r="NHV10" s="2936"/>
      <c r="NHW10" s="2936"/>
      <c r="NHX10" s="2936"/>
      <c r="NHY10" s="2936"/>
      <c r="NHZ10" s="2936"/>
      <c r="NIA10" s="2936"/>
      <c r="NIB10" s="2936"/>
      <c r="NIC10" s="2936"/>
      <c r="NID10" s="2936"/>
      <c r="NIE10" s="2936"/>
      <c r="NIF10" s="2936"/>
      <c r="NIG10" s="2936"/>
      <c r="NIH10" s="2936"/>
      <c r="NII10" s="2936"/>
      <c r="NIJ10" s="2936"/>
      <c r="NIK10" s="2936"/>
      <c r="NIL10" s="2936"/>
      <c r="NIM10" s="2936"/>
      <c r="NIN10" s="2936"/>
      <c r="NIO10" s="2936"/>
      <c r="NIP10" s="2936"/>
      <c r="NIQ10" s="2936"/>
      <c r="NIR10" s="2936"/>
      <c r="NIS10" s="2936"/>
      <c r="NIT10" s="2936"/>
      <c r="NIU10" s="2936"/>
      <c r="NIV10" s="2936"/>
      <c r="NIW10" s="2936"/>
      <c r="NIX10" s="2936"/>
      <c r="NIY10" s="2936"/>
      <c r="NIZ10" s="2936"/>
      <c r="NJA10" s="2936"/>
      <c r="NJB10" s="2936"/>
      <c r="NJC10" s="2936"/>
      <c r="NJD10" s="2936"/>
      <c r="NJE10" s="2936"/>
      <c r="NJF10" s="2936"/>
      <c r="NJG10" s="2936"/>
      <c r="NJH10" s="2936"/>
      <c r="NJI10" s="2936"/>
      <c r="NJJ10" s="2936"/>
      <c r="NJK10" s="2936"/>
      <c r="NJL10" s="2936"/>
      <c r="NJM10" s="2936"/>
      <c r="NJN10" s="2936"/>
      <c r="NJO10" s="2936"/>
      <c r="NJP10" s="2936"/>
      <c r="NJQ10" s="2936"/>
      <c r="NJR10" s="2936"/>
      <c r="NJS10" s="2936"/>
      <c r="NJT10" s="2936"/>
      <c r="NJU10" s="2936"/>
      <c r="NJV10" s="2936"/>
      <c r="NJW10" s="2936"/>
      <c r="NJX10" s="2936"/>
      <c r="NJY10" s="2936"/>
      <c r="NJZ10" s="2936"/>
      <c r="NKA10" s="2936"/>
      <c r="NKB10" s="2936"/>
      <c r="NKC10" s="2936"/>
      <c r="NKD10" s="2936"/>
      <c r="NKE10" s="2936"/>
      <c r="NKF10" s="2936"/>
      <c r="NKG10" s="2936"/>
      <c r="NKH10" s="2936"/>
      <c r="NKI10" s="2936"/>
      <c r="NKJ10" s="2936"/>
      <c r="NKK10" s="2936"/>
      <c r="NKL10" s="2936"/>
      <c r="NKM10" s="2936"/>
      <c r="NKN10" s="2936"/>
      <c r="NKO10" s="2936"/>
      <c r="NKP10" s="2936"/>
      <c r="NKQ10" s="2936"/>
      <c r="NKR10" s="2936"/>
      <c r="NKS10" s="2936"/>
      <c r="NKT10" s="2936"/>
      <c r="NKU10" s="2936"/>
      <c r="NKV10" s="2936"/>
      <c r="NKW10" s="2936"/>
      <c r="NKX10" s="2936"/>
      <c r="NKY10" s="2936"/>
      <c r="NKZ10" s="2936"/>
      <c r="NLA10" s="2936"/>
      <c r="NLB10" s="2936"/>
      <c r="NLC10" s="2936"/>
      <c r="NLD10" s="2936"/>
      <c r="NLE10" s="2936"/>
      <c r="NLF10" s="2936"/>
      <c r="NLG10" s="2936"/>
      <c r="NLH10" s="2936"/>
      <c r="NLI10" s="2936"/>
      <c r="NLJ10" s="2936"/>
      <c r="NLK10" s="2936"/>
      <c r="NLL10" s="2936"/>
      <c r="NLM10" s="2936"/>
      <c r="NLN10" s="2936"/>
      <c r="NLO10" s="2936"/>
      <c r="NLP10" s="2936"/>
      <c r="NLQ10" s="2936"/>
      <c r="NLR10" s="2936"/>
      <c r="NLS10" s="2936"/>
      <c r="NLT10" s="2936"/>
      <c r="NLU10" s="2936"/>
      <c r="NLV10" s="2936"/>
      <c r="NLW10" s="2936"/>
      <c r="NLX10" s="2936"/>
      <c r="NLY10" s="2936"/>
      <c r="NLZ10" s="2936"/>
      <c r="NMA10" s="2936"/>
      <c r="NMB10" s="2936"/>
      <c r="NMC10" s="2936"/>
      <c r="NMD10" s="2936"/>
      <c r="NME10" s="2936"/>
      <c r="NMF10" s="2936"/>
      <c r="NMG10" s="2936"/>
      <c r="NMH10" s="2936"/>
      <c r="NMI10" s="2936"/>
      <c r="NMJ10" s="2936"/>
      <c r="NMK10" s="2936"/>
      <c r="NML10" s="2936"/>
      <c r="NMM10" s="2936"/>
      <c r="NMN10" s="2936"/>
      <c r="NMO10" s="2936"/>
      <c r="NMP10" s="2936"/>
      <c r="NMQ10" s="2936"/>
      <c r="NMR10" s="2936"/>
      <c r="NMS10" s="2936"/>
      <c r="NMT10" s="2936"/>
      <c r="NMU10" s="2936"/>
      <c r="NMV10" s="2936"/>
      <c r="NMW10" s="2936"/>
      <c r="NMX10" s="2936"/>
      <c r="NMY10" s="2936"/>
      <c r="NMZ10" s="2936"/>
      <c r="NNA10" s="2936"/>
      <c r="NNB10" s="2936"/>
      <c r="NNC10" s="2936"/>
      <c r="NND10" s="2936"/>
      <c r="NNE10" s="2936"/>
      <c r="NNF10" s="2936"/>
      <c r="NNG10" s="2936"/>
      <c r="NNH10" s="2936"/>
      <c r="NNI10" s="2936"/>
      <c r="NNJ10" s="2936"/>
      <c r="NNK10" s="2936"/>
      <c r="NNL10" s="2936"/>
      <c r="NNM10" s="2936"/>
      <c r="NNN10" s="2936"/>
      <c r="NNO10" s="2936"/>
      <c r="NNP10" s="2936"/>
      <c r="NNQ10" s="2936"/>
      <c r="NNR10" s="2936"/>
      <c r="NNS10" s="2936"/>
      <c r="NNT10" s="2936"/>
      <c r="NNU10" s="2936"/>
      <c r="NNV10" s="2936"/>
      <c r="NNW10" s="2936"/>
      <c r="NNX10" s="2936"/>
      <c r="NNY10" s="2936"/>
      <c r="NNZ10" s="2936"/>
      <c r="NOA10" s="2936"/>
      <c r="NOB10" s="2936"/>
      <c r="NOC10" s="2936"/>
      <c r="NOD10" s="2936"/>
      <c r="NOE10" s="2936"/>
      <c r="NOF10" s="2936"/>
      <c r="NOG10" s="2936"/>
      <c r="NOH10" s="2936"/>
      <c r="NOI10" s="2936"/>
      <c r="NOJ10" s="2936"/>
      <c r="NOK10" s="2936"/>
      <c r="NOL10" s="2936"/>
      <c r="NOM10" s="2936"/>
      <c r="NON10" s="2936"/>
      <c r="NOO10" s="2936"/>
      <c r="NOP10" s="2936"/>
      <c r="NOQ10" s="2936"/>
      <c r="NOR10" s="2936"/>
      <c r="NOS10" s="2936"/>
      <c r="NOT10" s="2936"/>
      <c r="NOU10" s="2936"/>
      <c r="NOV10" s="2936"/>
      <c r="NOW10" s="2936"/>
      <c r="NOX10" s="2936"/>
      <c r="NOY10" s="2936"/>
      <c r="NOZ10" s="2936"/>
      <c r="NPA10" s="2936"/>
      <c r="NPB10" s="2936"/>
      <c r="NPC10" s="2936"/>
      <c r="NPD10" s="2936"/>
      <c r="NPE10" s="2936"/>
      <c r="NPF10" s="2936"/>
      <c r="NPG10" s="2936"/>
      <c r="NPH10" s="2936"/>
      <c r="NPI10" s="2936"/>
      <c r="NPJ10" s="2936"/>
      <c r="NPK10" s="2936"/>
      <c r="NPL10" s="2936"/>
      <c r="NPM10" s="2936"/>
      <c r="NPN10" s="2936"/>
      <c r="NPO10" s="2936"/>
      <c r="NPP10" s="2936"/>
      <c r="NPQ10" s="2936"/>
      <c r="NPR10" s="2936"/>
      <c r="NPS10" s="2936"/>
      <c r="NPT10" s="2936"/>
      <c r="NPU10" s="2936"/>
      <c r="NPV10" s="2936"/>
      <c r="NPW10" s="2936"/>
      <c r="NPX10" s="2936"/>
      <c r="NPY10" s="2936"/>
      <c r="NPZ10" s="2936"/>
      <c r="NQA10" s="2936"/>
      <c r="NQB10" s="2936"/>
      <c r="NQC10" s="2936"/>
      <c r="NQD10" s="2936"/>
      <c r="NQE10" s="2936"/>
      <c r="NQF10" s="2936"/>
      <c r="NQG10" s="2936"/>
      <c r="NQH10" s="2936"/>
      <c r="NQI10" s="2936"/>
      <c r="NQJ10" s="2936"/>
      <c r="NQK10" s="2936"/>
      <c r="NQL10" s="2936"/>
      <c r="NQM10" s="2936"/>
      <c r="NQN10" s="2936"/>
      <c r="NQO10" s="2936"/>
      <c r="NQP10" s="2936"/>
      <c r="NQQ10" s="2936"/>
      <c r="NQR10" s="2936"/>
      <c r="NQS10" s="2936"/>
      <c r="NQT10" s="2936"/>
      <c r="NQU10" s="2936"/>
      <c r="NQV10" s="2936"/>
      <c r="NQW10" s="2936"/>
      <c r="NQX10" s="2936"/>
      <c r="NQY10" s="2936"/>
      <c r="NQZ10" s="2936"/>
      <c r="NRA10" s="2936"/>
      <c r="NRB10" s="2936"/>
      <c r="NRC10" s="2936"/>
      <c r="NRD10" s="2936"/>
      <c r="NRE10" s="2936"/>
      <c r="NRF10" s="2936"/>
      <c r="NRG10" s="2936"/>
      <c r="NRH10" s="2936"/>
      <c r="NRI10" s="2936"/>
      <c r="NRJ10" s="2936"/>
      <c r="NRK10" s="2936"/>
      <c r="NRL10" s="2936"/>
      <c r="NRM10" s="2936"/>
      <c r="NRN10" s="2936"/>
      <c r="NRO10" s="2936"/>
      <c r="NRP10" s="2936"/>
      <c r="NRQ10" s="2936"/>
      <c r="NRR10" s="2936"/>
      <c r="NRS10" s="2936"/>
      <c r="NRT10" s="2936"/>
      <c r="NRU10" s="2936"/>
      <c r="NRV10" s="2936"/>
      <c r="NRW10" s="2936"/>
      <c r="NRX10" s="2936"/>
      <c r="NRY10" s="2936"/>
      <c r="NRZ10" s="2936"/>
      <c r="NSA10" s="2936"/>
      <c r="NSB10" s="2936"/>
      <c r="NSC10" s="2936"/>
      <c r="NSD10" s="2936"/>
      <c r="NSE10" s="2936"/>
      <c r="NSF10" s="2936"/>
      <c r="NSG10" s="2936"/>
      <c r="NSH10" s="2936"/>
      <c r="NSI10" s="2936"/>
      <c r="NSJ10" s="2936"/>
      <c r="NSK10" s="2936"/>
      <c r="NSL10" s="2936"/>
      <c r="NSM10" s="2936"/>
      <c r="NSN10" s="2936"/>
      <c r="NSO10" s="2936"/>
      <c r="NSP10" s="2936"/>
      <c r="NSQ10" s="2936"/>
      <c r="NSR10" s="2936"/>
      <c r="NSS10" s="2936"/>
      <c r="NST10" s="2936"/>
      <c r="NSU10" s="2936"/>
      <c r="NSV10" s="2936"/>
      <c r="NSW10" s="2936"/>
      <c r="NSX10" s="2936"/>
      <c r="NSY10" s="2936"/>
      <c r="NSZ10" s="2936"/>
      <c r="NTA10" s="2936"/>
      <c r="NTB10" s="2936"/>
      <c r="NTC10" s="2936"/>
      <c r="NTD10" s="2936"/>
      <c r="NTE10" s="2936"/>
      <c r="NTF10" s="2936"/>
      <c r="NTG10" s="2936"/>
      <c r="NTH10" s="2936"/>
      <c r="NTI10" s="2936"/>
      <c r="NTJ10" s="2936"/>
      <c r="NTK10" s="2936"/>
      <c r="NTL10" s="2936"/>
      <c r="NTM10" s="2936"/>
      <c r="NTN10" s="2936"/>
      <c r="NTO10" s="2936"/>
      <c r="NTP10" s="2936"/>
      <c r="NTQ10" s="2936"/>
      <c r="NTR10" s="2936"/>
      <c r="NTS10" s="2936"/>
      <c r="NTT10" s="2936"/>
      <c r="NTU10" s="2936"/>
      <c r="NTV10" s="2936"/>
      <c r="NTW10" s="2936"/>
      <c r="NTX10" s="2936"/>
      <c r="NTY10" s="2936"/>
      <c r="NTZ10" s="2936"/>
      <c r="NUA10" s="2936"/>
      <c r="NUB10" s="2936"/>
      <c r="NUC10" s="2936"/>
      <c r="NUD10" s="2936"/>
      <c r="NUE10" s="2936"/>
      <c r="NUF10" s="2936"/>
      <c r="NUG10" s="2936"/>
      <c r="NUH10" s="2936"/>
      <c r="NUI10" s="2936"/>
      <c r="NUJ10" s="2936"/>
      <c r="NUK10" s="2936"/>
      <c r="NUL10" s="2936"/>
      <c r="NUM10" s="2936"/>
      <c r="NUN10" s="2936"/>
      <c r="NUO10" s="2936"/>
      <c r="NUP10" s="2936"/>
      <c r="NUQ10" s="2936"/>
      <c r="NUR10" s="2936"/>
      <c r="NUS10" s="2936"/>
      <c r="NUT10" s="2936"/>
      <c r="NUU10" s="2936"/>
      <c r="NUV10" s="2936"/>
      <c r="NUW10" s="2936"/>
      <c r="NUX10" s="2936"/>
      <c r="NUY10" s="2936"/>
      <c r="NUZ10" s="2936"/>
      <c r="NVA10" s="2936"/>
      <c r="NVB10" s="2936"/>
      <c r="NVC10" s="2936"/>
      <c r="NVD10" s="2936"/>
      <c r="NVE10" s="2936"/>
      <c r="NVF10" s="2936"/>
      <c r="NVG10" s="2936"/>
      <c r="NVH10" s="2936"/>
      <c r="NVI10" s="2936"/>
      <c r="NVJ10" s="2936"/>
      <c r="NVK10" s="2936"/>
      <c r="NVL10" s="2936"/>
      <c r="NVM10" s="2936"/>
      <c r="NVN10" s="2936"/>
      <c r="NVO10" s="2936"/>
      <c r="NVP10" s="2936"/>
      <c r="NVQ10" s="2936"/>
      <c r="NVR10" s="2936"/>
      <c r="NVS10" s="2936"/>
      <c r="NVT10" s="2936"/>
      <c r="NVU10" s="2936"/>
      <c r="NVV10" s="2936"/>
      <c r="NVW10" s="2936"/>
      <c r="NVX10" s="2936"/>
      <c r="NVY10" s="2936"/>
      <c r="NVZ10" s="2936"/>
      <c r="NWA10" s="2936"/>
      <c r="NWB10" s="2936"/>
      <c r="NWC10" s="2936"/>
      <c r="NWD10" s="2936"/>
      <c r="NWE10" s="2936"/>
      <c r="NWF10" s="2936"/>
      <c r="NWG10" s="2936"/>
      <c r="NWH10" s="2936"/>
      <c r="NWI10" s="2936"/>
      <c r="NWJ10" s="2936"/>
      <c r="NWK10" s="2936"/>
      <c r="NWL10" s="2936"/>
      <c r="NWM10" s="2936"/>
      <c r="NWN10" s="2936"/>
      <c r="NWO10" s="2936"/>
      <c r="NWP10" s="2936"/>
      <c r="NWQ10" s="2936"/>
      <c r="NWR10" s="2936"/>
      <c r="NWS10" s="2936"/>
      <c r="NWT10" s="2936"/>
      <c r="NWU10" s="2936"/>
      <c r="NWV10" s="2936"/>
      <c r="NWW10" s="2936"/>
      <c r="NWX10" s="2936"/>
      <c r="NWY10" s="2936"/>
      <c r="NWZ10" s="2936"/>
      <c r="NXA10" s="2936"/>
      <c r="NXB10" s="2936"/>
      <c r="NXC10" s="2936"/>
      <c r="NXD10" s="2936"/>
      <c r="NXE10" s="2936"/>
      <c r="NXF10" s="2936"/>
      <c r="NXG10" s="2936"/>
      <c r="NXH10" s="2936"/>
      <c r="NXI10" s="2936"/>
      <c r="NXJ10" s="2936"/>
      <c r="NXK10" s="2936"/>
      <c r="NXL10" s="2936"/>
      <c r="NXM10" s="2936"/>
      <c r="NXN10" s="2936"/>
      <c r="NXO10" s="2936"/>
      <c r="NXP10" s="2936"/>
      <c r="NXQ10" s="2936"/>
      <c r="NXR10" s="2936"/>
      <c r="NXS10" s="2936"/>
      <c r="NXT10" s="2936"/>
      <c r="NXU10" s="2936"/>
      <c r="NXV10" s="2936"/>
      <c r="NXW10" s="2936"/>
      <c r="NXX10" s="2936"/>
      <c r="NXY10" s="2936"/>
      <c r="NXZ10" s="2936"/>
      <c r="NYA10" s="2936"/>
      <c r="NYB10" s="2936"/>
      <c r="NYC10" s="2936"/>
      <c r="NYD10" s="2936"/>
      <c r="NYE10" s="2936"/>
      <c r="NYF10" s="2936"/>
      <c r="NYG10" s="2936"/>
      <c r="NYH10" s="2936"/>
      <c r="NYI10" s="2936"/>
      <c r="NYJ10" s="2936"/>
      <c r="NYK10" s="2936"/>
      <c r="NYL10" s="2936"/>
      <c r="NYM10" s="2936"/>
      <c r="NYN10" s="2936"/>
      <c r="NYO10" s="2936"/>
      <c r="NYP10" s="2936"/>
      <c r="NYQ10" s="2936"/>
      <c r="NYR10" s="2936"/>
      <c r="NYS10" s="2936"/>
      <c r="NYT10" s="2936"/>
      <c r="NYU10" s="2936"/>
      <c r="NYV10" s="2936"/>
      <c r="NYW10" s="2936"/>
      <c r="NYX10" s="2936"/>
      <c r="NYY10" s="2936"/>
      <c r="NYZ10" s="2936"/>
      <c r="NZA10" s="2936"/>
      <c r="NZB10" s="2936"/>
      <c r="NZC10" s="2936"/>
      <c r="NZD10" s="2936"/>
      <c r="NZE10" s="2936"/>
      <c r="NZF10" s="2936"/>
      <c r="NZG10" s="2936"/>
      <c r="NZH10" s="2936"/>
      <c r="NZI10" s="2936"/>
      <c r="NZJ10" s="2936"/>
      <c r="NZK10" s="2936"/>
      <c r="NZL10" s="2936"/>
      <c r="NZM10" s="2936"/>
      <c r="NZN10" s="2936"/>
      <c r="NZO10" s="2936"/>
      <c r="NZP10" s="2936"/>
      <c r="NZQ10" s="2936"/>
      <c r="NZR10" s="2936"/>
      <c r="NZS10" s="2936"/>
      <c r="NZT10" s="2936"/>
      <c r="NZU10" s="2936"/>
      <c r="NZV10" s="2936"/>
      <c r="NZW10" s="2936"/>
      <c r="NZX10" s="2936"/>
      <c r="NZY10" s="2936"/>
      <c r="NZZ10" s="2936"/>
      <c r="OAA10" s="2936"/>
      <c r="OAB10" s="2936"/>
      <c r="OAC10" s="2936"/>
      <c r="OAD10" s="2936"/>
      <c r="OAE10" s="2936"/>
      <c r="OAF10" s="2936"/>
      <c r="OAG10" s="2936"/>
      <c r="OAH10" s="2936"/>
      <c r="OAI10" s="2936"/>
      <c r="OAJ10" s="2936"/>
      <c r="OAK10" s="2936"/>
      <c r="OAL10" s="2936"/>
      <c r="OAM10" s="2936"/>
      <c r="OAN10" s="2936"/>
      <c r="OAO10" s="2936"/>
      <c r="OAP10" s="2936"/>
      <c r="OAQ10" s="2936"/>
      <c r="OAR10" s="2936"/>
      <c r="OAS10" s="2936"/>
      <c r="OAT10" s="2936"/>
      <c r="OAU10" s="2936"/>
      <c r="OAV10" s="2936"/>
      <c r="OAW10" s="2936"/>
      <c r="OAX10" s="2936"/>
      <c r="OAY10" s="2936"/>
      <c r="OAZ10" s="2936"/>
      <c r="OBA10" s="2936"/>
      <c r="OBB10" s="2936"/>
      <c r="OBC10" s="2936"/>
      <c r="OBD10" s="2936"/>
      <c r="OBE10" s="2936"/>
      <c r="OBF10" s="2936"/>
      <c r="OBG10" s="2936"/>
      <c r="OBH10" s="2936"/>
      <c r="OBI10" s="2936"/>
      <c r="OBJ10" s="2936"/>
      <c r="OBK10" s="2936"/>
      <c r="OBL10" s="2936"/>
      <c r="OBM10" s="2936"/>
      <c r="OBN10" s="2936"/>
      <c r="OBO10" s="2936"/>
      <c r="OBP10" s="2936"/>
      <c r="OBQ10" s="2936"/>
      <c r="OBR10" s="2936"/>
      <c r="OBS10" s="2936"/>
      <c r="OBT10" s="2936"/>
      <c r="OBU10" s="2936"/>
      <c r="OBV10" s="2936"/>
      <c r="OBW10" s="2936"/>
      <c r="OBX10" s="2936"/>
      <c r="OBY10" s="2936"/>
      <c r="OBZ10" s="2936"/>
      <c r="OCA10" s="2936"/>
      <c r="OCB10" s="2936"/>
      <c r="OCC10" s="2936"/>
      <c r="OCD10" s="2936"/>
      <c r="OCE10" s="2936"/>
      <c r="OCF10" s="2936"/>
      <c r="OCG10" s="2936"/>
      <c r="OCH10" s="2936"/>
      <c r="OCI10" s="2936"/>
      <c r="OCJ10" s="2936"/>
      <c r="OCK10" s="2936"/>
      <c r="OCL10" s="2936"/>
      <c r="OCM10" s="2936"/>
      <c r="OCN10" s="2936"/>
      <c r="OCO10" s="2936"/>
      <c r="OCP10" s="2936"/>
      <c r="OCQ10" s="2936"/>
      <c r="OCR10" s="2936"/>
      <c r="OCS10" s="2936"/>
      <c r="OCT10" s="2936"/>
      <c r="OCU10" s="2936"/>
      <c r="OCV10" s="2936"/>
      <c r="OCW10" s="2936"/>
      <c r="OCX10" s="2936"/>
      <c r="OCY10" s="2936"/>
      <c r="OCZ10" s="2936"/>
      <c r="ODA10" s="2936"/>
      <c r="ODB10" s="2936"/>
      <c r="ODC10" s="2936"/>
      <c r="ODD10" s="2936"/>
      <c r="ODE10" s="2936"/>
      <c r="ODF10" s="2936"/>
      <c r="ODG10" s="2936"/>
      <c r="ODH10" s="2936"/>
      <c r="ODI10" s="2936"/>
      <c r="ODJ10" s="2936"/>
      <c r="ODK10" s="2936"/>
      <c r="ODL10" s="2936"/>
      <c r="ODM10" s="2936"/>
      <c r="ODN10" s="2936"/>
      <c r="ODO10" s="2936"/>
      <c r="ODP10" s="2936"/>
      <c r="ODQ10" s="2936"/>
      <c r="ODR10" s="2936"/>
      <c r="ODS10" s="2936"/>
      <c r="ODT10" s="2936"/>
      <c r="ODU10" s="2936"/>
      <c r="ODV10" s="2936"/>
      <c r="ODW10" s="2936"/>
      <c r="ODX10" s="2936"/>
      <c r="ODY10" s="2936"/>
      <c r="ODZ10" s="2936"/>
      <c r="OEA10" s="2936"/>
      <c r="OEB10" s="2936"/>
      <c r="OEC10" s="2936"/>
      <c r="OED10" s="2936"/>
      <c r="OEE10" s="2936"/>
      <c r="OEF10" s="2936"/>
      <c r="OEG10" s="2936"/>
      <c r="OEH10" s="2936"/>
      <c r="OEI10" s="2936"/>
      <c r="OEJ10" s="2936"/>
      <c r="OEK10" s="2936"/>
      <c r="OEL10" s="2936"/>
      <c r="OEM10" s="2936"/>
      <c r="OEN10" s="2936"/>
      <c r="OEO10" s="2936"/>
      <c r="OEP10" s="2936"/>
      <c r="OEQ10" s="2936"/>
      <c r="OER10" s="2936"/>
      <c r="OES10" s="2936"/>
      <c r="OET10" s="2936"/>
      <c r="OEU10" s="2936"/>
      <c r="OEV10" s="2936"/>
      <c r="OEW10" s="2936"/>
      <c r="OEX10" s="2936"/>
      <c r="OEY10" s="2936"/>
      <c r="OEZ10" s="2936"/>
      <c r="OFA10" s="2936"/>
      <c r="OFB10" s="2936"/>
      <c r="OFC10" s="2936"/>
      <c r="OFD10" s="2936"/>
      <c r="OFE10" s="2936"/>
      <c r="OFF10" s="2936"/>
      <c r="OFG10" s="2936"/>
      <c r="OFH10" s="2936"/>
      <c r="OFI10" s="2936"/>
      <c r="OFJ10" s="2936"/>
      <c r="OFK10" s="2936"/>
      <c r="OFL10" s="2936"/>
      <c r="OFM10" s="2936"/>
      <c r="OFN10" s="2936"/>
      <c r="OFO10" s="2936"/>
      <c r="OFP10" s="2936"/>
      <c r="OFQ10" s="2936"/>
      <c r="OFR10" s="2936"/>
      <c r="OFS10" s="2936"/>
      <c r="OFT10" s="2936"/>
      <c r="OFU10" s="2936"/>
      <c r="OFV10" s="2936"/>
      <c r="OFW10" s="2936"/>
      <c r="OFX10" s="2936"/>
      <c r="OFY10" s="2936"/>
      <c r="OFZ10" s="2936"/>
      <c r="OGA10" s="2936"/>
      <c r="OGB10" s="2936"/>
      <c r="OGC10" s="2936"/>
      <c r="OGD10" s="2936"/>
      <c r="OGE10" s="2936"/>
      <c r="OGF10" s="2936"/>
      <c r="OGG10" s="2936"/>
      <c r="OGH10" s="2936"/>
      <c r="OGI10" s="2936"/>
      <c r="OGJ10" s="2936"/>
      <c r="OGK10" s="2936"/>
      <c r="OGL10" s="2936"/>
      <c r="OGM10" s="2936"/>
      <c r="OGN10" s="2936"/>
      <c r="OGO10" s="2936"/>
      <c r="OGP10" s="2936"/>
      <c r="OGQ10" s="2936"/>
      <c r="OGR10" s="2936"/>
      <c r="OGS10" s="2936"/>
      <c r="OGT10" s="2936"/>
      <c r="OGU10" s="2936"/>
      <c r="OGV10" s="2936"/>
      <c r="OGW10" s="2936"/>
      <c r="OGX10" s="2936"/>
      <c r="OGY10" s="2936"/>
      <c r="OGZ10" s="2936"/>
      <c r="OHA10" s="2936"/>
      <c r="OHB10" s="2936"/>
      <c r="OHC10" s="2936"/>
      <c r="OHD10" s="2936"/>
      <c r="OHE10" s="2936"/>
      <c r="OHF10" s="2936"/>
      <c r="OHG10" s="2936"/>
      <c r="OHH10" s="2936"/>
      <c r="OHI10" s="2936"/>
      <c r="OHJ10" s="2936"/>
      <c r="OHK10" s="2936"/>
      <c r="OHL10" s="2936"/>
      <c r="OHM10" s="2936"/>
      <c r="OHN10" s="2936"/>
      <c r="OHO10" s="2936"/>
      <c r="OHP10" s="2936"/>
      <c r="OHQ10" s="2936"/>
      <c r="OHR10" s="2936"/>
      <c r="OHS10" s="2936"/>
      <c r="OHT10" s="2936"/>
      <c r="OHU10" s="2936"/>
      <c r="OHV10" s="2936"/>
      <c r="OHW10" s="2936"/>
      <c r="OHX10" s="2936"/>
      <c r="OHY10" s="2936"/>
      <c r="OHZ10" s="2936"/>
      <c r="OIA10" s="2936"/>
      <c r="OIB10" s="2936"/>
      <c r="OIC10" s="2936"/>
      <c r="OID10" s="2936"/>
      <c r="OIE10" s="2936"/>
      <c r="OIF10" s="2936"/>
      <c r="OIG10" s="2936"/>
      <c r="OIH10" s="2936"/>
      <c r="OII10" s="2936"/>
      <c r="OIJ10" s="2936"/>
      <c r="OIK10" s="2936"/>
      <c r="OIL10" s="2936"/>
      <c r="OIM10" s="2936"/>
      <c r="OIN10" s="2936"/>
      <c r="OIO10" s="2936"/>
      <c r="OIP10" s="2936"/>
      <c r="OIQ10" s="2936"/>
      <c r="OIR10" s="2936"/>
      <c r="OIS10" s="2936"/>
      <c r="OIT10" s="2936"/>
      <c r="OIU10" s="2936"/>
      <c r="OIV10" s="2936"/>
      <c r="OIW10" s="2936"/>
      <c r="OIX10" s="2936"/>
      <c r="OIY10" s="2936"/>
      <c r="OIZ10" s="2936"/>
      <c r="OJA10" s="2936"/>
      <c r="OJB10" s="2936"/>
      <c r="OJC10" s="2936"/>
      <c r="OJD10" s="2936"/>
      <c r="OJE10" s="2936"/>
      <c r="OJF10" s="2936"/>
      <c r="OJG10" s="2936"/>
      <c r="OJH10" s="2936"/>
      <c r="OJI10" s="2936"/>
      <c r="OJJ10" s="2936"/>
      <c r="OJK10" s="2936"/>
      <c r="OJL10" s="2936"/>
      <c r="OJM10" s="2936"/>
      <c r="OJN10" s="2936"/>
      <c r="OJO10" s="2936"/>
      <c r="OJP10" s="2936"/>
      <c r="OJQ10" s="2936"/>
      <c r="OJR10" s="2936"/>
      <c r="OJS10" s="2936"/>
      <c r="OJT10" s="2936"/>
      <c r="OJU10" s="2936"/>
      <c r="OJV10" s="2936"/>
      <c r="OJW10" s="2936"/>
      <c r="OJX10" s="2936"/>
      <c r="OJY10" s="2936"/>
      <c r="OJZ10" s="2936"/>
      <c r="OKA10" s="2936"/>
      <c r="OKB10" s="2936"/>
      <c r="OKC10" s="2936"/>
      <c r="OKD10" s="2936"/>
      <c r="OKE10" s="2936"/>
      <c r="OKF10" s="2936"/>
      <c r="OKG10" s="2936"/>
      <c r="OKH10" s="2936"/>
      <c r="OKI10" s="2936"/>
      <c r="OKJ10" s="2936"/>
      <c r="OKK10" s="2936"/>
      <c r="OKL10" s="2936"/>
      <c r="OKM10" s="2936"/>
      <c r="OKN10" s="2936"/>
      <c r="OKO10" s="2936"/>
      <c r="OKP10" s="2936"/>
      <c r="OKQ10" s="2936"/>
      <c r="OKR10" s="2936"/>
      <c r="OKS10" s="2936"/>
      <c r="OKT10" s="2936"/>
      <c r="OKU10" s="2936"/>
      <c r="OKV10" s="2936"/>
      <c r="OKW10" s="2936"/>
      <c r="OKX10" s="2936"/>
      <c r="OKY10" s="2936"/>
      <c r="OKZ10" s="2936"/>
      <c r="OLA10" s="2936"/>
      <c r="OLB10" s="2936"/>
      <c r="OLC10" s="2936"/>
      <c r="OLD10" s="2936"/>
      <c r="OLE10" s="2936"/>
      <c r="OLF10" s="2936"/>
      <c r="OLG10" s="2936"/>
      <c r="OLH10" s="2936"/>
      <c r="OLI10" s="2936"/>
      <c r="OLJ10" s="2936"/>
      <c r="OLK10" s="2936"/>
      <c r="OLL10" s="2936"/>
      <c r="OLM10" s="2936"/>
      <c r="OLN10" s="2936"/>
      <c r="OLO10" s="2936"/>
      <c r="OLP10" s="2936"/>
      <c r="OLQ10" s="2936"/>
      <c r="OLR10" s="2936"/>
      <c r="OLS10" s="2936"/>
      <c r="OLT10" s="2936"/>
      <c r="OLU10" s="2936"/>
      <c r="OLV10" s="2936"/>
      <c r="OLW10" s="2936"/>
      <c r="OLX10" s="2936"/>
      <c r="OLY10" s="2936"/>
      <c r="OLZ10" s="2936"/>
      <c r="OMA10" s="2936"/>
      <c r="OMB10" s="2936"/>
      <c r="OMC10" s="2936"/>
      <c r="OMD10" s="2936"/>
      <c r="OME10" s="2936"/>
      <c r="OMF10" s="2936"/>
      <c r="OMG10" s="2936"/>
      <c r="OMH10" s="2936"/>
      <c r="OMI10" s="2936"/>
      <c r="OMJ10" s="2936"/>
      <c r="OMK10" s="2936"/>
      <c r="OML10" s="2936"/>
      <c r="OMM10" s="2936"/>
      <c r="OMN10" s="2936"/>
      <c r="OMO10" s="2936"/>
      <c r="OMP10" s="2936"/>
      <c r="OMQ10" s="2936"/>
      <c r="OMR10" s="2936"/>
      <c r="OMS10" s="2936"/>
      <c r="OMT10" s="2936"/>
      <c r="OMU10" s="2936"/>
      <c r="OMV10" s="2936"/>
      <c r="OMW10" s="2936"/>
      <c r="OMX10" s="2936"/>
      <c r="OMY10" s="2936"/>
      <c r="OMZ10" s="2936"/>
      <c r="ONA10" s="2936"/>
      <c r="ONB10" s="2936"/>
      <c r="ONC10" s="2936"/>
      <c r="OND10" s="2936"/>
      <c r="ONE10" s="2936"/>
      <c r="ONF10" s="2936"/>
      <c r="ONG10" s="2936"/>
      <c r="ONH10" s="2936"/>
      <c r="ONI10" s="2936"/>
      <c r="ONJ10" s="2936"/>
      <c r="ONK10" s="2936"/>
      <c r="ONL10" s="2936"/>
      <c r="ONM10" s="2936"/>
      <c r="ONN10" s="2936"/>
      <c r="ONO10" s="2936"/>
      <c r="ONP10" s="2936"/>
      <c r="ONQ10" s="2936"/>
      <c r="ONR10" s="2936"/>
      <c r="ONS10" s="2936"/>
      <c r="ONT10" s="2936"/>
      <c r="ONU10" s="2936"/>
      <c r="ONV10" s="2936"/>
      <c r="ONW10" s="2936"/>
      <c r="ONX10" s="2936"/>
      <c r="ONY10" s="2936"/>
      <c r="ONZ10" s="2936"/>
      <c r="OOA10" s="2936"/>
      <c r="OOB10" s="2936"/>
      <c r="OOC10" s="2936"/>
      <c r="OOD10" s="2936"/>
      <c r="OOE10" s="2936"/>
      <c r="OOF10" s="2936"/>
      <c r="OOG10" s="2936"/>
      <c r="OOH10" s="2936"/>
      <c r="OOI10" s="2936"/>
      <c r="OOJ10" s="2936"/>
      <c r="OOK10" s="2936"/>
      <c r="OOL10" s="2936"/>
      <c r="OOM10" s="2936"/>
      <c r="OON10" s="2936"/>
      <c r="OOO10" s="2936"/>
      <c r="OOP10" s="2936"/>
      <c r="OOQ10" s="2936"/>
      <c r="OOR10" s="2936"/>
      <c r="OOS10" s="2936"/>
      <c r="OOT10" s="2936"/>
      <c r="OOU10" s="2936"/>
      <c r="OOV10" s="2936"/>
      <c r="OOW10" s="2936"/>
      <c r="OOX10" s="2936"/>
      <c r="OOY10" s="2936"/>
      <c r="OOZ10" s="2936"/>
      <c r="OPA10" s="2936"/>
      <c r="OPB10" s="2936"/>
      <c r="OPC10" s="2936"/>
      <c r="OPD10" s="2936"/>
      <c r="OPE10" s="2936"/>
      <c r="OPF10" s="2936"/>
      <c r="OPG10" s="2936"/>
      <c r="OPH10" s="2936"/>
      <c r="OPI10" s="2936"/>
      <c r="OPJ10" s="2936"/>
      <c r="OPK10" s="2936"/>
      <c r="OPL10" s="2936"/>
      <c r="OPM10" s="2936"/>
      <c r="OPN10" s="2936"/>
      <c r="OPO10" s="2936"/>
      <c r="OPP10" s="2936"/>
      <c r="OPQ10" s="2936"/>
      <c r="OPR10" s="2936"/>
      <c r="OPS10" s="2936"/>
      <c r="OPT10" s="2936"/>
      <c r="OPU10" s="2936"/>
      <c r="OPV10" s="2936"/>
      <c r="OPW10" s="2936"/>
      <c r="OPX10" s="2936"/>
      <c r="OPY10" s="2936"/>
      <c r="OPZ10" s="2936"/>
      <c r="OQA10" s="2936"/>
      <c r="OQB10" s="2936"/>
      <c r="OQC10" s="2936"/>
      <c r="OQD10" s="2936"/>
      <c r="OQE10" s="2936"/>
      <c r="OQF10" s="2936"/>
      <c r="OQG10" s="2936"/>
      <c r="OQH10" s="2936"/>
      <c r="OQI10" s="2936"/>
      <c r="OQJ10" s="2936"/>
      <c r="OQK10" s="2936"/>
      <c r="OQL10" s="2936"/>
      <c r="OQM10" s="2936"/>
      <c r="OQN10" s="2936"/>
      <c r="OQO10" s="2936"/>
      <c r="OQP10" s="2936"/>
      <c r="OQQ10" s="2936"/>
      <c r="OQR10" s="2936"/>
      <c r="OQS10" s="2936"/>
      <c r="OQT10" s="2936"/>
      <c r="OQU10" s="2936"/>
      <c r="OQV10" s="2936"/>
      <c r="OQW10" s="2936"/>
      <c r="OQX10" s="2936"/>
      <c r="OQY10" s="2936"/>
      <c r="OQZ10" s="2936"/>
      <c r="ORA10" s="2936"/>
      <c r="ORB10" s="2936"/>
      <c r="ORC10" s="2936"/>
      <c r="ORD10" s="2936"/>
      <c r="ORE10" s="2936"/>
      <c r="ORF10" s="2936"/>
      <c r="ORG10" s="2936"/>
      <c r="ORH10" s="2936"/>
      <c r="ORI10" s="2936"/>
      <c r="ORJ10" s="2936"/>
      <c r="ORK10" s="2936"/>
      <c r="ORL10" s="2936"/>
      <c r="ORM10" s="2936"/>
      <c r="ORN10" s="2936"/>
      <c r="ORO10" s="2936"/>
      <c r="ORP10" s="2936"/>
      <c r="ORQ10" s="2936"/>
      <c r="ORR10" s="2936"/>
      <c r="ORS10" s="2936"/>
      <c r="ORT10" s="2936"/>
      <c r="ORU10" s="2936"/>
      <c r="ORV10" s="2936"/>
      <c r="ORW10" s="2936"/>
      <c r="ORX10" s="2936"/>
      <c r="ORY10" s="2936"/>
      <c r="ORZ10" s="2936"/>
      <c r="OSA10" s="2936"/>
      <c r="OSB10" s="2936"/>
      <c r="OSC10" s="2936"/>
      <c r="OSD10" s="2936"/>
      <c r="OSE10" s="2936"/>
      <c r="OSF10" s="2936"/>
      <c r="OSG10" s="2936"/>
      <c r="OSH10" s="2936"/>
      <c r="OSI10" s="2936"/>
      <c r="OSJ10" s="2936"/>
      <c r="OSK10" s="2936"/>
      <c r="OSL10" s="2936"/>
      <c r="OSM10" s="2936"/>
      <c r="OSN10" s="2936"/>
      <c r="OSO10" s="2936"/>
      <c r="OSP10" s="2936"/>
      <c r="OSQ10" s="2936"/>
      <c r="OSR10" s="2936"/>
      <c r="OSS10" s="2936"/>
      <c r="OST10" s="2936"/>
      <c r="OSU10" s="2936"/>
      <c r="OSV10" s="2936"/>
      <c r="OSW10" s="2936"/>
      <c r="OSX10" s="2936"/>
      <c r="OSY10" s="2936"/>
      <c r="OSZ10" s="2936"/>
      <c r="OTA10" s="2936"/>
      <c r="OTB10" s="2936"/>
      <c r="OTC10" s="2936"/>
      <c r="OTD10" s="2936"/>
      <c r="OTE10" s="2936"/>
      <c r="OTF10" s="2936"/>
      <c r="OTG10" s="2936"/>
      <c r="OTH10" s="2936"/>
      <c r="OTI10" s="2936"/>
      <c r="OTJ10" s="2936"/>
      <c r="OTK10" s="2936"/>
      <c r="OTL10" s="2936"/>
      <c r="OTM10" s="2936"/>
      <c r="OTN10" s="2936"/>
      <c r="OTO10" s="2936"/>
      <c r="OTP10" s="2936"/>
      <c r="OTQ10" s="2936"/>
      <c r="OTR10" s="2936"/>
      <c r="OTS10" s="2936"/>
      <c r="OTT10" s="2936"/>
      <c r="OTU10" s="2936"/>
      <c r="OTV10" s="2936"/>
      <c r="OTW10" s="2936"/>
      <c r="OTX10" s="2936"/>
      <c r="OTY10" s="2936"/>
      <c r="OTZ10" s="2936"/>
      <c r="OUA10" s="2936"/>
      <c r="OUB10" s="2936"/>
      <c r="OUC10" s="2936"/>
      <c r="OUD10" s="2936"/>
      <c r="OUE10" s="2936"/>
      <c r="OUF10" s="2936"/>
      <c r="OUG10" s="2936"/>
      <c r="OUH10" s="2936"/>
      <c r="OUI10" s="2936"/>
      <c r="OUJ10" s="2936"/>
      <c r="OUK10" s="2936"/>
      <c r="OUL10" s="2936"/>
      <c r="OUM10" s="2936"/>
      <c r="OUN10" s="2936"/>
      <c r="OUO10" s="2936"/>
      <c r="OUP10" s="2936"/>
      <c r="OUQ10" s="2936"/>
      <c r="OUR10" s="2936"/>
      <c r="OUS10" s="2936"/>
      <c r="OUT10" s="2936"/>
      <c r="OUU10" s="2936"/>
      <c r="OUV10" s="2936"/>
      <c r="OUW10" s="2936"/>
      <c r="OUX10" s="2936"/>
      <c r="OUY10" s="2936"/>
      <c r="OUZ10" s="2936"/>
      <c r="OVA10" s="2936"/>
      <c r="OVB10" s="2936"/>
      <c r="OVC10" s="2936"/>
      <c r="OVD10" s="2936"/>
      <c r="OVE10" s="2936"/>
      <c r="OVF10" s="2936"/>
      <c r="OVG10" s="2936"/>
      <c r="OVH10" s="2936"/>
      <c r="OVI10" s="2936"/>
      <c r="OVJ10" s="2936"/>
      <c r="OVK10" s="2936"/>
      <c r="OVL10" s="2936"/>
      <c r="OVM10" s="2936"/>
      <c r="OVN10" s="2936"/>
      <c r="OVO10" s="2936"/>
      <c r="OVP10" s="2936"/>
      <c r="OVQ10" s="2936"/>
      <c r="OVR10" s="2936"/>
      <c r="OVS10" s="2936"/>
      <c r="OVT10" s="2936"/>
      <c r="OVU10" s="2936"/>
      <c r="OVV10" s="2936"/>
      <c r="OVW10" s="2936"/>
      <c r="OVX10" s="2936"/>
      <c r="OVY10" s="2936"/>
      <c r="OVZ10" s="2936"/>
      <c r="OWA10" s="2936"/>
      <c r="OWB10" s="2936"/>
      <c r="OWC10" s="2936"/>
      <c r="OWD10" s="2936"/>
      <c r="OWE10" s="2936"/>
      <c r="OWF10" s="2936"/>
      <c r="OWG10" s="2936"/>
      <c r="OWH10" s="2936"/>
      <c r="OWI10" s="2936"/>
      <c r="OWJ10" s="2936"/>
      <c r="OWK10" s="2936"/>
      <c r="OWL10" s="2936"/>
      <c r="OWM10" s="2936"/>
      <c r="OWN10" s="2936"/>
      <c r="OWO10" s="2936"/>
      <c r="OWP10" s="2936"/>
      <c r="OWQ10" s="2936"/>
      <c r="OWR10" s="2936"/>
      <c r="OWS10" s="2936"/>
      <c r="OWT10" s="2936"/>
      <c r="OWU10" s="2936"/>
      <c r="OWV10" s="2936"/>
      <c r="OWW10" s="2936"/>
      <c r="OWX10" s="2936"/>
      <c r="OWY10" s="2936"/>
      <c r="OWZ10" s="2936"/>
      <c r="OXA10" s="2936"/>
      <c r="OXB10" s="2936"/>
      <c r="OXC10" s="2936"/>
      <c r="OXD10" s="2936"/>
      <c r="OXE10" s="2936"/>
      <c r="OXF10" s="2936"/>
      <c r="OXG10" s="2936"/>
      <c r="OXH10" s="2936"/>
      <c r="OXI10" s="2936"/>
      <c r="OXJ10" s="2936"/>
      <c r="OXK10" s="2936"/>
      <c r="OXL10" s="2936"/>
      <c r="OXM10" s="2936"/>
      <c r="OXN10" s="2936"/>
      <c r="OXO10" s="2936"/>
      <c r="OXP10" s="2936"/>
      <c r="OXQ10" s="2936"/>
      <c r="OXR10" s="2936"/>
      <c r="OXS10" s="2936"/>
      <c r="OXT10" s="2936"/>
      <c r="OXU10" s="2936"/>
      <c r="OXV10" s="2936"/>
      <c r="OXW10" s="2936"/>
      <c r="OXX10" s="2936"/>
      <c r="OXY10" s="2936"/>
      <c r="OXZ10" s="2936"/>
      <c r="OYA10" s="2936"/>
      <c r="OYB10" s="2936"/>
      <c r="OYC10" s="2936"/>
      <c r="OYD10" s="2936"/>
      <c r="OYE10" s="2936"/>
      <c r="OYF10" s="2936"/>
      <c r="OYG10" s="2936"/>
      <c r="OYH10" s="2936"/>
      <c r="OYI10" s="2936"/>
      <c r="OYJ10" s="2936"/>
      <c r="OYK10" s="2936"/>
      <c r="OYL10" s="2936"/>
      <c r="OYM10" s="2936"/>
      <c r="OYN10" s="2936"/>
      <c r="OYO10" s="2936"/>
      <c r="OYP10" s="2936"/>
      <c r="OYQ10" s="2936"/>
      <c r="OYR10" s="2936"/>
      <c r="OYS10" s="2936"/>
      <c r="OYT10" s="2936"/>
      <c r="OYU10" s="2936"/>
      <c r="OYV10" s="2936"/>
      <c r="OYW10" s="2936"/>
      <c r="OYX10" s="2936"/>
      <c r="OYY10" s="2936"/>
      <c r="OYZ10" s="2936"/>
      <c r="OZA10" s="2936"/>
      <c r="OZB10" s="2936"/>
      <c r="OZC10" s="2936"/>
      <c r="OZD10" s="2936"/>
      <c r="OZE10" s="2936"/>
      <c r="OZF10" s="2936"/>
      <c r="OZG10" s="2936"/>
      <c r="OZH10" s="2936"/>
      <c r="OZI10" s="2936"/>
      <c r="OZJ10" s="2936"/>
      <c r="OZK10" s="2936"/>
      <c r="OZL10" s="2936"/>
      <c r="OZM10" s="2936"/>
      <c r="OZN10" s="2936"/>
      <c r="OZO10" s="2936"/>
      <c r="OZP10" s="2936"/>
      <c r="OZQ10" s="2936"/>
      <c r="OZR10" s="2936"/>
      <c r="OZS10" s="2936"/>
      <c r="OZT10" s="2936"/>
      <c r="OZU10" s="2936"/>
      <c r="OZV10" s="2936"/>
      <c r="OZW10" s="2936"/>
      <c r="OZX10" s="2936"/>
      <c r="OZY10" s="2936"/>
      <c r="OZZ10" s="2936"/>
      <c r="PAA10" s="2936"/>
      <c r="PAB10" s="2936"/>
      <c r="PAC10" s="2936"/>
      <c r="PAD10" s="2936"/>
      <c r="PAE10" s="2936"/>
      <c r="PAF10" s="2936"/>
      <c r="PAG10" s="2936"/>
      <c r="PAH10" s="2936"/>
      <c r="PAI10" s="2936"/>
      <c r="PAJ10" s="2936"/>
      <c r="PAK10" s="2936"/>
      <c r="PAL10" s="2936"/>
      <c r="PAM10" s="2936"/>
      <c r="PAN10" s="2936"/>
      <c r="PAO10" s="2936"/>
      <c r="PAP10" s="2936"/>
      <c r="PAQ10" s="2936"/>
      <c r="PAR10" s="2936"/>
      <c r="PAS10" s="2936"/>
      <c r="PAT10" s="2936"/>
      <c r="PAU10" s="2936"/>
      <c r="PAV10" s="2936"/>
      <c r="PAW10" s="2936"/>
      <c r="PAX10" s="2936"/>
      <c r="PAY10" s="2936"/>
      <c r="PAZ10" s="2936"/>
      <c r="PBA10" s="2936"/>
      <c r="PBB10" s="2936"/>
      <c r="PBC10" s="2936"/>
      <c r="PBD10" s="2936"/>
      <c r="PBE10" s="2936"/>
      <c r="PBF10" s="2936"/>
      <c r="PBG10" s="2936"/>
      <c r="PBH10" s="2936"/>
      <c r="PBI10" s="2936"/>
      <c r="PBJ10" s="2936"/>
      <c r="PBK10" s="2936"/>
      <c r="PBL10" s="2936"/>
      <c r="PBM10" s="2936"/>
      <c r="PBN10" s="2936"/>
      <c r="PBO10" s="2936"/>
      <c r="PBP10" s="2936"/>
      <c r="PBQ10" s="2936"/>
      <c r="PBR10" s="2936"/>
      <c r="PBS10" s="2936"/>
      <c r="PBT10" s="2936"/>
      <c r="PBU10" s="2936"/>
      <c r="PBV10" s="2936"/>
      <c r="PBW10" s="2936"/>
      <c r="PBX10" s="2936"/>
      <c r="PBY10" s="2936"/>
      <c r="PBZ10" s="2936"/>
      <c r="PCA10" s="2936"/>
      <c r="PCB10" s="2936"/>
      <c r="PCC10" s="2936"/>
      <c r="PCD10" s="2936"/>
      <c r="PCE10" s="2936"/>
      <c r="PCF10" s="2936"/>
      <c r="PCG10" s="2936"/>
      <c r="PCH10" s="2936"/>
      <c r="PCI10" s="2936"/>
      <c r="PCJ10" s="2936"/>
      <c r="PCK10" s="2936"/>
      <c r="PCL10" s="2936"/>
      <c r="PCM10" s="2936"/>
      <c r="PCN10" s="2936"/>
      <c r="PCO10" s="2936"/>
      <c r="PCP10" s="2936"/>
      <c r="PCQ10" s="2936"/>
      <c r="PCR10" s="2936"/>
      <c r="PCS10" s="2936"/>
      <c r="PCT10" s="2936"/>
      <c r="PCU10" s="2936"/>
      <c r="PCV10" s="2936"/>
      <c r="PCW10" s="2936"/>
      <c r="PCX10" s="2936"/>
      <c r="PCY10" s="2936"/>
      <c r="PCZ10" s="2936"/>
      <c r="PDA10" s="2936"/>
      <c r="PDB10" s="2936"/>
      <c r="PDC10" s="2936"/>
      <c r="PDD10" s="2936"/>
      <c r="PDE10" s="2936"/>
      <c r="PDF10" s="2936"/>
      <c r="PDG10" s="2936"/>
      <c r="PDH10" s="2936"/>
      <c r="PDI10" s="2936"/>
      <c r="PDJ10" s="2936"/>
      <c r="PDK10" s="2936"/>
      <c r="PDL10" s="2936"/>
      <c r="PDM10" s="2936"/>
      <c r="PDN10" s="2936"/>
      <c r="PDO10" s="2936"/>
      <c r="PDP10" s="2936"/>
      <c r="PDQ10" s="2936"/>
      <c r="PDR10" s="2936"/>
      <c r="PDS10" s="2936"/>
      <c r="PDT10" s="2936"/>
      <c r="PDU10" s="2936"/>
      <c r="PDV10" s="2936"/>
      <c r="PDW10" s="2936"/>
      <c r="PDX10" s="2936"/>
      <c r="PDY10" s="2936"/>
      <c r="PDZ10" s="2936"/>
      <c r="PEA10" s="2936"/>
      <c r="PEB10" s="2936"/>
      <c r="PEC10" s="2936"/>
      <c r="PED10" s="2936"/>
      <c r="PEE10" s="2936"/>
      <c r="PEF10" s="2936"/>
      <c r="PEG10" s="2936"/>
      <c r="PEH10" s="2936"/>
      <c r="PEI10" s="2936"/>
      <c r="PEJ10" s="2936"/>
      <c r="PEK10" s="2936"/>
      <c r="PEL10" s="2936"/>
      <c r="PEM10" s="2936"/>
      <c r="PEN10" s="2936"/>
      <c r="PEO10" s="2936"/>
      <c r="PEP10" s="2936"/>
      <c r="PEQ10" s="2936"/>
      <c r="PER10" s="2936"/>
      <c r="PES10" s="2936"/>
      <c r="PET10" s="2936"/>
      <c r="PEU10" s="2936"/>
      <c r="PEV10" s="2936"/>
      <c r="PEW10" s="2936"/>
      <c r="PEX10" s="2936"/>
      <c r="PEY10" s="2936"/>
      <c r="PEZ10" s="2936"/>
      <c r="PFA10" s="2936"/>
      <c r="PFB10" s="2936"/>
      <c r="PFC10" s="2936"/>
      <c r="PFD10" s="2936"/>
      <c r="PFE10" s="2936"/>
      <c r="PFF10" s="2936"/>
      <c r="PFG10" s="2936"/>
      <c r="PFH10" s="2936"/>
      <c r="PFI10" s="2936"/>
      <c r="PFJ10" s="2936"/>
      <c r="PFK10" s="2936"/>
      <c r="PFL10" s="2936"/>
      <c r="PFM10" s="2936"/>
      <c r="PFN10" s="2936"/>
      <c r="PFO10" s="2936"/>
      <c r="PFP10" s="2936"/>
      <c r="PFQ10" s="2936"/>
      <c r="PFR10" s="2936"/>
      <c r="PFS10" s="2936"/>
      <c r="PFT10" s="2936"/>
      <c r="PFU10" s="2936"/>
      <c r="PFV10" s="2936"/>
      <c r="PFW10" s="2936"/>
      <c r="PFX10" s="2936"/>
      <c r="PFY10" s="2936"/>
      <c r="PFZ10" s="2936"/>
      <c r="PGA10" s="2936"/>
      <c r="PGB10" s="2936"/>
      <c r="PGC10" s="2936"/>
      <c r="PGD10" s="2936"/>
      <c r="PGE10" s="2936"/>
      <c r="PGF10" s="2936"/>
      <c r="PGG10" s="2936"/>
      <c r="PGH10" s="2936"/>
      <c r="PGI10" s="2936"/>
      <c r="PGJ10" s="2936"/>
      <c r="PGK10" s="2936"/>
      <c r="PGL10" s="2936"/>
      <c r="PGM10" s="2936"/>
      <c r="PGN10" s="2936"/>
      <c r="PGO10" s="2936"/>
      <c r="PGP10" s="2936"/>
      <c r="PGQ10" s="2936"/>
      <c r="PGR10" s="2936"/>
      <c r="PGS10" s="2936"/>
      <c r="PGT10" s="2936"/>
      <c r="PGU10" s="2936"/>
      <c r="PGV10" s="2936"/>
      <c r="PGW10" s="2936"/>
      <c r="PGX10" s="2936"/>
      <c r="PGY10" s="2936"/>
      <c r="PGZ10" s="2936"/>
      <c r="PHA10" s="2936"/>
      <c r="PHB10" s="2936"/>
      <c r="PHC10" s="2936"/>
      <c r="PHD10" s="2936"/>
      <c r="PHE10" s="2936"/>
      <c r="PHF10" s="2936"/>
      <c r="PHG10" s="2936"/>
      <c r="PHH10" s="2936"/>
      <c r="PHI10" s="2936"/>
      <c r="PHJ10" s="2936"/>
      <c r="PHK10" s="2936"/>
      <c r="PHL10" s="2936"/>
      <c r="PHM10" s="2936"/>
      <c r="PHN10" s="2936"/>
      <c r="PHO10" s="2936"/>
      <c r="PHP10" s="2936"/>
      <c r="PHQ10" s="2936"/>
      <c r="PHR10" s="2936"/>
      <c r="PHS10" s="2936"/>
      <c r="PHT10" s="2936"/>
      <c r="PHU10" s="2936"/>
      <c r="PHV10" s="2936"/>
      <c r="PHW10" s="2936"/>
      <c r="PHX10" s="2936"/>
      <c r="PHY10" s="2936"/>
      <c r="PHZ10" s="2936"/>
      <c r="PIA10" s="2936"/>
      <c r="PIB10" s="2936"/>
      <c r="PIC10" s="2936"/>
      <c r="PID10" s="2936"/>
      <c r="PIE10" s="2936"/>
      <c r="PIF10" s="2936"/>
      <c r="PIG10" s="2936"/>
      <c r="PIH10" s="2936"/>
      <c r="PII10" s="2936"/>
      <c r="PIJ10" s="2936"/>
      <c r="PIK10" s="2936"/>
      <c r="PIL10" s="2936"/>
      <c r="PIM10" s="2936"/>
      <c r="PIN10" s="2936"/>
      <c r="PIO10" s="2936"/>
      <c r="PIP10" s="2936"/>
      <c r="PIQ10" s="2936"/>
      <c r="PIR10" s="2936"/>
      <c r="PIS10" s="2936"/>
      <c r="PIT10" s="2936"/>
      <c r="PIU10" s="2936"/>
      <c r="PIV10" s="2936"/>
      <c r="PIW10" s="2936"/>
      <c r="PIX10" s="2936"/>
      <c r="PIY10" s="2936"/>
      <c r="PIZ10" s="2936"/>
      <c r="PJA10" s="2936"/>
      <c r="PJB10" s="2936"/>
      <c r="PJC10" s="2936"/>
      <c r="PJD10" s="2936"/>
      <c r="PJE10" s="2936"/>
      <c r="PJF10" s="2936"/>
      <c r="PJG10" s="2936"/>
      <c r="PJH10" s="2936"/>
      <c r="PJI10" s="2936"/>
      <c r="PJJ10" s="2936"/>
      <c r="PJK10" s="2936"/>
      <c r="PJL10" s="2936"/>
      <c r="PJM10" s="2936"/>
      <c r="PJN10" s="2936"/>
      <c r="PJO10" s="2936"/>
      <c r="PJP10" s="2936"/>
      <c r="PJQ10" s="2936"/>
      <c r="PJR10" s="2936"/>
      <c r="PJS10" s="2936"/>
      <c r="PJT10" s="2936"/>
      <c r="PJU10" s="2936"/>
      <c r="PJV10" s="2936"/>
      <c r="PJW10" s="2936"/>
      <c r="PJX10" s="2936"/>
      <c r="PJY10" s="2936"/>
      <c r="PJZ10" s="2936"/>
      <c r="PKA10" s="2936"/>
      <c r="PKB10" s="2936"/>
      <c r="PKC10" s="2936"/>
      <c r="PKD10" s="2936"/>
      <c r="PKE10" s="2936"/>
      <c r="PKF10" s="2936"/>
      <c r="PKG10" s="2936"/>
      <c r="PKH10" s="2936"/>
      <c r="PKI10" s="2936"/>
      <c r="PKJ10" s="2936"/>
      <c r="PKK10" s="2936"/>
      <c r="PKL10" s="2936"/>
      <c r="PKM10" s="2936"/>
      <c r="PKN10" s="2936"/>
      <c r="PKO10" s="2936"/>
      <c r="PKP10" s="2936"/>
      <c r="PKQ10" s="2936"/>
      <c r="PKR10" s="2936"/>
      <c r="PKS10" s="2936"/>
      <c r="PKT10" s="2936"/>
      <c r="PKU10" s="2936"/>
      <c r="PKV10" s="2936"/>
      <c r="PKW10" s="2936"/>
      <c r="PKX10" s="2936"/>
      <c r="PKY10" s="2936"/>
      <c r="PKZ10" s="2936"/>
      <c r="PLA10" s="2936"/>
      <c r="PLB10" s="2936"/>
      <c r="PLC10" s="2936"/>
      <c r="PLD10" s="2936"/>
      <c r="PLE10" s="2936"/>
      <c r="PLF10" s="2936"/>
      <c r="PLG10" s="2936"/>
      <c r="PLH10" s="2936"/>
      <c r="PLI10" s="2936"/>
      <c r="PLJ10" s="2936"/>
      <c r="PLK10" s="2936"/>
      <c r="PLL10" s="2936"/>
      <c r="PLM10" s="2936"/>
      <c r="PLN10" s="2936"/>
      <c r="PLO10" s="2936"/>
      <c r="PLP10" s="2936"/>
      <c r="PLQ10" s="2936"/>
      <c r="PLR10" s="2936"/>
      <c r="PLS10" s="2936"/>
      <c r="PLT10" s="2936"/>
      <c r="PLU10" s="2936"/>
      <c r="PLV10" s="2936"/>
      <c r="PLW10" s="2936"/>
      <c r="PLX10" s="2936"/>
      <c r="PLY10" s="2936"/>
      <c r="PLZ10" s="2936"/>
      <c r="PMA10" s="2936"/>
      <c r="PMB10" s="2936"/>
      <c r="PMC10" s="2936"/>
      <c r="PMD10" s="2936"/>
      <c r="PME10" s="2936"/>
      <c r="PMF10" s="2936"/>
      <c r="PMG10" s="2936"/>
      <c r="PMH10" s="2936"/>
      <c r="PMI10" s="2936"/>
      <c r="PMJ10" s="2936"/>
      <c r="PMK10" s="2936"/>
      <c r="PML10" s="2936"/>
      <c r="PMM10" s="2936"/>
      <c r="PMN10" s="2936"/>
      <c r="PMO10" s="2936"/>
      <c r="PMP10" s="2936"/>
      <c r="PMQ10" s="2936"/>
      <c r="PMR10" s="2936"/>
      <c r="PMS10" s="2936"/>
      <c r="PMT10" s="2936"/>
      <c r="PMU10" s="2936"/>
      <c r="PMV10" s="2936"/>
      <c r="PMW10" s="2936"/>
      <c r="PMX10" s="2936"/>
      <c r="PMY10" s="2936"/>
      <c r="PMZ10" s="2936"/>
      <c r="PNA10" s="2936"/>
      <c r="PNB10" s="2936"/>
      <c r="PNC10" s="2936"/>
      <c r="PND10" s="2936"/>
      <c r="PNE10" s="2936"/>
      <c r="PNF10" s="2936"/>
      <c r="PNG10" s="2936"/>
      <c r="PNH10" s="2936"/>
      <c r="PNI10" s="2936"/>
      <c r="PNJ10" s="2936"/>
      <c r="PNK10" s="2936"/>
      <c r="PNL10" s="2936"/>
      <c r="PNM10" s="2936"/>
      <c r="PNN10" s="2936"/>
      <c r="PNO10" s="2936"/>
      <c r="PNP10" s="2936"/>
      <c r="PNQ10" s="2936"/>
      <c r="PNR10" s="2936"/>
      <c r="PNS10" s="2936"/>
      <c r="PNT10" s="2936"/>
      <c r="PNU10" s="2936"/>
      <c r="PNV10" s="2936"/>
      <c r="PNW10" s="2936"/>
      <c r="PNX10" s="2936"/>
      <c r="PNY10" s="2936"/>
      <c r="PNZ10" s="2936"/>
      <c r="POA10" s="2936"/>
      <c r="POB10" s="2936"/>
      <c r="POC10" s="2936"/>
      <c r="POD10" s="2936"/>
      <c r="POE10" s="2936"/>
      <c r="POF10" s="2936"/>
      <c r="POG10" s="2936"/>
      <c r="POH10" s="2936"/>
      <c r="POI10" s="2936"/>
      <c r="POJ10" s="2936"/>
      <c r="POK10" s="2936"/>
      <c r="POL10" s="2936"/>
      <c r="POM10" s="2936"/>
      <c r="PON10" s="2936"/>
      <c r="POO10" s="2936"/>
      <c r="POP10" s="2936"/>
      <c r="POQ10" s="2936"/>
      <c r="POR10" s="2936"/>
      <c r="POS10" s="2936"/>
      <c r="POT10" s="2936"/>
      <c r="POU10" s="2936"/>
      <c r="POV10" s="2936"/>
      <c r="POW10" s="2936"/>
      <c r="POX10" s="2936"/>
      <c r="POY10" s="2936"/>
      <c r="POZ10" s="2936"/>
      <c r="PPA10" s="2936"/>
      <c r="PPB10" s="2936"/>
      <c r="PPC10" s="2936"/>
      <c r="PPD10" s="2936"/>
      <c r="PPE10" s="2936"/>
      <c r="PPF10" s="2936"/>
      <c r="PPG10" s="2936"/>
      <c r="PPH10" s="2936"/>
      <c r="PPI10" s="2936"/>
      <c r="PPJ10" s="2936"/>
      <c r="PPK10" s="2936"/>
      <c r="PPL10" s="2936"/>
      <c r="PPM10" s="2936"/>
      <c r="PPN10" s="2936"/>
      <c r="PPO10" s="2936"/>
      <c r="PPP10" s="2936"/>
      <c r="PPQ10" s="2936"/>
      <c r="PPR10" s="2936"/>
      <c r="PPS10" s="2936"/>
      <c r="PPT10" s="2936"/>
      <c r="PPU10" s="2936"/>
      <c r="PPV10" s="2936"/>
      <c r="PPW10" s="2936"/>
      <c r="PPX10" s="2936"/>
      <c r="PPY10" s="2936"/>
      <c r="PPZ10" s="2936"/>
      <c r="PQA10" s="2936"/>
      <c r="PQB10" s="2936"/>
      <c r="PQC10" s="2936"/>
      <c r="PQD10" s="2936"/>
      <c r="PQE10" s="2936"/>
      <c r="PQF10" s="2936"/>
      <c r="PQG10" s="2936"/>
      <c r="PQH10" s="2936"/>
      <c r="PQI10" s="2936"/>
      <c r="PQJ10" s="2936"/>
      <c r="PQK10" s="2936"/>
      <c r="PQL10" s="2936"/>
      <c r="PQM10" s="2936"/>
      <c r="PQN10" s="2936"/>
      <c r="PQO10" s="2936"/>
      <c r="PQP10" s="2936"/>
      <c r="PQQ10" s="2936"/>
      <c r="PQR10" s="2936"/>
      <c r="PQS10" s="2936"/>
      <c r="PQT10" s="2936"/>
      <c r="PQU10" s="2936"/>
      <c r="PQV10" s="2936"/>
      <c r="PQW10" s="2936"/>
      <c r="PQX10" s="2936"/>
      <c r="PQY10" s="2936"/>
      <c r="PQZ10" s="2936"/>
      <c r="PRA10" s="2936"/>
      <c r="PRB10" s="2936"/>
      <c r="PRC10" s="2936"/>
      <c r="PRD10" s="2936"/>
      <c r="PRE10" s="2936"/>
      <c r="PRF10" s="2936"/>
      <c r="PRG10" s="2936"/>
      <c r="PRH10" s="2936"/>
      <c r="PRI10" s="2936"/>
      <c r="PRJ10" s="2936"/>
      <c r="PRK10" s="2936"/>
      <c r="PRL10" s="2936"/>
      <c r="PRM10" s="2936"/>
      <c r="PRN10" s="2936"/>
      <c r="PRO10" s="2936"/>
      <c r="PRP10" s="2936"/>
      <c r="PRQ10" s="2936"/>
      <c r="PRR10" s="2936"/>
      <c r="PRS10" s="2936"/>
      <c r="PRT10" s="2936"/>
      <c r="PRU10" s="2936"/>
      <c r="PRV10" s="2936"/>
      <c r="PRW10" s="2936"/>
      <c r="PRX10" s="2936"/>
      <c r="PRY10" s="2936"/>
      <c r="PRZ10" s="2936"/>
      <c r="PSA10" s="2936"/>
      <c r="PSB10" s="2936"/>
      <c r="PSC10" s="2936"/>
      <c r="PSD10" s="2936"/>
      <c r="PSE10" s="2936"/>
      <c r="PSF10" s="2936"/>
      <c r="PSG10" s="2936"/>
      <c r="PSH10" s="2936"/>
      <c r="PSI10" s="2936"/>
      <c r="PSJ10" s="2936"/>
      <c r="PSK10" s="2936"/>
      <c r="PSL10" s="2936"/>
      <c r="PSM10" s="2936"/>
      <c r="PSN10" s="2936"/>
      <c r="PSO10" s="2936"/>
      <c r="PSP10" s="2936"/>
      <c r="PSQ10" s="2936"/>
      <c r="PSR10" s="2936"/>
      <c r="PSS10" s="2936"/>
      <c r="PST10" s="2936"/>
      <c r="PSU10" s="2936"/>
      <c r="PSV10" s="2936"/>
      <c r="PSW10" s="2936"/>
      <c r="PSX10" s="2936"/>
      <c r="PSY10" s="2936"/>
      <c r="PSZ10" s="2936"/>
      <c r="PTA10" s="2936"/>
      <c r="PTB10" s="2936"/>
      <c r="PTC10" s="2936"/>
      <c r="PTD10" s="2936"/>
      <c r="PTE10" s="2936"/>
      <c r="PTF10" s="2936"/>
      <c r="PTG10" s="2936"/>
      <c r="PTH10" s="2936"/>
      <c r="PTI10" s="2936"/>
      <c r="PTJ10" s="2936"/>
      <c r="PTK10" s="2936"/>
      <c r="PTL10" s="2936"/>
      <c r="PTM10" s="2936"/>
      <c r="PTN10" s="2936"/>
      <c r="PTO10" s="2936"/>
      <c r="PTP10" s="2936"/>
      <c r="PTQ10" s="2936"/>
      <c r="PTR10" s="2936"/>
      <c r="PTS10" s="2936"/>
      <c r="PTT10" s="2936"/>
      <c r="PTU10" s="2936"/>
      <c r="PTV10" s="2936"/>
      <c r="PTW10" s="2936"/>
      <c r="PTX10" s="2936"/>
      <c r="PTY10" s="2936"/>
      <c r="PTZ10" s="2936"/>
      <c r="PUA10" s="2936"/>
      <c r="PUB10" s="2936"/>
      <c r="PUC10" s="2936"/>
      <c r="PUD10" s="2936"/>
      <c r="PUE10" s="2936"/>
      <c r="PUF10" s="2936"/>
      <c r="PUG10" s="2936"/>
      <c r="PUH10" s="2936"/>
      <c r="PUI10" s="2936"/>
      <c r="PUJ10" s="2936"/>
      <c r="PUK10" s="2936"/>
      <c r="PUL10" s="2936"/>
      <c r="PUM10" s="2936"/>
      <c r="PUN10" s="2936"/>
      <c r="PUO10" s="2936"/>
      <c r="PUP10" s="2936"/>
      <c r="PUQ10" s="2936"/>
      <c r="PUR10" s="2936"/>
      <c r="PUS10" s="2936"/>
      <c r="PUT10" s="2936"/>
      <c r="PUU10" s="2936"/>
      <c r="PUV10" s="2936"/>
      <c r="PUW10" s="2936"/>
      <c r="PUX10" s="2936"/>
      <c r="PUY10" s="2936"/>
      <c r="PUZ10" s="2936"/>
      <c r="PVA10" s="2936"/>
      <c r="PVB10" s="2936"/>
      <c r="PVC10" s="2936"/>
      <c r="PVD10" s="2936"/>
      <c r="PVE10" s="2936"/>
      <c r="PVF10" s="2936"/>
      <c r="PVG10" s="2936"/>
      <c r="PVH10" s="2936"/>
      <c r="PVI10" s="2936"/>
      <c r="PVJ10" s="2936"/>
      <c r="PVK10" s="2936"/>
      <c r="PVL10" s="2936"/>
      <c r="PVM10" s="2936"/>
      <c r="PVN10" s="2936"/>
      <c r="PVO10" s="2936"/>
      <c r="PVP10" s="2936"/>
      <c r="PVQ10" s="2936"/>
      <c r="PVR10" s="2936"/>
      <c r="PVS10" s="2936"/>
      <c r="PVT10" s="2936"/>
      <c r="PVU10" s="2936"/>
      <c r="PVV10" s="2936"/>
      <c r="PVW10" s="2936"/>
      <c r="PVX10" s="2936"/>
      <c r="PVY10" s="2936"/>
      <c r="PVZ10" s="2936"/>
      <c r="PWA10" s="2936"/>
      <c r="PWB10" s="2936"/>
      <c r="PWC10" s="2936"/>
      <c r="PWD10" s="2936"/>
      <c r="PWE10" s="2936"/>
      <c r="PWF10" s="2936"/>
      <c r="PWG10" s="2936"/>
      <c r="PWH10" s="2936"/>
      <c r="PWI10" s="2936"/>
      <c r="PWJ10" s="2936"/>
      <c r="PWK10" s="2936"/>
      <c r="PWL10" s="2936"/>
      <c r="PWM10" s="2936"/>
      <c r="PWN10" s="2936"/>
      <c r="PWO10" s="2936"/>
      <c r="PWP10" s="2936"/>
      <c r="PWQ10" s="2936"/>
      <c r="PWR10" s="2936"/>
      <c r="PWS10" s="2936"/>
      <c r="PWT10" s="2936"/>
      <c r="PWU10" s="2936"/>
      <c r="PWV10" s="2936"/>
      <c r="PWW10" s="2936"/>
      <c r="PWX10" s="2936"/>
      <c r="PWY10" s="2936"/>
      <c r="PWZ10" s="2936"/>
      <c r="PXA10" s="2936"/>
      <c r="PXB10" s="2936"/>
      <c r="PXC10" s="2936"/>
      <c r="PXD10" s="2936"/>
      <c r="PXE10" s="2936"/>
      <c r="PXF10" s="2936"/>
      <c r="PXG10" s="2936"/>
      <c r="PXH10" s="2936"/>
      <c r="PXI10" s="2936"/>
      <c r="PXJ10" s="2936"/>
      <c r="PXK10" s="2936"/>
      <c r="PXL10" s="2936"/>
      <c r="PXM10" s="2936"/>
      <c r="PXN10" s="2936"/>
      <c r="PXO10" s="2936"/>
      <c r="PXP10" s="2936"/>
      <c r="PXQ10" s="2936"/>
      <c r="PXR10" s="2936"/>
      <c r="PXS10" s="2936"/>
      <c r="PXT10" s="2936"/>
      <c r="PXU10" s="2936"/>
      <c r="PXV10" s="2936"/>
      <c r="PXW10" s="2936"/>
      <c r="PXX10" s="2936"/>
      <c r="PXY10" s="2936"/>
      <c r="PXZ10" s="2936"/>
      <c r="PYA10" s="2936"/>
      <c r="PYB10" s="2936"/>
      <c r="PYC10" s="2936"/>
      <c r="PYD10" s="2936"/>
      <c r="PYE10" s="2936"/>
      <c r="PYF10" s="2936"/>
      <c r="PYG10" s="2936"/>
      <c r="PYH10" s="2936"/>
      <c r="PYI10" s="2936"/>
      <c r="PYJ10" s="2936"/>
      <c r="PYK10" s="2936"/>
      <c r="PYL10" s="2936"/>
      <c r="PYM10" s="2936"/>
      <c r="PYN10" s="2936"/>
      <c r="PYO10" s="2936"/>
      <c r="PYP10" s="2936"/>
      <c r="PYQ10" s="2936"/>
      <c r="PYR10" s="2936"/>
      <c r="PYS10" s="2936"/>
      <c r="PYT10" s="2936"/>
      <c r="PYU10" s="2936"/>
      <c r="PYV10" s="2936"/>
      <c r="PYW10" s="2936"/>
      <c r="PYX10" s="2936"/>
      <c r="PYY10" s="2936"/>
      <c r="PYZ10" s="2936"/>
      <c r="PZA10" s="2936"/>
      <c r="PZB10" s="2936"/>
      <c r="PZC10" s="2936"/>
      <c r="PZD10" s="2936"/>
      <c r="PZE10" s="2936"/>
      <c r="PZF10" s="2936"/>
      <c r="PZG10" s="2936"/>
      <c r="PZH10" s="2936"/>
      <c r="PZI10" s="2936"/>
      <c r="PZJ10" s="2936"/>
      <c r="PZK10" s="2936"/>
      <c r="PZL10" s="2936"/>
      <c r="PZM10" s="2936"/>
      <c r="PZN10" s="2936"/>
      <c r="PZO10" s="2936"/>
      <c r="PZP10" s="2936"/>
      <c r="PZQ10" s="2936"/>
      <c r="PZR10" s="2936"/>
      <c r="PZS10" s="2936"/>
      <c r="PZT10" s="2936"/>
      <c r="PZU10" s="2936"/>
      <c r="PZV10" s="2936"/>
      <c r="PZW10" s="2936"/>
      <c r="PZX10" s="2936"/>
      <c r="PZY10" s="2936"/>
      <c r="PZZ10" s="2936"/>
      <c r="QAA10" s="2936"/>
      <c r="QAB10" s="2936"/>
      <c r="QAC10" s="2936"/>
      <c r="QAD10" s="2936"/>
      <c r="QAE10" s="2936"/>
      <c r="QAF10" s="2936"/>
      <c r="QAG10" s="2936"/>
      <c r="QAH10" s="2936"/>
      <c r="QAI10" s="2936"/>
      <c r="QAJ10" s="2936"/>
      <c r="QAK10" s="2936"/>
      <c r="QAL10" s="2936"/>
      <c r="QAM10" s="2936"/>
      <c r="QAN10" s="2936"/>
      <c r="QAO10" s="2936"/>
      <c r="QAP10" s="2936"/>
      <c r="QAQ10" s="2936"/>
      <c r="QAR10" s="2936"/>
      <c r="QAS10" s="2936"/>
      <c r="QAT10" s="2936"/>
      <c r="QAU10" s="2936"/>
      <c r="QAV10" s="2936"/>
      <c r="QAW10" s="2936"/>
      <c r="QAX10" s="2936"/>
      <c r="QAY10" s="2936"/>
      <c r="QAZ10" s="2936"/>
      <c r="QBA10" s="2936"/>
      <c r="QBB10" s="2936"/>
      <c r="QBC10" s="2936"/>
      <c r="QBD10" s="2936"/>
      <c r="QBE10" s="2936"/>
      <c r="QBF10" s="2936"/>
      <c r="QBG10" s="2936"/>
      <c r="QBH10" s="2936"/>
      <c r="QBI10" s="2936"/>
      <c r="QBJ10" s="2936"/>
      <c r="QBK10" s="2936"/>
      <c r="QBL10" s="2936"/>
      <c r="QBM10" s="2936"/>
      <c r="QBN10" s="2936"/>
      <c r="QBO10" s="2936"/>
      <c r="QBP10" s="2936"/>
      <c r="QBQ10" s="2936"/>
      <c r="QBR10" s="2936"/>
      <c r="QBS10" s="2936"/>
      <c r="QBT10" s="2936"/>
      <c r="QBU10" s="2936"/>
      <c r="QBV10" s="2936"/>
      <c r="QBW10" s="2936"/>
      <c r="QBX10" s="2936"/>
      <c r="QBY10" s="2936"/>
      <c r="QBZ10" s="2936"/>
      <c r="QCA10" s="2936"/>
      <c r="QCB10" s="2936"/>
      <c r="QCC10" s="2936"/>
      <c r="QCD10" s="2936"/>
      <c r="QCE10" s="2936"/>
      <c r="QCF10" s="2936"/>
      <c r="QCG10" s="2936"/>
      <c r="QCH10" s="2936"/>
      <c r="QCI10" s="2936"/>
      <c r="QCJ10" s="2936"/>
      <c r="QCK10" s="2936"/>
      <c r="QCL10" s="2936"/>
      <c r="QCM10" s="2936"/>
      <c r="QCN10" s="2936"/>
      <c r="QCO10" s="2936"/>
      <c r="QCP10" s="2936"/>
      <c r="QCQ10" s="2936"/>
      <c r="QCR10" s="2936"/>
      <c r="QCS10" s="2936"/>
      <c r="QCT10" s="2936"/>
      <c r="QCU10" s="2936"/>
      <c r="QCV10" s="2936"/>
      <c r="QCW10" s="2936"/>
      <c r="QCX10" s="2936"/>
      <c r="QCY10" s="2936"/>
      <c r="QCZ10" s="2936"/>
      <c r="QDA10" s="2936"/>
      <c r="QDB10" s="2936"/>
      <c r="QDC10" s="2936"/>
      <c r="QDD10" s="2936"/>
      <c r="QDE10" s="2936"/>
      <c r="QDF10" s="2936"/>
      <c r="QDG10" s="2936"/>
      <c r="QDH10" s="2936"/>
      <c r="QDI10" s="2936"/>
      <c r="QDJ10" s="2936"/>
      <c r="QDK10" s="2936"/>
      <c r="QDL10" s="2936"/>
      <c r="QDM10" s="2936"/>
      <c r="QDN10" s="2936"/>
      <c r="QDO10" s="2936"/>
      <c r="QDP10" s="2936"/>
      <c r="QDQ10" s="2936"/>
      <c r="QDR10" s="2936"/>
      <c r="QDS10" s="2936"/>
      <c r="QDT10" s="2936"/>
      <c r="QDU10" s="2936"/>
      <c r="QDV10" s="2936"/>
      <c r="QDW10" s="2936"/>
      <c r="QDX10" s="2936"/>
      <c r="QDY10" s="2936"/>
      <c r="QDZ10" s="2936"/>
      <c r="QEA10" s="2936"/>
      <c r="QEB10" s="2936"/>
      <c r="QEC10" s="2936"/>
      <c r="QED10" s="2936"/>
      <c r="QEE10" s="2936"/>
      <c r="QEF10" s="2936"/>
      <c r="QEG10" s="2936"/>
      <c r="QEH10" s="2936"/>
      <c r="QEI10" s="2936"/>
      <c r="QEJ10" s="2936"/>
      <c r="QEK10" s="2936"/>
      <c r="QEL10" s="2936"/>
      <c r="QEM10" s="2936"/>
      <c r="QEN10" s="2936"/>
      <c r="QEO10" s="2936"/>
      <c r="QEP10" s="2936"/>
      <c r="QEQ10" s="2936"/>
      <c r="QER10" s="2936"/>
      <c r="QES10" s="2936"/>
      <c r="QET10" s="2936"/>
      <c r="QEU10" s="2936"/>
      <c r="QEV10" s="2936"/>
      <c r="QEW10" s="2936"/>
      <c r="QEX10" s="2936"/>
      <c r="QEY10" s="2936"/>
      <c r="QEZ10" s="2936"/>
      <c r="QFA10" s="2936"/>
      <c r="QFB10" s="2936"/>
      <c r="QFC10" s="2936"/>
      <c r="QFD10" s="2936"/>
      <c r="QFE10" s="2936"/>
      <c r="QFF10" s="2936"/>
      <c r="QFG10" s="2936"/>
      <c r="QFH10" s="2936"/>
      <c r="QFI10" s="2936"/>
      <c r="QFJ10" s="2936"/>
      <c r="QFK10" s="2936"/>
      <c r="QFL10" s="2936"/>
      <c r="QFM10" s="2936"/>
      <c r="QFN10" s="2936"/>
      <c r="QFO10" s="2936"/>
      <c r="QFP10" s="2936"/>
      <c r="QFQ10" s="2936"/>
      <c r="QFR10" s="2936"/>
      <c r="QFS10" s="2936"/>
      <c r="QFT10" s="2936"/>
      <c r="QFU10" s="2936"/>
      <c r="QFV10" s="2936"/>
      <c r="QFW10" s="2936"/>
      <c r="QFX10" s="2936"/>
      <c r="QFY10" s="2936"/>
      <c r="QFZ10" s="2936"/>
      <c r="QGA10" s="2936"/>
      <c r="QGB10" s="2936"/>
      <c r="QGC10" s="2936"/>
      <c r="QGD10" s="2936"/>
      <c r="QGE10" s="2936"/>
      <c r="QGF10" s="2936"/>
      <c r="QGG10" s="2936"/>
      <c r="QGH10" s="2936"/>
      <c r="QGI10" s="2936"/>
      <c r="QGJ10" s="2936"/>
      <c r="QGK10" s="2936"/>
      <c r="QGL10" s="2936"/>
      <c r="QGM10" s="2936"/>
      <c r="QGN10" s="2936"/>
      <c r="QGO10" s="2936"/>
      <c r="QGP10" s="2936"/>
      <c r="QGQ10" s="2936"/>
      <c r="QGR10" s="2936"/>
      <c r="QGS10" s="2936"/>
      <c r="QGT10" s="2936"/>
      <c r="QGU10" s="2936"/>
      <c r="QGV10" s="2936"/>
      <c r="QGW10" s="2936"/>
      <c r="QGX10" s="2936"/>
      <c r="QGY10" s="2936"/>
      <c r="QGZ10" s="2936"/>
      <c r="QHA10" s="2936"/>
      <c r="QHB10" s="2936"/>
      <c r="QHC10" s="2936"/>
      <c r="QHD10" s="2936"/>
      <c r="QHE10" s="2936"/>
      <c r="QHF10" s="2936"/>
      <c r="QHG10" s="2936"/>
      <c r="QHH10" s="2936"/>
      <c r="QHI10" s="2936"/>
      <c r="QHJ10" s="2936"/>
      <c r="QHK10" s="2936"/>
      <c r="QHL10" s="2936"/>
      <c r="QHM10" s="2936"/>
      <c r="QHN10" s="2936"/>
      <c r="QHO10" s="2936"/>
      <c r="QHP10" s="2936"/>
      <c r="QHQ10" s="2936"/>
      <c r="QHR10" s="2936"/>
      <c r="QHS10" s="2936"/>
      <c r="QHT10" s="2936"/>
      <c r="QHU10" s="2936"/>
      <c r="QHV10" s="2936"/>
      <c r="QHW10" s="2936"/>
      <c r="QHX10" s="2936"/>
      <c r="QHY10" s="2936"/>
      <c r="QHZ10" s="2936"/>
      <c r="QIA10" s="2936"/>
      <c r="QIB10" s="2936"/>
      <c r="QIC10" s="2936"/>
      <c r="QID10" s="2936"/>
      <c r="QIE10" s="2936"/>
      <c r="QIF10" s="2936"/>
      <c r="QIG10" s="2936"/>
      <c r="QIH10" s="2936"/>
      <c r="QII10" s="2936"/>
      <c r="QIJ10" s="2936"/>
      <c r="QIK10" s="2936"/>
      <c r="QIL10" s="2936"/>
      <c r="QIM10" s="2936"/>
      <c r="QIN10" s="2936"/>
      <c r="QIO10" s="2936"/>
      <c r="QIP10" s="2936"/>
      <c r="QIQ10" s="2936"/>
      <c r="QIR10" s="2936"/>
      <c r="QIS10" s="2936"/>
      <c r="QIT10" s="2936"/>
      <c r="QIU10" s="2936"/>
      <c r="QIV10" s="2936"/>
      <c r="QIW10" s="2936"/>
      <c r="QIX10" s="2936"/>
      <c r="QIY10" s="2936"/>
      <c r="QIZ10" s="2936"/>
      <c r="QJA10" s="2936"/>
      <c r="QJB10" s="2936"/>
      <c r="QJC10" s="2936"/>
      <c r="QJD10" s="2936"/>
      <c r="QJE10" s="2936"/>
      <c r="QJF10" s="2936"/>
      <c r="QJG10" s="2936"/>
      <c r="QJH10" s="2936"/>
      <c r="QJI10" s="2936"/>
      <c r="QJJ10" s="2936"/>
      <c r="QJK10" s="2936"/>
      <c r="QJL10" s="2936"/>
      <c r="QJM10" s="2936"/>
      <c r="QJN10" s="2936"/>
      <c r="QJO10" s="2936"/>
      <c r="QJP10" s="2936"/>
      <c r="QJQ10" s="2936"/>
      <c r="QJR10" s="2936"/>
      <c r="QJS10" s="2936"/>
      <c r="QJT10" s="2936"/>
      <c r="QJU10" s="2936"/>
      <c r="QJV10" s="2936"/>
      <c r="QJW10" s="2936"/>
      <c r="QJX10" s="2936"/>
      <c r="QJY10" s="2936"/>
      <c r="QJZ10" s="2936"/>
      <c r="QKA10" s="2936"/>
      <c r="QKB10" s="2936"/>
      <c r="QKC10" s="2936"/>
      <c r="QKD10" s="2936"/>
      <c r="QKE10" s="2936"/>
      <c r="QKF10" s="2936"/>
      <c r="QKG10" s="2936"/>
      <c r="QKH10" s="2936"/>
      <c r="QKI10" s="2936"/>
      <c r="QKJ10" s="2936"/>
      <c r="QKK10" s="2936"/>
      <c r="QKL10" s="2936"/>
      <c r="QKM10" s="2936"/>
      <c r="QKN10" s="2936"/>
      <c r="QKO10" s="2936"/>
      <c r="QKP10" s="2936"/>
      <c r="QKQ10" s="2936"/>
      <c r="QKR10" s="2936"/>
      <c r="QKS10" s="2936"/>
      <c r="QKT10" s="2936"/>
      <c r="QKU10" s="2936"/>
      <c r="QKV10" s="2936"/>
      <c r="QKW10" s="2936"/>
      <c r="QKX10" s="2936"/>
      <c r="QKY10" s="2936"/>
      <c r="QKZ10" s="2936"/>
      <c r="QLA10" s="2936"/>
      <c r="QLB10" s="2936"/>
      <c r="QLC10" s="2936"/>
      <c r="QLD10" s="2936"/>
      <c r="QLE10" s="2936"/>
      <c r="QLF10" s="2936"/>
      <c r="QLG10" s="2936"/>
      <c r="QLH10" s="2936"/>
      <c r="QLI10" s="2936"/>
      <c r="QLJ10" s="2936"/>
      <c r="QLK10" s="2936"/>
      <c r="QLL10" s="2936"/>
      <c r="QLM10" s="2936"/>
      <c r="QLN10" s="2936"/>
      <c r="QLO10" s="2936"/>
      <c r="QLP10" s="2936"/>
      <c r="QLQ10" s="2936"/>
      <c r="QLR10" s="2936"/>
      <c r="QLS10" s="2936"/>
      <c r="QLT10" s="2936"/>
      <c r="QLU10" s="2936"/>
      <c r="QLV10" s="2936"/>
      <c r="QLW10" s="2936"/>
      <c r="QLX10" s="2936"/>
      <c r="QLY10" s="2936"/>
      <c r="QLZ10" s="2936"/>
      <c r="QMA10" s="2936"/>
      <c r="QMB10" s="2936"/>
      <c r="QMC10" s="2936"/>
      <c r="QMD10" s="2936"/>
      <c r="QME10" s="2936"/>
      <c r="QMF10" s="2936"/>
      <c r="QMG10" s="2936"/>
      <c r="QMH10" s="2936"/>
      <c r="QMI10" s="2936"/>
      <c r="QMJ10" s="2936"/>
      <c r="QMK10" s="2936"/>
      <c r="QML10" s="2936"/>
      <c r="QMM10" s="2936"/>
      <c r="QMN10" s="2936"/>
      <c r="QMO10" s="2936"/>
      <c r="QMP10" s="2936"/>
      <c r="QMQ10" s="2936"/>
      <c r="QMR10" s="2936"/>
      <c r="QMS10" s="2936"/>
      <c r="QMT10" s="2936"/>
      <c r="QMU10" s="2936"/>
      <c r="QMV10" s="2936"/>
      <c r="QMW10" s="2936"/>
      <c r="QMX10" s="2936"/>
      <c r="QMY10" s="2936"/>
      <c r="QMZ10" s="2936"/>
      <c r="QNA10" s="2936"/>
      <c r="QNB10" s="2936"/>
      <c r="QNC10" s="2936"/>
      <c r="QND10" s="2936"/>
      <c r="QNE10" s="2936"/>
      <c r="QNF10" s="2936"/>
      <c r="QNG10" s="2936"/>
      <c r="QNH10" s="2936"/>
      <c r="QNI10" s="2936"/>
      <c r="QNJ10" s="2936"/>
      <c r="QNK10" s="2936"/>
      <c r="QNL10" s="2936"/>
      <c r="QNM10" s="2936"/>
      <c r="QNN10" s="2936"/>
      <c r="QNO10" s="2936"/>
      <c r="QNP10" s="2936"/>
      <c r="QNQ10" s="2936"/>
      <c r="QNR10" s="2936"/>
      <c r="QNS10" s="2936"/>
      <c r="QNT10" s="2936"/>
      <c r="QNU10" s="2936"/>
      <c r="QNV10" s="2936"/>
      <c r="QNW10" s="2936"/>
      <c r="QNX10" s="2936"/>
      <c r="QNY10" s="2936"/>
      <c r="QNZ10" s="2936"/>
      <c r="QOA10" s="2936"/>
      <c r="QOB10" s="2936"/>
      <c r="QOC10" s="2936"/>
      <c r="QOD10" s="2936"/>
      <c r="QOE10" s="2936"/>
      <c r="QOF10" s="2936"/>
      <c r="QOG10" s="2936"/>
      <c r="QOH10" s="2936"/>
      <c r="QOI10" s="2936"/>
      <c r="QOJ10" s="2936"/>
      <c r="QOK10" s="2936"/>
      <c r="QOL10" s="2936"/>
      <c r="QOM10" s="2936"/>
      <c r="QON10" s="2936"/>
      <c r="QOO10" s="2936"/>
      <c r="QOP10" s="2936"/>
      <c r="QOQ10" s="2936"/>
      <c r="QOR10" s="2936"/>
      <c r="QOS10" s="2936"/>
      <c r="QOT10" s="2936"/>
      <c r="QOU10" s="2936"/>
      <c r="QOV10" s="2936"/>
      <c r="QOW10" s="2936"/>
      <c r="QOX10" s="2936"/>
      <c r="QOY10" s="2936"/>
      <c r="QOZ10" s="2936"/>
      <c r="QPA10" s="2936"/>
      <c r="QPB10" s="2936"/>
      <c r="QPC10" s="2936"/>
      <c r="QPD10" s="2936"/>
      <c r="QPE10" s="2936"/>
      <c r="QPF10" s="2936"/>
      <c r="QPG10" s="2936"/>
      <c r="QPH10" s="2936"/>
      <c r="QPI10" s="2936"/>
      <c r="QPJ10" s="2936"/>
      <c r="QPK10" s="2936"/>
      <c r="QPL10" s="2936"/>
      <c r="QPM10" s="2936"/>
      <c r="QPN10" s="2936"/>
      <c r="QPO10" s="2936"/>
      <c r="QPP10" s="2936"/>
      <c r="QPQ10" s="2936"/>
      <c r="QPR10" s="2936"/>
      <c r="QPS10" s="2936"/>
      <c r="QPT10" s="2936"/>
      <c r="QPU10" s="2936"/>
      <c r="QPV10" s="2936"/>
      <c r="QPW10" s="2936"/>
      <c r="QPX10" s="2936"/>
      <c r="QPY10" s="2936"/>
      <c r="QPZ10" s="2936"/>
      <c r="QQA10" s="2936"/>
      <c r="QQB10" s="2936"/>
      <c r="QQC10" s="2936"/>
      <c r="QQD10" s="2936"/>
      <c r="QQE10" s="2936"/>
      <c r="QQF10" s="2936"/>
      <c r="QQG10" s="2936"/>
      <c r="QQH10" s="2936"/>
      <c r="QQI10" s="2936"/>
      <c r="QQJ10" s="2936"/>
      <c r="QQK10" s="2936"/>
      <c r="QQL10" s="2936"/>
      <c r="QQM10" s="2936"/>
      <c r="QQN10" s="2936"/>
      <c r="QQO10" s="2936"/>
      <c r="QQP10" s="2936"/>
      <c r="QQQ10" s="2936"/>
      <c r="QQR10" s="2936"/>
      <c r="QQS10" s="2936"/>
      <c r="QQT10" s="2936"/>
      <c r="QQU10" s="2936"/>
      <c r="QQV10" s="2936"/>
      <c r="QQW10" s="2936"/>
      <c r="QQX10" s="2936"/>
      <c r="QQY10" s="2936"/>
      <c r="QQZ10" s="2936"/>
      <c r="QRA10" s="2936"/>
      <c r="QRB10" s="2936"/>
      <c r="QRC10" s="2936"/>
      <c r="QRD10" s="2936"/>
      <c r="QRE10" s="2936"/>
      <c r="QRF10" s="2936"/>
      <c r="QRG10" s="2936"/>
      <c r="QRH10" s="2936"/>
      <c r="QRI10" s="2936"/>
      <c r="QRJ10" s="2936"/>
      <c r="QRK10" s="2936"/>
      <c r="QRL10" s="2936"/>
      <c r="QRM10" s="2936"/>
      <c r="QRN10" s="2936"/>
      <c r="QRO10" s="2936"/>
      <c r="QRP10" s="2936"/>
      <c r="QRQ10" s="2936"/>
      <c r="QRR10" s="2936"/>
      <c r="QRS10" s="2936"/>
      <c r="QRT10" s="2936"/>
      <c r="QRU10" s="2936"/>
      <c r="QRV10" s="2936"/>
      <c r="QRW10" s="2936"/>
      <c r="QRX10" s="2936"/>
      <c r="QRY10" s="2936"/>
      <c r="QRZ10" s="2936"/>
      <c r="QSA10" s="2936"/>
      <c r="QSB10" s="2936"/>
      <c r="QSC10" s="2936"/>
      <c r="QSD10" s="2936"/>
      <c r="QSE10" s="2936"/>
      <c r="QSF10" s="2936"/>
      <c r="QSG10" s="2936"/>
      <c r="QSH10" s="2936"/>
      <c r="QSI10" s="2936"/>
      <c r="QSJ10" s="2936"/>
      <c r="QSK10" s="2936"/>
      <c r="QSL10" s="2936"/>
      <c r="QSM10" s="2936"/>
      <c r="QSN10" s="2936"/>
      <c r="QSO10" s="2936"/>
      <c r="QSP10" s="2936"/>
      <c r="QSQ10" s="2936"/>
      <c r="QSR10" s="2936"/>
      <c r="QSS10" s="2936"/>
      <c r="QST10" s="2936"/>
      <c r="QSU10" s="2936"/>
      <c r="QSV10" s="2936"/>
      <c r="QSW10" s="2936"/>
      <c r="QSX10" s="2936"/>
      <c r="QSY10" s="2936"/>
      <c r="QSZ10" s="2936"/>
      <c r="QTA10" s="2936"/>
      <c r="QTB10" s="2936"/>
      <c r="QTC10" s="2936"/>
      <c r="QTD10" s="2936"/>
      <c r="QTE10" s="2936"/>
      <c r="QTF10" s="2936"/>
      <c r="QTG10" s="2936"/>
      <c r="QTH10" s="2936"/>
      <c r="QTI10" s="2936"/>
      <c r="QTJ10" s="2936"/>
      <c r="QTK10" s="2936"/>
      <c r="QTL10" s="2936"/>
      <c r="QTM10" s="2936"/>
      <c r="QTN10" s="2936"/>
      <c r="QTO10" s="2936"/>
      <c r="QTP10" s="2936"/>
      <c r="QTQ10" s="2936"/>
      <c r="QTR10" s="2936"/>
      <c r="QTS10" s="2936"/>
      <c r="QTT10" s="2936"/>
      <c r="QTU10" s="2936"/>
      <c r="QTV10" s="2936"/>
      <c r="QTW10" s="2936"/>
      <c r="QTX10" s="2936"/>
      <c r="QTY10" s="2936"/>
      <c r="QTZ10" s="2936"/>
      <c r="QUA10" s="2936"/>
      <c r="QUB10" s="2936"/>
      <c r="QUC10" s="2936"/>
      <c r="QUD10" s="2936"/>
      <c r="QUE10" s="2936"/>
      <c r="QUF10" s="2936"/>
      <c r="QUG10" s="2936"/>
      <c r="QUH10" s="2936"/>
      <c r="QUI10" s="2936"/>
      <c r="QUJ10" s="2936"/>
      <c r="QUK10" s="2936"/>
      <c r="QUL10" s="2936"/>
      <c r="QUM10" s="2936"/>
      <c r="QUN10" s="2936"/>
      <c r="QUO10" s="2936"/>
      <c r="QUP10" s="2936"/>
      <c r="QUQ10" s="2936"/>
      <c r="QUR10" s="2936"/>
      <c r="QUS10" s="2936"/>
      <c r="QUT10" s="2936"/>
      <c r="QUU10" s="2936"/>
      <c r="QUV10" s="2936"/>
      <c r="QUW10" s="2936"/>
      <c r="QUX10" s="2936"/>
      <c r="QUY10" s="2936"/>
      <c r="QUZ10" s="2936"/>
      <c r="QVA10" s="2936"/>
      <c r="QVB10" s="2936"/>
      <c r="QVC10" s="2936"/>
      <c r="QVD10" s="2936"/>
      <c r="QVE10" s="2936"/>
      <c r="QVF10" s="2936"/>
      <c r="QVG10" s="2936"/>
      <c r="QVH10" s="2936"/>
      <c r="QVI10" s="2936"/>
      <c r="QVJ10" s="2936"/>
      <c r="QVK10" s="2936"/>
      <c r="QVL10" s="2936"/>
      <c r="QVM10" s="2936"/>
      <c r="QVN10" s="2936"/>
      <c r="QVO10" s="2936"/>
      <c r="QVP10" s="2936"/>
      <c r="QVQ10" s="2936"/>
      <c r="QVR10" s="2936"/>
      <c r="QVS10" s="2936"/>
      <c r="QVT10" s="2936"/>
      <c r="QVU10" s="2936"/>
      <c r="QVV10" s="2936"/>
      <c r="QVW10" s="2936"/>
      <c r="QVX10" s="2936"/>
      <c r="QVY10" s="2936"/>
      <c r="QVZ10" s="2936"/>
      <c r="QWA10" s="2936"/>
      <c r="QWB10" s="2936"/>
      <c r="QWC10" s="2936"/>
      <c r="QWD10" s="2936"/>
      <c r="QWE10" s="2936"/>
      <c r="QWF10" s="2936"/>
      <c r="QWG10" s="2936"/>
      <c r="QWH10" s="2936"/>
      <c r="QWI10" s="2936"/>
      <c r="QWJ10" s="2936"/>
      <c r="QWK10" s="2936"/>
      <c r="QWL10" s="2936"/>
      <c r="QWM10" s="2936"/>
      <c r="QWN10" s="2936"/>
      <c r="QWO10" s="2936"/>
      <c r="QWP10" s="2936"/>
      <c r="QWQ10" s="2936"/>
      <c r="QWR10" s="2936"/>
      <c r="QWS10" s="2936"/>
      <c r="QWT10" s="2936"/>
      <c r="QWU10" s="2936"/>
      <c r="QWV10" s="2936"/>
      <c r="QWW10" s="2936"/>
      <c r="QWX10" s="2936"/>
      <c r="QWY10" s="2936"/>
      <c r="QWZ10" s="2936"/>
      <c r="QXA10" s="2936"/>
      <c r="QXB10" s="2936"/>
      <c r="QXC10" s="2936"/>
      <c r="QXD10" s="2936"/>
      <c r="QXE10" s="2936"/>
      <c r="QXF10" s="2936"/>
      <c r="QXG10" s="2936"/>
      <c r="QXH10" s="2936"/>
      <c r="QXI10" s="2936"/>
      <c r="QXJ10" s="2936"/>
      <c r="QXK10" s="2936"/>
      <c r="QXL10" s="2936"/>
      <c r="QXM10" s="2936"/>
      <c r="QXN10" s="2936"/>
      <c r="QXO10" s="2936"/>
      <c r="QXP10" s="2936"/>
      <c r="QXQ10" s="2936"/>
      <c r="QXR10" s="2936"/>
      <c r="QXS10" s="2936"/>
      <c r="QXT10" s="2936"/>
      <c r="QXU10" s="2936"/>
      <c r="QXV10" s="2936"/>
      <c r="QXW10" s="2936"/>
      <c r="QXX10" s="2936"/>
      <c r="QXY10" s="2936"/>
      <c r="QXZ10" s="2936"/>
      <c r="QYA10" s="2936"/>
      <c r="QYB10" s="2936"/>
      <c r="QYC10" s="2936"/>
      <c r="QYD10" s="2936"/>
      <c r="QYE10" s="2936"/>
      <c r="QYF10" s="2936"/>
      <c r="QYG10" s="2936"/>
      <c r="QYH10" s="2936"/>
      <c r="QYI10" s="2936"/>
      <c r="QYJ10" s="2936"/>
      <c r="QYK10" s="2936"/>
      <c r="QYL10" s="2936"/>
      <c r="QYM10" s="2936"/>
      <c r="QYN10" s="2936"/>
      <c r="QYO10" s="2936"/>
      <c r="QYP10" s="2936"/>
      <c r="QYQ10" s="2936"/>
      <c r="QYR10" s="2936"/>
      <c r="QYS10" s="2936"/>
      <c r="QYT10" s="2936"/>
      <c r="QYU10" s="2936"/>
      <c r="QYV10" s="2936"/>
      <c r="QYW10" s="2936"/>
      <c r="QYX10" s="2936"/>
      <c r="QYY10" s="2936"/>
      <c r="QYZ10" s="2936"/>
      <c r="QZA10" s="2936"/>
      <c r="QZB10" s="2936"/>
      <c r="QZC10" s="2936"/>
      <c r="QZD10" s="2936"/>
      <c r="QZE10" s="2936"/>
      <c r="QZF10" s="2936"/>
      <c r="QZG10" s="2936"/>
      <c r="QZH10" s="2936"/>
      <c r="QZI10" s="2936"/>
      <c r="QZJ10" s="2936"/>
      <c r="QZK10" s="2936"/>
      <c r="QZL10" s="2936"/>
      <c r="QZM10" s="2936"/>
      <c r="QZN10" s="2936"/>
      <c r="QZO10" s="2936"/>
      <c r="QZP10" s="2936"/>
      <c r="QZQ10" s="2936"/>
      <c r="QZR10" s="2936"/>
      <c r="QZS10" s="2936"/>
      <c r="QZT10" s="2936"/>
      <c r="QZU10" s="2936"/>
      <c r="QZV10" s="2936"/>
      <c r="QZW10" s="2936"/>
      <c r="QZX10" s="2936"/>
      <c r="QZY10" s="2936"/>
      <c r="QZZ10" s="2936"/>
      <c r="RAA10" s="2936"/>
      <c r="RAB10" s="2936"/>
      <c r="RAC10" s="2936"/>
      <c r="RAD10" s="2936"/>
      <c r="RAE10" s="2936"/>
      <c r="RAF10" s="2936"/>
      <c r="RAG10" s="2936"/>
      <c r="RAH10" s="2936"/>
      <c r="RAI10" s="2936"/>
      <c r="RAJ10" s="2936"/>
      <c r="RAK10" s="2936"/>
      <c r="RAL10" s="2936"/>
      <c r="RAM10" s="2936"/>
      <c r="RAN10" s="2936"/>
      <c r="RAO10" s="2936"/>
      <c r="RAP10" s="2936"/>
      <c r="RAQ10" s="2936"/>
      <c r="RAR10" s="2936"/>
      <c r="RAS10" s="2936"/>
      <c r="RAT10" s="2936"/>
      <c r="RAU10" s="2936"/>
      <c r="RAV10" s="2936"/>
      <c r="RAW10" s="2936"/>
      <c r="RAX10" s="2936"/>
      <c r="RAY10" s="2936"/>
      <c r="RAZ10" s="2936"/>
      <c r="RBA10" s="2936"/>
      <c r="RBB10" s="2936"/>
      <c r="RBC10" s="2936"/>
      <c r="RBD10" s="2936"/>
      <c r="RBE10" s="2936"/>
      <c r="RBF10" s="2936"/>
      <c r="RBG10" s="2936"/>
      <c r="RBH10" s="2936"/>
      <c r="RBI10" s="2936"/>
      <c r="RBJ10" s="2936"/>
      <c r="RBK10" s="2936"/>
      <c r="RBL10" s="2936"/>
      <c r="RBM10" s="2936"/>
      <c r="RBN10" s="2936"/>
      <c r="RBO10" s="2936"/>
      <c r="RBP10" s="2936"/>
      <c r="RBQ10" s="2936"/>
      <c r="RBR10" s="2936"/>
      <c r="RBS10" s="2936"/>
      <c r="RBT10" s="2936"/>
      <c r="RBU10" s="2936"/>
      <c r="RBV10" s="2936"/>
      <c r="RBW10" s="2936"/>
      <c r="RBX10" s="2936"/>
      <c r="RBY10" s="2936"/>
      <c r="RBZ10" s="2936"/>
      <c r="RCA10" s="2936"/>
      <c r="RCB10" s="2936"/>
      <c r="RCC10" s="2936"/>
      <c r="RCD10" s="2936"/>
      <c r="RCE10" s="2936"/>
      <c r="RCF10" s="2936"/>
      <c r="RCG10" s="2936"/>
      <c r="RCH10" s="2936"/>
      <c r="RCI10" s="2936"/>
      <c r="RCJ10" s="2936"/>
      <c r="RCK10" s="2936"/>
      <c r="RCL10" s="2936"/>
      <c r="RCM10" s="2936"/>
      <c r="RCN10" s="2936"/>
      <c r="RCO10" s="2936"/>
      <c r="RCP10" s="2936"/>
      <c r="RCQ10" s="2936"/>
      <c r="RCR10" s="2936"/>
      <c r="RCS10" s="2936"/>
      <c r="RCT10" s="2936"/>
      <c r="RCU10" s="2936"/>
      <c r="RCV10" s="2936"/>
      <c r="RCW10" s="2936"/>
      <c r="RCX10" s="2936"/>
      <c r="RCY10" s="2936"/>
      <c r="RCZ10" s="2936"/>
      <c r="RDA10" s="2936"/>
      <c r="RDB10" s="2936"/>
      <c r="RDC10" s="2936"/>
      <c r="RDD10" s="2936"/>
      <c r="RDE10" s="2936"/>
      <c r="RDF10" s="2936"/>
      <c r="RDG10" s="2936"/>
      <c r="RDH10" s="2936"/>
      <c r="RDI10" s="2936"/>
      <c r="RDJ10" s="2936"/>
      <c r="RDK10" s="2936"/>
      <c r="RDL10" s="2936"/>
      <c r="RDM10" s="2936"/>
      <c r="RDN10" s="2936"/>
      <c r="RDO10" s="2936"/>
      <c r="RDP10" s="2936"/>
      <c r="RDQ10" s="2936"/>
      <c r="RDR10" s="2936"/>
      <c r="RDS10" s="2936"/>
      <c r="RDT10" s="2936"/>
      <c r="RDU10" s="2936"/>
      <c r="RDV10" s="2936"/>
      <c r="RDW10" s="2936"/>
      <c r="RDX10" s="2936"/>
      <c r="RDY10" s="2936"/>
      <c r="RDZ10" s="2936"/>
      <c r="REA10" s="2936"/>
      <c r="REB10" s="2936"/>
      <c r="REC10" s="2936"/>
      <c r="RED10" s="2936"/>
      <c r="REE10" s="2936"/>
      <c r="REF10" s="2936"/>
      <c r="REG10" s="2936"/>
      <c r="REH10" s="2936"/>
      <c r="REI10" s="2936"/>
      <c r="REJ10" s="2936"/>
      <c r="REK10" s="2936"/>
      <c r="REL10" s="2936"/>
      <c r="REM10" s="2936"/>
      <c r="REN10" s="2936"/>
      <c r="REO10" s="2936"/>
      <c r="REP10" s="2936"/>
      <c r="REQ10" s="2936"/>
      <c r="RER10" s="2936"/>
      <c r="RES10" s="2936"/>
      <c r="RET10" s="2936"/>
      <c r="REU10" s="2936"/>
      <c r="REV10" s="2936"/>
      <c r="REW10" s="2936"/>
      <c r="REX10" s="2936"/>
      <c r="REY10" s="2936"/>
      <c r="REZ10" s="2936"/>
      <c r="RFA10" s="2936"/>
      <c r="RFB10" s="2936"/>
      <c r="RFC10" s="2936"/>
      <c r="RFD10" s="2936"/>
      <c r="RFE10" s="2936"/>
      <c r="RFF10" s="2936"/>
      <c r="RFG10" s="2936"/>
      <c r="RFH10" s="2936"/>
      <c r="RFI10" s="2936"/>
      <c r="RFJ10" s="2936"/>
      <c r="RFK10" s="2936"/>
      <c r="RFL10" s="2936"/>
      <c r="RFM10" s="2936"/>
      <c r="RFN10" s="2936"/>
      <c r="RFO10" s="2936"/>
      <c r="RFP10" s="2936"/>
      <c r="RFQ10" s="2936"/>
      <c r="RFR10" s="2936"/>
      <c r="RFS10" s="2936"/>
      <c r="RFT10" s="2936"/>
      <c r="RFU10" s="2936"/>
      <c r="RFV10" s="2936"/>
      <c r="RFW10" s="2936"/>
      <c r="RFX10" s="2936"/>
      <c r="RFY10" s="2936"/>
      <c r="RFZ10" s="2936"/>
      <c r="RGA10" s="2936"/>
      <c r="RGB10" s="2936"/>
      <c r="RGC10" s="2936"/>
      <c r="RGD10" s="2936"/>
      <c r="RGE10" s="2936"/>
      <c r="RGF10" s="2936"/>
      <c r="RGG10" s="2936"/>
      <c r="RGH10" s="2936"/>
      <c r="RGI10" s="2936"/>
      <c r="RGJ10" s="2936"/>
      <c r="RGK10" s="2936"/>
      <c r="RGL10" s="2936"/>
      <c r="RGM10" s="2936"/>
      <c r="RGN10" s="2936"/>
      <c r="RGO10" s="2936"/>
      <c r="RGP10" s="2936"/>
      <c r="RGQ10" s="2936"/>
      <c r="RGR10" s="2936"/>
      <c r="RGS10" s="2936"/>
      <c r="RGT10" s="2936"/>
      <c r="RGU10" s="2936"/>
      <c r="RGV10" s="2936"/>
      <c r="RGW10" s="2936"/>
      <c r="RGX10" s="2936"/>
      <c r="RGY10" s="2936"/>
      <c r="RGZ10" s="2936"/>
      <c r="RHA10" s="2936"/>
      <c r="RHB10" s="2936"/>
      <c r="RHC10" s="2936"/>
      <c r="RHD10" s="2936"/>
      <c r="RHE10" s="2936"/>
      <c r="RHF10" s="2936"/>
      <c r="RHG10" s="2936"/>
      <c r="RHH10" s="2936"/>
      <c r="RHI10" s="2936"/>
      <c r="RHJ10" s="2936"/>
      <c r="RHK10" s="2936"/>
      <c r="RHL10" s="2936"/>
      <c r="RHM10" s="2936"/>
      <c r="RHN10" s="2936"/>
      <c r="RHO10" s="2936"/>
      <c r="RHP10" s="2936"/>
      <c r="RHQ10" s="2936"/>
      <c r="RHR10" s="2936"/>
      <c r="RHS10" s="2936"/>
      <c r="RHT10" s="2936"/>
      <c r="RHU10" s="2936"/>
      <c r="RHV10" s="2936"/>
      <c r="RHW10" s="2936"/>
      <c r="RHX10" s="2936"/>
      <c r="RHY10" s="2936"/>
      <c r="RHZ10" s="2936"/>
      <c r="RIA10" s="2936"/>
      <c r="RIB10" s="2936"/>
      <c r="RIC10" s="2936"/>
      <c r="RID10" s="2936"/>
      <c r="RIE10" s="2936"/>
      <c r="RIF10" s="2936"/>
      <c r="RIG10" s="2936"/>
      <c r="RIH10" s="2936"/>
      <c r="RII10" s="2936"/>
      <c r="RIJ10" s="2936"/>
      <c r="RIK10" s="2936"/>
      <c r="RIL10" s="2936"/>
      <c r="RIM10" s="2936"/>
      <c r="RIN10" s="2936"/>
      <c r="RIO10" s="2936"/>
      <c r="RIP10" s="2936"/>
      <c r="RIQ10" s="2936"/>
      <c r="RIR10" s="2936"/>
      <c r="RIS10" s="2936"/>
      <c r="RIT10" s="2936"/>
      <c r="RIU10" s="2936"/>
      <c r="RIV10" s="2936"/>
      <c r="RIW10" s="2936"/>
      <c r="RIX10" s="2936"/>
      <c r="RIY10" s="2936"/>
      <c r="RIZ10" s="2936"/>
      <c r="RJA10" s="2936"/>
      <c r="RJB10" s="2936"/>
      <c r="RJC10" s="2936"/>
      <c r="RJD10" s="2936"/>
      <c r="RJE10" s="2936"/>
      <c r="RJF10" s="2936"/>
      <c r="RJG10" s="2936"/>
      <c r="RJH10" s="2936"/>
      <c r="RJI10" s="2936"/>
      <c r="RJJ10" s="2936"/>
      <c r="RJK10" s="2936"/>
      <c r="RJL10" s="2936"/>
      <c r="RJM10" s="2936"/>
      <c r="RJN10" s="2936"/>
      <c r="RJO10" s="2936"/>
      <c r="RJP10" s="2936"/>
      <c r="RJQ10" s="2936"/>
      <c r="RJR10" s="2936"/>
      <c r="RJS10" s="2936"/>
      <c r="RJT10" s="2936"/>
      <c r="RJU10" s="2936"/>
      <c r="RJV10" s="2936"/>
      <c r="RJW10" s="2936"/>
      <c r="RJX10" s="2936"/>
      <c r="RJY10" s="2936"/>
      <c r="RJZ10" s="2936"/>
      <c r="RKA10" s="2936"/>
      <c r="RKB10" s="2936"/>
      <c r="RKC10" s="2936"/>
      <c r="RKD10" s="2936"/>
      <c r="RKE10" s="2936"/>
      <c r="RKF10" s="2936"/>
      <c r="RKG10" s="2936"/>
      <c r="RKH10" s="2936"/>
      <c r="RKI10" s="2936"/>
      <c r="RKJ10" s="2936"/>
      <c r="RKK10" s="2936"/>
      <c r="RKL10" s="2936"/>
      <c r="RKM10" s="2936"/>
      <c r="RKN10" s="2936"/>
      <c r="RKO10" s="2936"/>
      <c r="RKP10" s="2936"/>
      <c r="RKQ10" s="2936"/>
      <c r="RKR10" s="2936"/>
      <c r="RKS10" s="2936"/>
      <c r="RKT10" s="2936"/>
      <c r="RKU10" s="2936"/>
      <c r="RKV10" s="2936"/>
      <c r="RKW10" s="2936"/>
      <c r="RKX10" s="2936"/>
      <c r="RKY10" s="2936"/>
      <c r="RKZ10" s="2936"/>
      <c r="RLA10" s="2936"/>
      <c r="RLB10" s="2936"/>
      <c r="RLC10" s="2936"/>
      <c r="RLD10" s="2936"/>
      <c r="RLE10" s="2936"/>
      <c r="RLF10" s="2936"/>
      <c r="RLG10" s="2936"/>
      <c r="RLH10" s="2936"/>
      <c r="RLI10" s="2936"/>
      <c r="RLJ10" s="2936"/>
      <c r="RLK10" s="2936"/>
      <c r="RLL10" s="2936"/>
      <c r="RLM10" s="2936"/>
      <c r="RLN10" s="2936"/>
      <c r="RLO10" s="2936"/>
      <c r="RLP10" s="2936"/>
      <c r="RLQ10" s="2936"/>
      <c r="RLR10" s="2936"/>
      <c r="RLS10" s="2936"/>
      <c r="RLT10" s="2936"/>
      <c r="RLU10" s="2936"/>
      <c r="RLV10" s="2936"/>
      <c r="RLW10" s="2936"/>
      <c r="RLX10" s="2936"/>
      <c r="RLY10" s="2936"/>
      <c r="RLZ10" s="2936"/>
      <c r="RMA10" s="2936"/>
      <c r="RMB10" s="2936"/>
      <c r="RMC10" s="2936"/>
      <c r="RMD10" s="2936"/>
      <c r="RME10" s="2936"/>
      <c r="RMF10" s="2936"/>
      <c r="RMG10" s="2936"/>
      <c r="RMH10" s="2936"/>
      <c r="RMI10" s="2936"/>
      <c r="RMJ10" s="2936"/>
      <c r="RMK10" s="2936"/>
      <c r="RML10" s="2936"/>
      <c r="RMM10" s="2936"/>
      <c r="RMN10" s="2936"/>
      <c r="RMO10" s="2936"/>
      <c r="RMP10" s="2936"/>
      <c r="RMQ10" s="2936"/>
      <c r="RMR10" s="2936"/>
      <c r="RMS10" s="2936"/>
      <c r="RMT10" s="2936"/>
      <c r="RMU10" s="2936"/>
      <c r="RMV10" s="2936"/>
      <c r="RMW10" s="2936"/>
      <c r="RMX10" s="2936"/>
      <c r="RMY10" s="2936"/>
      <c r="RMZ10" s="2936"/>
      <c r="RNA10" s="2936"/>
      <c r="RNB10" s="2936"/>
      <c r="RNC10" s="2936"/>
      <c r="RND10" s="2936"/>
      <c r="RNE10" s="2936"/>
      <c r="RNF10" s="2936"/>
      <c r="RNG10" s="2936"/>
      <c r="RNH10" s="2936"/>
      <c r="RNI10" s="2936"/>
      <c r="RNJ10" s="2936"/>
      <c r="RNK10" s="2936"/>
      <c r="RNL10" s="2936"/>
      <c r="RNM10" s="2936"/>
      <c r="RNN10" s="2936"/>
      <c r="RNO10" s="2936"/>
      <c r="RNP10" s="2936"/>
      <c r="RNQ10" s="2936"/>
      <c r="RNR10" s="2936"/>
      <c r="RNS10" s="2936"/>
      <c r="RNT10" s="2936"/>
      <c r="RNU10" s="2936"/>
      <c r="RNV10" s="2936"/>
      <c r="RNW10" s="2936"/>
      <c r="RNX10" s="2936"/>
      <c r="RNY10" s="2936"/>
      <c r="RNZ10" s="2936"/>
      <c r="ROA10" s="2936"/>
      <c r="ROB10" s="2936"/>
      <c r="ROC10" s="2936"/>
      <c r="ROD10" s="2936"/>
      <c r="ROE10" s="2936"/>
      <c r="ROF10" s="2936"/>
      <c r="ROG10" s="2936"/>
      <c r="ROH10" s="2936"/>
      <c r="ROI10" s="2936"/>
      <c r="ROJ10" s="2936"/>
      <c r="ROK10" s="2936"/>
      <c r="ROL10" s="2936"/>
      <c r="ROM10" s="2936"/>
      <c r="RON10" s="2936"/>
      <c r="ROO10" s="2936"/>
      <c r="ROP10" s="2936"/>
      <c r="ROQ10" s="2936"/>
      <c r="ROR10" s="2936"/>
      <c r="ROS10" s="2936"/>
      <c r="ROT10" s="2936"/>
      <c r="ROU10" s="2936"/>
      <c r="ROV10" s="2936"/>
      <c r="ROW10" s="2936"/>
      <c r="ROX10" s="2936"/>
      <c r="ROY10" s="2936"/>
      <c r="ROZ10" s="2936"/>
      <c r="RPA10" s="2936"/>
      <c r="RPB10" s="2936"/>
      <c r="RPC10" s="2936"/>
      <c r="RPD10" s="2936"/>
      <c r="RPE10" s="2936"/>
      <c r="RPF10" s="2936"/>
      <c r="RPG10" s="2936"/>
      <c r="RPH10" s="2936"/>
      <c r="RPI10" s="2936"/>
      <c r="RPJ10" s="2936"/>
      <c r="RPK10" s="2936"/>
      <c r="RPL10" s="2936"/>
      <c r="RPM10" s="2936"/>
      <c r="RPN10" s="2936"/>
      <c r="RPO10" s="2936"/>
      <c r="RPP10" s="2936"/>
      <c r="RPQ10" s="2936"/>
      <c r="RPR10" s="2936"/>
      <c r="RPS10" s="2936"/>
      <c r="RPT10" s="2936"/>
      <c r="RPU10" s="2936"/>
      <c r="RPV10" s="2936"/>
      <c r="RPW10" s="2936"/>
      <c r="RPX10" s="2936"/>
      <c r="RPY10" s="2936"/>
      <c r="RPZ10" s="2936"/>
      <c r="RQA10" s="2936"/>
      <c r="RQB10" s="2936"/>
      <c r="RQC10" s="2936"/>
      <c r="RQD10" s="2936"/>
      <c r="RQE10" s="2936"/>
      <c r="RQF10" s="2936"/>
      <c r="RQG10" s="2936"/>
      <c r="RQH10" s="2936"/>
      <c r="RQI10" s="2936"/>
      <c r="RQJ10" s="2936"/>
      <c r="RQK10" s="2936"/>
      <c r="RQL10" s="2936"/>
      <c r="RQM10" s="2936"/>
      <c r="RQN10" s="2936"/>
      <c r="RQO10" s="2936"/>
      <c r="RQP10" s="2936"/>
      <c r="RQQ10" s="2936"/>
      <c r="RQR10" s="2936"/>
      <c r="RQS10" s="2936"/>
      <c r="RQT10" s="2936"/>
      <c r="RQU10" s="2936"/>
      <c r="RQV10" s="2936"/>
      <c r="RQW10" s="2936"/>
      <c r="RQX10" s="2936"/>
      <c r="RQY10" s="2936"/>
      <c r="RQZ10" s="2936"/>
      <c r="RRA10" s="2936"/>
      <c r="RRB10" s="2936"/>
      <c r="RRC10" s="2936"/>
      <c r="RRD10" s="2936"/>
      <c r="RRE10" s="2936"/>
      <c r="RRF10" s="2936"/>
      <c r="RRG10" s="2936"/>
      <c r="RRH10" s="2936"/>
      <c r="RRI10" s="2936"/>
      <c r="RRJ10" s="2936"/>
      <c r="RRK10" s="2936"/>
      <c r="RRL10" s="2936"/>
      <c r="RRM10" s="2936"/>
      <c r="RRN10" s="2936"/>
      <c r="RRO10" s="2936"/>
      <c r="RRP10" s="2936"/>
      <c r="RRQ10" s="2936"/>
      <c r="RRR10" s="2936"/>
      <c r="RRS10" s="2936"/>
      <c r="RRT10" s="2936"/>
      <c r="RRU10" s="2936"/>
      <c r="RRV10" s="2936"/>
      <c r="RRW10" s="2936"/>
      <c r="RRX10" s="2936"/>
      <c r="RRY10" s="2936"/>
      <c r="RRZ10" s="2936"/>
      <c r="RSA10" s="2936"/>
      <c r="RSB10" s="2936"/>
      <c r="RSC10" s="2936"/>
      <c r="RSD10" s="2936"/>
      <c r="RSE10" s="2936"/>
      <c r="RSF10" s="2936"/>
      <c r="RSG10" s="2936"/>
      <c r="RSH10" s="2936"/>
      <c r="RSI10" s="2936"/>
      <c r="RSJ10" s="2936"/>
      <c r="RSK10" s="2936"/>
      <c r="RSL10" s="2936"/>
      <c r="RSM10" s="2936"/>
      <c r="RSN10" s="2936"/>
      <c r="RSO10" s="2936"/>
      <c r="RSP10" s="2936"/>
      <c r="RSQ10" s="2936"/>
      <c r="RSR10" s="2936"/>
      <c r="RSS10" s="2936"/>
      <c r="RST10" s="2936"/>
      <c r="RSU10" s="2936"/>
      <c r="RSV10" s="2936"/>
      <c r="RSW10" s="2936"/>
      <c r="RSX10" s="2936"/>
      <c r="RSY10" s="2936"/>
      <c r="RSZ10" s="2936"/>
      <c r="RTA10" s="2936"/>
      <c r="RTB10" s="2936"/>
      <c r="RTC10" s="2936"/>
      <c r="RTD10" s="2936"/>
      <c r="RTE10" s="2936"/>
      <c r="RTF10" s="2936"/>
      <c r="RTG10" s="2936"/>
      <c r="RTH10" s="2936"/>
      <c r="RTI10" s="2936"/>
      <c r="RTJ10" s="2936"/>
      <c r="RTK10" s="2936"/>
      <c r="RTL10" s="2936"/>
      <c r="RTM10" s="2936"/>
      <c r="RTN10" s="2936"/>
      <c r="RTO10" s="2936"/>
      <c r="RTP10" s="2936"/>
      <c r="RTQ10" s="2936"/>
      <c r="RTR10" s="2936"/>
      <c r="RTS10" s="2936"/>
      <c r="RTT10" s="2936"/>
      <c r="RTU10" s="2936"/>
      <c r="RTV10" s="2936"/>
      <c r="RTW10" s="2936"/>
      <c r="RTX10" s="2936"/>
      <c r="RTY10" s="2936"/>
      <c r="RTZ10" s="2936"/>
      <c r="RUA10" s="2936"/>
      <c r="RUB10" s="2936"/>
      <c r="RUC10" s="2936"/>
      <c r="RUD10" s="2936"/>
      <c r="RUE10" s="2936"/>
      <c r="RUF10" s="2936"/>
      <c r="RUG10" s="2936"/>
      <c r="RUH10" s="2936"/>
      <c r="RUI10" s="2936"/>
      <c r="RUJ10" s="2936"/>
      <c r="RUK10" s="2936"/>
      <c r="RUL10" s="2936"/>
      <c r="RUM10" s="2936"/>
      <c r="RUN10" s="2936"/>
      <c r="RUO10" s="2936"/>
      <c r="RUP10" s="2936"/>
      <c r="RUQ10" s="2936"/>
      <c r="RUR10" s="2936"/>
      <c r="RUS10" s="2936"/>
      <c r="RUT10" s="2936"/>
      <c r="RUU10" s="2936"/>
      <c r="RUV10" s="2936"/>
      <c r="RUW10" s="2936"/>
      <c r="RUX10" s="2936"/>
      <c r="RUY10" s="2936"/>
      <c r="RUZ10" s="2936"/>
      <c r="RVA10" s="2936"/>
      <c r="RVB10" s="2936"/>
      <c r="RVC10" s="2936"/>
      <c r="RVD10" s="2936"/>
      <c r="RVE10" s="2936"/>
      <c r="RVF10" s="2936"/>
      <c r="RVG10" s="2936"/>
      <c r="RVH10" s="2936"/>
      <c r="RVI10" s="2936"/>
      <c r="RVJ10" s="2936"/>
      <c r="RVK10" s="2936"/>
      <c r="RVL10" s="2936"/>
      <c r="RVM10" s="2936"/>
      <c r="RVN10" s="2936"/>
      <c r="RVO10" s="2936"/>
      <c r="RVP10" s="2936"/>
      <c r="RVQ10" s="2936"/>
      <c r="RVR10" s="2936"/>
      <c r="RVS10" s="2936"/>
      <c r="RVT10" s="2936"/>
      <c r="RVU10" s="2936"/>
      <c r="RVV10" s="2936"/>
      <c r="RVW10" s="2936"/>
      <c r="RVX10" s="2936"/>
      <c r="RVY10" s="2936"/>
      <c r="RVZ10" s="2936"/>
      <c r="RWA10" s="2936"/>
      <c r="RWB10" s="2936"/>
      <c r="RWC10" s="2936"/>
      <c r="RWD10" s="2936"/>
      <c r="RWE10" s="2936"/>
      <c r="RWF10" s="2936"/>
      <c r="RWG10" s="2936"/>
      <c r="RWH10" s="2936"/>
      <c r="RWI10" s="2936"/>
      <c r="RWJ10" s="2936"/>
      <c r="RWK10" s="2936"/>
      <c r="RWL10" s="2936"/>
      <c r="RWM10" s="2936"/>
      <c r="RWN10" s="2936"/>
      <c r="RWO10" s="2936"/>
      <c r="RWP10" s="2936"/>
      <c r="RWQ10" s="2936"/>
      <c r="RWR10" s="2936"/>
      <c r="RWS10" s="2936"/>
      <c r="RWT10" s="2936"/>
      <c r="RWU10" s="2936"/>
      <c r="RWV10" s="2936"/>
      <c r="RWW10" s="2936"/>
      <c r="RWX10" s="2936"/>
      <c r="RWY10" s="2936"/>
      <c r="RWZ10" s="2936"/>
      <c r="RXA10" s="2936"/>
      <c r="RXB10" s="2936"/>
      <c r="RXC10" s="2936"/>
      <c r="RXD10" s="2936"/>
      <c r="RXE10" s="2936"/>
      <c r="RXF10" s="2936"/>
      <c r="RXG10" s="2936"/>
      <c r="RXH10" s="2936"/>
      <c r="RXI10" s="2936"/>
      <c r="RXJ10" s="2936"/>
      <c r="RXK10" s="2936"/>
      <c r="RXL10" s="2936"/>
      <c r="RXM10" s="2936"/>
      <c r="RXN10" s="2936"/>
      <c r="RXO10" s="2936"/>
      <c r="RXP10" s="2936"/>
      <c r="RXQ10" s="2936"/>
      <c r="RXR10" s="2936"/>
      <c r="RXS10" s="2936"/>
      <c r="RXT10" s="2936"/>
      <c r="RXU10" s="2936"/>
      <c r="RXV10" s="2936"/>
      <c r="RXW10" s="2936"/>
      <c r="RXX10" s="2936"/>
      <c r="RXY10" s="2936"/>
      <c r="RXZ10" s="2936"/>
      <c r="RYA10" s="2936"/>
      <c r="RYB10" s="2936"/>
      <c r="RYC10" s="2936"/>
      <c r="RYD10" s="2936"/>
      <c r="RYE10" s="2936"/>
      <c r="RYF10" s="2936"/>
      <c r="RYG10" s="2936"/>
      <c r="RYH10" s="2936"/>
      <c r="RYI10" s="2936"/>
      <c r="RYJ10" s="2936"/>
      <c r="RYK10" s="2936"/>
      <c r="RYL10" s="2936"/>
      <c r="RYM10" s="2936"/>
      <c r="RYN10" s="2936"/>
      <c r="RYO10" s="2936"/>
      <c r="RYP10" s="2936"/>
      <c r="RYQ10" s="2936"/>
      <c r="RYR10" s="2936"/>
      <c r="RYS10" s="2936"/>
      <c r="RYT10" s="2936"/>
      <c r="RYU10" s="2936"/>
      <c r="RYV10" s="2936"/>
      <c r="RYW10" s="2936"/>
      <c r="RYX10" s="2936"/>
      <c r="RYY10" s="2936"/>
      <c r="RYZ10" s="2936"/>
      <c r="RZA10" s="2936"/>
      <c r="RZB10" s="2936"/>
      <c r="RZC10" s="2936"/>
      <c r="RZD10" s="2936"/>
      <c r="RZE10" s="2936"/>
      <c r="RZF10" s="2936"/>
      <c r="RZG10" s="2936"/>
      <c r="RZH10" s="2936"/>
      <c r="RZI10" s="2936"/>
      <c r="RZJ10" s="2936"/>
      <c r="RZK10" s="2936"/>
      <c r="RZL10" s="2936"/>
      <c r="RZM10" s="2936"/>
      <c r="RZN10" s="2936"/>
      <c r="RZO10" s="2936"/>
      <c r="RZP10" s="2936"/>
      <c r="RZQ10" s="2936"/>
      <c r="RZR10" s="2936"/>
      <c r="RZS10" s="2936"/>
      <c r="RZT10" s="2936"/>
      <c r="RZU10" s="2936"/>
      <c r="RZV10" s="2936"/>
      <c r="RZW10" s="2936"/>
      <c r="RZX10" s="2936"/>
      <c r="RZY10" s="2936"/>
      <c r="RZZ10" s="2936"/>
      <c r="SAA10" s="2936"/>
      <c r="SAB10" s="2936"/>
      <c r="SAC10" s="2936"/>
      <c r="SAD10" s="2936"/>
      <c r="SAE10" s="2936"/>
      <c r="SAF10" s="2936"/>
      <c r="SAG10" s="2936"/>
      <c r="SAH10" s="2936"/>
      <c r="SAI10" s="2936"/>
      <c r="SAJ10" s="2936"/>
      <c r="SAK10" s="2936"/>
      <c r="SAL10" s="2936"/>
      <c r="SAM10" s="2936"/>
      <c r="SAN10" s="2936"/>
      <c r="SAO10" s="2936"/>
      <c r="SAP10" s="2936"/>
      <c r="SAQ10" s="2936"/>
      <c r="SAR10" s="2936"/>
      <c r="SAS10" s="2936"/>
      <c r="SAT10" s="2936"/>
      <c r="SAU10" s="2936"/>
      <c r="SAV10" s="2936"/>
      <c r="SAW10" s="2936"/>
      <c r="SAX10" s="2936"/>
      <c r="SAY10" s="2936"/>
      <c r="SAZ10" s="2936"/>
      <c r="SBA10" s="2936"/>
      <c r="SBB10" s="2936"/>
      <c r="SBC10" s="2936"/>
      <c r="SBD10" s="2936"/>
      <c r="SBE10" s="2936"/>
      <c r="SBF10" s="2936"/>
      <c r="SBG10" s="2936"/>
      <c r="SBH10" s="2936"/>
      <c r="SBI10" s="2936"/>
      <c r="SBJ10" s="2936"/>
      <c r="SBK10" s="2936"/>
      <c r="SBL10" s="2936"/>
      <c r="SBM10" s="2936"/>
      <c r="SBN10" s="2936"/>
      <c r="SBO10" s="2936"/>
      <c r="SBP10" s="2936"/>
      <c r="SBQ10" s="2936"/>
      <c r="SBR10" s="2936"/>
      <c r="SBS10" s="2936"/>
      <c r="SBT10" s="2936"/>
      <c r="SBU10" s="2936"/>
      <c r="SBV10" s="2936"/>
      <c r="SBW10" s="2936"/>
      <c r="SBX10" s="2936"/>
      <c r="SBY10" s="2936"/>
      <c r="SBZ10" s="2936"/>
      <c r="SCA10" s="2936"/>
      <c r="SCB10" s="2936"/>
      <c r="SCC10" s="2936"/>
      <c r="SCD10" s="2936"/>
      <c r="SCE10" s="2936"/>
      <c r="SCF10" s="2936"/>
      <c r="SCG10" s="2936"/>
      <c r="SCH10" s="2936"/>
      <c r="SCI10" s="2936"/>
      <c r="SCJ10" s="2936"/>
      <c r="SCK10" s="2936"/>
      <c r="SCL10" s="2936"/>
      <c r="SCM10" s="2936"/>
      <c r="SCN10" s="2936"/>
      <c r="SCO10" s="2936"/>
      <c r="SCP10" s="2936"/>
      <c r="SCQ10" s="2936"/>
      <c r="SCR10" s="2936"/>
      <c r="SCS10" s="2936"/>
      <c r="SCT10" s="2936"/>
      <c r="SCU10" s="2936"/>
      <c r="SCV10" s="2936"/>
      <c r="SCW10" s="2936"/>
      <c r="SCX10" s="2936"/>
      <c r="SCY10" s="2936"/>
      <c r="SCZ10" s="2936"/>
      <c r="SDA10" s="2936"/>
      <c r="SDB10" s="2936"/>
      <c r="SDC10" s="2936"/>
      <c r="SDD10" s="2936"/>
      <c r="SDE10" s="2936"/>
      <c r="SDF10" s="2936"/>
      <c r="SDG10" s="2936"/>
      <c r="SDH10" s="2936"/>
      <c r="SDI10" s="2936"/>
      <c r="SDJ10" s="2936"/>
      <c r="SDK10" s="2936"/>
      <c r="SDL10" s="2936"/>
      <c r="SDM10" s="2936"/>
      <c r="SDN10" s="2936"/>
      <c r="SDO10" s="2936"/>
      <c r="SDP10" s="2936"/>
      <c r="SDQ10" s="2936"/>
      <c r="SDR10" s="2936"/>
      <c r="SDS10" s="2936"/>
      <c r="SDT10" s="2936"/>
      <c r="SDU10" s="2936"/>
      <c r="SDV10" s="2936"/>
      <c r="SDW10" s="2936"/>
      <c r="SDX10" s="2936"/>
      <c r="SDY10" s="2936"/>
      <c r="SDZ10" s="2936"/>
      <c r="SEA10" s="2936"/>
      <c r="SEB10" s="2936"/>
      <c r="SEC10" s="2936"/>
      <c r="SED10" s="2936"/>
      <c r="SEE10" s="2936"/>
      <c r="SEF10" s="2936"/>
      <c r="SEG10" s="2936"/>
      <c r="SEH10" s="2936"/>
      <c r="SEI10" s="2936"/>
      <c r="SEJ10" s="2936"/>
      <c r="SEK10" s="2936"/>
      <c r="SEL10" s="2936"/>
      <c r="SEM10" s="2936"/>
      <c r="SEN10" s="2936"/>
      <c r="SEO10" s="2936"/>
      <c r="SEP10" s="2936"/>
      <c r="SEQ10" s="2936"/>
      <c r="SER10" s="2936"/>
      <c r="SES10" s="2936"/>
      <c r="SET10" s="2936"/>
      <c r="SEU10" s="2936"/>
      <c r="SEV10" s="2936"/>
      <c r="SEW10" s="2936"/>
      <c r="SEX10" s="2936"/>
      <c r="SEY10" s="2936"/>
      <c r="SEZ10" s="2936"/>
      <c r="SFA10" s="2936"/>
      <c r="SFB10" s="2936"/>
      <c r="SFC10" s="2936"/>
      <c r="SFD10" s="2936"/>
      <c r="SFE10" s="2936"/>
      <c r="SFF10" s="2936"/>
      <c r="SFG10" s="2936"/>
      <c r="SFH10" s="2936"/>
      <c r="SFI10" s="2936"/>
      <c r="SFJ10" s="2936"/>
      <c r="SFK10" s="2936"/>
      <c r="SFL10" s="2936"/>
      <c r="SFM10" s="2936"/>
      <c r="SFN10" s="2936"/>
      <c r="SFO10" s="2936"/>
      <c r="SFP10" s="2936"/>
      <c r="SFQ10" s="2936"/>
      <c r="SFR10" s="2936"/>
      <c r="SFS10" s="2936"/>
      <c r="SFT10" s="2936"/>
      <c r="SFU10" s="2936"/>
      <c r="SFV10" s="2936"/>
      <c r="SFW10" s="2936"/>
      <c r="SFX10" s="2936"/>
      <c r="SFY10" s="2936"/>
      <c r="SFZ10" s="2936"/>
      <c r="SGA10" s="2936"/>
      <c r="SGB10" s="2936"/>
      <c r="SGC10" s="2936"/>
      <c r="SGD10" s="2936"/>
      <c r="SGE10" s="2936"/>
      <c r="SGF10" s="2936"/>
      <c r="SGG10" s="2936"/>
      <c r="SGH10" s="2936"/>
      <c r="SGI10" s="2936"/>
      <c r="SGJ10" s="2936"/>
      <c r="SGK10" s="2936"/>
      <c r="SGL10" s="2936"/>
      <c r="SGM10" s="2936"/>
      <c r="SGN10" s="2936"/>
      <c r="SGO10" s="2936"/>
      <c r="SGP10" s="2936"/>
      <c r="SGQ10" s="2936"/>
      <c r="SGR10" s="2936"/>
      <c r="SGS10" s="2936"/>
      <c r="SGT10" s="2936"/>
      <c r="SGU10" s="2936"/>
      <c r="SGV10" s="2936"/>
      <c r="SGW10" s="2936"/>
      <c r="SGX10" s="2936"/>
      <c r="SGY10" s="2936"/>
      <c r="SGZ10" s="2936"/>
      <c r="SHA10" s="2936"/>
      <c r="SHB10" s="2936"/>
      <c r="SHC10" s="2936"/>
      <c r="SHD10" s="2936"/>
      <c r="SHE10" s="2936"/>
      <c r="SHF10" s="2936"/>
      <c r="SHG10" s="2936"/>
      <c r="SHH10" s="2936"/>
      <c r="SHI10" s="2936"/>
      <c r="SHJ10" s="2936"/>
      <c r="SHK10" s="2936"/>
      <c r="SHL10" s="2936"/>
      <c r="SHM10" s="2936"/>
      <c r="SHN10" s="2936"/>
      <c r="SHO10" s="2936"/>
      <c r="SHP10" s="2936"/>
      <c r="SHQ10" s="2936"/>
      <c r="SHR10" s="2936"/>
      <c r="SHS10" s="2936"/>
      <c r="SHT10" s="2936"/>
      <c r="SHU10" s="2936"/>
      <c r="SHV10" s="2936"/>
      <c r="SHW10" s="2936"/>
      <c r="SHX10" s="2936"/>
      <c r="SHY10" s="2936"/>
      <c r="SHZ10" s="2936"/>
      <c r="SIA10" s="2936"/>
      <c r="SIB10" s="2936"/>
      <c r="SIC10" s="2936"/>
      <c r="SID10" s="2936"/>
      <c r="SIE10" s="2936"/>
      <c r="SIF10" s="2936"/>
      <c r="SIG10" s="2936"/>
      <c r="SIH10" s="2936"/>
      <c r="SII10" s="2936"/>
      <c r="SIJ10" s="2936"/>
      <c r="SIK10" s="2936"/>
      <c r="SIL10" s="2936"/>
      <c r="SIM10" s="2936"/>
      <c r="SIN10" s="2936"/>
      <c r="SIO10" s="2936"/>
      <c r="SIP10" s="2936"/>
      <c r="SIQ10" s="2936"/>
      <c r="SIR10" s="2936"/>
      <c r="SIS10" s="2936"/>
      <c r="SIT10" s="2936"/>
      <c r="SIU10" s="2936"/>
      <c r="SIV10" s="2936"/>
      <c r="SIW10" s="2936"/>
      <c r="SIX10" s="2936"/>
      <c r="SIY10" s="2936"/>
      <c r="SIZ10" s="2936"/>
      <c r="SJA10" s="2936"/>
      <c r="SJB10" s="2936"/>
      <c r="SJC10" s="2936"/>
      <c r="SJD10" s="2936"/>
      <c r="SJE10" s="2936"/>
      <c r="SJF10" s="2936"/>
      <c r="SJG10" s="2936"/>
      <c r="SJH10" s="2936"/>
      <c r="SJI10" s="2936"/>
      <c r="SJJ10" s="2936"/>
      <c r="SJK10" s="2936"/>
      <c r="SJL10" s="2936"/>
      <c r="SJM10" s="2936"/>
      <c r="SJN10" s="2936"/>
      <c r="SJO10" s="2936"/>
      <c r="SJP10" s="2936"/>
      <c r="SJQ10" s="2936"/>
      <c r="SJR10" s="2936"/>
      <c r="SJS10" s="2936"/>
      <c r="SJT10" s="2936"/>
      <c r="SJU10" s="2936"/>
      <c r="SJV10" s="2936"/>
      <c r="SJW10" s="2936"/>
      <c r="SJX10" s="2936"/>
      <c r="SJY10" s="2936"/>
      <c r="SJZ10" s="2936"/>
      <c r="SKA10" s="2936"/>
      <c r="SKB10" s="2936"/>
      <c r="SKC10" s="2936"/>
      <c r="SKD10" s="2936"/>
      <c r="SKE10" s="2936"/>
      <c r="SKF10" s="2936"/>
      <c r="SKG10" s="2936"/>
      <c r="SKH10" s="2936"/>
      <c r="SKI10" s="2936"/>
      <c r="SKJ10" s="2936"/>
      <c r="SKK10" s="2936"/>
      <c r="SKL10" s="2936"/>
      <c r="SKM10" s="2936"/>
      <c r="SKN10" s="2936"/>
      <c r="SKO10" s="2936"/>
      <c r="SKP10" s="2936"/>
      <c r="SKQ10" s="2936"/>
      <c r="SKR10" s="2936"/>
      <c r="SKS10" s="2936"/>
      <c r="SKT10" s="2936"/>
      <c r="SKU10" s="2936"/>
      <c r="SKV10" s="2936"/>
      <c r="SKW10" s="2936"/>
      <c r="SKX10" s="2936"/>
      <c r="SKY10" s="2936"/>
      <c r="SKZ10" s="2936"/>
      <c r="SLA10" s="2936"/>
      <c r="SLB10" s="2936"/>
      <c r="SLC10" s="2936"/>
      <c r="SLD10" s="2936"/>
      <c r="SLE10" s="2936"/>
      <c r="SLF10" s="2936"/>
      <c r="SLG10" s="2936"/>
      <c r="SLH10" s="2936"/>
      <c r="SLI10" s="2936"/>
      <c r="SLJ10" s="2936"/>
      <c r="SLK10" s="2936"/>
      <c r="SLL10" s="2936"/>
      <c r="SLM10" s="2936"/>
      <c r="SLN10" s="2936"/>
      <c r="SLO10" s="2936"/>
      <c r="SLP10" s="2936"/>
      <c r="SLQ10" s="2936"/>
      <c r="SLR10" s="2936"/>
      <c r="SLS10" s="2936"/>
      <c r="SLT10" s="2936"/>
      <c r="SLU10" s="2936"/>
      <c r="SLV10" s="2936"/>
      <c r="SLW10" s="2936"/>
      <c r="SLX10" s="2936"/>
      <c r="SLY10" s="2936"/>
      <c r="SLZ10" s="2936"/>
      <c r="SMA10" s="2936"/>
      <c r="SMB10" s="2936"/>
      <c r="SMC10" s="2936"/>
      <c r="SMD10" s="2936"/>
      <c r="SME10" s="2936"/>
      <c r="SMF10" s="2936"/>
      <c r="SMG10" s="2936"/>
      <c r="SMH10" s="2936"/>
      <c r="SMI10" s="2936"/>
      <c r="SMJ10" s="2936"/>
      <c r="SMK10" s="2936"/>
      <c r="SML10" s="2936"/>
      <c r="SMM10" s="2936"/>
      <c r="SMN10" s="2936"/>
      <c r="SMO10" s="2936"/>
      <c r="SMP10" s="2936"/>
      <c r="SMQ10" s="2936"/>
      <c r="SMR10" s="2936"/>
      <c r="SMS10" s="2936"/>
      <c r="SMT10" s="2936"/>
      <c r="SMU10" s="2936"/>
      <c r="SMV10" s="2936"/>
      <c r="SMW10" s="2936"/>
      <c r="SMX10" s="2936"/>
      <c r="SMY10" s="2936"/>
      <c r="SMZ10" s="2936"/>
      <c r="SNA10" s="2936"/>
      <c r="SNB10" s="2936"/>
      <c r="SNC10" s="2936"/>
      <c r="SND10" s="2936"/>
      <c r="SNE10" s="2936"/>
      <c r="SNF10" s="2936"/>
      <c r="SNG10" s="2936"/>
      <c r="SNH10" s="2936"/>
      <c r="SNI10" s="2936"/>
      <c r="SNJ10" s="2936"/>
      <c r="SNK10" s="2936"/>
      <c r="SNL10" s="2936"/>
      <c r="SNM10" s="2936"/>
      <c r="SNN10" s="2936"/>
      <c r="SNO10" s="2936"/>
      <c r="SNP10" s="2936"/>
      <c r="SNQ10" s="2936"/>
      <c r="SNR10" s="2936"/>
      <c r="SNS10" s="2936"/>
      <c r="SNT10" s="2936"/>
      <c r="SNU10" s="2936"/>
      <c r="SNV10" s="2936"/>
      <c r="SNW10" s="2936"/>
      <c r="SNX10" s="2936"/>
      <c r="SNY10" s="2936"/>
      <c r="SNZ10" s="2936"/>
      <c r="SOA10" s="2936"/>
      <c r="SOB10" s="2936"/>
      <c r="SOC10" s="2936"/>
      <c r="SOD10" s="2936"/>
      <c r="SOE10" s="2936"/>
      <c r="SOF10" s="2936"/>
      <c r="SOG10" s="2936"/>
      <c r="SOH10" s="2936"/>
      <c r="SOI10" s="2936"/>
      <c r="SOJ10" s="2936"/>
      <c r="SOK10" s="2936"/>
      <c r="SOL10" s="2936"/>
      <c r="SOM10" s="2936"/>
      <c r="SON10" s="2936"/>
      <c r="SOO10" s="2936"/>
      <c r="SOP10" s="2936"/>
      <c r="SOQ10" s="2936"/>
      <c r="SOR10" s="2936"/>
      <c r="SOS10" s="2936"/>
      <c r="SOT10" s="2936"/>
      <c r="SOU10" s="2936"/>
      <c r="SOV10" s="2936"/>
      <c r="SOW10" s="2936"/>
      <c r="SOX10" s="2936"/>
      <c r="SOY10" s="2936"/>
      <c r="SOZ10" s="2936"/>
      <c r="SPA10" s="2936"/>
      <c r="SPB10" s="2936"/>
      <c r="SPC10" s="2936"/>
      <c r="SPD10" s="2936"/>
      <c r="SPE10" s="2936"/>
      <c r="SPF10" s="2936"/>
      <c r="SPG10" s="2936"/>
      <c r="SPH10" s="2936"/>
      <c r="SPI10" s="2936"/>
      <c r="SPJ10" s="2936"/>
      <c r="SPK10" s="2936"/>
      <c r="SPL10" s="2936"/>
      <c r="SPM10" s="2936"/>
      <c r="SPN10" s="2936"/>
      <c r="SPO10" s="2936"/>
      <c r="SPP10" s="2936"/>
      <c r="SPQ10" s="2936"/>
      <c r="SPR10" s="2936"/>
      <c r="SPS10" s="2936"/>
      <c r="SPT10" s="2936"/>
      <c r="SPU10" s="2936"/>
      <c r="SPV10" s="2936"/>
      <c r="SPW10" s="2936"/>
      <c r="SPX10" s="2936"/>
      <c r="SPY10" s="2936"/>
      <c r="SPZ10" s="2936"/>
      <c r="SQA10" s="2936"/>
      <c r="SQB10" s="2936"/>
      <c r="SQC10" s="2936"/>
      <c r="SQD10" s="2936"/>
      <c r="SQE10" s="2936"/>
      <c r="SQF10" s="2936"/>
      <c r="SQG10" s="2936"/>
      <c r="SQH10" s="2936"/>
      <c r="SQI10" s="2936"/>
      <c r="SQJ10" s="2936"/>
      <c r="SQK10" s="2936"/>
      <c r="SQL10" s="2936"/>
      <c r="SQM10" s="2936"/>
      <c r="SQN10" s="2936"/>
      <c r="SQO10" s="2936"/>
      <c r="SQP10" s="2936"/>
      <c r="SQQ10" s="2936"/>
      <c r="SQR10" s="2936"/>
      <c r="SQS10" s="2936"/>
      <c r="SQT10" s="2936"/>
      <c r="SQU10" s="2936"/>
      <c r="SQV10" s="2936"/>
      <c r="SQW10" s="2936"/>
      <c r="SQX10" s="2936"/>
      <c r="SQY10" s="2936"/>
      <c r="SQZ10" s="2936"/>
      <c r="SRA10" s="2936"/>
      <c r="SRB10" s="2936"/>
      <c r="SRC10" s="2936"/>
      <c r="SRD10" s="2936"/>
      <c r="SRE10" s="2936"/>
      <c r="SRF10" s="2936"/>
      <c r="SRG10" s="2936"/>
      <c r="SRH10" s="2936"/>
      <c r="SRI10" s="2936"/>
      <c r="SRJ10" s="2936"/>
      <c r="SRK10" s="2936"/>
      <c r="SRL10" s="2936"/>
      <c r="SRM10" s="2936"/>
      <c r="SRN10" s="2936"/>
      <c r="SRO10" s="2936"/>
      <c r="SRP10" s="2936"/>
      <c r="SRQ10" s="2936"/>
      <c r="SRR10" s="2936"/>
      <c r="SRS10" s="2936"/>
      <c r="SRT10" s="2936"/>
      <c r="SRU10" s="2936"/>
      <c r="SRV10" s="2936"/>
      <c r="SRW10" s="2936"/>
      <c r="SRX10" s="2936"/>
      <c r="SRY10" s="2936"/>
      <c r="SRZ10" s="2936"/>
      <c r="SSA10" s="2936"/>
      <c r="SSB10" s="2936"/>
      <c r="SSC10" s="2936"/>
      <c r="SSD10" s="2936"/>
      <c r="SSE10" s="2936"/>
      <c r="SSF10" s="2936"/>
      <c r="SSG10" s="2936"/>
      <c r="SSH10" s="2936"/>
      <c r="SSI10" s="2936"/>
      <c r="SSJ10" s="2936"/>
      <c r="SSK10" s="2936"/>
      <c r="SSL10" s="2936"/>
      <c r="SSM10" s="2936"/>
      <c r="SSN10" s="2936"/>
      <c r="SSO10" s="2936"/>
      <c r="SSP10" s="2936"/>
      <c r="SSQ10" s="2936"/>
      <c r="SSR10" s="2936"/>
      <c r="SSS10" s="2936"/>
      <c r="SST10" s="2936"/>
      <c r="SSU10" s="2936"/>
      <c r="SSV10" s="2936"/>
      <c r="SSW10" s="2936"/>
      <c r="SSX10" s="2936"/>
      <c r="SSY10" s="2936"/>
      <c r="SSZ10" s="2936"/>
      <c r="STA10" s="2936"/>
      <c r="STB10" s="2936"/>
      <c r="STC10" s="2936"/>
      <c r="STD10" s="2936"/>
      <c r="STE10" s="2936"/>
      <c r="STF10" s="2936"/>
      <c r="STG10" s="2936"/>
      <c r="STH10" s="2936"/>
      <c r="STI10" s="2936"/>
      <c r="STJ10" s="2936"/>
      <c r="STK10" s="2936"/>
      <c r="STL10" s="2936"/>
      <c r="STM10" s="2936"/>
      <c r="STN10" s="2936"/>
      <c r="STO10" s="2936"/>
      <c r="STP10" s="2936"/>
      <c r="STQ10" s="2936"/>
      <c r="STR10" s="2936"/>
      <c r="STS10" s="2936"/>
      <c r="STT10" s="2936"/>
      <c r="STU10" s="2936"/>
      <c r="STV10" s="2936"/>
      <c r="STW10" s="2936"/>
      <c r="STX10" s="2936"/>
      <c r="STY10" s="2936"/>
      <c r="STZ10" s="2936"/>
      <c r="SUA10" s="2936"/>
      <c r="SUB10" s="2936"/>
      <c r="SUC10" s="2936"/>
      <c r="SUD10" s="2936"/>
      <c r="SUE10" s="2936"/>
      <c r="SUF10" s="2936"/>
      <c r="SUG10" s="2936"/>
      <c r="SUH10" s="2936"/>
      <c r="SUI10" s="2936"/>
      <c r="SUJ10" s="2936"/>
      <c r="SUK10" s="2936"/>
      <c r="SUL10" s="2936"/>
      <c r="SUM10" s="2936"/>
      <c r="SUN10" s="2936"/>
      <c r="SUO10" s="2936"/>
      <c r="SUP10" s="2936"/>
      <c r="SUQ10" s="2936"/>
      <c r="SUR10" s="2936"/>
      <c r="SUS10" s="2936"/>
      <c r="SUT10" s="2936"/>
      <c r="SUU10" s="2936"/>
      <c r="SUV10" s="2936"/>
      <c r="SUW10" s="2936"/>
      <c r="SUX10" s="2936"/>
      <c r="SUY10" s="2936"/>
      <c r="SUZ10" s="2936"/>
      <c r="SVA10" s="2936"/>
      <c r="SVB10" s="2936"/>
      <c r="SVC10" s="2936"/>
      <c r="SVD10" s="2936"/>
      <c r="SVE10" s="2936"/>
      <c r="SVF10" s="2936"/>
      <c r="SVG10" s="2936"/>
      <c r="SVH10" s="2936"/>
      <c r="SVI10" s="2936"/>
      <c r="SVJ10" s="2936"/>
      <c r="SVK10" s="2936"/>
      <c r="SVL10" s="2936"/>
      <c r="SVM10" s="2936"/>
      <c r="SVN10" s="2936"/>
      <c r="SVO10" s="2936"/>
      <c r="SVP10" s="2936"/>
      <c r="SVQ10" s="2936"/>
      <c r="SVR10" s="2936"/>
      <c r="SVS10" s="2936"/>
      <c r="SVT10" s="2936"/>
      <c r="SVU10" s="2936"/>
      <c r="SVV10" s="2936"/>
      <c r="SVW10" s="2936"/>
      <c r="SVX10" s="2936"/>
      <c r="SVY10" s="2936"/>
      <c r="SVZ10" s="2936"/>
      <c r="SWA10" s="2936"/>
      <c r="SWB10" s="2936"/>
      <c r="SWC10" s="2936"/>
      <c r="SWD10" s="2936"/>
      <c r="SWE10" s="2936"/>
      <c r="SWF10" s="2936"/>
      <c r="SWG10" s="2936"/>
      <c r="SWH10" s="2936"/>
      <c r="SWI10" s="2936"/>
      <c r="SWJ10" s="2936"/>
      <c r="SWK10" s="2936"/>
      <c r="SWL10" s="2936"/>
      <c r="SWM10" s="2936"/>
      <c r="SWN10" s="2936"/>
      <c r="SWO10" s="2936"/>
      <c r="SWP10" s="2936"/>
      <c r="SWQ10" s="2936"/>
      <c r="SWR10" s="2936"/>
      <c r="SWS10" s="2936"/>
      <c r="SWT10" s="2936"/>
      <c r="SWU10" s="2936"/>
      <c r="SWV10" s="2936"/>
      <c r="SWW10" s="2936"/>
      <c r="SWX10" s="2936"/>
      <c r="SWY10" s="2936"/>
      <c r="SWZ10" s="2936"/>
      <c r="SXA10" s="2936"/>
      <c r="SXB10" s="2936"/>
      <c r="SXC10" s="2936"/>
      <c r="SXD10" s="2936"/>
      <c r="SXE10" s="2936"/>
      <c r="SXF10" s="2936"/>
      <c r="SXG10" s="2936"/>
      <c r="SXH10" s="2936"/>
      <c r="SXI10" s="2936"/>
      <c r="SXJ10" s="2936"/>
      <c r="SXK10" s="2936"/>
      <c r="SXL10" s="2936"/>
      <c r="SXM10" s="2936"/>
      <c r="SXN10" s="2936"/>
      <c r="SXO10" s="2936"/>
      <c r="SXP10" s="2936"/>
      <c r="SXQ10" s="2936"/>
      <c r="SXR10" s="2936"/>
      <c r="SXS10" s="2936"/>
      <c r="SXT10" s="2936"/>
      <c r="SXU10" s="2936"/>
      <c r="SXV10" s="2936"/>
      <c r="SXW10" s="2936"/>
      <c r="SXX10" s="2936"/>
      <c r="SXY10" s="2936"/>
      <c r="SXZ10" s="2936"/>
      <c r="SYA10" s="2936"/>
      <c r="SYB10" s="2936"/>
      <c r="SYC10" s="2936"/>
      <c r="SYD10" s="2936"/>
      <c r="SYE10" s="2936"/>
      <c r="SYF10" s="2936"/>
      <c r="SYG10" s="2936"/>
      <c r="SYH10" s="2936"/>
      <c r="SYI10" s="2936"/>
      <c r="SYJ10" s="2936"/>
      <c r="SYK10" s="2936"/>
      <c r="SYL10" s="2936"/>
      <c r="SYM10" s="2936"/>
      <c r="SYN10" s="2936"/>
      <c r="SYO10" s="2936"/>
      <c r="SYP10" s="2936"/>
      <c r="SYQ10" s="2936"/>
      <c r="SYR10" s="2936"/>
      <c r="SYS10" s="2936"/>
      <c r="SYT10" s="2936"/>
      <c r="SYU10" s="2936"/>
      <c r="SYV10" s="2936"/>
      <c r="SYW10" s="2936"/>
      <c r="SYX10" s="2936"/>
      <c r="SYY10" s="2936"/>
      <c r="SYZ10" s="2936"/>
      <c r="SZA10" s="2936"/>
      <c r="SZB10" s="2936"/>
      <c r="SZC10" s="2936"/>
      <c r="SZD10" s="2936"/>
      <c r="SZE10" s="2936"/>
      <c r="SZF10" s="2936"/>
      <c r="SZG10" s="2936"/>
      <c r="SZH10" s="2936"/>
      <c r="SZI10" s="2936"/>
      <c r="SZJ10" s="2936"/>
      <c r="SZK10" s="2936"/>
      <c r="SZL10" s="2936"/>
      <c r="SZM10" s="2936"/>
      <c r="SZN10" s="2936"/>
      <c r="SZO10" s="2936"/>
      <c r="SZP10" s="2936"/>
      <c r="SZQ10" s="2936"/>
      <c r="SZR10" s="2936"/>
      <c r="SZS10" s="2936"/>
      <c r="SZT10" s="2936"/>
      <c r="SZU10" s="2936"/>
      <c r="SZV10" s="2936"/>
      <c r="SZW10" s="2936"/>
      <c r="SZX10" s="2936"/>
      <c r="SZY10" s="2936"/>
      <c r="SZZ10" s="2936"/>
      <c r="TAA10" s="2936"/>
      <c r="TAB10" s="2936"/>
      <c r="TAC10" s="2936"/>
      <c r="TAD10" s="2936"/>
      <c r="TAE10" s="2936"/>
      <c r="TAF10" s="2936"/>
      <c r="TAG10" s="2936"/>
      <c r="TAH10" s="2936"/>
      <c r="TAI10" s="2936"/>
      <c r="TAJ10" s="2936"/>
      <c r="TAK10" s="2936"/>
      <c r="TAL10" s="2936"/>
      <c r="TAM10" s="2936"/>
      <c r="TAN10" s="2936"/>
      <c r="TAO10" s="2936"/>
      <c r="TAP10" s="2936"/>
      <c r="TAQ10" s="2936"/>
      <c r="TAR10" s="2936"/>
      <c r="TAS10" s="2936"/>
      <c r="TAT10" s="2936"/>
      <c r="TAU10" s="2936"/>
      <c r="TAV10" s="2936"/>
      <c r="TAW10" s="2936"/>
      <c r="TAX10" s="2936"/>
      <c r="TAY10" s="2936"/>
      <c r="TAZ10" s="2936"/>
      <c r="TBA10" s="2936"/>
      <c r="TBB10" s="2936"/>
      <c r="TBC10" s="2936"/>
      <c r="TBD10" s="2936"/>
      <c r="TBE10" s="2936"/>
      <c r="TBF10" s="2936"/>
      <c r="TBG10" s="2936"/>
      <c r="TBH10" s="2936"/>
      <c r="TBI10" s="2936"/>
      <c r="TBJ10" s="2936"/>
      <c r="TBK10" s="2936"/>
      <c r="TBL10" s="2936"/>
      <c r="TBM10" s="2936"/>
      <c r="TBN10" s="2936"/>
      <c r="TBO10" s="2936"/>
      <c r="TBP10" s="2936"/>
      <c r="TBQ10" s="2936"/>
      <c r="TBR10" s="2936"/>
      <c r="TBS10" s="2936"/>
      <c r="TBT10" s="2936"/>
      <c r="TBU10" s="2936"/>
      <c r="TBV10" s="2936"/>
      <c r="TBW10" s="2936"/>
      <c r="TBX10" s="2936"/>
      <c r="TBY10" s="2936"/>
      <c r="TBZ10" s="2936"/>
      <c r="TCA10" s="2936"/>
      <c r="TCB10" s="2936"/>
      <c r="TCC10" s="2936"/>
      <c r="TCD10" s="2936"/>
      <c r="TCE10" s="2936"/>
      <c r="TCF10" s="2936"/>
      <c r="TCG10" s="2936"/>
      <c r="TCH10" s="2936"/>
      <c r="TCI10" s="2936"/>
      <c r="TCJ10" s="2936"/>
      <c r="TCK10" s="2936"/>
      <c r="TCL10" s="2936"/>
      <c r="TCM10" s="2936"/>
      <c r="TCN10" s="2936"/>
      <c r="TCO10" s="2936"/>
      <c r="TCP10" s="2936"/>
      <c r="TCQ10" s="2936"/>
      <c r="TCR10" s="2936"/>
      <c r="TCS10" s="2936"/>
      <c r="TCT10" s="2936"/>
      <c r="TCU10" s="2936"/>
      <c r="TCV10" s="2936"/>
      <c r="TCW10" s="2936"/>
      <c r="TCX10" s="2936"/>
      <c r="TCY10" s="2936"/>
      <c r="TCZ10" s="2936"/>
      <c r="TDA10" s="2936"/>
      <c r="TDB10" s="2936"/>
      <c r="TDC10" s="2936"/>
      <c r="TDD10" s="2936"/>
      <c r="TDE10" s="2936"/>
      <c r="TDF10" s="2936"/>
      <c r="TDG10" s="2936"/>
      <c r="TDH10" s="2936"/>
      <c r="TDI10" s="2936"/>
      <c r="TDJ10" s="2936"/>
      <c r="TDK10" s="2936"/>
      <c r="TDL10" s="2936"/>
      <c r="TDM10" s="2936"/>
      <c r="TDN10" s="2936"/>
      <c r="TDO10" s="2936"/>
      <c r="TDP10" s="2936"/>
      <c r="TDQ10" s="2936"/>
      <c r="TDR10" s="2936"/>
      <c r="TDS10" s="2936"/>
      <c r="TDT10" s="2936"/>
      <c r="TDU10" s="2936"/>
      <c r="TDV10" s="2936"/>
      <c r="TDW10" s="2936"/>
      <c r="TDX10" s="2936"/>
      <c r="TDY10" s="2936"/>
      <c r="TDZ10" s="2936"/>
      <c r="TEA10" s="2936"/>
      <c r="TEB10" s="2936"/>
      <c r="TEC10" s="2936"/>
      <c r="TED10" s="2936"/>
      <c r="TEE10" s="2936"/>
      <c r="TEF10" s="2936"/>
      <c r="TEG10" s="2936"/>
      <c r="TEH10" s="2936"/>
      <c r="TEI10" s="2936"/>
      <c r="TEJ10" s="2936"/>
      <c r="TEK10" s="2936"/>
      <c r="TEL10" s="2936"/>
      <c r="TEM10" s="2936"/>
      <c r="TEN10" s="2936"/>
      <c r="TEO10" s="2936"/>
      <c r="TEP10" s="2936"/>
      <c r="TEQ10" s="2936"/>
      <c r="TER10" s="2936"/>
      <c r="TES10" s="2936"/>
      <c r="TET10" s="2936"/>
      <c r="TEU10" s="2936"/>
      <c r="TEV10" s="2936"/>
      <c r="TEW10" s="2936"/>
      <c r="TEX10" s="2936"/>
      <c r="TEY10" s="2936"/>
      <c r="TEZ10" s="2936"/>
      <c r="TFA10" s="2936"/>
      <c r="TFB10" s="2936"/>
      <c r="TFC10" s="2936"/>
      <c r="TFD10" s="2936"/>
      <c r="TFE10" s="2936"/>
      <c r="TFF10" s="2936"/>
      <c r="TFG10" s="2936"/>
      <c r="TFH10" s="2936"/>
      <c r="TFI10" s="2936"/>
      <c r="TFJ10" s="2936"/>
      <c r="TFK10" s="2936"/>
      <c r="TFL10" s="2936"/>
      <c r="TFM10" s="2936"/>
      <c r="TFN10" s="2936"/>
      <c r="TFO10" s="2936"/>
      <c r="TFP10" s="2936"/>
      <c r="TFQ10" s="2936"/>
      <c r="TFR10" s="2936"/>
      <c r="TFS10" s="2936"/>
      <c r="TFT10" s="2936"/>
      <c r="TFU10" s="2936"/>
      <c r="TFV10" s="2936"/>
      <c r="TFW10" s="2936"/>
      <c r="TFX10" s="2936"/>
      <c r="TFY10" s="2936"/>
      <c r="TFZ10" s="2936"/>
      <c r="TGA10" s="2936"/>
      <c r="TGB10" s="2936"/>
      <c r="TGC10" s="2936"/>
      <c r="TGD10" s="2936"/>
      <c r="TGE10" s="2936"/>
      <c r="TGF10" s="2936"/>
      <c r="TGG10" s="2936"/>
      <c r="TGH10" s="2936"/>
      <c r="TGI10" s="2936"/>
      <c r="TGJ10" s="2936"/>
      <c r="TGK10" s="2936"/>
      <c r="TGL10" s="2936"/>
      <c r="TGM10" s="2936"/>
      <c r="TGN10" s="2936"/>
      <c r="TGO10" s="2936"/>
      <c r="TGP10" s="2936"/>
      <c r="TGQ10" s="2936"/>
      <c r="TGR10" s="2936"/>
      <c r="TGS10" s="2936"/>
      <c r="TGT10" s="2936"/>
      <c r="TGU10" s="2936"/>
      <c r="TGV10" s="2936"/>
      <c r="TGW10" s="2936"/>
      <c r="TGX10" s="2936"/>
      <c r="TGY10" s="2936"/>
      <c r="TGZ10" s="2936"/>
      <c r="THA10" s="2936"/>
      <c r="THB10" s="2936"/>
      <c r="THC10" s="2936"/>
      <c r="THD10" s="2936"/>
      <c r="THE10" s="2936"/>
      <c r="THF10" s="2936"/>
      <c r="THG10" s="2936"/>
      <c r="THH10" s="2936"/>
      <c r="THI10" s="2936"/>
      <c r="THJ10" s="2936"/>
      <c r="THK10" s="2936"/>
      <c r="THL10" s="2936"/>
      <c r="THM10" s="2936"/>
      <c r="THN10" s="2936"/>
      <c r="THO10" s="2936"/>
      <c r="THP10" s="2936"/>
      <c r="THQ10" s="2936"/>
      <c r="THR10" s="2936"/>
      <c r="THS10" s="2936"/>
      <c r="THT10" s="2936"/>
      <c r="THU10" s="2936"/>
      <c r="THV10" s="2936"/>
      <c r="THW10" s="2936"/>
      <c r="THX10" s="2936"/>
      <c r="THY10" s="2936"/>
      <c r="THZ10" s="2936"/>
      <c r="TIA10" s="2936"/>
      <c r="TIB10" s="2936"/>
      <c r="TIC10" s="2936"/>
      <c r="TID10" s="2936"/>
      <c r="TIE10" s="2936"/>
      <c r="TIF10" s="2936"/>
      <c r="TIG10" s="2936"/>
      <c r="TIH10" s="2936"/>
      <c r="TII10" s="2936"/>
      <c r="TIJ10" s="2936"/>
      <c r="TIK10" s="2936"/>
      <c r="TIL10" s="2936"/>
      <c r="TIM10" s="2936"/>
      <c r="TIN10" s="2936"/>
      <c r="TIO10" s="2936"/>
      <c r="TIP10" s="2936"/>
      <c r="TIQ10" s="2936"/>
      <c r="TIR10" s="2936"/>
      <c r="TIS10" s="2936"/>
      <c r="TIT10" s="2936"/>
      <c r="TIU10" s="2936"/>
      <c r="TIV10" s="2936"/>
      <c r="TIW10" s="2936"/>
      <c r="TIX10" s="2936"/>
      <c r="TIY10" s="2936"/>
      <c r="TIZ10" s="2936"/>
      <c r="TJA10" s="2936"/>
      <c r="TJB10" s="2936"/>
      <c r="TJC10" s="2936"/>
      <c r="TJD10" s="2936"/>
      <c r="TJE10" s="2936"/>
      <c r="TJF10" s="2936"/>
      <c r="TJG10" s="2936"/>
      <c r="TJH10" s="2936"/>
      <c r="TJI10" s="2936"/>
      <c r="TJJ10" s="2936"/>
      <c r="TJK10" s="2936"/>
      <c r="TJL10" s="2936"/>
      <c r="TJM10" s="2936"/>
      <c r="TJN10" s="2936"/>
      <c r="TJO10" s="2936"/>
      <c r="TJP10" s="2936"/>
      <c r="TJQ10" s="2936"/>
      <c r="TJR10" s="2936"/>
      <c r="TJS10" s="2936"/>
      <c r="TJT10" s="2936"/>
      <c r="TJU10" s="2936"/>
      <c r="TJV10" s="2936"/>
      <c r="TJW10" s="2936"/>
      <c r="TJX10" s="2936"/>
      <c r="TJY10" s="2936"/>
      <c r="TJZ10" s="2936"/>
      <c r="TKA10" s="2936"/>
      <c r="TKB10" s="2936"/>
      <c r="TKC10" s="2936"/>
      <c r="TKD10" s="2936"/>
      <c r="TKE10" s="2936"/>
      <c r="TKF10" s="2936"/>
      <c r="TKG10" s="2936"/>
      <c r="TKH10" s="2936"/>
      <c r="TKI10" s="2936"/>
      <c r="TKJ10" s="2936"/>
      <c r="TKK10" s="2936"/>
      <c r="TKL10" s="2936"/>
      <c r="TKM10" s="2936"/>
      <c r="TKN10" s="2936"/>
      <c r="TKO10" s="2936"/>
      <c r="TKP10" s="2936"/>
      <c r="TKQ10" s="2936"/>
      <c r="TKR10" s="2936"/>
      <c r="TKS10" s="2936"/>
      <c r="TKT10" s="2936"/>
      <c r="TKU10" s="2936"/>
      <c r="TKV10" s="2936"/>
      <c r="TKW10" s="2936"/>
      <c r="TKX10" s="2936"/>
      <c r="TKY10" s="2936"/>
      <c r="TKZ10" s="2936"/>
      <c r="TLA10" s="2936"/>
      <c r="TLB10" s="2936"/>
      <c r="TLC10" s="2936"/>
      <c r="TLD10" s="2936"/>
      <c r="TLE10" s="2936"/>
      <c r="TLF10" s="2936"/>
      <c r="TLG10" s="2936"/>
      <c r="TLH10" s="2936"/>
      <c r="TLI10" s="2936"/>
      <c r="TLJ10" s="2936"/>
      <c r="TLK10" s="2936"/>
      <c r="TLL10" s="2936"/>
      <c r="TLM10" s="2936"/>
      <c r="TLN10" s="2936"/>
      <c r="TLO10" s="2936"/>
      <c r="TLP10" s="2936"/>
      <c r="TLQ10" s="2936"/>
      <c r="TLR10" s="2936"/>
      <c r="TLS10" s="2936"/>
      <c r="TLT10" s="2936"/>
      <c r="TLU10" s="2936"/>
      <c r="TLV10" s="2936"/>
      <c r="TLW10" s="2936"/>
      <c r="TLX10" s="2936"/>
      <c r="TLY10" s="2936"/>
      <c r="TLZ10" s="2936"/>
      <c r="TMA10" s="2936"/>
      <c r="TMB10" s="2936"/>
      <c r="TMC10" s="2936"/>
      <c r="TMD10" s="2936"/>
      <c r="TME10" s="2936"/>
      <c r="TMF10" s="2936"/>
      <c r="TMG10" s="2936"/>
      <c r="TMH10" s="2936"/>
      <c r="TMI10" s="2936"/>
      <c r="TMJ10" s="2936"/>
      <c r="TMK10" s="2936"/>
      <c r="TML10" s="2936"/>
      <c r="TMM10" s="2936"/>
      <c r="TMN10" s="2936"/>
      <c r="TMO10" s="2936"/>
      <c r="TMP10" s="2936"/>
      <c r="TMQ10" s="2936"/>
      <c r="TMR10" s="2936"/>
      <c r="TMS10" s="2936"/>
      <c r="TMT10" s="2936"/>
      <c r="TMU10" s="2936"/>
      <c r="TMV10" s="2936"/>
      <c r="TMW10" s="2936"/>
      <c r="TMX10" s="2936"/>
      <c r="TMY10" s="2936"/>
      <c r="TMZ10" s="2936"/>
      <c r="TNA10" s="2936"/>
      <c r="TNB10" s="2936"/>
      <c r="TNC10" s="2936"/>
      <c r="TND10" s="2936"/>
      <c r="TNE10" s="2936"/>
      <c r="TNF10" s="2936"/>
      <c r="TNG10" s="2936"/>
      <c r="TNH10" s="2936"/>
      <c r="TNI10" s="2936"/>
      <c r="TNJ10" s="2936"/>
      <c r="TNK10" s="2936"/>
      <c r="TNL10" s="2936"/>
      <c r="TNM10" s="2936"/>
      <c r="TNN10" s="2936"/>
      <c r="TNO10" s="2936"/>
      <c r="TNP10" s="2936"/>
      <c r="TNQ10" s="2936"/>
      <c r="TNR10" s="2936"/>
      <c r="TNS10" s="2936"/>
      <c r="TNT10" s="2936"/>
      <c r="TNU10" s="2936"/>
      <c r="TNV10" s="2936"/>
      <c r="TNW10" s="2936"/>
      <c r="TNX10" s="2936"/>
      <c r="TNY10" s="2936"/>
      <c r="TNZ10" s="2936"/>
      <c r="TOA10" s="2936"/>
      <c r="TOB10" s="2936"/>
      <c r="TOC10" s="2936"/>
      <c r="TOD10" s="2936"/>
      <c r="TOE10" s="2936"/>
      <c r="TOF10" s="2936"/>
      <c r="TOG10" s="2936"/>
      <c r="TOH10" s="2936"/>
      <c r="TOI10" s="2936"/>
      <c r="TOJ10" s="2936"/>
      <c r="TOK10" s="2936"/>
      <c r="TOL10" s="2936"/>
      <c r="TOM10" s="2936"/>
      <c r="TON10" s="2936"/>
      <c r="TOO10" s="2936"/>
      <c r="TOP10" s="2936"/>
      <c r="TOQ10" s="2936"/>
      <c r="TOR10" s="2936"/>
      <c r="TOS10" s="2936"/>
      <c r="TOT10" s="2936"/>
      <c r="TOU10" s="2936"/>
      <c r="TOV10" s="2936"/>
      <c r="TOW10" s="2936"/>
      <c r="TOX10" s="2936"/>
      <c r="TOY10" s="2936"/>
      <c r="TOZ10" s="2936"/>
      <c r="TPA10" s="2936"/>
      <c r="TPB10" s="2936"/>
      <c r="TPC10" s="2936"/>
      <c r="TPD10" s="2936"/>
      <c r="TPE10" s="2936"/>
      <c r="TPF10" s="2936"/>
      <c r="TPG10" s="2936"/>
      <c r="TPH10" s="2936"/>
      <c r="TPI10" s="2936"/>
      <c r="TPJ10" s="2936"/>
      <c r="TPK10" s="2936"/>
      <c r="TPL10" s="2936"/>
      <c r="TPM10" s="2936"/>
      <c r="TPN10" s="2936"/>
      <c r="TPO10" s="2936"/>
      <c r="TPP10" s="2936"/>
      <c r="TPQ10" s="2936"/>
      <c r="TPR10" s="2936"/>
      <c r="TPS10" s="2936"/>
      <c r="TPT10" s="2936"/>
      <c r="TPU10" s="2936"/>
      <c r="TPV10" s="2936"/>
      <c r="TPW10" s="2936"/>
      <c r="TPX10" s="2936"/>
      <c r="TPY10" s="2936"/>
      <c r="TPZ10" s="2936"/>
      <c r="TQA10" s="2936"/>
      <c r="TQB10" s="2936"/>
      <c r="TQC10" s="2936"/>
      <c r="TQD10" s="2936"/>
      <c r="TQE10" s="2936"/>
      <c r="TQF10" s="2936"/>
      <c r="TQG10" s="2936"/>
      <c r="TQH10" s="2936"/>
      <c r="TQI10" s="2936"/>
      <c r="TQJ10" s="2936"/>
      <c r="TQK10" s="2936"/>
      <c r="TQL10" s="2936"/>
      <c r="TQM10" s="2936"/>
      <c r="TQN10" s="2936"/>
      <c r="TQO10" s="2936"/>
      <c r="TQP10" s="2936"/>
      <c r="TQQ10" s="2936"/>
      <c r="TQR10" s="2936"/>
      <c r="TQS10" s="2936"/>
      <c r="TQT10" s="2936"/>
      <c r="TQU10" s="2936"/>
      <c r="TQV10" s="2936"/>
      <c r="TQW10" s="2936"/>
      <c r="TQX10" s="2936"/>
      <c r="TQY10" s="2936"/>
      <c r="TQZ10" s="2936"/>
      <c r="TRA10" s="2936"/>
      <c r="TRB10" s="2936"/>
      <c r="TRC10" s="2936"/>
      <c r="TRD10" s="2936"/>
      <c r="TRE10" s="2936"/>
      <c r="TRF10" s="2936"/>
      <c r="TRG10" s="2936"/>
      <c r="TRH10" s="2936"/>
      <c r="TRI10" s="2936"/>
      <c r="TRJ10" s="2936"/>
      <c r="TRK10" s="2936"/>
      <c r="TRL10" s="2936"/>
      <c r="TRM10" s="2936"/>
      <c r="TRN10" s="2936"/>
      <c r="TRO10" s="2936"/>
      <c r="TRP10" s="2936"/>
      <c r="TRQ10" s="2936"/>
      <c r="TRR10" s="2936"/>
      <c r="TRS10" s="2936"/>
      <c r="TRT10" s="2936"/>
      <c r="TRU10" s="2936"/>
      <c r="TRV10" s="2936"/>
      <c r="TRW10" s="2936"/>
      <c r="TRX10" s="2936"/>
      <c r="TRY10" s="2936"/>
      <c r="TRZ10" s="2936"/>
      <c r="TSA10" s="2936"/>
      <c r="TSB10" s="2936"/>
      <c r="TSC10" s="2936"/>
      <c r="TSD10" s="2936"/>
      <c r="TSE10" s="2936"/>
      <c r="TSF10" s="2936"/>
      <c r="TSG10" s="2936"/>
      <c r="TSH10" s="2936"/>
      <c r="TSI10" s="2936"/>
      <c r="TSJ10" s="2936"/>
      <c r="TSK10" s="2936"/>
      <c r="TSL10" s="2936"/>
      <c r="TSM10" s="2936"/>
      <c r="TSN10" s="2936"/>
      <c r="TSO10" s="2936"/>
      <c r="TSP10" s="2936"/>
      <c r="TSQ10" s="2936"/>
      <c r="TSR10" s="2936"/>
      <c r="TSS10" s="2936"/>
      <c r="TST10" s="2936"/>
      <c r="TSU10" s="2936"/>
      <c r="TSV10" s="2936"/>
      <c r="TSW10" s="2936"/>
      <c r="TSX10" s="2936"/>
      <c r="TSY10" s="2936"/>
      <c r="TSZ10" s="2936"/>
      <c r="TTA10" s="2936"/>
      <c r="TTB10" s="2936"/>
      <c r="TTC10" s="2936"/>
      <c r="TTD10" s="2936"/>
      <c r="TTE10" s="2936"/>
      <c r="TTF10" s="2936"/>
      <c r="TTG10" s="2936"/>
      <c r="TTH10" s="2936"/>
      <c r="TTI10" s="2936"/>
      <c r="TTJ10" s="2936"/>
      <c r="TTK10" s="2936"/>
      <c r="TTL10" s="2936"/>
      <c r="TTM10" s="2936"/>
      <c r="TTN10" s="2936"/>
      <c r="TTO10" s="2936"/>
      <c r="TTP10" s="2936"/>
      <c r="TTQ10" s="2936"/>
      <c r="TTR10" s="2936"/>
      <c r="TTS10" s="2936"/>
      <c r="TTT10" s="2936"/>
      <c r="TTU10" s="2936"/>
      <c r="TTV10" s="2936"/>
      <c r="TTW10" s="2936"/>
      <c r="TTX10" s="2936"/>
      <c r="TTY10" s="2936"/>
      <c r="TTZ10" s="2936"/>
      <c r="TUA10" s="2936"/>
      <c r="TUB10" s="2936"/>
      <c r="TUC10" s="2936"/>
      <c r="TUD10" s="2936"/>
      <c r="TUE10" s="2936"/>
      <c r="TUF10" s="2936"/>
      <c r="TUG10" s="2936"/>
      <c r="TUH10" s="2936"/>
      <c r="TUI10" s="2936"/>
      <c r="TUJ10" s="2936"/>
      <c r="TUK10" s="2936"/>
      <c r="TUL10" s="2936"/>
      <c r="TUM10" s="2936"/>
      <c r="TUN10" s="2936"/>
      <c r="TUO10" s="2936"/>
      <c r="TUP10" s="2936"/>
      <c r="TUQ10" s="2936"/>
      <c r="TUR10" s="2936"/>
      <c r="TUS10" s="2936"/>
      <c r="TUT10" s="2936"/>
      <c r="TUU10" s="2936"/>
      <c r="TUV10" s="2936"/>
      <c r="TUW10" s="2936"/>
      <c r="TUX10" s="2936"/>
      <c r="TUY10" s="2936"/>
      <c r="TUZ10" s="2936"/>
      <c r="TVA10" s="2936"/>
      <c r="TVB10" s="2936"/>
      <c r="TVC10" s="2936"/>
      <c r="TVD10" s="2936"/>
      <c r="TVE10" s="2936"/>
      <c r="TVF10" s="2936"/>
      <c r="TVG10" s="2936"/>
      <c r="TVH10" s="2936"/>
      <c r="TVI10" s="2936"/>
      <c r="TVJ10" s="2936"/>
      <c r="TVK10" s="2936"/>
      <c r="TVL10" s="2936"/>
      <c r="TVM10" s="2936"/>
      <c r="TVN10" s="2936"/>
      <c r="TVO10" s="2936"/>
      <c r="TVP10" s="2936"/>
      <c r="TVQ10" s="2936"/>
      <c r="TVR10" s="2936"/>
      <c r="TVS10" s="2936"/>
      <c r="TVT10" s="2936"/>
      <c r="TVU10" s="2936"/>
      <c r="TVV10" s="2936"/>
      <c r="TVW10" s="2936"/>
      <c r="TVX10" s="2936"/>
      <c r="TVY10" s="2936"/>
      <c r="TVZ10" s="2936"/>
      <c r="TWA10" s="2936"/>
      <c r="TWB10" s="2936"/>
      <c r="TWC10" s="2936"/>
      <c r="TWD10" s="2936"/>
      <c r="TWE10" s="2936"/>
      <c r="TWF10" s="2936"/>
      <c r="TWG10" s="2936"/>
      <c r="TWH10" s="2936"/>
      <c r="TWI10" s="2936"/>
      <c r="TWJ10" s="2936"/>
      <c r="TWK10" s="2936"/>
      <c r="TWL10" s="2936"/>
      <c r="TWM10" s="2936"/>
      <c r="TWN10" s="2936"/>
      <c r="TWO10" s="2936"/>
      <c r="TWP10" s="2936"/>
      <c r="TWQ10" s="2936"/>
      <c r="TWR10" s="2936"/>
      <c r="TWS10" s="2936"/>
      <c r="TWT10" s="2936"/>
      <c r="TWU10" s="2936"/>
      <c r="TWV10" s="2936"/>
      <c r="TWW10" s="2936"/>
      <c r="TWX10" s="2936"/>
      <c r="TWY10" s="2936"/>
      <c r="TWZ10" s="2936"/>
      <c r="TXA10" s="2936"/>
      <c r="TXB10" s="2936"/>
      <c r="TXC10" s="2936"/>
      <c r="TXD10" s="2936"/>
      <c r="TXE10" s="2936"/>
      <c r="TXF10" s="2936"/>
      <c r="TXG10" s="2936"/>
      <c r="TXH10" s="2936"/>
      <c r="TXI10" s="2936"/>
      <c r="TXJ10" s="2936"/>
      <c r="TXK10" s="2936"/>
      <c r="TXL10" s="2936"/>
      <c r="TXM10" s="2936"/>
      <c r="TXN10" s="2936"/>
      <c r="TXO10" s="2936"/>
      <c r="TXP10" s="2936"/>
      <c r="TXQ10" s="2936"/>
      <c r="TXR10" s="2936"/>
      <c r="TXS10" s="2936"/>
      <c r="TXT10" s="2936"/>
      <c r="TXU10" s="2936"/>
      <c r="TXV10" s="2936"/>
      <c r="TXW10" s="2936"/>
      <c r="TXX10" s="2936"/>
      <c r="TXY10" s="2936"/>
      <c r="TXZ10" s="2936"/>
      <c r="TYA10" s="2936"/>
      <c r="TYB10" s="2936"/>
      <c r="TYC10" s="2936"/>
      <c r="TYD10" s="2936"/>
      <c r="TYE10" s="2936"/>
      <c r="TYF10" s="2936"/>
      <c r="TYG10" s="2936"/>
      <c r="TYH10" s="2936"/>
      <c r="TYI10" s="2936"/>
      <c r="TYJ10" s="2936"/>
      <c r="TYK10" s="2936"/>
      <c r="TYL10" s="2936"/>
      <c r="TYM10" s="2936"/>
      <c r="TYN10" s="2936"/>
      <c r="TYO10" s="2936"/>
      <c r="TYP10" s="2936"/>
      <c r="TYQ10" s="2936"/>
      <c r="TYR10" s="2936"/>
      <c r="TYS10" s="2936"/>
      <c r="TYT10" s="2936"/>
      <c r="TYU10" s="2936"/>
      <c r="TYV10" s="2936"/>
      <c r="TYW10" s="2936"/>
      <c r="TYX10" s="2936"/>
      <c r="TYY10" s="2936"/>
      <c r="TYZ10" s="2936"/>
      <c r="TZA10" s="2936"/>
      <c r="TZB10" s="2936"/>
      <c r="TZC10" s="2936"/>
      <c r="TZD10" s="2936"/>
      <c r="TZE10" s="2936"/>
      <c r="TZF10" s="2936"/>
      <c r="TZG10" s="2936"/>
      <c r="TZH10" s="2936"/>
      <c r="TZI10" s="2936"/>
      <c r="TZJ10" s="2936"/>
      <c r="TZK10" s="2936"/>
      <c r="TZL10" s="2936"/>
      <c r="TZM10" s="2936"/>
      <c r="TZN10" s="2936"/>
      <c r="TZO10" s="2936"/>
      <c r="TZP10" s="2936"/>
      <c r="TZQ10" s="2936"/>
      <c r="TZR10" s="2936"/>
      <c r="TZS10" s="2936"/>
      <c r="TZT10" s="2936"/>
      <c r="TZU10" s="2936"/>
      <c r="TZV10" s="2936"/>
      <c r="TZW10" s="2936"/>
      <c r="TZX10" s="2936"/>
      <c r="TZY10" s="2936"/>
      <c r="TZZ10" s="2936"/>
      <c r="UAA10" s="2936"/>
      <c r="UAB10" s="2936"/>
      <c r="UAC10" s="2936"/>
      <c r="UAD10" s="2936"/>
      <c r="UAE10" s="2936"/>
      <c r="UAF10" s="2936"/>
      <c r="UAG10" s="2936"/>
      <c r="UAH10" s="2936"/>
      <c r="UAI10" s="2936"/>
      <c r="UAJ10" s="2936"/>
      <c r="UAK10" s="2936"/>
      <c r="UAL10" s="2936"/>
      <c r="UAM10" s="2936"/>
      <c r="UAN10" s="2936"/>
      <c r="UAO10" s="2936"/>
      <c r="UAP10" s="2936"/>
      <c r="UAQ10" s="2936"/>
      <c r="UAR10" s="2936"/>
      <c r="UAS10" s="2936"/>
      <c r="UAT10" s="2936"/>
      <c r="UAU10" s="2936"/>
      <c r="UAV10" s="2936"/>
      <c r="UAW10" s="2936"/>
      <c r="UAX10" s="2936"/>
      <c r="UAY10" s="2936"/>
      <c r="UAZ10" s="2936"/>
      <c r="UBA10" s="2936"/>
      <c r="UBB10" s="2936"/>
      <c r="UBC10" s="2936"/>
      <c r="UBD10" s="2936"/>
      <c r="UBE10" s="2936"/>
      <c r="UBF10" s="2936"/>
      <c r="UBG10" s="2936"/>
      <c r="UBH10" s="2936"/>
      <c r="UBI10" s="2936"/>
      <c r="UBJ10" s="2936"/>
      <c r="UBK10" s="2936"/>
      <c r="UBL10" s="2936"/>
      <c r="UBM10" s="2936"/>
      <c r="UBN10" s="2936"/>
      <c r="UBO10" s="2936"/>
      <c r="UBP10" s="2936"/>
      <c r="UBQ10" s="2936"/>
      <c r="UBR10" s="2936"/>
      <c r="UBS10" s="2936"/>
      <c r="UBT10" s="2936"/>
      <c r="UBU10" s="2936"/>
      <c r="UBV10" s="2936"/>
      <c r="UBW10" s="2936"/>
      <c r="UBX10" s="2936"/>
      <c r="UBY10" s="2936"/>
      <c r="UBZ10" s="2936"/>
      <c r="UCA10" s="2936"/>
      <c r="UCB10" s="2936"/>
      <c r="UCC10" s="2936"/>
      <c r="UCD10" s="2936"/>
      <c r="UCE10" s="2936"/>
      <c r="UCF10" s="2936"/>
      <c r="UCG10" s="2936"/>
      <c r="UCH10" s="2936"/>
      <c r="UCI10" s="2936"/>
      <c r="UCJ10" s="2936"/>
      <c r="UCK10" s="2936"/>
      <c r="UCL10" s="2936"/>
      <c r="UCM10" s="2936"/>
      <c r="UCN10" s="2936"/>
      <c r="UCO10" s="2936"/>
      <c r="UCP10" s="2936"/>
      <c r="UCQ10" s="2936"/>
      <c r="UCR10" s="2936"/>
      <c r="UCS10" s="2936"/>
      <c r="UCT10" s="2936"/>
      <c r="UCU10" s="2936"/>
      <c r="UCV10" s="2936"/>
      <c r="UCW10" s="2936"/>
      <c r="UCX10" s="2936"/>
      <c r="UCY10" s="2936"/>
      <c r="UCZ10" s="2936"/>
      <c r="UDA10" s="2936"/>
      <c r="UDB10" s="2936"/>
      <c r="UDC10" s="2936"/>
      <c r="UDD10" s="2936"/>
      <c r="UDE10" s="2936"/>
      <c r="UDF10" s="2936"/>
      <c r="UDG10" s="2936"/>
      <c r="UDH10" s="2936"/>
      <c r="UDI10" s="2936"/>
      <c r="UDJ10" s="2936"/>
      <c r="UDK10" s="2936"/>
      <c r="UDL10" s="2936"/>
      <c r="UDM10" s="2936"/>
      <c r="UDN10" s="2936"/>
      <c r="UDO10" s="2936"/>
      <c r="UDP10" s="2936"/>
      <c r="UDQ10" s="2936"/>
      <c r="UDR10" s="2936"/>
      <c r="UDS10" s="2936"/>
      <c r="UDT10" s="2936"/>
      <c r="UDU10" s="2936"/>
      <c r="UDV10" s="2936"/>
      <c r="UDW10" s="2936"/>
      <c r="UDX10" s="2936"/>
      <c r="UDY10" s="2936"/>
      <c r="UDZ10" s="2936"/>
      <c r="UEA10" s="2936"/>
      <c r="UEB10" s="2936"/>
      <c r="UEC10" s="2936"/>
      <c r="UED10" s="2936"/>
      <c r="UEE10" s="2936"/>
      <c r="UEF10" s="2936"/>
      <c r="UEG10" s="2936"/>
      <c r="UEH10" s="2936"/>
      <c r="UEI10" s="2936"/>
      <c r="UEJ10" s="2936"/>
      <c r="UEK10" s="2936"/>
      <c r="UEL10" s="2936"/>
      <c r="UEM10" s="2936"/>
      <c r="UEN10" s="2936"/>
      <c r="UEO10" s="2936"/>
      <c r="UEP10" s="2936"/>
      <c r="UEQ10" s="2936"/>
      <c r="UER10" s="2936"/>
      <c r="UES10" s="2936"/>
      <c r="UET10" s="2936"/>
      <c r="UEU10" s="2936"/>
      <c r="UEV10" s="2936"/>
      <c r="UEW10" s="2936"/>
      <c r="UEX10" s="2936"/>
      <c r="UEY10" s="2936"/>
      <c r="UEZ10" s="2936"/>
      <c r="UFA10" s="2936"/>
      <c r="UFB10" s="2936"/>
      <c r="UFC10" s="2936"/>
      <c r="UFD10" s="2936"/>
      <c r="UFE10" s="2936"/>
      <c r="UFF10" s="2936"/>
      <c r="UFG10" s="2936"/>
      <c r="UFH10" s="2936"/>
      <c r="UFI10" s="2936"/>
      <c r="UFJ10" s="2936"/>
      <c r="UFK10" s="2936"/>
      <c r="UFL10" s="2936"/>
      <c r="UFM10" s="2936"/>
      <c r="UFN10" s="2936"/>
      <c r="UFO10" s="2936"/>
      <c r="UFP10" s="2936"/>
      <c r="UFQ10" s="2936"/>
      <c r="UFR10" s="2936"/>
      <c r="UFS10" s="2936"/>
      <c r="UFT10" s="2936"/>
      <c r="UFU10" s="2936"/>
      <c r="UFV10" s="2936"/>
      <c r="UFW10" s="2936"/>
      <c r="UFX10" s="2936"/>
      <c r="UFY10" s="2936"/>
      <c r="UFZ10" s="2936"/>
      <c r="UGA10" s="2936"/>
      <c r="UGB10" s="2936"/>
      <c r="UGC10" s="2936"/>
      <c r="UGD10" s="2936"/>
      <c r="UGE10" s="2936"/>
      <c r="UGF10" s="2936"/>
      <c r="UGG10" s="2936"/>
      <c r="UGH10" s="2936"/>
      <c r="UGI10" s="2936"/>
      <c r="UGJ10" s="2936"/>
      <c r="UGK10" s="2936"/>
      <c r="UGL10" s="2936"/>
      <c r="UGM10" s="2936"/>
      <c r="UGN10" s="2936"/>
      <c r="UGO10" s="2936"/>
      <c r="UGP10" s="2936"/>
      <c r="UGQ10" s="2936"/>
      <c r="UGR10" s="2936"/>
      <c r="UGS10" s="2936"/>
      <c r="UGT10" s="2936"/>
      <c r="UGU10" s="2936"/>
      <c r="UGV10" s="2936"/>
      <c r="UGW10" s="2936"/>
      <c r="UGX10" s="2936"/>
      <c r="UGY10" s="2936"/>
      <c r="UGZ10" s="2936"/>
      <c r="UHA10" s="2936"/>
      <c r="UHB10" s="2936"/>
      <c r="UHC10" s="2936"/>
      <c r="UHD10" s="2936"/>
      <c r="UHE10" s="2936"/>
      <c r="UHF10" s="2936"/>
      <c r="UHG10" s="2936"/>
      <c r="UHH10" s="2936"/>
      <c r="UHI10" s="2936"/>
      <c r="UHJ10" s="2936"/>
      <c r="UHK10" s="2936"/>
      <c r="UHL10" s="2936"/>
      <c r="UHM10" s="2936"/>
      <c r="UHN10" s="2936"/>
      <c r="UHO10" s="2936"/>
      <c r="UHP10" s="2936"/>
      <c r="UHQ10" s="2936"/>
      <c r="UHR10" s="2936"/>
      <c r="UHS10" s="2936"/>
      <c r="UHT10" s="2936"/>
      <c r="UHU10" s="2936"/>
      <c r="UHV10" s="2936"/>
      <c r="UHW10" s="2936"/>
      <c r="UHX10" s="2936"/>
      <c r="UHY10" s="2936"/>
      <c r="UHZ10" s="2936"/>
      <c r="UIA10" s="2936"/>
      <c r="UIB10" s="2936"/>
      <c r="UIC10" s="2936"/>
      <c r="UID10" s="2936"/>
      <c r="UIE10" s="2936"/>
      <c r="UIF10" s="2936"/>
      <c r="UIG10" s="2936"/>
      <c r="UIH10" s="2936"/>
      <c r="UII10" s="2936"/>
      <c r="UIJ10" s="2936"/>
      <c r="UIK10" s="2936"/>
      <c r="UIL10" s="2936"/>
      <c r="UIM10" s="2936"/>
      <c r="UIN10" s="2936"/>
      <c r="UIO10" s="2936"/>
      <c r="UIP10" s="2936"/>
      <c r="UIQ10" s="2936"/>
      <c r="UIR10" s="2936"/>
      <c r="UIS10" s="2936"/>
      <c r="UIT10" s="2936"/>
      <c r="UIU10" s="2936"/>
      <c r="UIV10" s="2936"/>
      <c r="UIW10" s="2936"/>
      <c r="UIX10" s="2936"/>
      <c r="UIY10" s="2936"/>
      <c r="UIZ10" s="2936"/>
      <c r="UJA10" s="2936"/>
      <c r="UJB10" s="2936"/>
      <c r="UJC10" s="2936"/>
      <c r="UJD10" s="2936"/>
      <c r="UJE10" s="2936"/>
      <c r="UJF10" s="2936"/>
      <c r="UJG10" s="2936"/>
      <c r="UJH10" s="2936"/>
      <c r="UJI10" s="2936"/>
      <c r="UJJ10" s="2936"/>
      <c r="UJK10" s="2936"/>
      <c r="UJL10" s="2936"/>
      <c r="UJM10" s="2936"/>
      <c r="UJN10" s="2936"/>
      <c r="UJO10" s="2936"/>
      <c r="UJP10" s="2936"/>
      <c r="UJQ10" s="2936"/>
      <c r="UJR10" s="2936"/>
      <c r="UJS10" s="2936"/>
      <c r="UJT10" s="2936"/>
      <c r="UJU10" s="2936"/>
      <c r="UJV10" s="2936"/>
      <c r="UJW10" s="2936"/>
      <c r="UJX10" s="2936"/>
      <c r="UJY10" s="2936"/>
      <c r="UJZ10" s="2936"/>
      <c r="UKA10" s="2936"/>
      <c r="UKB10" s="2936"/>
      <c r="UKC10" s="2936"/>
      <c r="UKD10" s="2936"/>
      <c r="UKE10" s="2936"/>
      <c r="UKF10" s="2936"/>
      <c r="UKG10" s="2936"/>
      <c r="UKH10" s="2936"/>
      <c r="UKI10" s="2936"/>
      <c r="UKJ10" s="2936"/>
      <c r="UKK10" s="2936"/>
      <c r="UKL10" s="2936"/>
      <c r="UKM10" s="2936"/>
      <c r="UKN10" s="2936"/>
      <c r="UKO10" s="2936"/>
      <c r="UKP10" s="2936"/>
      <c r="UKQ10" s="2936"/>
      <c r="UKR10" s="2936"/>
      <c r="UKS10" s="2936"/>
      <c r="UKT10" s="2936"/>
      <c r="UKU10" s="2936"/>
      <c r="UKV10" s="2936"/>
      <c r="UKW10" s="2936"/>
      <c r="UKX10" s="2936"/>
      <c r="UKY10" s="2936"/>
      <c r="UKZ10" s="2936"/>
      <c r="ULA10" s="2936"/>
      <c r="ULB10" s="2936"/>
      <c r="ULC10" s="2936"/>
      <c r="ULD10" s="2936"/>
      <c r="ULE10" s="2936"/>
      <c r="ULF10" s="2936"/>
      <c r="ULG10" s="2936"/>
      <c r="ULH10" s="2936"/>
      <c r="ULI10" s="2936"/>
      <c r="ULJ10" s="2936"/>
      <c r="ULK10" s="2936"/>
      <c r="ULL10" s="2936"/>
      <c r="ULM10" s="2936"/>
      <c r="ULN10" s="2936"/>
      <c r="ULO10" s="2936"/>
      <c r="ULP10" s="2936"/>
      <c r="ULQ10" s="2936"/>
      <c r="ULR10" s="2936"/>
      <c r="ULS10" s="2936"/>
      <c r="ULT10" s="2936"/>
      <c r="ULU10" s="2936"/>
      <c r="ULV10" s="2936"/>
      <c r="ULW10" s="2936"/>
      <c r="ULX10" s="2936"/>
      <c r="ULY10" s="2936"/>
      <c r="ULZ10" s="2936"/>
      <c r="UMA10" s="2936"/>
      <c r="UMB10" s="2936"/>
      <c r="UMC10" s="2936"/>
      <c r="UMD10" s="2936"/>
      <c r="UME10" s="2936"/>
      <c r="UMF10" s="2936"/>
      <c r="UMG10" s="2936"/>
      <c r="UMH10" s="2936"/>
      <c r="UMI10" s="2936"/>
      <c r="UMJ10" s="2936"/>
      <c r="UMK10" s="2936"/>
      <c r="UML10" s="2936"/>
      <c r="UMM10" s="2936"/>
      <c r="UMN10" s="2936"/>
      <c r="UMO10" s="2936"/>
      <c r="UMP10" s="2936"/>
      <c r="UMQ10" s="2936"/>
      <c r="UMR10" s="2936"/>
      <c r="UMS10" s="2936"/>
      <c r="UMT10" s="2936"/>
      <c r="UMU10" s="2936"/>
      <c r="UMV10" s="2936"/>
      <c r="UMW10" s="2936"/>
      <c r="UMX10" s="2936"/>
      <c r="UMY10" s="2936"/>
      <c r="UMZ10" s="2936"/>
      <c r="UNA10" s="2936"/>
      <c r="UNB10" s="2936"/>
      <c r="UNC10" s="2936"/>
      <c r="UND10" s="2936"/>
      <c r="UNE10" s="2936"/>
      <c r="UNF10" s="2936"/>
      <c r="UNG10" s="2936"/>
      <c r="UNH10" s="2936"/>
      <c r="UNI10" s="2936"/>
      <c r="UNJ10" s="2936"/>
      <c r="UNK10" s="2936"/>
      <c r="UNL10" s="2936"/>
      <c r="UNM10" s="2936"/>
      <c r="UNN10" s="2936"/>
      <c r="UNO10" s="2936"/>
      <c r="UNP10" s="2936"/>
      <c r="UNQ10" s="2936"/>
      <c r="UNR10" s="2936"/>
      <c r="UNS10" s="2936"/>
      <c r="UNT10" s="2936"/>
      <c r="UNU10" s="2936"/>
      <c r="UNV10" s="2936"/>
      <c r="UNW10" s="2936"/>
      <c r="UNX10" s="2936"/>
      <c r="UNY10" s="2936"/>
      <c r="UNZ10" s="2936"/>
      <c r="UOA10" s="2936"/>
      <c r="UOB10" s="2936"/>
      <c r="UOC10" s="2936"/>
      <c r="UOD10" s="2936"/>
      <c r="UOE10" s="2936"/>
      <c r="UOF10" s="2936"/>
      <c r="UOG10" s="2936"/>
      <c r="UOH10" s="2936"/>
      <c r="UOI10" s="2936"/>
      <c r="UOJ10" s="2936"/>
      <c r="UOK10" s="2936"/>
      <c r="UOL10" s="2936"/>
      <c r="UOM10" s="2936"/>
      <c r="UON10" s="2936"/>
      <c r="UOO10" s="2936"/>
      <c r="UOP10" s="2936"/>
      <c r="UOQ10" s="2936"/>
      <c r="UOR10" s="2936"/>
      <c r="UOS10" s="2936"/>
      <c r="UOT10" s="2936"/>
      <c r="UOU10" s="2936"/>
      <c r="UOV10" s="2936"/>
      <c r="UOW10" s="2936"/>
      <c r="UOX10" s="2936"/>
      <c r="UOY10" s="2936"/>
      <c r="UOZ10" s="2936"/>
      <c r="UPA10" s="2936"/>
      <c r="UPB10" s="2936"/>
      <c r="UPC10" s="2936"/>
      <c r="UPD10" s="2936"/>
      <c r="UPE10" s="2936"/>
      <c r="UPF10" s="2936"/>
      <c r="UPG10" s="2936"/>
      <c r="UPH10" s="2936"/>
      <c r="UPI10" s="2936"/>
      <c r="UPJ10" s="2936"/>
      <c r="UPK10" s="2936"/>
      <c r="UPL10" s="2936"/>
      <c r="UPM10" s="2936"/>
      <c r="UPN10" s="2936"/>
      <c r="UPO10" s="2936"/>
      <c r="UPP10" s="2936"/>
      <c r="UPQ10" s="2936"/>
      <c r="UPR10" s="2936"/>
      <c r="UPS10" s="2936"/>
      <c r="UPT10" s="2936"/>
      <c r="UPU10" s="2936"/>
      <c r="UPV10" s="2936"/>
      <c r="UPW10" s="2936"/>
      <c r="UPX10" s="2936"/>
      <c r="UPY10" s="2936"/>
      <c r="UPZ10" s="2936"/>
      <c r="UQA10" s="2936"/>
      <c r="UQB10" s="2936"/>
      <c r="UQC10" s="2936"/>
      <c r="UQD10" s="2936"/>
      <c r="UQE10" s="2936"/>
      <c r="UQF10" s="2936"/>
      <c r="UQG10" s="2936"/>
      <c r="UQH10" s="2936"/>
      <c r="UQI10" s="2936"/>
      <c r="UQJ10" s="2936"/>
      <c r="UQK10" s="2936"/>
      <c r="UQL10" s="2936"/>
      <c r="UQM10" s="2936"/>
      <c r="UQN10" s="2936"/>
      <c r="UQO10" s="2936"/>
      <c r="UQP10" s="2936"/>
      <c r="UQQ10" s="2936"/>
      <c r="UQR10" s="2936"/>
      <c r="UQS10" s="2936"/>
      <c r="UQT10" s="2936"/>
      <c r="UQU10" s="2936"/>
      <c r="UQV10" s="2936"/>
      <c r="UQW10" s="2936"/>
      <c r="UQX10" s="2936"/>
      <c r="UQY10" s="2936"/>
      <c r="UQZ10" s="2936"/>
      <c r="URA10" s="2936"/>
      <c r="URB10" s="2936"/>
      <c r="URC10" s="2936"/>
      <c r="URD10" s="2936"/>
      <c r="URE10" s="2936"/>
      <c r="URF10" s="2936"/>
      <c r="URG10" s="2936"/>
      <c r="URH10" s="2936"/>
      <c r="URI10" s="2936"/>
      <c r="URJ10" s="2936"/>
      <c r="URK10" s="2936"/>
      <c r="URL10" s="2936"/>
      <c r="URM10" s="2936"/>
      <c r="URN10" s="2936"/>
      <c r="URO10" s="2936"/>
      <c r="URP10" s="2936"/>
      <c r="URQ10" s="2936"/>
      <c r="URR10" s="2936"/>
      <c r="URS10" s="2936"/>
      <c r="URT10" s="2936"/>
      <c r="URU10" s="2936"/>
      <c r="URV10" s="2936"/>
      <c r="URW10" s="2936"/>
      <c r="URX10" s="2936"/>
      <c r="URY10" s="2936"/>
      <c r="URZ10" s="2936"/>
      <c r="USA10" s="2936"/>
      <c r="USB10" s="2936"/>
      <c r="USC10" s="2936"/>
      <c r="USD10" s="2936"/>
      <c r="USE10" s="2936"/>
      <c r="USF10" s="2936"/>
      <c r="USG10" s="2936"/>
      <c r="USH10" s="2936"/>
      <c r="USI10" s="2936"/>
      <c r="USJ10" s="2936"/>
      <c r="USK10" s="2936"/>
      <c r="USL10" s="2936"/>
      <c r="USM10" s="2936"/>
      <c r="USN10" s="2936"/>
      <c r="USO10" s="2936"/>
      <c r="USP10" s="2936"/>
      <c r="USQ10" s="2936"/>
      <c r="USR10" s="2936"/>
      <c r="USS10" s="2936"/>
      <c r="UST10" s="2936"/>
      <c r="USU10" s="2936"/>
      <c r="USV10" s="2936"/>
      <c r="USW10" s="2936"/>
      <c r="USX10" s="2936"/>
      <c r="USY10" s="2936"/>
      <c r="USZ10" s="2936"/>
      <c r="UTA10" s="2936"/>
      <c r="UTB10" s="2936"/>
      <c r="UTC10" s="2936"/>
      <c r="UTD10" s="2936"/>
      <c r="UTE10" s="2936"/>
      <c r="UTF10" s="2936"/>
      <c r="UTG10" s="2936"/>
      <c r="UTH10" s="2936"/>
      <c r="UTI10" s="2936"/>
      <c r="UTJ10" s="2936"/>
      <c r="UTK10" s="2936"/>
      <c r="UTL10" s="2936"/>
      <c r="UTM10" s="2936"/>
      <c r="UTN10" s="2936"/>
      <c r="UTO10" s="2936"/>
      <c r="UTP10" s="2936"/>
      <c r="UTQ10" s="2936"/>
      <c r="UTR10" s="2936"/>
      <c r="UTS10" s="2936"/>
      <c r="UTT10" s="2936"/>
      <c r="UTU10" s="2936"/>
      <c r="UTV10" s="2936"/>
      <c r="UTW10" s="2936"/>
      <c r="UTX10" s="2936"/>
      <c r="UTY10" s="2936"/>
      <c r="UTZ10" s="2936"/>
      <c r="UUA10" s="2936"/>
      <c r="UUB10" s="2936"/>
      <c r="UUC10" s="2936"/>
      <c r="UUD10" s="2936"/>
      <c r="UUE10" s="2936"/>
      <c r="UUF10" s="2936"/>
      <c r="UUG10" s="2936"/>
      <c r="UUH10" s="2936"/>
      <c r="UUI10" s="2936"/>
      <c r="UUJ10" s="2936"/>
      <c r="UUK10" s="2936"/>
      <c r="UUL10" s="2936"/>
      <c r="UUM10" s="2936"/>
      <c r="UUN10" s="2936"/>
      <c r="UUO10" s="2936"/>
      <c r="UUP10" s="2936"/>
      <c r="UUQ10" s="2936"/>
      <c r="UUR10" s="2936"/>
      <c r="UUS10" s="2936"/>
      <c r="UUT10" s="2936"/>
      <c r="UUU10" s="2936"/>
      <c r="UUV10" s="2936"/>
      <c r="UUW10" s="2936"/>
      <c r="UUX10" s="2936"/>
      <c r="UUY10" s="2936"/>
      <c r="UUZ10" s="2936"/>
      <c r="UVA10" s="2936"/>
      <c r="UVB10" s="2936"/>
      <c r="UVC10" s="2936"/>
      <c r="UVD10" s="2936"/>
      <c r="UVE10" s="2936"/>
      <c r="UVF10" s="2936"/>
      <c r="UVG10" s="2936"/>
      <c r="UVH10" s="2936"/>
      <c r="UVI10" s="2936"/>
      <c r="UVJ10" s="2936"/>
      <c r="UVK10" s="2936"/>
      <c r="UVL10" s="2936"/>
      <c r="UVM10" s="2936"/>
      <c r="UVN10" s="2936"/>
      <c r="UVO10" s="2936"/>
      <c r="UVP10" s="2936"/>
      <c r="UVQ10" s="2936"/>
      <c r="UVR10" s="2936"/>
      <c r="UVS10" s="2936"/>
      <c r="UVT10" s="2936"/>
      <c r="UVU10" s="2936"/>
      <c r="UVV10" s="2936"/>
      <c r="UVW10" s="2936"/>
      <c r="UVX10" s="2936"/>
      <c r="UVY10" s="2936"/>
      <c r="UVZ10" s="2936"/>
      <c r="UWA10" s="2936"/>
      <c r="UWB10" s="2936"/>
      <c r="UWC10" s="2936"/>
      <c r="UWD10" s="2936"/>
      <c r="UWE10" s="2936"/>
      <c r="UWF10" s="2936"/>
      <c r="UWG10" s="2936"/>
      <c r="UWH10" s="2936"/>
      <c r="UWI10" s="2936"/>
      <c r="UWJ10" s="2936"/>
      <c r="UWK10" s="2936"/>
      <c r="UWL10" s="2936"/>
      <c r="UWM10" s="2936"/>
      <c r="UWN10" s="2936"/>
      <c r="UWO10" s="2936"/>
      <c r="UWP10" s="2936"/>
      <c r="UWQ10" s="2936"/>
      <c r="UWR10" s="2936"/>
      <c r="UWS10" s="2936"/>
      <c r="UWT10" s="2936"/>
      <c r="UWU10" s="2936"/>
      <c r="UWV10" s="2936"/>
      <c r="UWW10" s="2936"/>
      <c r="UWX10" s="2936"/>
      <c r="UWY10" s="2936"/>
      <c r="UWZ10" s="2936"/>
      <c r="UXA10" s="2936"/>
      <c r="UXB10" s="2936"/>
      <c r="UXC10" s="2936"/>
      <c r="UXD10" s="2936"/>
      <c r="UXE10" s="2936"/>
      <c r="UXF10" s="2936"/>
      <c r="UXG10" s="2936"/>
      <c r="UXH10" s="2936"/>
      <c r="UXI10" s="2936"/>
      <c r="UXJ10" s="2936"/>
      <c r="UXK10" s="2936"/>
      <c r="UXL10" s="2936"/>
      <c r="UXM10" s="2936"/>
      <c r="UXN10" s="2936"/>
      <c r="UXO10" s="2936"/>
      <c r="UXP10" s="2936"/>
      <c r="UXQ10" s="2936"/>
      <c r="UXR10" s="2936"/>
      <c r="UXS10" s="2936"/>
      <c r="UXT10" s="2936"/>
      <c r="UXU10" s="2936"/>
      <c r="UXV10" s="2936"/>
      <c r="UXW10" s="2936"/>
      <c r="UXX10" s="2936"/>
      <c r="UXY10" s="2936"/>
      <c r="UXZ10" s="2936"/>
      <c r="UYA10" s="2936"/>
      <c r="UYB10" s="2936"/>
      <c r="UYC10" s="2936"/>
      <c r="UYD10" s="2936"/>
      <c r="UYE10" s="2936"/>
      <c r="UYF10" s="2936"/>
      <c r="UYG10" s="2936"/>
      <c r="UYH10" s="2936"/>
      <c r="UYI10" s="2936"/>
      <c r="UYJ10" s="2936"/>
      <c r="UYK10" s="2936"/>
      <c r="UYL10" s="2936"/>
      <c r="UYM10" s="2936"/>
      <c r="UYN10" s="2936"/>
      <c r="UYO10" s="2936"/>
      <c r="UYP10" s="2936"/>
      <c r="UYQ10" s="2936"/>
      <c r="UYR10" s="2936"/>
      <c r="UYS10" s="2936"/>
      <c r="UYT10" s="2936"/>
      <c r="UYU10" s="2936"/>
      <c r="UYV10" s="2936"/>
      <c r="UYW10" s="2936"/>
      <c r="UYX10" s="2936"/>
      <c r="UYY10" s="2936"/>
      <c r="UYZ10" s="2936"/>
      <c r="UZA10" s="2936"/>
      <c r="UZB10" s="2936"/>
      <c r="UZC10" s="2936"/>
      <c r="UZD10" s="2936"/>
      <c r="UZE10" s="2936"/>
      <c r="UZF10" s="2936"/>
      <c r="UZG10" s="2936"/>
      <c r="UZH10" s="2936"/>
      <c r="UZI10" s="2936"/>
      <c r="UZJ10" s="2936"/>
      <c r="UZK10" s="2936"/>
      <c r="UZL10" s="2936"/>
      <c r="UZM10" s="2936"/>
      <c r="UZN10" s="2936"/>
      <c r="UZO10" s="2936"/>
      <c r="UZP10" s="2936"/>
      <c r="UZQ10" s="2936"/>
      <c r="UZR10" s="2936"/>
      <c r="UZS10" s="2936"/>
      <c r="UZT10" s="2936"/>
      <c r="UZU10" s="2936"/>
      <c r="UZV10" s="2936"/>
      <c r="UZW10" s="2936"/>
      <c r="UZX10" s="2936"/>
      <c r="UZY10" s="2936"/>
      <c r="UZZ10" s="2936"/>
      <c r="VAA10" s="2936"/>
      <c r="VAB10" s="2936"/>
      <c r="VAC10" s="2936"/>
      <c r="VAD10" s="2936"/>
      <c r="VAE10" s="2936"/>
      <c r="VAF10" s="2936"/>
      <c r="VAG10" s="2936"/>
      <c r="VAH10" s="2936"/>
      <c r="VAI10" s="2936"/>
      <c r="VAJ10" s="2936"/>
      <c r="VAK10" s="2936"/>
      <c r="VAL10" s="2936"/>
      <c r="VAM10" s="2936"/>
      <c r="VAN10" s="2936"/>
      <c r="VAO10" s="2936"/>
      <c r="VAP10" s="2936"/>
      <c r="VAQ10" s="2936"/>
      <c r="VAR10" s="2936"/>
      <c r="VAS10" s="2936"/>
      <c r="VAT10" s="2936"/>
      <c r="VAU10" s="2936"/>
      <c r="VAV10" s="2936"/>
      <c r="VAW10" s="2936"/>
      <c r="VAX10" s="2936"/>
      <c r="VAY10" s="2936"/>
      <c r="VAZ10" s="2936"/>
      <c r="VBA10" s="2936"/>
      <c r="VBB10" s="2936"/>
      <c r="VBC10" s="2936"/>
      <c r="VBD10" s="2936"/>
      <c r="VBE10" s="2936"/>
      <c r="VBF10" s="2936"/>
      <c r="VBG10" s="2936"/>
      <c r="VBH10" s="2936"/>
      <c r="VBI10" s="2936"/>
      <c r="VBJ10" s="2936"/>
      <c r="VBK10" s="2936"/>
      <c r="VBL10" s="2936"/>
      <c r="VBM10" s="2936"/>
      <c r="VBN10" s="2936"/>
      <c r="VBO10" s="2936"/>
      <c r="VBP10" s="2936"/>
      <c r="VBQ10" s="2936"/>
      <c r="VBR10" s="2936"/>
      <c r="VBS10" s="2936"/>
      <c r="VBT10" s="2936"/>
      <c r="VBU10" s="2936"/>
      <c r="VBV10" s="2936"/>
      <c r="VBW10" s="2936"/>
      <c r="VBX10" s="2936"/>
      <c r="VBY10" s="2936"/>
      <c r="VBZ10" s="2936"/>
      <c r="VCA10" s="2936"/>
      <c r="VCB10" s="2936"/>
      <c r="VCC10" s="2936"/>
      <c r="VCD10" s="2936"/>
      <c r="VCE10" s="2936"/>
      <c r="VCF10" s="2936"/>
      <c r="VCG10" s="2936"/>
      <c r="VCH10" s="2936"/>
      <c r="VCI10" s="2936"/>
      <c r="VCJ10" s="2936"/>
      <c r="VCK10" s="2936"/>
      <c r="VCL10" s="2936"/>
      <c r="VCM10" s="2936"/>
      <c r="VCN10" s="2936"/>
      <c r="VCO10" s="2936"/>
      <c r="VCP10" s="2936"/>
      <c r="VCQ10" s="2936"/>
      <c r="VCR10" s="2936"/>
      <c r="VCS10" s="2936"/>
      <c r="VCT10" s="2936"/>
      <c r="VCU10" s="2936"/>
      <c r="VCV10" s="2936"/>
      <c r="VCW10" s="2936"/>
      <c r="VCX10" s="2936"/>
      <c r="VCY10" s="2936"/>
      <c r="VCZ10" s="2936"/>
      <c r="VDA10" s="2936"/>
      <c r="VDB10" s="2936"/>
      <c r="VDC10" s="2936"/>
      <c r="VDD10" s="2936"/>
      <c r="VDE10" s="2936"/>
      <c r="VDF10" s="2936"/>
      <c r="VDG10" s="2936"/>
      <c r="VDH10" s="2936"/>
      <c r="VDI10" s="2936"/>
      <c r="VDJ10" s="2936"/>
      <c r="VDK10" s="2936"/>
      <c r="VDL10" s="2936"/>
      <c r="VDM10" s="2936"/>
      <c r="VDN10" s="2936"/>
      <c r="VDO10" s="2936"/>
      <c r="VDP10" s="2936"/>
      <c r="VDQ10" s="2936"/>
      <c r="VDR10" s="2936"/>
      <c r="VDS10" s="2936"/>
      <c r="VDT10" s="2936"/>
      <c r="VDU10" s="2936"/>
      <c r="VDV10" s="2936"/>
      <c r="VDW10" s="2936"/>
      <c r="VDX10" s="2936"/>
      <c r="VDY10" s="2936"/>
      <c r="VDZ10" s="2936"/>
      <c r="VEA10" s="2936"/>
      <c r="VEB10" s="2936"/>
      <c r="VEC10" s="2936"/>
      <c r="VED10" s="2936"/>
      <c r="VEE10" s="2936"/>
      <c r="VEF10" s="2936"/>
      <c r="VEG10" s="2936"/>
      <c r="VEH10" s="2936"/>
      <c r="VEI10" s="2936"/>
      <c r="VEJ10" s="2936"/>
      <c r="VEK10" s="2936"/>
      <c r="VEL10" s="2936"/>
      <c r="VEM10" s="2936"/>
      <c r="VEN10" s="2936"/>
      <c r="VEO10" s="2936"/>
      <c r="VEP10" s="2936"/>
      <c r="VEQ10" s="2936"/>
      <c r="VER10" s="2936"/>
      <c r="VES10" s="2936"/>
      <c r="VET10" s="2936"/>
      <c r="VEU10" s="2936"/>
      <c r="VEV10" s="2936"/>
      <c r="VEW10" s="2936"/>
      <c r="VEX10" s="2936"/>
      <c r="VEY10" s="2936"/>
      <c r="VEZ10" s="2936"/>
      <c r="VFA10" s="2936"/>
      <c r="VFB10" s="2936"/>
      <c r="VFC10" s="2936"/>
      <c r="VFD10" s="2936"/>
      <c r="VFE10" s="2936"/>
      <c r="VFF10" s="2936"/>
      <c r="VFG10" s="2936"/>
      <c r="VFH10" s="2936"/>
      <c r="VFI10" s="2936"/>
      <c r="VFJ10" s="2936"/>
      <c r="VFK10" s="2936"/>
      <c r="VFL10" s="2936"/>
      <c r="VFM10" s="2936"/>
      <c r="VFN10" s="2936"/>
      <c r="VFO10" s="2936"/>
      <c r="VFP10" s="2936"/>
      <c r="VFQ10" s="2936"/>
      <c r="VFR10" s="2936"/>
      <c r="VFS10" s="2936"/>
      <c r="VFT10" s="2936"/>
      <c r="VFU10" s="2936"/>
      <c r="VFV10" s="2936"/>
      <c r="VFW10" s="2936"/>
      <c r="VFX10" s="2936"/>
      <c r="VFY10" s="2936"/>
      <c r="VFZ10" s="2936"/>
      <c r="VGA10" s="2936"/>
      <c r="VGB10" s="2936"/>
      <c r="VGC10" s="2936"/>
      <c r="VGD10" s="2936"/>
      <c r="VGE10" s="2936"/>
      <c r="VGF10" s="2936"/>
      <c r="VGG10" s="2936"/>
      <c r="VGH10" s="2936"/>
      <c r="VGI10" s="2936"/>
      <c r="VGJ10" s="2936"/>
      <c r="VGK10" s="2936"/>
      <c r="VGL10" s="2936"/>
      <c r="VGM10" s="2936"/>
      <c r="VGN10" s="2936"/>
      <c r="VGO10" s="2936"/>
      <c r="VGP10" s="2936"/>
      <c r="VGQ10" s="2936"/>
      <c r="VGR10" s="2936"/>
      <c r="VGS10" s="2936"/>
      <c r="VGT10" s="2936"/>
      <c r="VGU10" s="2936"/>
      <c r="VGV10" s="2936"/>
      <c r="VGW10" s="2936"/>
      <c r="VGX10" s="2936"/>
      <c r="VGY10" s="2936"/>
      <c r="VGZ10" s="2936"/>
      <c r="VHA10" s="2936"/>
      <c r="VHB10" s="2936"/>
      <c r="VHC10" s="2936"/>
      <c r="VHD10" s="2936"/>
      <c r="VHE10" s="2936"/>
      <c r="VHF10" s="2936"/>
      <c r="VHG10" s="2936"/>
      <c r="VHH10" s="2936"/>
      <c r="VHI10" s="2936"/>
      <c r="VHJ10" s="2936"/>
      <c r="VHK10" s="2936"/>
      <c r="VHL10" s="2936"/>
      <c r="VHM10" s="2936"/>
      <c r="VHN10" s="2936"/>
      <c r="VHO10" s="2936"/>
      <c r="VHP10" s="2936"/>
      <c r="VHQ10" s="2936"/>
      <c r="VHR10" s="2936"/>
      <c r="VHS10" s="2936"/>
      <c r="VHT10" s="2936"/>
      <c r="VHU10" s="2936"/>
      <c r="VHV10" s="2936"/>
      <c r="VHW10" s="2936"/>
      <c r="VHX10" s="2936"/>
      <c r="VHY10" s="2936"/>
      <c r="VHZ10" s="2936"/>
      <c r="VIA10" s="2936"/>
      <c r="VIB10" s="2936"/>
      <c r="VIC10" s="2936"/>
      <c r="VID10" s="2936"/>
      <c r="VIE10" s="2936"/>
      <c r="VIF10" s="2936"/>
      <c r="VIG10" s="2936"/>
      <c r="VIH10" s="2936"/>
      <c r="VII10" s="2936"/>
      <c r="VIJ10" s="2936"/>
      <c r="VIK10" s="2936"/>
      <c r="VIL10" s="2936"/>
      <c r="VIM10" s="2936"/>
      <c r="VIN10" s="2936"/>
      <c r="VIO10" s="2936"/>
      <c r="VIP10" s="2936"/>
      <c r="VIQ10" s="2936"/>
      <c r="VIR10" s="2936"/>
      <c r="VIS10" s="2936"/>
      <c r="VIT10" s="2936"/>
      <c r="VIU10" s="2936"/>
      <c r="VIV10" s="2936"/>
      <c r="VIW10" s="2936"/>
      <c r="VIX10" s="2936"/>
      <c r="VIY10" s="2936"/>
      <c r="VIZ10" s="2936"/>
      <c r="VJA10" s="2936"/>
      <c r="VJB10" s="2936"/>
      <c r="VJC10" s="2936"/>
      <c r="VJD10" s="2936"/>
      <c r="VJE10" s="2936"/>
      <c r="VJF10" s="2936"/>
      <c r="VJG10" s="2936"/>
      <c r="VJH10" s="2936"/>
      <c r="VJI10" s="2936"/>
      <c r="VJJ10" s="2936"/>
      <c r="VJK10" s="2936"/>
      <c r="VJL10" s="2936"/>
      <c r="VJM10" s="2936"/>
      <c r="VJN10" s="2936"/>
      <c r="VJO10" s="2936"/>
      <c r="VJP10" s="2936"/>
      <c r="VJQ10" s="2936"/>
      <c r="VJR10" s="2936"/>
      <c r="VJS10" s="2936"/>
      <c r="VJT10" s="2936"/>
      <c r="VJU10" s="2936"/>
      <c r="VJV10" s="2936"/>
      <c r="VJW10" s="2936"/>
      <c r="VJX10" s="2936"/>
      <c r="VJY10" s="2936"/>
      <c r="VJZ10" s="2936"/>
      <c r="VKA10" s="2936"/>
      <c r="VKB10" s="2936"/>
      <c r="VKC10" s="2936"/>
      <c r="VKD10" s="2936"/>
      <c r="VKE10" s="2936"/>
      <c r="VKF10" s="2936"/>
      <c r="VKG10" s="2936"/>
      <c r="VKH10" s="2936"/>
      <c r="VKI10" s="2936"/>
      <c r="VKJ10" s="2936"/>
      <c r="VKK10" s="2936"/>
      <c r="VKL10" s="2936"/>
      <c r="VKM10" s="2936"/>
      <c r="VKN10" s="2936"/>
      <c r="VKO10" s="2936"/>
      <c r="VKP10" s="2936"/>
      <c r="VKQ10" s="2936"/>
      <c r="VKR10" s="2936"/>
      <c r="VKS10" s="2936"/>
      <c r="VKT10" s="2936"/>
      <c r="VKU10" s="2936"/>
      <c r="VKV10" s="2936"/>
      <c r="VKW10" s="2936"/>
      <c r="VKX10" s="2936"/>
      <c r="VKY10" s="2936"/>
      <c r="VKZ10" s="2936"/>
      <c r="VLA10" s="2936"/>
      <c r="VLB10" s="2936"/>
      <c r="VLC10" s="2936"/>
      <c r="VLD10" s="2936"/>
      <c r="VLE10" s="2936"/>
      <c r="VLF10" s="2936"/>
      <c r="VLG10" s="2936"/>
      <c r="VLH10" s="2936"/>
      <c r="VLI10" s="2936"/>
      <c r="VLJ10" s="2936"/>
      <c r="VLK10" s="2936"/>
      <c r="VLL10" s="2936"/>
      <c r="VLM10" s="2936"/>
      <c r="VLN10" s="2936"/>
      <c r="VLO10" s="2936"/>
      <c r="VLP10" s="2936"/>
      <c r="VLQ10" s="2936"/>
      <c r="VLR10" s="2936"/>
      <c r="VLS10" s="2936"/>
      <c r="VLT10" s="2936"/>
      <c r="VLU10" s="2936"/>
      <c r="VLV10" s="2936"/>
      <c r="VLW10" s="2936"/>
      <c r="VLX10" s="2936"/>
      <c r="VLY10" s="2936"/>
      <c r="VLZ10" s="2936"/>
      <c r="VMA10" s="2936"/>
      <c r="VMB10" s="2936"/>
      <c r="VMC10" s="2936"/>
      <c r="VMD10" s="2936"/>
      <c r="VME10" s="2936"/>
      <c r="VMF10" s="2936"/>
      <c r="VMG10" s="2936"/>
      <c r="VMH10" s="2936"/>
      <c r="VMI10" s="2936"/>
      <c r="VMJ10" s="2936"/>
      <c r="VMK10" s="2936"/>
      <c r="VML10" s="2936"/>
      <c r="VMM10" s="2936"/>
      <c r="VMN10" s="2936"/>
      <c r="VMO10" s="2936"/>
      <c r="VMP10" s="2936"/>
      <c r="VMQ10" s="2936"/>
      <c r="VMR10" s="2936"/>
      <c r="VMS10" s="2936"/>
      <c r="VMT10" s="2936"/>
      <c r="VMU10" s="2936"/>
      <c r="VMV10" s="2936"/>
      <c r="VMW10" s="2936"/>
      <c r="VMX10" s="2936"/>
      <c r="VMY10" s="2936"/>
      <c r="VMZ10" s="2936"/>
      <c r="VNA10" s="2936"/>
      <c r="VNB10" s="2936"/>
      <c r="VNC10" s="2936"/>
      <c r="VND10" s="2936"/>
      <c r="VNE10" s="2936"/>
      <c r="VNF10" s="2936"/>
      <c r="VNG10" s="2936"/>
      <c r="VNH10" s="2936"/>
      <c r="VNI10" s="2936"/>
      <c r="VNJ10" s="2936"/>
      <c r="VNK10" s="2936"/>
      <c r="VNL10" s="2936"/>
      <c r="VNM10" s="2936"/>
      <c r="VNN10" s="2936"/>
      <c r="VNO10" s="2936"/>
      <c r="VNP10" s="2936"/>
      <c r="VNQ10" s="2936"/>
      <c r="VNR10" s="2936"/>
      <c r="VNS10" s="2936"/>
      <c r="VNT10" s="2936"/>
      <c r="VNU10" s="2936"/>
      <c r="VNV10" s="2936"/>
      <c r="VNW10" s="2936"/>
      <c r="VNX10" s="2936"/>
      <c r="VNY10" s="2936"/>
      <c r="VNZ10" s="2936"/>
      <c r="VOA10" s="2936"/>
      <c r="VOB10" s="2936"/>
      <c r="VOC10" s="2936"/>
      <c r="VOD10" s="2936"/>
      <c r="VOE10" s="2936"/>
      <c r="VOF10" s="2936"/>
      <c r="VOG10" s="2936"/>
      <c r="VOH10" s="2936"/>
      <c r="VOI10" s="2936"/>
      <c r="VOJ10" s="2936"/>
      <c r="VOK10" s="2936"/>
      <c r="VOL10" s="2936"/>
      <c r="VOM10" s="2936"/>
      <c r="VON10" s="2936"/>
      <c r="VOO10" s="2936"/>
      <c r="VOP10" s="2936"/>
      <c r="VOQ10" s="2936"/>
      <c r="VOR10" s="2936"/>
      <c r="VOS10" s="2936"/>
      <c r="VOT10" s="2936"/>
      <c r="VOU10" s="2936"/>
      <c r="VOV10" s="2936"/>
      <c r="VOW10" s="2936"/>
      <c r="VOX10" s="2936"/>
      <c r="VOY10" s="2936"/>
      <c r="VOZ10" s="2936"/>
      <c r="VPA10" s="2936"/>
      <c r="VPB10" s="2936"/>
      <c r="VPC10" s="2936"/>
      <c r="VPD10" s="2936"/>
      <c r="VPE10" s="2936"/>
      <c r="VPF10" s="2936"/>
      <c r="VPG10" s="2936"/>
      <c r="VPH10" s="2936"/>
      <c r="VPI10" s="2936"/>
      <c r="VPJ10" s="2936"/>
      <c r="VPK10" s="2936"/>
      <c r="VPL10" s="2936"/>
      <c r="VPM10" s="2936"/>
      <c r="VPN10" s="2936"/>
      <c r="VPO10" s="2936"/>
      <c r="VPP10" s="2936"/>
      <c r="VPQ10" s="2936"/>
      <c r="VPR10" s="2936"/>
      <c r="VPS10" s="2936"/>
      <c r="VPT10" s="2936"/>
      <c r="VPU10" s="2936"/>
      <c r="VPV10" s="2936"/>
      <c r="VPW10" s="2936"/>
      <c r="VPX10" s="2936"/>
      <c r="VPY10" s="2936"/>
      <c r="VPZ10" s="2936"/>
      <c r="VQA10" s="2936"/>
      <c r="VQB10" s="2936"/>
      <c r="VQC10" s="2936"/>
      <c r="VQD10" s="2936"/>
      <c r="VQE10" s="2936"/>
      <c r="VQF10" s="2936"/>
      <c r="VQG10" s="2936"/>
      <c r="VQH10" s="2936"/>
      <c r="VQI10" s="2936"/>
      <c r="VQJ10" s="2936"/>
      <c r="VQK10" s="2936"/>
      <c r="VQL10" s="2936"/>
      <c r="VQM10" s="2936"/>
      <c r="VQN10" s="2936"/>
      <c r="VQO10" s="2936"/>
      <c r="VQP10" s="2936"/>
      <c r="VQQ10" s="2936"/>
      <c r="VQR10" s="2936"/>
      <c r="VQS10" s="2936"/>
      <c r="VQT10" s="2936"/>
      <c r="VQU10" s="2936"/>
      <c r="VQV10" s="2936"/>
      <c r="VQW10" s="2936"/>
      <c r="VQX10" s="2936"/>
      <c r="VQY10" s="2936"/>
      <c r="VQZ10" s="2936"/>
      <c r="VRA10" s="2936"/>
      <c r="VRB10" s="2936"/>
      <c r="VRC10" s="2936"/>
      <c r="VRD10" s="2936"/>
      <c r="VRE10" s="2936"/>
      <c r="VRF10" s="2936"/>
      <c r="VRG10" s="2936"/>
      <c r="VRH10" s="2936"/>
      <c r="VRI10" s="2936"/>
      <c r="VRJ10" s="2936"/>
      <c r="VRK10" s="2936"/>
      <c r="VRL10" s="2936"/>
      <c r="VRM10" s="2936"/>
      <c r="VRN10" s="2936"/>
      <c r="VRO10" s="2936"/>
      <c r="VRP10" s="2936"/>
      <c r="VRQ10" s="2936"/>
      <c r="VRR10" s="2936"/>
      <c r="VRS10" s="2936"/>
      <c r="VRT10" s="2936"/>
      <c r="VRU10" s="2936"/>
      <c r="VRV10" s="2936"/>
      <c r="VRW10" s="2936"/>
      <c r="VRX10" s="2936"/>
      <c r="VRY10" s="2936"/>
      <c r="VRZ10" s="2936"/>
      <c r="VSA10" s="2936"/>
      <c r="VSB10" s="2936"/>
      <c r="VSC10" s="2936"/>
      <c r="VSD10" s="2936"/>
      <c r="VSE10" s="2936"/>
      <c r="VSF10" s="2936"/>
      <c r="VSG10" s="2936"/>
      <c r="VSH10" s="2936"/>
      <c r="VSI10" s="2936"/>
      <c r="VSJ10" s="2936"/>
      <c r="VSK10" s="2936"/>
      <c r="VSL10" s="2936"/>
      <c r="VSM10" s="2936"/>
      <c r="VSN10" s="2936"/>
      <c r="VSO10" s="2936"/>
      <c r="VSP10" s="2936"/>
      <c r="VSQ10" s="2936"/>
      <c r="VSR10" s="2936"/>
      <c r="VSS10" s="2936"/>
      <c r="VST10" s="2936"/>
      <c r="VSU10" s="2936"/>
      <c r="VSV10" s="2936"/>
      <c r="VSW10" s="2936"/>
      <c r="VSX10" s="2936"/>
      <c r="VSY10" s="2936"/>
      <c r="VSZ10" s="2936"/>
      <c r="VTA10" s="2936"/>
      <c r="VTB10" s="2936"/>
      <c r="VTC10" s="2936"/>
      <c r="VTD10" s="2936"/>
      <c r="VTE10" s="2936"/>
      <c r="VTF10" s="2936"/>
      <c r="VTG10" s="2936"/>
      <c r="VTH10" s="2936"/>
      <c r="VTI10" s="2936"/>
      <c r="VTJ10" s="2936"/>
      <c r="VTK10" s="2936"/>
      <c r="VTL10" s="2936"/>
      <c r="VTM10" s="2936"/>
      <c r="VTN10" s="2936"/>
      <c r="VTO10" s="2936"/>
      <c r="VTP10" s="2936"/>
      <c r="VTQ10" s="2936"/>
      <c r="VTR10" s="2936"/>
      <c r="VTS10" s="2936"/>
      <c r="VTT10" s="2936"/>
      <c r="VTU10" s="2936"/>
      <c r="VTV10" s="2936"/>
      <c r="VTW10" s="2936"/>
      <c r="VTX10" s="2936"/>
      <c r="VTY10" s="2936"/>
      <c r="VTZ10" s="2936"/>
      <c r="VUA10" s="2936"/>
      <c r="VUB10" s="2936"/>
      <c r="VUC10" s="2936"/>
      <c r="VUD10" s="2936"/>
      <c r="VUE10" s="2936"/>
      <c r="VUF10" s="2936"/>
      <c r="VUG10" s="2936"/>
      <c r="VUH10" s="2936"/>
      <c r="VUI10" s="2936"/>
      <c r="VUJ10" s="2936"/>
      <c r="VUK10" s="2936"/>
      <c r="VUL10" s="2936"/>
      <c r="VUM10" s="2936"/>
      <c r="VUN10" s="2936"/>
      <c r="VUO10" s="2936"/>
      <c r="VUP10" s="2936"/>
      <c r="VUQ10" s="2936"/>
      <c r="VUR10" s="2936"/>
      <c r="VUS10" s="2936"/>
      <c r="VUT10" s="2936"/>
      <c r="VUU10" s="2936"/>
      <c r="VUV10" s="2936"/>
      <c r="VUW10" s="2936"/>
      <c r="VUX10" s="2936"/>
      <c r="VUY10" s="2936"/>
      <c r="VUZ10" s="2936"/>
      <c r="VVA10" s="2936"/>
      <c r="VVB10" s="2936"/>
      <c r="VVC10" s="2936"/>
      <c r="VVD10" s="2936"/>
      <c r="VVE10" s="2936"/>
      <c r="VVF10" s="2936"/>
      <c r="VVG10" s="2936"/>
      <c r="VVH10" s="2936"/>
      <c r="VVI10" s="2936"/>
      <c r="VVJ10" s="2936"/>
      <c r="VVK10" s="2936"/>
      <c r="VVL10" s="2936"/>
      <c r="VVM10" s="2936"/>
      <c r="VVN10" s="2936"/>
      <c r="VVO10" s="2936"/>
      <c r="VVP10" s="2936"/>
      <c r="VVQ10" s="2936"/>
      <c r="VVR10" s="2936"/>
      <c r="VVS10" s="2936"/>
      <c r="VVT10" s="2936"/>
      <c r="VVU10" s="2936"/>
      <c r="VVV10" s="2936"/>
      <c r="VVW10" s="2936"/>
      <c r="VVX10" s="2936"/>
      <c r="VVY10" s="2936"/>
      <c r="VVZ10" s="2936"/>
      <c r="VWA10" s="2936"/>
      <c r="VWB10" s="2936"/>
      <c r="VWC10" s="2936"/>
      <c r="VWD10" s="2936"/>
      <c r="VWE10" s="2936"/>
      <c r="VWF10" s="2936"/>
      <c r="VWG10" s="2936"/>
      <c r="VWH10" s="2936"/>
      <c r="VWI10" s="2936"/>
      <c r="VWJ10" s="2936"/>
      <c r="VWK10" s="2936"/>
      <c r="VWL10" s="2936"/>
      <c r="VWM10" s="2936"/>
      <c r="VWN10" s="2936"/>
      <c r="VWO10" s="2936"/>
      <c r="VWP10" s="2936"/>
      <c r="VWQ10" s="2936"/>
      <c r="VWR10" s="2936"/>
      <c r="VWS10" s="2936"/>
      <c r="VWT10" s="2936"/>
      <c r="VWU10" s="2936"/>
      <c r="VWV10" s="2936"/>
      <c r="VWW10" s="2936"/>
      <c r="VWX10" s="2936"/>
      <c r="VWY10" s="2936"/>
      <c r="VWZ10" s="2936"/>
      <c r="VXA10" s="2936"/>
      <c r="VXB10" s="2936"/>
      <c r="VXC10" s="2936"/>
      <c r="VXD10" s="2936"/>
      <c r="VXE10" s="2936"/>
      <c r="VXF10" s="2936"/>
      <c r="VXG10" s="2936"/>
      <c r="VXH10" s="2936"/>
      <c r="VXI10" s="2936"/>
      <c r="VXJ10" s="2936"/>
      <c r="VXK10" s="2936"/>
      <c r="VXL10" s="2936"/>
      <c r="VXM10" s="2936"/>
      <c r="VXN10" s="2936"/>
      <c r="VXO10" s="2936"/>
      <c r="VXP10" s="2936"/>
      <c r="VXQ10" s="2936"/>
      <c r="VXR10" s="2936"/>
      <c r="VXS10" s="2936"/>
      <c r="VXT10" s="2936"/>
      <c r="VXU10" s="2936"/>
      <c r="VXV10" s="2936"/>
      <c r="VXW10" s="2936"/>
      <c r="VXX10" s="2936"/>
      <c r="VXY10" s="2936"/>
      <c r="VXZ10" s="2936"/>
      <c r="VYA10" s="2936"/>
      <c r="VYB10" s="2936"/>
      <c r="VYC10" s="2936"/>
      <c r="VYD10" s="2936"/>
      <c r="VYE10" s="2936"/>
      <c r="VYF10" s="2936"/>
      <c r="VYG10" s="2936"/>
      <c r="VYH10" s="2936"/>
      <c r="VYI10" s="2936"/>
      <c r="VYJ10" s="2936"/>
      <c r="VYK10" s="2936"/>
      <c r="VYL10" s="2936"/>
      <c r="VYM10" s="2936"/>
      <c r="VYN10" s="2936"/>
      <c r="VYO10" s="2936"/>
      <c r="VYP10" s="2936"/>
      <c r="VYQ10" s="2936"/>
      <c r="VYR10" s="2936"/>
      <c r="VYS10" s="2936"/>
      <c r="VYT10" s="2936"/>
      <c r="VYU10" s="2936"/>
      <c r="VYV10" s="2936"/>
      <c r="VYW10" s="2936"/>
      <c r="VYX10" s="2936"/>
      <c r="VYY10" s="2936"/>
      <c r="VYZ10" s="2936"/>
      <c r="VZA10" s="2936"/>
      <c r="VZB10" s="2936"/>
      <c r="VZC10" s="2936"/>
      <c r="VZD10" s="2936"/>
      <c r="VZE10" s="2936"/>
      <c r="VZF10" s="2936"/>
      <c r="VZG10" s="2936"/>
      <c r="VZH10" s="2936"/>
      <c r="VZI10" s="2936"/>
      <c r="VZJ10" s="2936"/>
      <c r="VZK10" s="2936"/>
      <c r="VZL10" s="2936"/>
      <c r="VZM10" s="2936"/>
      <c r="VZN10" s="2936"/>
      <c r="VZO10" s="2936"/>
      <c r="VZP10" s="2936"/>
      <c r="VZQ10" s="2936"/>
      <c r="VZR10" s="2936"/>
      <c r="VZS10" s="2936"/>
      <c r="VZT10" s="2936"/>
      <c r="VZU10" s="2936"/>
      <c r="VZV10" s="2936"/>
      <c r="VZW10" s="2936"/>
      <c r="VZX10" s="2936"/>
      <c r="VZY10" s="2936"/>
      <c r="VZZ10" s="2936"/>
      <c r="WAA10" s="2936"/>
      <c r="WAB10" s="2936"/>
      <c r="WAC10" s="2936"/>
      <c r="WAD10" s="2936"/>
      <c r="WAE10" s="2936"/>
      <c r="WAF10" s="2936"/>
      <c r="WAG10" s="2936"/>
      <c r="WAH10" s="2936"/>
      <c r="WAI10" s="2936"/>
      <c r="WAJ10" s="2936"/>
      <c r="WAK10" s="2936"/>
      <c r="WAL10" s="2936"/>
      <c r="WAM10" s="2936"/>
      <c r="WAN10" s="2936"/>
      <c r="WAO10" s="2936"/>
      <c r="WAP10" s="2936"/>
      <c r="WAQ10" s="2936"/>
      <c r="WAR10" s="2936"/>
      <c r="WAS10" s="2936"/>
      <c r="WAT10" s="2936"/>
      <c r="WAU10" s="2936"/>
      <c r="WAV10" s="2936"/>
      <c r="WAW10" s="2936"/>
      <c r="WAX10" s="2936"/>
      <c r="WAY10" s="2936"/>
      <c r="WAZ10" s="2936"/>
      <c r="WBA10" s="2936"/>
      <c r="WBB10" s="2936"/>
      <c r="WBC10" s="2936"/>
      <c r="WBD10" s="2936"/>
      <c r="WBE10" s="2936"/>
      <c r="WBF10" s="2936"/>
      <c r="WBG10" s="2936"/>
      <c r="WBH10" s="2936"/>
      <c r="WBI10" s="2936"/>
      <c r="WBJ10" s="2936"/>
      <c r="WBK10" s="2936"/>
      <c r="WBL10" s="2936"/>
      <c r="WBM10" s="2936"/>
      <c r="WBN10" s="2936"/>
      <c r="WBO10" s="2936"/>
      <c r="WBP10" s="2936"/>
      <c r="WBQ10" s="2936"/>
      <c r="WBR10" s="2936"/>
      <c r="WBS10" s="2936"/>
      <c r="WBT10" s="2936"/>
      <c r="WBU10" s="2936"/>
      <c r="WBV10" s="2936"/>
      <c r="WBW10" s="2936"/>
      <c r="WBX10" s="2936"/>
      <c r="WBY10" s="2936"/>
      <c r="WBZ10" s="2936"/>
      <c r="WCA10" s="2936"/>
      <c r="WCB10" s="2936"/>
      <c r="WCC10" s="2936"/>
      <c r="WCD10" s="2936"/>
      <c r="WCE10" s="2936"/>
      <c r="WCF10" s="2936"/>
      <c r="WCG10" s="2936"/>
      <c r="WCH10" s="2936"/>
      <c r="WCI10" s="2936"/>
      <c r="WCJ10" s="2936"/>
      <c r="WCK10" s="2936"/>
      <c r="WCL10" s="2936"/>
      <c r="WCM10" s="2936"/>
      <c r="WCN10" s="2936"/>
      <c r="WCO10" s="2936"/>
      <c r="WCP10" s="2936"/>
      <c r="WCQ10" s="2936"/>
      <c r="WCR10" s="2936"/>
      <c r="WCS10" s="2936"/>
      <c r="WCT10" s="2936"/>
      <c r="WCU10" s="2936"/>
      <c r="WCV10" s="2936"/>
      <c r="WCW10" s="2936"/>
      <c r="WCX10" s="2936"/>
      <c r="WCY10" s="2936"/>
      <c r="WCZ10" s="2936"/>
      <c r="WDA10" s="2936"/>
      <c r="WDB10" s="2936"/>
      <c r="WDC10" s="2936"/>
      <c r="WDD10" s="2936"/>
      <c r="WDE10" s="2936"/>
      <c r="WDF10" s="2936"/>
      <c r="WDG10" s="2936"/>
      <c r="WDH10" s="2936"/>
      <c r="WDI10" s="2936"/>
      <c r="WDJ10" s="2936"/>
      <c r="WDK10" s="2936"/>
      <c r="WDL10" s="2936"/>
      <c r="WDM10" s="2936"/>
      <c r="WDN10" s="2936"/>
      <c r="WDO10" s="2936"/>
      <c r="WDP10" s="2936"/>
      <c r="WDQ10" s="2936"/>
      <c r="WDR10" s="2936"/>
      <c r="WDS10" s="2936"/>
      <c r="WDT10" s="2936"/>
      <c r="WDU10" s="2936"/>
      <c r="WDV10" s="2936"/>
      <c r="WDW10" s="2936"/>
      <c r="WDX10" s="2936"/>
      <c r="WDY10" s="2936"/>
      <c r="WDZ10" s="2936"/>
      <c r="WEA10" s="2936"/>
      <c r="WEB10" s="2936"/>
      <c r="WEC10" s="2936"/>
      <c r="WED10" s="2936"/>
      <c r="WEE10" s="2936"/>
      <c r="WEF10" s="2936"/>
      <c r="WEG10" s="2936"/>
      <c r="WEH10" s="2936"/>
      <c r="WEI10" s="2936"/>
      <c r="WEJ10" s="2936"/>
      <c r="WEK10" s="2936"/>
      <c r="WEL10" s="2936"/>
      <c r="WEM10" s="2936"/>
      <c r="WEN10" s="2936"/>
      <c r="WEO10" s="2936"/>
      <c r="WEP10" s="2936"/>
      <c r="WEQ10" s="2936"/>
      <c r="WER10" s="2936"/>
      <c r="WES10" s="2936"/>
      <c r="WET10" s="2936"/>
      <c r="WEU10" s="2936"/>
      <c r="WEV10" s="2936"/>
      <c r="WEW10" s="2936"/>
      <c r="WEX10" s="2936"/>
      <c r="WEY10" s="2936"/>
      <c r="WEZ10" s="2936"/>
      <c r="WFA10" s="2936"/>
      <c r="WFB10" s="2936"/>
      <c r="WFC10" s="2936"/>
      <c r="WFD10" s="2936"/>
      <c r="WFE10" s="2936"/>
      <c r="WFF10" s="2936"/>
      <c r="WFG10" s="2936"/>
      <c r="WFH10" s="2936"/>
      <c r="WFI10" s="2936"/>
      <c r="WFJ10" s="2936"/>
      <c r="WFK10" s="2936"/>
      <c r="WFL10" s="2936"/>
      <c r="WFM10" s="2936"/>
      <c r="WFN10" s="2936"/>
      <c r="WFO10" s="2936"/>
      <c r="WFP10" s="2936"/>
      <c r="WFQ10" s="2936"/>
      <c r="WFR10" s="2936"/>
      <c r="WFS10" s="2936"/>
      <c r="WFT10" s="2936"/>
      <c r="WFU10" s="2936"/>
      <c r="WFV10" s="2936"/>
      <c r="WFW10" s="2936"/>
      <c r="WFX10" s="2936"/>
      <c r="WFY10" s="2936"/>
      <c r="WFZ10" s="2936"/>
      <c r="WGA10" s="2936"/>
      <c r="WGB10" s="2936"/>
      <c r="WGC10" s="2936"/>
      <c r="WGD10" s="2936"/>
      <c r="WGE10" s="2936"/>
      <c r="WGF10" s="2936"/>
      <c r="WGG10" s="2936"/>
      <c r="WGH10" s="2936"/>
      <c r="WGI10" s="2936"/>
      <c r="WGJ10" s="2936"/>
      <c r="WGK10" s="2936"/>
      <c r="WGL10" s="2936"/>
      <c r="WGM10" s="2936"/>
      <c r="WGN10" s="2936"/>
      <c r="WGO10" s="2936"/>
      <c r="WGP10" s="2936"/>
      <c r="WGQ10" s="2936"/>
      <c r="WGR10" s="2936"/>
      <c r="WGS10" s="2936"/>
      <c r="WGT10" s="2936"/>
      <c r="WGU10" s="2936"/>
      <c r="WGV10" s="2936"/>
      <c r="WGW10" s="2936"/>
      <c r="WGX10" s="2936"/>
      <c r="WGY10" s="2936"/>
      <c r="WGZ10" s="2936"/>
      <c r="WHA10" s="2936"/>
      <c r="WHB10" s="2936"/>
      <c r="WHC10" s="2936"/>
      <c r="WHD10" s="2936"/>
      <c r="WHE10" s="2936"/>
      <c r="WHF10" s="2936"/>
      <c r="WHG10" s="2936"/>
      <c r="WHH10" s="2936"/>
      <c r="WHI10" s="2936"/>
      <c r="WHJ10" s="2936"/>
      <c r="WHK10" s="2936"/>
      <c r="WHL10" s="2936"/>
      <c r="WHM10" s="2936"/>
      <c r="WHN10" s="2936"/>
      <c r="WHO10" s="2936"/>
      <c r="WHP10" s="2936"/>
      <c r="WHQ10" s="2936"/>
      <c r="WHR10" s="2936"/>
      <c r="WHS10" s="2936"/>
      <c r="WHT10" s="2936"/>
      <c r="WHU10" s="2936"/>
      <c r="WHV10" s="2936"/>
      <c r="WHW10" s="2936"/>
      <c r="WHX10" s="2936"/>
      <c r="WHY10" s="2936"/>
      <c r="WHZ10" s="2936"/>
      <c r="WIA10" s="2936"/>
      <c r="WIB10" s="2936"/>
      <c r="WIC10" s="2936"/>
      <c r="WID10" s="2936"/>
      <c r="WIE10" s="2936"/>
      <c r="WIF10" s="2936"/>
      <c r="WIG10" s="2936"/>
      <c r="WIH10" s="2936"/>
      <c r="WII10" s="2936"/>
      <c r="WIJ10" s="2936"/>
      <c r="WIK10" s="2936"/>
      <c r="WIL10" s="2936"/>
      <c r="WIM10" s="2936"/>
      <c r="WIN10" s="2936"/>
      <c r="WIO10" s="2936"/>
      <c r="WIP10" s="2936"/>
      <c r="WIQ10" s="2936"/>
      <c r="WIR10" s="2936"/>
      <c r="WIS10" s="2936"/>
      <c r="WIT10" s="2936"/>
      <c r="WIU10" s="2936"/>
      <c r="WIV10" s="2936"/>
      <c r="WIW10" s="2936"/>
      <c r="WIX10" s="2936"/>
      <c r="WIY10" s="2936"/>
      <c r="WIZ10" s="2936"/>
      <c r="WJA10" s="2936"/>
      <c r="WJB10" s="2936"/>
      <c r="WJC10" s="2936"/>
      <c r="WJD10" s="2936"/>
      <c r="WJE10" s="2936"/>
      <c r="WJF10" s="2936"/>
      <c r="WJG10" s="2936"/>
      <c r="WJH10" s="2936"/>
      <c r="WJI10" s="2936"/>
      <c r="WJJ10" s="2936"/>
      <c r="WJK10" s="2936"/>
      <c r="WJL10" s="2936"/>
      <c r="WJM10" s="2936"/>
      <c r="WJN10" s="2936"/>
      <c r="WJO10" s="2936"/>
      <c r="WJP10" s="2936"/>
      <c r="WJQ10" s="2936"/>
      <c r="WJR10" s="2936"/>
      <c r="WJS10" s="2936"/>
      <c r="WJT10" s="2936"/>
      <c r="WJU10" s="2936"/>
      <c r="WJV10" s="2936"/>
      <c r="WJW10" s="2936"/>
      <c r="WJX10" s="2936"/>
      <c r="WJY10" s="2936"/>
      <c r="WJZ10" s="2936"/>
      <c r="WKA10" s="2936"/>
      <c r="WKB10" s="2936"/>
      <c r="WKC10" s="2936"/>
      <c r="WKD10" s="2936"/>
      <c r="WKE10" s="2936"/>
      <c r="WKF10" s="2936"/>
      <c r="WKG10" s="2936"/>
      <c r="WKH10" s="2936"/>
      <c r="WKI10" s="2936"/>
      <c r="WKJ10" s="2936"/>
      <c r="WKK10" s="2936"/>
      <c r="WKL10" s="2936"/>
      <c r="WKM10" s="2936"/>
      <c r="WKN10" s="2936"/>
      <c r="WKO10" s="2936"/>
      <c r="WKP10" s="2936"/>
      <c r="WKQ10" s="2936"/>
      <c r="WKR10" s="2936"/>
      <c r="WKS10" s="2936"/>
      <c r="WKT10" s="2936"/>
      <c r="WKU10" s="2936"/>
      <c r="WKV10" s="2936"/>
      <c r="WKW10" s="2936"/>
      <c r="WKX10" s="2936"/>
      <c r="WKY10" s="2936"/>
      <c r="WKZ10" s="2936"/>
      <c r="WLA10" s="2936"/>
      <c r="WLB10" s="2936"/>
      <c r="WLC10" s="2936"/>
      <c r="WLD10" s="2936"/>
      <c r="WLE10" s="2936"/>
      <c r="WLF10" s="2936"/>
      <c r="WLG10" s="2936"/>
      <c r="WLH10" s="2936"/>
      <c r="WLI10" s="2936"/>
      <c r="WLJ10" s="2936"/>
      <c r="WLK10" s="2936"/>
      <c r="WLL10" s="2936"/>
      <c r="WLM10" s="2936"/>
      <c r="WLN10" s="2936"/>
      <c r="WLO10" s="2936"/>
      <c r="WLP10" s="2936"/>
      <c r="WLQ10" s="2936"/>
      <c r="WLR10" s="2936"/>
      <c r="WLS10" s="2936"/>
      <c r="WLT10" s="2936"/>
      <c r="WLU10" s="2936"/>
      <c r="WLV10" s="2936"/>
      <c r="WLW10" s="2936"/>
      <c r="WLX10" s="2936"/>
      <c r="WLY10" s="2936"/>
      <c r="WLZ10" s="2936"/>
      <c r="WMA10" s="2936"/>
      <c r="WMB10" s="2936"/>
      <c r="WMC10" s="2936"/>
      <c r="WMD10" s="2936"/>
      <c r="WME10" s="2936"/>
      <c r="WMF10" s="2936"/>
      <c r="WMG10" s="2936"/>
      <c r="WMH10" s="2936"/>
      <c r="WMI10" s="2936"/>
      <c r="WMJ10" s="2936"/>
      <c r="WMK10" s="2936"/>
      <c r="WML10" s="2936"/>
      <c r="WMM10" s="2936"/>
      <c r="WMN10" s="2936"/>
      <c r="WMO10" s="2936"/>
      <c r="WMP10" s="2936"/>
      <c r="WMQ10" s="2936"/>
      <c r="WMR10" s="2936"/>
      <c r="WMS10" s="2936"/>
      <c r="WMT10" s="2936"/>
      <c r="WMU10" s="2936"/>
      <c r="WMV10" s="2936"/>
      <c r="WMW10" s="2936"/>
      <c r="WMX10" s="2936"/>
      <c r="WMY10" s="2936"/>
      <c r="WMZ10" s="2936"/>
      <c r="WNA10" s="2936"/>
      <c r="WNB10" s="2936"/>
      <c r="WNC10" s="2936"/>
      <c r="WND10" s="2936"/>
      <c r="WNE10" s="2936"/>
      <c r="WNF10" s="2936"/>
      <c r="WNG10" s="2936"/>
      <c r="WNH10" s="2936"/>
      <c r="WNI10" s="2936"/>
      <c r="WNJ10" s="2936"/>
      <c r="WNK10" s="2936"/>
      <c r="WNL10" s="2936"/>
      <c r="WNM10" s="2936"/>
      <c r="WNN10" s="2936"/>
      <c r="WNO10" s="2936"/>
      <c r="WNP10" s="2936"/>
      <c r="WNQ10" s="2936"/>
      <c r="WNR10" s="2936"/>
      <c r="WNS10" s="2936"/>
      <c r="WNT10" s="2936"/>
      <c r="WNU10" s="2936"/>
      <c r="WNV10" s="2936"/>
      <c r="WNW10" s="2936"/>
      <c r="WNX10" s="2936"/>
      <c r="WNY10" s="2936"/>
      <c r="WNZ10" s="2936"/>
      <c r="WOA10" s="2936"/>
      <c r="WOB10" s="2936"/>
      <c r="WOC10" s="2936"/>
      <c r="WOD10" s="2936"/>
      <c r="WOE10" s="2936"/>
      <c r="WOF10" s="2936"/>
      <c r="WOG10" s="2936"/>
      <c r="WOH10" s="2936"/>
      <c r="WOI10" s="2936"/>
      <c r="WOJ10" s="2936"/>
      <c r="WOK10" s="2936"/>
      <c r="WOL10" s="2936"/>
      <c r="WOM10" s="2936"/>
      <c r="WON10" s="2936"/>
      <c r="WOO10" s="2936"/>
      <c r="WOP10" s="2936"/>
      <c r="WOQ10" s="2936"/>
      <c r="WOR10" s="2936"/>
      <c r="WOS10" s="2936"/>
      <c r="WOT10" s="2936"/>
      <c r="WOU10" s="2936"/>
      <c r="WOV10" s="2936"/>
      <c r="WOW10" s="2936"/>
      <c r="WOX10" s="2936"/>
      <c r="WOY10" s="2936"/>
      <c r="WOZ10" s="2936"/>
      <c r="WPA10" s="2936"/>
      <c r="WPB10" s="2936"/>
      <c r="WPC10" s="2936"/>
      <c r="WPD10" s="2936"/>
      <c r="WPE10" s="2936"/>
      <c r="WPF10" s="2936"/>
      <c r="WPG10" s="2936"/>
      <c r="WPH10" s="2936"/>
      <c r="WPI10" s="2936"/>
      <c r="WPJ10" s="2936"/>
      <c r="WPK10" s="2936"/>
      <c r="WPL10" s="2936"/>
      <c r="WPM10" s="2936"/>
      <c r="WPN10" s="2936"/>
      <c r="WPO10" s="2936"/>
      <c r="WPP10" s="2936"/>
      <c r="WPQ10" s="2936"/>
      <c r="WPR10" s="2936"/>
      <c r="WPS10" s="2936"/>
      <c r="WPT10" s="2936"/>
      <c r="WPU10" s="2936"/>
      <c r="WPV10" s="2936"/>
      <c r="WPW10" s="2936"/>
      <c r="WPX10" s="2936"/>
      <c r="WPY10" s="2936"/>
      <c r="WPZ10" s="2936"/>
      <c r="WQA10" s="2936"/>
      <c r="WQB10" s="2936"/>
      <c r="WQC10" s="2936"/>
      <c r="WQD10" s="2936"/>
      <c r="WQE10" s="2936"/>
      <c r="WQF10" s="2936"/>
      <c r="WQG10" s="2936"/>
      <c r="WQH10" s="2936"/>
      <c r="WQI10" s="2936"/>
      <c r="WQJ10" s="2936"/>
      <c r="WQK10" s="2936"/>
      <c r="WQL10" s="2936"/>
      <c r="WQM10" s="2936"/>
      <c r="WQN10" s="2936"/>
      <c r="WQO10" s="2936"/>
      <c r="WQP10" s="2936"/>
      <c r="WQQ10" s="2936"/>
      <c r="WQR10" s="2936"/>
      <c r="WQS10" s="2936"/>
      <c r="WQT10" s="2936"/>
      <c r="WQU10" s="2936"/>
      <c r="WQV10" s="2936"/>
      <c r="WQW10" s="2936"/>
      <c r="WQX10" s="2936"/>
      <c r="WQY10" s="2936"/>
      <c r="WQZ10" s="2936"/>
      <c r="WRA10" s="2936"/>
      <c r="WRB10" s="2936"/>
      <c r="WRC10" s="2936"/>
      <c r="WRD10" s="2936"/>
      <c r="WRE10" s="2936"/>
      <c r="WRF10" s="2936"/>
      <c r="WRG10" s="2936"/>
      <c r="WRH10" s="2936"/>
      <c r="WRI10" s="2936"/>
      <c r="WRJ10" s="2936"/>
      <c r="WRK10" s="2936"/>
      <c r="WRL10" s="2936"/>
      <c r="WRM10" s="2936"/>
      <c r="WRN10" s="2936"/>
      <c r="WRO10" s="2936"/>
      <c r="WRP10" s="2936"/>
      <c r="WRQ10" s="2936"/>
      <c r="WRR10" s="2936"/>
      <c r="WRS10" s="2936"/>
      <c r="WRT10" s="2936"/>
      <c r="WRU10" s="2936"/>
      <c r="WRV10" s="2936"/>
      <c r="WRW10" s="2936"/>
      <c r="WRX10" s="2936"/>
      <c r="WRY10" s="2936"/>
      <c r="WRZ10" s="2936"/>
      <c r="WSA10" s="2936"/>
      <c r="WSB10" s="2936"/>
      <c r="WSC10" s="2936"/>
      <c r="WSD10" s="2936"/>
      <c r="WSE10" s="2936"/>
      <c r="WSF10" s="2936"/>
      <c r="WSG10" s="2936"/>
      <c r="WSH10" s="2936"/>
      <c r="WSI10" s="2936"/>
      <c r="WSJ10" s="2936"/>
      <c r="WSK10" s="2936"/>
      <c r="WSL10" s="2936"/>
      <c r="WSM10" s="2936"/>
      <c r="WSN10" s="2936"/>
      <c r="WSO10" s="2936"/>
      <c r="WSP10" s="2936"/>
      <c r="WSQ10" s="2936"/>
      <c r="WSR10" s="2936"/>
      <c r="WSS10" s="2936"/>
      <c r="WST10" s="2936"/>
      <c r="WSU10" s="2936"/>
      <c r="WSV10" s="2936"/>
      <c r="WSW10" s="2936"/>
      <c r="WSX10" s="2936"/>
      <c r="WSY10" s="2936"/>
      <c r="WSZ10" s="2936"/>
      <c r="WTA10" s="2936"/>
      <c r="WTB10" s="2936"/>
      <c r="WTC10" s="2936"/>
      <c r="WTD10" s="2936"/>
      <c r="WTE10" s="2936"/>
      <c r="WTF10" s="2936"/>
      <c r="WTG10" s="2936"/>
      <c r="WTH10" s="2936"/>
      <c r="WTI10" s="2936"/>
      <c r="WTJ10" s="2936"/>
      <c r="WTK10" s="2936"/>
      <c r="WTL10" s="2936"/>
      <c r="WTM10" s="2936"/>
      <c r="WTN10" s="2936"/>
      <c r="WTO10" s="2936"/>
      <c r="WTP10" s="2936"/>
      <c r="WTQ10" s="2936"/>
      <c r="WTR10" s="2936"/>
      <c r="WTS10" s="2936"/>
      <c r="WTT10" s="2936"/>
      <c r="WTU10" s="2936"/>
      <c r="WTV10" s="2936"/>
      <c r="WTW10" s="2936"/>
      <c r="WTX10" s="2936"/>
      <c r="WTY10" s="2936"/>
      <c r="WTZ10" s="2936"/>
      <c r="WUA10" s="2936"/>
      <c r="WUB10" s="2936"/>
      <c r="WUC10" s="2936"/>
      <c r="WUD10" s="2936"/>
      <c r="WUE10" s="2936"/>
      <c r="WUF10" s="2936"/>
      <c r="WUG10" s="2936"/>
      <c r="WUH10" s="2936"/>
      <c r="WUI10" s="2936"/>
      <c r="WUJ10" s="2936"/>
      <c r="WUK10" s="2936"/>
      <c r="WUL10" s="2936"/>
      <c r="WUM10" s="2936"/>
      <c r="WUN10" s="2936"/>
      <c r="WUO10" s="2936"/>
      <c r="WUP10" s="2936"/>
      <c r="WUQ10" s="2936"/>
      <c r="WUR10" s="2936"/>
      <c r="WUS10" s="2936"/>
      <c r="WUT10" s="2936"/>
      <c r="WUU10" s="2936"/>
      <c r="WUV10" s="2936"/>
      <c r="WUW10" s="2936"/>
      <c r="WUX10" s="2936"/>
      <c r="WUY10" s="2936"/>
      <c r="WUZ10" s="2936"/>
      <c r="WVA10" s="2936"/>
      <c r="WVB10" s="2936"/>
      <c r="WVC10" s="2936"/>
      <c r="WVD10" s="2936"/>
      <c r="WVE10" s="2936"/>
      <c r="WVF10" s="2936"/>
      <c r="WVG10" s="2936"/>
      <c r="WVH10" s="2936"/>
      <c r="WVI10" s="2936"/>
      <c r="WVJ10" s="2936"/>
      <c r="WVK10" s="2936"/>
      <c r="WVL10" s="2936"/>
      <c r="WVM10" s="2936"/>
      <c r="WVN10" s="2936"/>
      <c r="WVO10" s="2936"/>
      <c r="WVP10" s="2936"/>
      <c r="WVQ10" s="2936"/>
      <c r="WVR10" s="2936"/>
      <c r="WVS10" s="2936"/>
      <c r="WVT10" s="2936"/>
      <c r="WVU10" s="2936"/>
      <c r="WVV10" s="2936"/>
      <c r="WVW10" s="2936"/>
      <c r="WVX10" s="2936"/>
      <c r="WVY10" s="2936"/>
      <c r="WVZ10" s="2936"/>
    </row>
    <row r="11" spans="1:16146" s="3188" customFormat="1">
      <c r="A11" s="2936" t="s">
        <v>3055</v>
      </c>
      <c r="B11" s="2936" t="s">
        <v>2995</v>
      </c>
      <c r="C11" s="2936" t="s">
        <v>3024</v>
      </c>
      <c r="D11" s="2936" t="s">
        <v>2819</v>
      </c>
      <c r="E11" s="2936" t="s">
        <v>3055</v>
      </c>
      <c r="F11" s="2936">
        <v>201738</v>
      </c>
      <c r="G11" s="2936" t="s">
        <v>3056</v>
      </c>
      <c r="H11" s="2936">
        <v>58244.5</v>
      </c>
      <c r="I11" s="2936">
        <v>116489</v>
      </c>
      <c r="J11" s="2936" t="s">
        <v>3044</v>
      </c>
      <c r="K11" s="2936" t="s">
        <v>3057</v>
      </c>
      <c r="L11" s="2936" t="s">
        <v>3058</v>
      </c>
      <c r="M11" s="2936" t="s">
        <v>3059</v>
      </c>
      <c r="N11" s="2936">
        <v>11360</v>
      </c>
      <c r="O11" s="2936">
        <v>130.03</v>
      </c>
      <c r="P11" s="2936">
        <v>975.2</v>
      </c>
      <c r="Q11" s="2936">
        <v>0</v>
      </c>
      <c r="R11" s="2936" t="s">
        <v>2996</v>
      </c>
      <c r="S11" s="2936">
        <f t="shared" si="0"/>
        <v>1950.3987500965754</v>
      </c>
      <c r="T11" s="2936"/>
      <c r="U11" s="2936"/>
      <c r="V11" s="2936"/>
      <c r="W11" s="2936"/>
      <c r="X11" s="2936"/>
      <c r="Y11" s="2936"/>
      <c r="Z11" s="2936"/>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c r="IW11" s="2936"/>
      <c r="IX11" s="2936"/>
      <c r="IY11" s="2936"/>
      <c r="IZ11" s="2936"/>
      <c r="JA11" s="2936"/>
      <c r="JB11" s="2936"/>
      <c r="JC11" s="2936"/>
      <c r="JD11" s="2936"/>
      <c r="JE11" s="2936"/>
      <c r="JF11" s="2936"/>
      <c r="JG11" s="2936"/>
      <c r="JH11" s="2936"/>
      <c r="JI11" s="2936"/>
      <c r="JJ11" s="2936"/>
      <c r="JK11" s="2936"/>
      <c r="JL11" s="2936"/>
      <c r="JM11" s="2936"/>
      <c r="JN11" s="2936"/>
      <c r="JO11" s="2936"/>
      <c r="JP11" s="2936"/>
      <c r="JQ11" s="2936"/>
      <c r="JR11" s="2936"/>
      <c r="JS11" s="2936"/>
      <c r="JT11" s="2936"/>
      <c r="JU11" s="2936"/>
      <c r="JV11" s="2936"/>
      <c r="JW11" s="2936"/>
      <c r="JX11" s="2936"/>
      <c r="JY11" s="2936"/>
      <c r="JZ11" s="2936"/>
      <c r="KA11" s="2936"/>
      <c r="KB11" s="2936"/>
      <c r="KC11" s="2936"/>
      <c r="KD11" s="2936"/>
      <c r="KE11" s="2936"/>
      <c r="KF11" s="2936"/>
      <c r="KG11" s="2936"/>
      <c r="KH11" s="2936"/>
      <c r="KI11" s="2936"/>
      <c r="KJ11" s="2936"/>
      <c r="KK11" s="2936"/>
      <c r="KL11" s="2936"/>
      <c r="KM11" s="2936"/>
      <c r="KN11" s="2936"/>
      <c r="KO11" s="2936"/>
      <c r="KP11" s="2936"/>
      <c r="KQ11" s="2936"/>
      <c r="KR11" s="2936"/>
      <c r="KS11" s="2936"/>
      <c r="KT11" s="2936"/>
      <c r="KU11" s="2936"/>
      <c r="KV11" s="2936"/>
      <c r="KW11" s="2936"/>
      <c r="KX11" s="2936"/>
      <c r="KY11" s="2936"/>
      <c r="KZ11" s="2936"/>
      <c r="LA11" s="2936"/>
      <c r="LB11" s="2936"/>
      <c r="LC11" s="2936"/>
      <c r="LD11" s="2936"/>
      <c r="LE11" s="2936"/>
      <c r="LF11" s="2936"/>
      <c r="LG11" s="2936"/>
      <c r="LH11" s="2936"/>
      <c r="LI11" s="2936"/>
      <c r="LJ11" s="2936"/>
      <c r="LK11" s="2936"/>
      <c r="LL11" s="2936"/>
      <c r="LM11" s="2936"/>
      <c r="LN11" s="2936"/>
      <c r="LO11" s="2936"/>
      <c r="LP11" s="2936"/>
      <c r="LQ11" s="2936"/>
      <c r="LR11" s="2936"/>
      <c r="LS11" s="2936"/>
      <c r="LT11" s="2936"/>
      <c r="LU11" s="2936"/>
      <c r="LV11" s="2936"/>
      <c r="LW11" s="2936"/>
      <c r="LX11" s="2936"/>
      <c r="LY11" s="2936"/>
      <c r="LZ11" s="2936"/>
      <c r="MA11" s="2936"/>
      <c r="MB11" s="2936"/>
      <c r="MC11" s="2936"/>
      <c r="MD11" s="2936"/>
      <c r="ME11" s="2936"/>
      <c r="MF11" s="2936"/>
      <c r="MG11" s="2936"/>
      <c r="MH11" s="2936"/>
      <c r="MI11" s="2936"/>
      <c r="MJ11" s="2936"/>
      <c r="MK11" s="2936"/>
      <c r="ML11" s="2936"/>
      <c r="MM11" s="2936"/>
      <c r="MN11" s="2936"/>
      <c r="MO11" s="2936"/>
      <c r="MP11" s="2936"/>
      <c r="MQ11" s="2936"/>
      <c r="MR11" s="2936"/>
      <c r="MS11" s="2936"/>
      <c r="MT11" s="2936"/>
      <c r="MU11" s="2936"/>
      <c r="MV11" s="2936"/>
      <c r="MW11" s="2936"/>
      <c r="MX11" s="2936"/>
      <c r="MY11" s="2936"/>
      <c r="MZ11" s="2936"/>
      <c r="NA11" s="2936"/>
      <c r="NB11" s="2936"/>
      <c r="NC11" s="2936"/>
      <c r="ND11" s="2936"/>
      <c r="NE11" s="2936"/>
      <c r="NF11" s="2936"/>
      <c r="NG11" s="2936"/>
      <c r="NH11" s="2936"/>
      <c r="NI11" s="2936"/>
      <c r="NJ11" s="2936"/>
      <c r="NK11" s="2936"/>
      <c r="NL11" s="2936"/>
      <c r="NM11" s="2936"/>
      <c r="NN11" s="2936"/>
      <c r="NO11" s="2936"/>
      <c r="NP11" s="2936"/>
      <c r="NQ11" s="2936"/>
      <c r="NR11" s="2936"/>
      <c r="NS11" s="2936"/>
      <c r="NT11" s="2936"/>
      <c r="NU11" s="2936"/>
      <c r="NV11" s="2936"/>
      <c r="NW11" s="2936"/>
      <c r="NX11" s="2936"/>
      <c r="NY11" s="2936"/>
      <c r="NZ11" s="2936"/>
      <c r="OA11" s="2936"/>
      <c r="OB11" s="2936"/>
      <c r="OC11" s="2936"/>
      <c r="OD11" s="2936"/>
      <c r="OE11" s="2936"/>
      <c r="OF11" s="2936"/>
      <c r="OG11" s="2936"/>
      <c r="OH11" s="2936"/>
      <c r="OI11" s="2936"/>
      <c r="OJ11" s="2936"/>
      <c r="OK11" s="2936"/>
      <c r="OL11" s="2936"/>
      <c r="OM11" s="2936"/>
      <c r="ON11" s="2936"/>
      <c r="OO11" s="2936"/>
      <c r="OP11" s="2936"/>
      <c r="OQ11" s="2936"/>
      <c r="OR11" s="2936"/>
      <c r="OS11" s="2936"/>
      <c r="OT11" s="2936"/>
      <c r="OU11" s="2936"/>
      <c r="OV11" s="2936"/>
      <c r="OW11" s="2936"/>
      <c r="OX11" s="2936"/>
      <c r="OY11" s="2936"/>
      <c r="OZ11" s="2936"/>
      <c r="PA11" s="2936"/>
      <c r="PB11" s="2936"/>
      <c r="PC11" s="2936"/>
      <c r="PD11" s="2936"/>
      <c r="PE11" s="2936"/>
      <c r="PF11" s="2936"/>
      <c r="PG11" s="2936"/>
      <c r="PH11" s="2936"/>
      <c r="PI11" s="2936"/>
      <c r="PJ11" s="2936"/>
      <c r="PK11" s="2936"/>
      <c r="PL11" s="2936"/>
      <c r="PM11" s="2936"/>
      <c r="PN11" s="2936"/>
      <c r="PO11" s="2936"/>
      <c r="PP11" s="2936"/>
      <c r="PQ11" s="2936"/>
      <c r="PR11" s="2936"/>
      <c r="PS11" s="2936"/>
      <c r="PT11" s="2936"/>
      <c r="PU11" s="2936"/>
      <c r="PV11" s="2936"/>
      <c r="PW11" s="2936"/>
      <c r="PX11" s="2936"/>
      <c r="PY11" s="2936"/>
      <c r="PZ11" s="2936"/>
      <c r="QA11" s="2936"/>
      <c r="QB11" s="2936"/>
      <c r="QC11" s="2936"/>
      <c r="QD11" s="2936"/>
      <c r="QE11" s="2936"/>
      <c r="QF11" s="2936"/>
      <c r="QG11" s="2936"/>
      <c r="QH11" s="2936"/>
      <c r="QI11" s="2936"/>
      <c r="QJ11" s="2936"/>
      <c r="QK11" s="2936"/>
      <c r="QL11" s="2936"/>
      <c r="QM11" s="2936"/>
      <c r="QN11" s="2936"/>
      <c r="QO11" s="2936"/>
      <c r="QP11" s="2936"/>
      <c r="QQ11" s="2936"/>
      <c r="QR11" s="2936"/>
      <c r="QS11" s="2936"/>
      <c r="QT11" s="2936"/>
      <c r="QU11" s="2936"/>
      <c r="QV11" s="2936"/>
      <c r="QW11" s="2936"/>
      <c r="QX11" s="2936"/>
      <c r="QY11" s="2936"/>
      <c r="QZ11" s="2936"/>
      <c r="RA11" s="2936"/>
      <c r="RB11" s="2936"/>
      <c r="RC11" s="2936"/>
      <c r="RD11" s="2936"/>
      <c r="RE11" s="2936"/>
      <c r="RF11" s="2936"/>
      <c r="RG11" s="2936"/>
      <c r="RH11" s="2936"/>
      <c r="RI11" s="2936"/>
      <c r="RJ11" s="2936"/>
      <c r="RK11" s="2936"/>
      <c r="RL11" s="2936"/>
      <c r="RM11" s="2936"/>
      <c r="RN11" s="2936"/>
      <c r="RO11" s="2936"/>
      <c r="RP11" s="2936"/>
      <c r="RQ11" s="2936"/>
      <c r="RR11" s="2936"/>
      <c r="RS11" s="2936"/>
      <c r="RT11" s="2936"/>
      <c r="RU11" s="2936"/>
      <c r="RV11" s="2936"/>
      <c r="RW11" s="2936"/>
      <c r="RX11" s="2936"/>
      <c r="RY11" s="2936"/>
      <c r="RZ11" s="2936"/>
      <c r="SA11" s="2936"/>
      <c r="SB11" s="2936"/>
      <c r="SC11" s="2936"/>
      <c r="SD11" s="2936"/>
      <c r="SE11" s="2936"/>
      <c r="SF11" s="2936"/>
      <c r="SG11" s="2936"/>
      <c r="SH11" s="2936"/>
      <c r="SI11" s="2936"/>
      <c r="SJ11" s="2936"/>
      <c r="SK11" s="2936"/>
      <c r="SL11" s="2936"/>
      <c r="SM11" s="2936"/>
      <c r="SN11" s="2936"/>
      <c r="SO11" s="2936"/>
      <c r="SP11" s="2936"/>
      <c r="SQ11" s="2936"/>
      <c r="SR11" s="2936"/>
      <c r="SS11" s="2936"/>
      <c r="ST11" s="2936"/>
      <c r="SU11" s="2936"/>
      <c r="SV11" s="2936"/>
      <c r="SW11" s="2936"/>
      <c r="SX11" s="2936"/>
      <c r="SY11" s="2936"/>
      <c r="SZ11" s="2936"/>
      <c r="TA11" s="2936"/>
      <c r="TB11" s="2936"/>
      <c r="TC11" s="2936"/>
      <c r="TD11" s="2936"/>
      <c r="TE11" s="2936"/>
      <c r="TF11" s="2936"/>
      <c r="TG11" s="2936"/>
      <c r="TH11" s="2936"/>
      <c r="TI11" s="2936"/>
      <c r="TJ11" s="2936"/>
      <c r="TK11" s="2936"/>
      <c r="TL11" s="2936"/>
      <c r="TM11" s="2936"/>
      <c r="TN11" s="2936"/>
      <c r="TO11" s="2936"/>
      <c r="TP11" s="2936"/>
      <c r="TQ11" s="2936"/>
      <c r="TR11" s="2936"/>
      <c r="TS11" s="2936"/>
      <c r="TT11" s="2936"/>
      <c r="TU11" s="2936"/>
      <c r="TV11" s="2936"/>
      <c r="TW11" s="2936"/>
      <c r="TX11" s="2936"/>
      <c r="TY11" s="2936"/>
      <c r="TZ11" s="2936"/>
      <c r="UA11" s="2936"/>
      <c r="UB11" s="2936"/>
      <c r="UC11" s="2936"/>
      <c r="UD11" s="2936"/>
      <c r="UE11" s="2936"/>
      <c r="UF11" s="2936"/>
      <c r="UG11" s="2936"/>
      <c r="UH11" s="2936"/>
      <c r="UI11" s="2936"/>
      <c r="UJ11" s="2936"/>
      <c r="UK11" s="2936"/>
      <c r="UL11" s="2936"/>
      <c r="UM11" s="2936"/>
      <c r="UN11" s="2936"/>
      <c r="UO11" s="2936"/>
      <c r="UP11" s="2936"/>
      <c r="UQ11" s="2936"/>
      <c r="UR11" s="2936"/>
      <c r="US11" s="2936"/>
      <c r="UT11" s="2936"/>
      <c r="UU11" s="2936"/>
      <c r="UV11" s="2936"/>
      <c r="UW11" s="2936"/>
      <c r="UX11" s="2936"/>
      <c r="UY11" s="2936"/>
      <c r="UZ11" s="2936"/>
      <c r="VA11" s="2936"/>
      <c r="VB11" s="2936"/>
      <c r="VC11" s="2936"/>
      <c r="VD11" s="2936"/>
      <c r="VE11" s="2936"/>
      <c r="VF11" s="2936"/>
      <c r="VG11" s="2936"/>
      <c r="VH11" s="2936"/>
      <c r="VI11" s="2936"/>
      <c r="VJ11" s="2936"/>
      <c r="VK11" s="2936"/>
      <c r="VL11" s="2936"/>
      <c r="VM11" s="2936"/>
      <c r="VN11" s="2936"/>
      <c r="VO11" s="2936"/>
      <c r="VP11" s="2936"/>
      <c r="VQ11" s="2936"/>
      <c r="VR11" s="2936"/>
      <c r="VS11" s="2936"/>
      <c r="VT11" s="2936"/>
      <c r="VU11" s="2936"/>
      <c r="VV11" s="2936"/>
      <c r="VW11" s="2936"/>
      <c r="VX11" s="2936"/>
      <c r="VY11" s="2936"/>
      <c r="VZ11" s="2936"/>
      <c r="WA11" s="2936"/>
      <c r="WB11" s="2936"/>
      <c r="WC11" s="2936"/>
      <c r="WD11" s="2936"/>
      <c r="WE11" s="2936"/>
      <c r="WF11" s="2936"/>
      <c r="WG11" s="2936"/>
      <c r="WH11" s="2936"/>
      <c r="WI11" s="2936"/>
      <c r="WJ11" s="2936"/>
      <c r="WK11" s="2936"/>
      <c r="WL11" s="2936"/>
      <c r="WM11" s="2936"/>
      <c r="WN11" s="2936"/>
      <c r="WO11" s="2936"/>
      <c r="WP11" s="2936"/>
      <c r="WQ11" s="2936"/>
      <c r="WR11" s="2936"/>
      <c r="WS11" s="2936"/>
      <c r="WT11" s="2936"/>
      <c r="WU11" s="2936"/>
      <c r="WV11" s="2936"/>
      <c r="WW11" s="2936"/>
      <c r="WX11" s="2936"/>
      <c r="WY11" s="2936"/>
      <c r="WZ11" s="2936"/>
      <c r="XA11" s="2936"/>
      <c r="XB11" s="2936"/>
      <c r="XC11" s="2936"/>
      <c r="XD11" s="2936"/>
      <c r="XE11" s="2936"/>
      <c r="XF11" s="2936"/>
      <c r="XG11" s="2936"/>
      <c r="XH11" s="2936"/>
      <c r="XI11" s="2936"/>
      <c r="XJ11" s="2936"/>
      <c r="XK11" s="2936"/>
      <c r="XL11" s="2936"/>
      <c r="XM11" s="2936"/>
      <c r="XN11" s="2936"/>
      <c r="XO11" s="2936"/>
      <c r="XP11" s="2936"/>
      <c r="XQ11" s="2936"/>
      <c r="XR11" s="2936"/>
      <c r="XS11" s="2936"/>
      <c r="XT11" s="2936"/>
      <c r="XU11" s="2936"/>
      <c r="XV11" s="2936"/>
      <c r="XW11" s="2936"/>
      <c r="XX11" s="2936"/>
      <c r="XY11" s="2936"/>
      <c r="XZ11" s="2936"/>
      <c r="YA11" s="2936"/>
      <c r="YB11" s="2936"/>
      <c r="YC11" s="2936"/>
      <c r="YD11" s="2936"/>
      <c r="YE11" s="2936"/>
      <c r="YF11" s="2936"/>
      <c r="YG11" s="2936"/>
      <c r="YH11" s="2936"/>
      <c r="YI11" s="2936"/>
      <c r="YJ11" s="2936"/>
      <c r="YK11" s="2936"/>
      <c r="YL11" s="2936"/>
      <c r="YM11" s="2936"/>
      <c r="YN11" s="2936"/>
      <c r="YO11" s="2936"/>
      <c r="YP11" s="2936"/>
      <c r="YQ11" s="2936"/>
      <c r="YR11" s="2936"/>
      <c r="YS11" s="2936"/>
      <c r="YT11" s="2936"/>
      <c r="YU11" s="2936"/>
      <c r="YV11" s="2936"/>
      <c r="YW11" s="2936"/>
      <c r="YX11" s="2936"/>
      <c r="YY11" s="2936"/>
      <c r="YZ11" s="2936"/>
      <c r="ZA11" s="2936"/>
      <c r="ZB11" s="2936"/>
      <c r="ZC11" s="2936"/>
      <c r="ZD11" s="2936"/>
      <c r="ZE11" s="2936"/>
      <c r="ZF11" s="2936"/>
      <c r="ZG11" s="2936"/>
      <c r="ZH11" s="2936"/>
      <c r="ZI11" s="2936"/>
      <c r="ZJ11" s="2936"/>
      <c r="ZK11" s="2936"/>
      <c r="ZL11" s="2936"/>
      <c r="ZM11" s="2936"/>
      <c r="ZN11" s="2936"/>
      <c r="ZO11" s="2936"/>
      <c r="ZP11" s="2936"/>
      <c r="ZQ11" s="2936"/>
      <c r="ZR11" s="2936"/>
      <c r="ZS11" s="2936"/>
      <c r="ZT11" s="2936"/>
      <c r="ZU11" s="2936"/>
      <c r="ZV11" s="2936"/>
      <c r="ZW11" s="2936"/>
      <c r="ZX11" s="2936"/>
      <c r="ZY11" s="2936"/>
      <c r="ZZ11" s="2936"/>
      <c r="AAA11" s="2936"/>
      <c r="AAB11" s="2936"/>
      <c r="AAC11" s="2936"/>
      <c r="AAD11" s="2936"/>
      <c r="AAE11" s="2936"/>
      <c r="AAF11" s="2936"/>
      <c r="AAG11" s="2936"/>
      <c r="AAH11" s="2936"/>
      <c r="AAI11" s="2936"/>
      <c r="AAJ11" s="2936"/>
      <c r="AAK11" s="2936"/>
      <c r="AAL11" s="2936"/>
      <c r="AAM11" s="2936"/>
      <c r="AAN11" s="2936"/>
      <c r="AAO11" s="2936"/>
      <c r="AAP11" s="2936"/>
      <c r="AAQ11" s="2936"/>
      <c r="AAR11" s="2936"/>
      <c r="AAS11" s="2936"/>
      <c r="AAT11" s="2936"/>
      <c r="AAU11" s="2936"/>
      <c r="AAV11" s="2936"/>
      <c r="AAW11" s="2936"/>
      <c r="AAX11" s="2936"/>
      <c r="AAY11" s="2936"/>
      <c r="AAZ11" s="2936"/>
      <c r="ABA11" s="2936"/>
      <c r="ABB11" s="2936"/>
      <c r="ABC11" s="2936"/>
      <c r="ABD11" s="2936"/>
      <c r="ABE11" s="2936"/>
      <c r="ABF11" s="2936"/>
      <c r="ABG11" s="2936"/>
      <c r="ABH11" s="2936"/>
      <c r="ABI11" s="2936"/>
      <c r="ABJ11" s="2936"/>
      <c r="ABK11" s="2936"/>
      <c r="ABL11" s="2936"/>
      <c r="ABM11" s="2936"/>
      <c r="ABN11" s="2936"/>
      <c r="ABO11" s="2936"/>
      <c r="ABP11" s="2936"/>
      <c r="ABQ11" s="2936"/>
      <c r="ABR11" s="2936"/>
      <c r="ABS11" s="2936"/>
      <c r="ABT11" s="2936"/>
      <c r="ABU11" s="2936"/>
      <c r="ABV11" s="2936"/>
      <c r="ABW11" s="2936"/>
      <c r="ABX11" s="2936"/>
      <c r="ABY11" s="2936"/>
      <c r="ABZ11" s="2936"/>
      <c r="ACA11" s="2936"/>
      <c r="ACB11" s="2936"/>
      <c r="ACC11" s="2936"/>
      <c r="ACD11" s="2936"/>
      <c r="ACE11" s="2936"/>
      <c r="ACF11" s="2936"/>
      <c r="ACG11" s="2936"/>
      <c r="ACH11" s="2936"/>
      <c r="ACI11" s="2936"/>
      <c r="ACJ11" s="2936"/>
      <c r="ACK11" s="2936"/>
      <c r="ACL11" s="2936"/>
      <c r="ACM11" s="2936"/>
      <c r="ACN11" s="2936"/>
      <c r="ACO11" s="2936"/>
      <c r="ACP11" s="2936"/>
      <c r="ACQ11" s="2936"/>
      <c r="ACR11" s="2936"/>
      <c r="ACS11" s="2936"/>
      <c r="ACT11" s="2936"/>
      <c r="ACU11" s="2936"/>
      <c r="ACV11" s="2936"/>
      <c r="ACW11" s="2936"/>
      <c r="ACX11" s="2936"/>
      <c r="ACY11" s="2936"/>
      <c r="ACZ11" s="2936"/>
      <c r="ADA11" s="2936"/>
      <c r="ADB11" s="2936"/>
      <c r="ADC11" s="2936"/>
      <c r="ADD11" s="2936"/>
      <c r="ADE11" s="2936"/>
      <c r="ADF11" s="2936"/>
      <c r="ADG11" s="2936"/>
      <c r="ADH11" s="2936"/>
      <c r="ADI11" s="2936"/>
      <c r="ADJ11" s="2936"/>
      <c r="ADK11" s="2936"/>
      <c r="ADL11" s="2936"/>
      <c r="ADM11" s="2936"/>
      <c r="ADN11" s="2936"/>
      <c r="ADO11" s="2936"/>
      <c r="ADP11" s="2936"/>
      <c r="ADQ11" s="2936"/>
      <c r="ADR11" s="2936"/>
      <c r="ADS11" s="2936"/>
      <c r="ADT11" s="2936"/>
      <c r="ADU11" s="2936"/>
      <c r="ADV11" s="2936"/>
      <c r="ADW11" s="2936"/>
      <c r="ADX11" s="2936"/>
      <c r="ADY11" s="2936"/>
      <c r="ADZ11" s="2936"/>
      <c r="AEA11" s="2936"/>
      <c r="AEB11" s="2936"/>
      <c r="AEC11" s="2936"/>
      <c r="AED11" s="2936"/>
      <c r="AEE11" s="2936"/>
      <c r="AEF11" s="2936"/>
      <c r="AEG11" s="2936"/>
      <c r="AEH11" s="2936"/>
      <c r="AEI11" s="2936"/>
      <c r="AEJ11" s="2936"/>
      <c r="AEK11" s="2936"/>
      <c r="AEL11" s="2936"/>
      <c r="AEM11" s="2936"/>
      <c r="AEN11" s="2936"/>
      <c r="AEO11" s="2936"/>
      <c r="AEP11" s="2936"/>
      <c r="AEQ11" s="2936"/>
      <c r="AER11" s="2936"/>
      <c r="AES11" s="2936"/>
      <c r="AET11" s="2936"/>
      <c r="AEU11" s="2936"/>
      <c r="AEV11" s="2936"/>
      <c r="AEW11" s="2936"/>
      <c r="AEX11" s="2936"/>
      <c r="AEY11" s="2936"/>
      <c r="AEZ11" s="2936"/>
      <c r="AFA11" s="2936"/>
      <c r="AFB11" s="2936"/>
      <c r="AFC11" s="2936"/>
      <c r="AFD11" s="2936"/>
      <c r="AFE11" s="2936"/>
      <c r="AFF11" s="2936"/>
      <c r="AFG11" s="2936"/>
      <c r="AFH11" s="2936"/>
      <c r="AFI11" s="2936"/>
      <c r="AFJ11" s="2936"/>
      <c r="AFK11" s="2936"/>
      <c r="AFL11" s="2936"/>
      <c r="AFM11" s="2936"/>
      <c r="AFN11" s="2936"/>
      <c r="AFO11" s="2936"/>
      <c r="AFP11" s="2936"/>
      <c r="AFQ11" s="2936"/>
      <c r="AFR11" s="2936"/>
      <c r="AFS11" s="2936"/>
      <c r="AFT11" s="2936"/>
      <c r="AFU11" s="2936"/>
      <c r="AFV11" s="2936"/>
      <c r="AFW11" s="2936"/>
      <c r="AFX11" s="2936"/>
      <c r="AFY11" s="2936"/>
      <c r="AFZ11" s="2936"/>
      <c r="AGA11" s="2936"/>
      <c r="AGB11" s="2936"/>
      <c r="AGC11" s="2936"/>
      <c r="AGD11" s="2936"/>
      <c r="AGE11" s="2936"/>
      <c r="AGF11" s="2936"/>
      <c r="AGG11" s="2936"/>
      <c r="AGH11" s="2936"/>
      <c r="AGI11" s="2936"/>
      <c r="AGJ11" s="2936"/>
      <c r="AGK11" s="2936"/>
      <c r="AGL11" s="2936"/>
      <c r="AGM11" s="2936"/>
      <c r="AGN11" s="2936"/>
      <c r="AGO11" s="2936"/>
      <c r="AGP11" s="2936"/>
      <c r="AGQ11" s="2936"/>
      <c r="AGR11" s="2936"/>
      <c r="AGS11" s="2936"/>
      <c r="AGT11" s="2936"/>
      <c r="AGU11" s="2936"/>
      <c r="AGV11" s="2936"/>
      <c r="AGW11" s="2936"/>
      <c r="AGX11" s="2936"/>
      <c r="AGY11" s="2936"/>
      <c r="AGZ11" s="2936"/>
      <c r="AHA11" s="2936"/>
      <c r="AHB11" s="2936"/>
      <c r="AHC11" s="2936"/>
      <c r="AHD11" s="2936"/>
      <c r="AHE11" s="2936"/>
      <c r="AHF11" s="2936"/>
      <c r="AHG11" s="2936"/>
      <c r="AHH11" s="2936"/>
      <c r="AHI11" s="2936"/>
      <c r="AHJ11" s="2936"/>
      <c r="AHK11" s="2936"/>
      <c r="AHL11" s="2936"/>
      <c r="AHM11" s="2936"/>
      <c r="AHN11" s="2936"/>
      <c r="AHO11" s="2936"/>
      <c r="AHP11" s="2936"/>
      <c r="AHQ11" s="2936"/>
      <c r="AHR11" s="2936"/>
      <c r="AHS11" s="2936"/>
      <c r="AHT11" s="2936"/>
      <c r="AHU11" s="2936"/>
      <c r="AHV11" s="2936"/>
      <c r="AHW11" s="2936"/>
      <c r="AHX11" s="2936"/>
      <c r="AHY11" s="2936"/>
      <c r="AHZ11" s="2936"/>
      <c r="AIA11" s="2936"/>
      <c r="AIB11" s="2936"/>
      <c r="AIC11" s="2936"/>
      <c r="AID11" s="2936"/>
      <c r="AIE11" s="2936"/>
      <c r="AIF11" s="2936"/>
      <c r="AIG11" s="2936"/>
      <c r="AIH11" s="2936"/>
      <c r="AII11" s="2936"/>
      <c r="AIJ11" s="2936"/>
      <c r="AIK11" s="2936"/>
      <c r="AIL11" s="2936"/>
      <c r="AIM11" s="2936"/>
      <c r="AIN11" s="2936"/>
      <c r="AIO11" s="2936"/>
      <c r="AIP11" s="2936"/>
      <c r="AIQ11" s="2936"/>
      <c r="AIR11" s="2936"/>
      <c r="AIS11" s="2936"/>
      <c r="AIT11" s="2936"/>
      <c r="AIU11" s="2936"/>
      <c r="AIV11" s="2936"/>
      <c r="AIW11" s="2936"/>
      <c r="AIX11" s="2936"/>
      <c r="AIY11" s="2936"/>
      <c r="AIZ11" s="2936"/>
      <c r="AJA11" s="2936"/>
      <c r="AJB11" s="2936"/>
      <c r="AJC11" s="2936"/>
      <c r="AJD11" s="2936"/>
      <c r="AJE11" s="2936"/>
      <c r="AJF11" s="2936"/>
      <c r="AJG11" s="2936"/>
      <c r="AJH11" s="2936"/>
      <c r="AJI11" s="2936"/>
      <c r="AJJ11" s="2936"/>
      <c r="AJK11" s="2936"/>
      <c r="AJL11" s="2936"/>
      <c r="AJM11" s="2936"/>
      <c r="AJN11" s="2936"/>
      <c r="AJO11" s="2936"/>
      <c r="AJP11" s="2936"/>
      <c r="AJQ11" s="2936"/>
      <c r="AJR11" s="2936"/>
      <c r="AJS11" s="2936"/>
      <c r="AJT11" s="2936"/>
      <c r="AJU11" s="2936"/>
      <c r="AJV11" s="2936"/>
      <c r="AJW11" s="2936"/>
      <c r="AJX11" s="2936"/>
      <c r="AJY11" s="2936"/>
      <c r="AJZ11" s="2936"/>
      <c r="AKA11" s="2936"/>
      <c r="AKB11" s="2936"/>
      <c r="AKC11" s="2936"/>
      <c r="AKD11" s="2936"/>
      <c r="AKE11" s="2936"/>
      <c r="AKF11" s="2936"/>
      <c r="AKG11" s="2936"/>
      <c r="AKH11" s="2936"/>
      <c r="AKI11" s="2936"/>
      <c r="AKJ11" s="2936"/>
      <c r="AKK11" s="2936"/>
      <c r="AKL11" s="2936"/>
      <c r="AKM11" s="2936"/>
      <c r="AKN11" s="2936"/>
      <c r="AKO11" s="2936"/>
      <c r="AKP11" s="2936"/>
      <c r="AKQ11" s="2936"/>
      <c r="AKR11" s="2936"/>
      <c r="AKS11" s="2936"/>
      <c r="AKT11" s="2936"/>
      <c r="AKU11" s="2936"/>
      <c r="AKV11" s="2936"/>
      <c r="AKW11" s="2936"/>
      <c r="AKX11" s="2936"/>
      <c r="AKY11" s="2936"/>
      <c r="AKZ11" s="2936"/>
      <c r="ALA11" s="2936"/>
      <c r="ALB11" s="2936"/>
      <c r="ALC11" s="2936"/>
      <c r="ALD11" s="2936"/>
      <c r="ALE11" s="2936"/>
      <c r="ALF11" s="2936"/>
      <c r="ALG11" s="2936"/>
      <c r="ALH11" s="2936"/>
      <c r="ALI11" s="2936"/>
      <c r="ALJ11" s="2936"/>
      <c r="ALK11" s="2936"/>
      <c r="ALL11" s="2936"/>
      <c r="ALM11" s="2936"/>
      <c r="ALN11" s="2936"/>
      <c r="ALO11" s="2936"/>
      <c r="ALP11" s="2936"/>
      <c r="ALQ11" s="2936"/>
      <c r="ALR11" s="2936"/>
      <c r="ALS11" s="2936"/>
      <c r="ALT11" s="2936"/>
      <c r="ALU11" s="2936"/>
      <c r="ALV11" s="2936"/>
      <c r="ALW11" s="2936"/>
      <c r="ALX11" s="2936"/>
      <c r="ALY11" s="2936"/>
      <c r="ALZ11" s="2936"/>
      <c r="AMA11" s="2936"/>
      <c r="AMB11" s="2936"/>
      <c r="AMC11" s="2936"/>
      <c r="AMD11" s="2936"/>
      <c r="AME11" s="2936"/>
      <c r="AMF11" s="2936"/>
      <c r="AMG11" s="2936"/>
      <c r="AMH11" s="2936"/>
      <c r="AMI11" s="2936"/>
      <c r="AMJ11" s="2936"/>
      <c r="AMK11" s="2936"/>
      <c r="AML11" s="2936"/>
      <c r="AMM11" s="2936"/>
      <c r="AMN11" s="2936"/>
      <c r="AMO11" s="2936"/>
      <c r="AMP11" s="2936"/>
      <c r="AMQ11" s="2936"/>
      <c r="AMR11" s="2936"/>
      <c r="AMS11" s="2936"/>
      <c r="AMT11" s="2936"/>
      <c r="AMU11" s="2936"/>
      <c r="AMV11" s="2936"/>
      <c r="AMW11" s="2936"/>
      <c r="AMX11" s="2936"/>
      <c r="AMY11" s="2936"/>
      <c r="AMZ11" s="2936"/>
      <c r="ANA11" s="2936"/>
      <c r="ANB11" s="2936"/>
      <c r="ANC11" s="2936"/>
      <c r="AND11" s="2936"/>
      <c r="ANE11" s="2936"/>
      <c r="ANF11" s="2936"/>
      <c r="ANG11" s="2936"/>
      <c r="ANH11" s="2936"/>
      <c r="ANI11" s="2936"/>
      <c r="ANJ11" s="2936"/>
      <c r="ANK11" s="2936"/>
      <c r="ANL11" s="2936"/>
      <c r="ANM11" s="2936"/>
      <c r="ANN11" s="2936"/>
      <c r="ANO11" s="2936"/>
      <c r="ANP11" s="2936"/>
      <c r="ANQ11" s="2936"/>
      <c r="ANR11" s="2936"/>
      <c r="ANS11" s="2936"/>
      <c r="ANT11" s="2936"/>
      <c r="ANU11" s="2936"/>
      <c r="ANV11" s="2936"/>
      <c r="ANW11" s="2936"/>
      <c r="ANX11" s="2936"/>
      <c r="ANY11" s="2936"/>
      <c r="ANZ11" s="2936"/>
      <c r="AOA11" s="2936"/>
      <c r="AOB11" s="2936"/>
      <c r="AOC11" s="2936"/>
      <c r="AOD11" s="2936"/>
      <c r="AOE11" s="2936"/>
      <c r="AOF11" s="2936"/>
      <c r="AOG11" s="2936"/>
      <c r="AOH11" s="2936"/>
      <c r="AOI11" s="2936"/>
      <c r="AOJ11" s="2936"/>
      <c r="AOK11" s="2936"/>
      <c r="AOL11" s="2936"/>
      <c r="AOM11" s="2936"/>
      <c r="AON11" s="2936"/>
      <c r="AOO11" s="2936"/>
      <c r="AOP11" s="2936"/>
      <c r="AOQ11" s="2936"/>
      <c r="AOR11" s="2936"/>
      <c r="AOS11" s="2936"/>
      <c r="AOT11" s="2936"/>
      <c r="AOU11" s="2936"/>
      <c r="AOV11" s="2936"/>
      <c r="AOW11" s="2936"/>
      <c r="AOX11" s="2936"/>
      <c r="AOY11" s="2936"/>
      <c r="AOZ11" s="2936"/>
      <c r="APA11" s="2936"/>
      <c r="APB11" s="2936"/>
      <c r="APC11" s="2936"/>
      <c r="APD11" s="2936"/>
      <c r="APE11" s="2936"/>
      <c r="APF11" s="2936"/>
      <c r="APG11" s="2936"/>
      <c r="APH11" s="2936"/>
      <c r="API11" s="2936"/>
      <c r="APJ11" s="2936"/>
      <c r="APK11" s="2936"/>
      <c r="APL11" s="2936"/>
      <c r="APM11" s="2936"/>
      <c r="APN11" s="2936"/>
      <c r="APO11" s="2936"/>
      <c r="APP11" s="2936"/>
      <c r="APQ11" s="2936"/>
      <c r="APR11" s="2936"/>
      <c r="APS11" s="2936"/>
      <c r="APT11" s="2936"/>
      <c r="APU11" s="2936"/>
      <c r="APV11" s="2936"/>
      <c r="APW11" s="2936"/>
      <c r="APX11" s="2936"/>
      <c r="APY11" s="2936"/>
      <c r="APZ11" s="2936"/>
      <c r="AQA11" s="2936"/>
      <c r="AQB11" s="2936"/>
      <c r="AQC11" s="2936"/>
      <c r="AQD11" s="2936"/>
      <c r="AQE11" s="2936"/>
      <c r="AQF11" s="2936"/>
      <c r="AQG11" s="2936"/>
      <c r="AQH11" s="2936"/>
      <c r="AQI11" s="2936"/>
      <c r="AQJ11" s="2936"/>
      <c r="AQK11" s="2936"/>
      <c r="AQL11" s="2936"/>
      <c r="AQM11" s="2936"/>
      <c r="AQN11" s="2936"/>
      <c r="AQO11" s="2936"/>
      <c r="AQP11" s="2936"/>
      <c r="AQQ11" s="2936"/>
      <c r="AQR11" s="2936"/>
      <c r="AQS11" s="2936"/>
      <c r="AQT11" s="2936"/>
      <c r="AQU11" s="2936"/>
      <c r="AQV11" s="2936"/>
      <c r="AQW11" s="2936"/>
      <c r="AQX11" s="2936"/>
      <c r="AQY11" s="2936"/>
      <c r="AQZ11" s="2936"/>
      <c r="ARA11" s="2936"/>
      <c r="ARB11" s="2936"/>
      <c r="ARC11" s="2936"/>
      <c r="ARD11" s="2936"/>
      <c r="ARE11" s="2936"/>
      <c r="ARF11" s="2936"/>
      <c r="ARG11" s="2936"/>
      <c r="ARH11" s="2936"/>
      <c r="ARI11" s="2936"/>
      <c r="ARJ11" s="2936"/>
      <c r="ARK11" s="2936"/>
      <c r="ARL11" s="2936"/>
      <c r="ARM11" s="2936"/>
      <c r="ARN11" s="2936"/>
      <c r="ARO11" s="2936"/>
      <c r="ARP11" s="2936"/>
      <c r="ARQ11" s="2936"/>
      <c r="ARR11" s="2936"/>
      <c r="ARS11" s="2936"/>
      <c r="ART11" s="2936"/>
      <c r="ARU11" s="2936"/>
      <c r="ARV11" s="2936"/>
      <c r="ARW11" s="2936"/>
      <c r="ARX11" s="2936"/>
      <c r="ARY11" s="2936"/>
      <c r="ARZ11" s="2936"/>
      <c r="ASA11" s="2936"/>
      <c r="ASB11" s="2936"/>
      <c r="ASC11" s="2936"/>
      <c r="ASD11" s="2936"/>
      <c r="ASE11" s="2936"/>
      <c r="ASF11" s="2936"/>
      <c r="ASG11" s="2936"/>
      <c r="ASH11" s="2936"/>
      <c r="ASI11" s="2936"/>
      <c r="ASJ11" s="2936"/>
      <c r="ASK11" s="2936"/>
      <c r="ASL11" s="2936"/>
      <c r="ASM11" s="2936"/>
      <c r="ASN11" s="2936"/>
      <c r="ASO11" s="2936"/>
      <c r="ASP11" s="2936"/>
      <c r="ASQ11" s="2936"/>
      <c r="ASR11" s="2936"/>
      <c r="ASS11" s="2936"/>
      <c r="AST11" s="2936"/>
      <c r="ASU11" s="2936"/>
      <c r="ASV11" s="2936"/>
      <c r="ASW11" s="2936"/>
      <c r="ASX11" s="2936"/>
      <c r="ASY11" s="2936"/>
      <c r="ASZ11" s="2936"/>
      <c r="ATA11" s="2936"/>
      <c r="ATB11" s="2936"/>
      <c r="ATC11" s="2936"/>
      <c r="ATD11" s="2936"/>
      <c r="ATE11" s="2936"/>
      <c r="ATF11" s="2936"/>
      <c r="ATG11" s="2936"/>
      <c r="ATH11" s="2936"/>
      <c r="ATI11" s="2936"/>
      <c r="ATJ11" s="2936"/>
      <c r="ATK11" s="2936"/>
      <c r="ATL11" s="2936"/>
      <c r="ATM11" s="2936"/>
      <c r="ATN11" s="2936"/>
      <c r="ATO11" s="2936"/>
      <c r="ATP11" s="2936"/>
      <c r="ATQ11" s="2936"/>
      <c r="ATR11" s="2936"/>
      <c r="ATS11" s="2936"/>
      <c r="ATT11" s="2936"/>
      <c r="ATU11" s="2936"/>
      <c r="ATV11" s="2936"/>
      <c r="ATW11" s="2936"/>
      <c r="ATX11" s="2936"/>
      <c r="ATY11" s="2936"/>
      <c r="ATZ11" s="2936"/>
      <c r="AUA11" s="2936"/>
      <c r="AUB11" s="2936"/>
      <c r="AUC11" s="2936"/>
      <c r="AUD11" s="2936"/>
      <c r="AUE11" s="2936"/>
      <c r="AUF11" s="2936"/>
      <c r="AUG11" s="2936"/>
      <c r="AUH11" s="2936"/>
      <c r="AUI11" s="2936"/>
      <c r="AUJ11" s="2936"/>
      <c r="AUK11" s="2936"/>
      <c r="AUL11" s="2936"/>
      <c r="AUM11" s="2936"/>
      <c r="AUN11" s="2936"/>
      <c r="AUO11" s="2936"/>
      <c r="AUP11" s="2936"/>
      <c r="AUQ11" s="2936"/>
      <c r="AUR11" s="2936"/>
      <c r="AUS11" s="2936"/>
      <c r="AUT11" s="2936"/>
      <c r="AUU11" s="2936"/>
      <c r="AUV11" s="2936"/>
      <c r="AUW11" s="2936"/>
      <c r="AUX11" s="2936"/>
      <c r="AUY11" s="2936"/>
      <c r="AUZ11" s="2936"/>
      <c r="AVA11" s="2936"/>
      <c r="AVB11" s="2936"/>
      <c r="AVC11" s="2936"/>
      <c r="AVD11" s="2936"/>
      <c r="AVE11" s="2936"/>
      <c r="AVF11" s="2936"/>
      <c r="AVG11" s="2936"/>
      <c r="AVH11" s="2936"/>
      <c r="AVI11" s="2936"/>
      <c r="AVJ11" s="2936"/>
      <c r="AVK11" s="2936"/>
      <c r="AVL11" s="2936"/>
      <c r="AVM11" s="2936"/>
      <c r="AVN11" s="2936"/>
      <c r="AVO11" s="2936"/>
      <c r="AVP11" s="2936"/>
      <c r="AVQ11" s="2936"/>
      <c r="AVR11" s="2936"/>
      <c r="AVS11" s="2936"/>
      <c r="AVT11" s="2936"/>
      <c r="AVU11" s="2936"/>
      <c r="AVV11" s="2936"/>
      <c r="AVW11" s="2936"/>
      <c r="AVX11" s="2936"/>
      <c r="AVY11" s="2936"/>
      <c r="AVZ11" s="2936"/>
      <c r="AWA11" s="2936"/>
      <c r="AWB11" s="2936"/>
      <c r="AWC11" s="2936"/>
      <c r="AWD11" s="2936"/>
      <c r="AWE11" s="2936"/>
      <c r="AWF11" s="2936"/>
      <c r="AWG11" s="2936"/>
      <c r="AWH11" s="2936"/>
      <c r="AWI11" s="2936"/>
      <c r="AWJ11" s="2936"/>
      <c r="AWK11" s="2936"/>
      <c r="AWL11" s="2936"/>
      <c r="AWM11" s="2936"/>
      <c r="AWN11" s="2936"/>
      <c r="AWO11" s="2936"/>
      <c r="AWP11" s="2936"/>
      <c r="AWQ11" s="2936"/>
      <c r="AWR11" s="2936"/>
      <c r="AWS11" s="2936"/>
      <c r="AWT11" s="2936"/>
      <c r="AWU11" s="2936"/>
      <c r="AWV11" s="2936"/>
      <c r="AWW11" s="2936"/>
      <c r="AWX11" s="2936"/>
      <c r="AWY11" s="2936"/>
      <c r="AWZ11" s="2936"/>
      <c r="AXA11" s="2936"/>
      <c r="AXB11" s="2936"/>
      <c r="AXC11" s="2936"/>
      <c r="AXD11" s="2936"/>
      <c r="AXE11" s="2936"/>
      <c r="AXF11" s="2936"/>
      <c r="AXG11" s="2936"/>
      <c r="AXH11" s="2936"/>
      <c r="AXI11" s="2936"/>
      <c r="AXJ11" s="2936"/>
      <c r="AXK11" s="2936"/>
      <c r="AXL11" s="2936"/>
      <c r="AXM11" s="2936"/>
      <c r="AXN11" s="2936"/>
      <c r="AXO11" s="2936"/>
      <c r="AXP11" s="2936"/>
      <c r="AXQ11" s="2936"/>
      <c r="AXR11" s="2936"/>
      <c r="AXS11" s="2936"/>
      <c r="AXT11" s="2936"/>
      <c r="AXU11" s="2936"/>
      <c r="AXV11" s="2936"/>
      <c r="AXW11" s="2936"/>
      <c r="AXX11" s="2936"/>
      <c r="AXY11" s="2936"/>
      <c r="AXZ11" s="2936"/>
      <c r="AYA11" s="2936"/>
      <c r="AYB11" s="2936"/>
      <c r="AYC11" s="2936"/>
      <c r="AYD11" s="2936"/>
      <c r="AYE11" s="2936"/>
      <c r="AYF11" s="2936"/>
      <c r="AYG11" s="2936"/>
      <c r="AYH11" s="2936"/>
      <c r="AYI11" s="2936"/>
      <c r="AYJ11" s="2936"/>
      <c r="AYK11" s="2936"/>
      <c r="AYL11" s="2936"/>
      <c r="AYM11" s="2936"/>
      <c r="AYN11" s="2936"/>
      <c r="AYO11" s="2936"/>
      <c r="AYP11" s="2936"/>
      <c r="AYQ11" s="2936"/>
      <c r="AYR11" s="2936"/>
      <c r="AYS11" s="2936"/>
      <c r="AYT11" s="2936"/>
      <c r="AYU11" s="2936"/>
      <c r="AYV11" s="2936"/>
      <c r="AYW11" s="2936"/>
      <c r="AYX11" s="2936"/>
      <c r="AYY11" s="2936"/>
      <c r="AYZ11" s="2936"/>
      <c r="AZA11" s="2936"/>
      <c r="AZB11" s="2936"/>
      <c r="AZC11" s="2936"/>
      <c r="AZD11" s="2936"/>
      <c r="AZE11" s="2936"/>
      <c r="AZF11" s="2936"/>
      <c r="AZG11" s="2936"/>
      <c r="AZH11" s="2936"/>
      <c r="AZI11" s="2936"/>
      <c r="AZJ11" s="2936"/>
      <c r="AZK11" s="2936"/>
      <c r="AZL11" s="2936"/>
      <c r="AZM11" s="2936"/>
      <c r="AZN11" s="2936"/>
      <c r="AZO11" s="2936"/>
      <c r="AZP11" s="2936"/>
      <c r="AZQ11" s="2936"/>
      <c r="AZR11" s="2936"/>
      <c r="AZS11" s="2936"/>
      <c r="AZT11" s="2936"/>
      <c r="AZU11" s="2936"/>
      <c r="AZV11" s="2936"/>
      <c r="AZW11" s="2936"/>
      <c r="AZX11" s="2936"/>
      <c r="AZY11" s="2936"/>
      <c r="AZZ11" s="2936"/>
      <c r="BAA11" s="2936"/>
      <c r="BAB11" s="2936"/>
      <c r="BAC11" s="2936"/>
      <c r="BAD11" s="2936"/>
      <c r="BAE11" s="2936"/>
      <c r="BAF11" s="2936"/>
      <c r="BAG11" s="2936"/>
      <c r="BAH11" s="2936"/>
      <c r="BAI11" s="2936"/>
      <c r="BAJ11" s="2936"/>
      <c r="BAK11" s="2936"/>
      <c r="BAL11" s="2936"/>
      <c r="BAM11" s="2936"/>
      <c r="BAN11" s="2936"/>
      <c r="BAO11" s="2936"/>
      <c r="BAP11" s="2936"/>
      <c r="BAQ11" s="2936"/>
      <c r="BAR11" s="2936"/>
      <c r="BAS11" s="2936"/>
      <c r="BAT11" s="2936"/>
      <c r="BAU11" s="2936"/>
      <c r="BAV11" s="2936"/>
      <c r="BAW11" s="2936"/>
      <c r="BAX11" s="2936"/>
      <c r="BAY11" s="2936"/>
      <c r="BAZ11" s="2936"/>
      <c r="BBA11" s="2936"/>
      <c r="BBB11" s="2936"/>
      <c r="BBC11" s="2936"/>
      <c r="BBD11" s="2936"/>
      <c r="BBE11" s="2936"/>
      <c r="BBF11" s="2936"/>
      <c r="BBG11" s="2936"/>
      <c r="BBH11" s="2936"/>
      <c r="BBI11" s="2936"/>
      <c r="BBJ11" s="2936"/>
      <c r="BBK11" s="2936"/>
      <c r="BBL11" s="2936"/>
      <c r="BBM11" s="2936"/>
      <c r="BBN11" s="2936"/>
      <c r="BBO11" s="2936"/>
      <c r="BBP11" s="2936"/>
      <c r="BBQ11" s="2936"/>
      <c r="BBR11" s="2936"/>
      <c r="BBS11" s="2936"/>
      <c r="BBT11" s="2936"/>
      <c r="BBU11" s="2936"/>
      <c r="BBV11" s="2936"/>
      <c r="BBW11" s="2936"/>
      <c r="BBX11" s="2936"/>
      <c r="BBY11" s="2936"/>
      <c r="BBZ11" s="2936"/>
      <c r="BCA11" s="2936"/>
      <c r="BCB11" s="2936"/>
      <c r="BCC11" s="2936"/>
      <c r="BCD11" s="2936"/>
      <c r="BCE11" s="2936"/>
      <c r="BCF11" s="2936"/>
      <c r="BCG11" s="2936"/>
      <c r="BCH11" s="2936"/>
      <c r="BCI11" s="2936"/>
      <c r="BCJ11" s="2936"/>
      <c r="BCK11" s="2936"/>
      <c r="BCL11" s="2936"/>
      <c r="BCM11" s="2936"/>
      <c r="BCN11" s="2936"/>
      <c r="BCO11" s="2936"/>
      <c r="BCP11" s="2936"/>
      <c r="BCQ11" s="2936"/>
      <c r="BCR11" s="2936"/>
      <c r="BCS11" s="2936"/>
      <c r="BCT11" s="2936"/>
      <c r="BCU11" s="2936"/>
      <c r="BCV11" s="2936"/>
      <c r="BCW11" s="2936"/>
      <c r="BCX11" s="2936"/>
      <c r="BCY11" s="2936"/>
      <c r="BCZ11" s="2936"/>
      <c r="BDA11" s="2936"/>
      <c r="BDB11" s="2936"/>
      <c r="BDC11" s="2936"/>
      <c r="BDD11" s="2936"/>
      <c r="BDE11" s="2936"/>
      <c r="BDF11" s="2936"/>
      <c r="BDG11" s="2936"/>
      <c r="BDH11" s="2936"/>
      <c r="BDI11" s="2936"/>
      <c r="BDJ11" s="2936"/>
      <c r="BDK11" s="2936"/>
      <c r="BDL11" s="2936"/>
      <c r="BDM11" s="2936"/>
      <c r="BDN11" s="2936"/>
      <c r="BDO11" s="2936"/>
      <c r="BDP11" s="2936"/>
      <c r="BDQ11" s="2936"/>
      <c r="BDR11" s="2936"/>
      <c r="BDS11" s="2936"/>
      <c r="BDT11" s="2936"/>
      <c r="BDU11" s="2936"/>
      <c r="BDV11" s="2936"/>
      <c r="BDW11" s="2936"/>
      <c r="BDX11" s="2936"/>
      <c r="BDY11" s="2936"/>
      <c r="BDZ11" s="2936"/>
      <c r="BEA11" s="2936"/>
      <c r="BEB11" s="2936"/>
      <c r="BEC11" s="2936"/>
      <c r="BED11" s="2936"/>
      <c r="BEE11" s="2936"/>
      <c r="BEF11" s="2936"/>
      <c r="BEG11" s="2936"/>
      <c r="BEH11" s="2936"/>
      <c r="BEI11" s="2936"/>
      <c r="BEJ11" s="2936"/>
      <c r="BEK11" s="2936"/>
      <c r="BEL11" s="2936"/>
      <c r="BEM11" s="2936"/>
      <c r="BEN11" s="2936"/>
      <c r="BEO11" s="2936"/>
      <c r="BEP11" s="2936"/>
      <c r="BEQ11" s="2936"/>
      <c r="BER11" s="2936"/>
      <c r="BES11" s="2936"/>
      <c r="BET11" s="2936"/>
      <c r="BEU11" s="2936"/>
      <c r="BEV11" s="2936"/>
      <c r="BEW11" s="2936"/>
      <c r="BEX11" s="2936"/>
      <c r="BEY11" s="2936"/>
      <c r="BEZ11" s="2936"/>
      <c r="BFA11" s="2936"/>
      <c r="BFB11" s="2936"/>
      <c r="BFC11" s="2936"/>
      <c r="BFD11" s="2936"/>
      <c r="BFE11" s="2936"/>
      <c r="BFF11" s="2936"/>
      <c r="BFG11" s="2936"/>
      <c r="BFH11" s="2936"/>
      <c r="BFI11" s="2936"/>
      <c r="BFJ11" s="2936"/>
      <c r="BFK11" s="2936"/>
      <c r="BFL11" s="2936"/>
      <c r="BFM11" s="2936"/>
      <c r="BFN11" s="2936"/>
      <c r="BFO11" s="2936"/>
      <c r="BFP11" s="2936"/>
      <c r="BFQ11" s="2936"/>
      <c r="BFR11" s="2936"/>
      <c r="BFS11" s="2936"/>
      <c r="BFT11" s="2936"/>
      <c r="BFU11" s="2936"/>
      <c r="BFV11" s="2936"/>
      <c r="BFW11" s="2936"/>
      <c r="BFX11" s="2936"/>
      <c r="BFY11" s="2936"/>
      <c r="BFZ11" s="2936"/>
      <c r="BGA11" s="2936"/>
      <c r="BGB11" s="2936"/>
      <c r="BGC11" s="2936"/>
      <c r="BGD11" s="2936"/>
      <c r="BGE11" s="2936"/>
      <c r="BGF11" s="2936"/>
      <c r="BGG11" s="2936"/>
      <c r="BGH11" s="2936"/>
      <c r="BGI11" s="2936"/>
      <c r="BGJ11" s="2936"/>
      <c r="BGK11" s="2936"/>
      <c r="BGL11" s="2936"/>
      <c r="BGM11" s="2936"/>
      <c r="BGN11" s="2936"/>
      <c r="BGO11" s="2936"/>
      <c r="BGP11" s="2936"/>
      <c r="BGQ11" s="2936"/>
      <c r="BGR11" s="2936"/>
      <c r="BGS11" s="2936"/>
      <c r="BGT11" s="2936"/>
      <c r="BGU11" s="2936"/>
      <c r="BGV11" s="2936"/>
      <c r="BGW11" s="2936"/>
      <c r="BGX11" s="2936"/>
      <c r="BGY11" s="2936"/>
      <c r="BGZ11" s="2936"/>
      <c r="BHA11" s="2936"/>
      <c r="BHB11" s="2936"/>
      <c r="BHC11" s="2936"/>
      <c r="BHD11" s="2936"/>
      <c r="BHE11" s="2936"/>
      <c r="BHF11" s="2936"/>
      <c r="BHG11" s="2936"/>
      <c r="BHH11" s="2936"/>
      <c r="BHI11" s="2936"/>
      <c r="BHJ11" s="2936"/>
      <c r="BHK11" s="2936"/>
      <c r="BHL11" s="2936"/>
      <c r="BHM11" s="2936"/>
      <c r="BHN11" s="2936"/>
      <c r="BHO11" s="2936"/>
      <c r="BHP11" s="2936"/>
      <c r="BHQ11" s="2936"/>
      <c r="BHR11" s="2936"/>
      <c r="BHS11" s="2936"/>
      <c r="BHT11" s="2936"/>
      <c r="BHU11" s="2936"/>
      <c r="BHV11" s="2936"/>
      <c r="BHW11" s="2936"/>
      <c r="BHX11" s="2936"/>
      <c r="BHY11" s="2936"/>
      <c r="BHZ11" s="2936"/>
      <c r="BIA11" s="2936"/>
      <c r="BIB11" s="2936"/>
      <c r="BIC11" s="2936"/>
      <c r="BID11" s="2936"/>
      <c r="BIE11" s="2936"/>
      <c r="BIF11" s="2936"/>
      <c r="BIG11" s="2936"/>
      <c r="BIH11" s="2936"/>
      <c r="BII11" s="2936"/>
      <c r="BIJ11" s="2936"/>
      <c r="BIK11" s="2936"/>
      <c r="BIL11" s="2936"/>
      <c r="BIM11" s="2936"/>
      <c r="BIN11" s="2936"/>
      <c r="BIO11" s="2936"/>
      <c r="BIP11" s="2936"/>
      <c r="BIQ11" s="2936"/>
      <c r="BIR11" s="2936"/>
      <c r="BIS11" s="2936"/>
      <c r="BIT11" s="2936"/>
      <c r="BIU11" s="2936"/>
      <c r="BIV11" s="2936"/>
      <c r="BIW11" s="2936"/>
      <c r="BIX11" s="2936"/>
      <c r="BIY11" s="2936"/>
      <c r="BIZ11" s="2936"/>
      <c r="BJA11" s="2936"/>
      <c r="BJB11" s="2936"/>
      <c r="BJC11" s="2936"/>
      <c r="BJD11" s="2936"/>
      <c r="BJE11" s="2936"/>
      <c r="BJF11" s="2936"/>
      <c r="BJG11" s="2936"/>
      <c r="BJH11" s="2936"/>
      <c r="BJI11" s="2936"/>
      <c r="BJJ11" s="2936"/>
      <c r="BJK11" s="2936"/>
      <c r="BJL11" s="2936"/>
      <c r="BJM11" s="2936"/>
      <c r="BJN11" s="2936"/>
      <c r="BJO11" s="2936"/>
      <c r="BJP11" s="2936"/>
      <c r="BJQ11" s="2936"/>
      <c r="BJR11" s="2936"/>
      <c r="BJS11" s="2936"/>
      <c r="BJT11" s="2936"/>
      <c r="BJU11" s="2936"/>
      <c r="BJV11" s="2936"/>
      <c r="BJW11" s="2936"/>
      <c r="BJX11" s="2936"/>
      <c r="BJY11" s="2936"/>
      <c r="BJZ11" s="2936"/>
      <c r="BKA11" s="2936"/>
      <c r="BKB11" s="2936"/>
      <c r="BKC11" s="2936"/>
      <c r="BKD11" s="2936"/>
      <c r="BKE11" s="2936"/>
      <c r="BKF11" s="2936"/>
      <c r="BKG11" s="2936"/>
      <c r="BKH11" s="2936"/>
      <c r="BKI11" s="2936"/>
      <c r="BKJ11" s="2936"/>
      <c r="BKK11" s="2936"/>
      <c r="BKL11" s="2936"/>
      <c r="BKM11" s="2936"/>
      <c r="BKN11" s="2936"/>
      <c r="BKO11" s="2936"/>
      <c r="BKP11" s="2936"/>
      <c r="BKQ11" s="2936"/>
      <c r="BKR11" s="2936"/>
      <c r="BKS11" s="2936"/>
      <c r="BKT11" s="2936"/>
      <c r="BKU11" s="2936"/>
      <c r="BKV11" s="2936"/>
      <c r="BKW11" s="2936"/>
      <c r="BKX11" s="2936"/>
      <c r="BKY11" s="2936"/>
      <c r="BKZ11" s="2936"/>
      <c r="BLA11" s="2936"/>
      <c r="BLB11" s="2936"/>
      <c r="BLC11" s="2936"/>
      <c r="BLD11" s="2936"/>
      <c r="BLE11" s="2936"/>
      <c r="BLF11" s="2936"/>
      <c r="BLG11" s="2936"/>
      <c r="BLH11" s="2936"/>
      <c r="BLI11" s="2936"/>
      <c r="BLJ11" s="2936"/>
      <c r="BLK11" s="2936"/>
      <c r="BLL11" s="2936"/>
      <c r="BLM11" s="2936"/>
      <c r="BLN11" s="2936"/>
      <c r="BLO11" s="2936"/>
      <c r="BLP11" s="2936"/>
      <c r="BLQ11" s="2936"/>
      <c r="BLR11" s="2936"/>
      <c r="BLS11" s="2936"/>
      <c r="BLT11" s="2936"/>
      <c r="BLU11" s="2936"/>
      <c r="BLV11" s="2936"/>
      <c r="BLW11" s="2936"/>
      <c r="BLX11" s="2936"/>
      <c r="BLY11" s="2936"/>
      <c r="BLZ11" s="2936"/>
      <c r="BMA11" s="2936"/>
      <c r="BMB11" s="2936"/>
      <c r="BMC11" s="2936"/>
      <c r="BMD11" s="2936"/>
      <c r="BME11" s="2936"/>
      <c r="BMF11" s="2936"/>
      <c r="BMG11" s="2936"/>
      <c r="BMH11" s="2936"/>
      <c r="BMI11" s="2936"/>
      <c r="BMJ11" s="2936"/>
      <c r="BMK11" s="2936"/>
      <c r="BML11" s="2936"/>
      <c r="BMM11" s="2936"/>
      <c r="BMN11" s="2936"/>
      <c r="BMO11" s="2936"/>
      <c r="BMP11" s="2936"/>
      <c r="BMQ11" s="2936"/>
      <c r="BMR11" s="2936"/>
      <c r="BMS11" s="2936"/>
      <c r="BMT11" s="2936"/>
      <c r="BMU11" s="2936"/>
      <c r="BMV11" s="2936"/>
      <c r="BMW11" s="2936"/>
      <c r="BMX11" s="2936"/>
      <c r="BMY11" s="2936"/>
      <c r="BMZ11" s="2936"/>
      <c r="BNA11" s="2936"/>
      <c r="BNB11" s="2936"/>
      <c r="BNC11" s="2936"/>
      <c r="BND11" s="2936"/>
      <c r="BNE11" s="2936"/>
      <c r="BNF11" s="2936"/>
      <c r="BNG11" s="2936"/>
      <c r="BNH11" s="2936"/>
      <c r="BNI11" s="2936"/>
      <c r="BNJ11" s="2936"/>
      <c r="BNK11" s="2936"/>
      <c r="BNL11" s="2936"/>
      <c r="BNM11" s="2936"/>
      <c r="BNN11" s="2936"/>
      <c r="BNO11" s="2936"/>
      <c r="BNP11" s="2936"/>
      <c r="BNQ11" s="2936"/>
      <c r="BNR11" s="2936"/>
      <c r="BNS11" s="2936"/>
      <c r="BNT11" s="2936"/>
      <c r="BNU11" s="2936"/>
      <c r="BNV11" s="2936"/>
      <c r="BNW11" s="2936"/>
      <c r="BNX11" s="2936"/>
      <c r="BNY11" s="2936"/>
      <c r="BNZ11" s="2936"/>
      <c r="BOA11" s="2936"/>
      <c r="BOB11" s="2936"/>
      <c r="BOC11" s="2936"/>
      <c r="BOD11" s="2936"/>
      <c r="BOE11" s="2936"/>
      <c r="BOF11" s="2936"/>
      <c r="BOG11" s="2936"/>
      <c r="BOH11" s="2936"/>
      <c r="BOI11" s="2936"/>
      <c r="BOJ11" s="2936"/>
      <c r="BOK11" s="2936"/>
      <c r="BOL11" s="2936"/>
      <c r="BOM11" s="2936"/>
      <c r="BON11" s="2936"/>
      <c r="BOO11" s="2936"/>
      <c r="BOP11" s="2936"/>
      <c r="BOQ11" s="2936"/>
      <c r="BOR11" s="2936"/>
      <c r="BOS11" s="2936"/>
      <c r="BOT11" s="2936"/>
      <c r="BOU11" s="2936"/>
      <c r="BOV11" s="2936"/>
      <c r="BOW11" s="2936"/>
      <c r="BOX11" s="2936"/>
      <c r="BOY11" s="2936"/>
      <c r="BOZ11" s="2936"/>
      <c r="BPA11" s="2936"/>
      <c r="BPB11" s="2936"/>
      <c r="BPC11" s="2936"/>
      <c r="BPD11" s="2936"/>
      <c r="BPE11" s="2936"/>
      <c r="BPF11" s="2936"/>
      <c r="BPG11" s="2936"/>
      <c r="BPH11" s="2936"/>
      <c r="BPI11" s="2936"/>
      <c r="BPJ11" s="2936"/>
      <c r="BPK11" s="2936"/>
      <c r="BPL11" s="2936"/>
      <c r="BPM11" s="2936"/>
      <c r="BPN11" s="2936"/>
      <c r="BPO11" s="2936"/>
      <c r="BPP11" s="2936"/>
      <c r="BPQ11" s="2936"/>
      <c r="BPR11" s="2936"/>
      <c r="BPS11" s="2936"/>
      <c r="BPT11" s="2936"/>
      <c r="BPU11" s="2936"/>
      <c r="BPV11" s="2936"/>
      <c r="BPW11" s="2936"/>
      <c r="BPX11" s="2936"/>
      <c r="BPY11" s="2936"/>
      <c r="BPZ11" s="2936"/>
      <c r="BQA11" s="2936"/>
      <c r="BQB11" s="2936"/>
      <c r="BQC11" s="2936"/>
      <c r="BQD11" s="2936"/>
      <c r="BQE11" s="2936"/>
      <c r="BQF11" s="2936"/>
      <c r="BQG11" s="2936"/>
      <c r="BQH11" s="2936"/>
      <c r="BQI11" s="2936"/>
      <c r="BQJ11" s="2936"/>
      <c r="BQK11" s="2936"/>
      <c r="BQL11" s="2936"/>
      <c r="BQM11" s="2936"/>
      <c r="BQN11" s="2936"/>
      <c r="BQO11" s="2936"/>
      <c r="BQP11" s="2936"/>
      <c r="BQQ11" s="2936"/>
      <c r="BQR11" s="2936"/>
      <c r="BQS11" s="2936"/>
      <c r="BQT11" s="2936"/>
      <c r="BQU11" s="2936"/>
      <c r="BQV11" s="2936"/>
      <c r="BQW11" s="2936"/>
      <c r="BQX11" s="2936"/>
      <c r="BQY11" s="2936"/>
      <c r="BQZ11" s="2936"/>
      <c r="BRA11" s="2936"/>
      <c r="BRB11" s="2936"/>
      <c r="BRC11" s="2936"/>
      <c r="BRD11" s="2936"/>
      <c r="BRE11" s="2936"/>
      <c r="BRF11" s="2936"/>
      <c r="BRG11" s="2936"/>
      <c r="BRH11" s="2936"/>
      <c r="BRI11" s="2936"/>
      <c r="BRJ11" s="2936"/>
      <c r="BRK11" s="2936"/>
      <c r="BRL11" s="2936"/>
      <c r="BRM11" s="2936"/>
      <c r="BRN11" s="2936"/>
      <c r="BRO11" s="2936"/>
      <c r="BRP11" s="2936"/>
      <c r="BRQ11" s="2936"/>
      <c r="BRR11" s="2936"/>
      <c r="BRS11" s="2936"/>
      <c r="BRT11" s="2936"/>
      <c r="BRU11" s="2936"/>
      <c r="BRV11" s="2936"/>
      <c r="BRW11" s="2936"/>
      <c r="BRX11" s="2936"/>
      <c r="BRY11" s="2936"/>
      <c r="BRZ11" s="2936"/>
      <c r="BSA11" s="2936"/>
      <c r="BSB11" s="2936"/>
      <c r="BSC11" s="2936"/>
      <c r="BSD11" s="2936"/>
      <c r="BSE11" s="2936"/>
      <c r="BSF11" s="2936"/>
      <c r="BSG11" s="2936"/>
      <c r="BSH11" s="2936"/>
      <c r="BSI11" s="2936"/>
      <c r="BSJ11" s="2936"/>
      <c r="BSK11" s="2936"/>
      <c r="BSL11" s="2936"/>
      <c r="BSM11" s="2936"/>
      <c r="BSN11" s="2936"/>
      <c r="BSO11" s="2936"/>
      <c r="BSP11" s="2936"/>
      <c r="BSQ11" s="2936"/>
      <c r="BSR11" s="2936"/>
      <c r="BSS11" s="2936"/>
      <c r="BST11" s="2936"/>
      <c r="BSU11" s="2936"/>
      <c r="BSV11" s="2936"/>
      <c r="BSW11" s="2936"/>
      <c r="BSX11" s="2936"/>
      <c r="BSY11" s="2936"/>
      <c r="BSZ11" s="2936"/>
      <c r="BTA11" s="2936"/>
      <c r="BTB11" s="2936"/>
      <c r="BTC11" s="2936"/>
      <c r="BTD11" s="2936"/>
      <c r="BTE11" s="2936"/>
      <c r="BTF11" s="2936"/>
      <c r="BTG11" s="2936"/>
      <c r="BTH11" s="2936"/>
      <c r="BTI11" s="2936"/>
      <c r="BTJ11" s="2936"/>
      <c r="BTK11" s="2936"/>
      <c r="BTL11" s="2936"/>
      <c r="BTM11" s="2936"/>
      <c r="BTN11" s="2936"/>
      <c r="BTO11" s="2936"/>
      <c r="BTP11" s="2936"/>
      <c r="BTQ11" s="2936"/>
      <c r="BTR11" s="2936"/>
      <c r="BTS11" s="2936"/>
      <c r="BTT11" s="2936"/>
      <c r="BTU11" s="2936"/>
      <c r="BTV11" s="2936"/>
      <c r="BTW11" s="2936"/>
      <c r="BTX11" s="2936"/>
      <c r="BTY11" s="2936"/>
      <c r="BTZ11" s="2936"/>
      <c r="BUA11" s="2936"/>
      <c r="BUB11" s="2936"/>
      <c r="BUC11" s="2936"/>
      <c r="BUD11" s="2936"/>
      <c r="BUE11" s="2936"/>
      <c r="BUF11" s="2936"/>
      <c r="BUG11" s="2936"/>
      <c r="BUH11" s="2936"/>
      <c r="BUI11" s="2936"/>
      <c r="BUJ11" s="2936"/>
      <c r="BUK11" s="2936"/>
      <c r="BUL11" s="2936"/>
      <c r="BUM11" s="2936"/>
      <c r="BUN11" s="2936"/>
      <c r="BUO11" s="2936"/>
      <c r="BUP11" s="2936"/>
      <c r="BUQ11" s="2936"/>
      <c r="BUR11" s="2936"/>
      <c r="BUS11" s="2936"/>
      <c r="BUT11" s="2936"/>
      <c r="BUU11" s="2936"/>
      <c r="BUV11" s="2936"/>
      <c r="BUW11" s="2936"/>
      <c r="BUX11" s="2936"/>
      <c r="BUY11" s="2936"/>
      <c r="BUZ11" s="2936"/>
      <c r="BVA11" s="2936"/>
      <c r="BVB11" s="2936"/>
      <c r="BVC11" s="2936"/>
      <c r="BVD11" s="2936"/>
      <c r="BVE11" s="2936"/>
      <c r="BVF11" s="2936"/>
      <c r="BVG11" s="2936"/>
      <c r="BVH11" s="2936"/>
      <c r="BVI11" s="2936"/>
      <c r="BVJ11" s="2936"/>
      <c r="BVK11" s="2936"/>
      <c r="BVL11" s="2936"/>
      <c r="BVM11" s="2936"/>
      <c r="BVN11" s="2936"/>
      <c r="BVO11" s="2936"/>
      <c r="BVP11" s="2936"/>
      <c r="BVQ11" s="2936"/>
      <c r="BVR11" s="2936"/>
      <c r="BVS11" s="2936"/>
      <c r="BVT11" s="2936"/>
      <c r="BVU11" s="2936"/>
      <c r="BVV11" s="2936"/>
      <c r="BVW11" s="2936"/>
      <c r="BVX11" s="2936"/>
      <c r="BVY11" s="2936"/>
      <c r="BVZ11" s="2936"/>
      <c r="BWA11" s="2936"/>
      <c r="BWB11" s="2936"/>
      <c r="BWC11" s="2936"/>
      <c r="BWD11" s="2936"/>
      <c r="BWE11" s="2936"/>
      <c r="BWF11" s="2936"/>
      <c r="BWG11" s="2936"/>
      <c r="BWH11" s="2936"/>
      <c r="BWI11" s="2936"/>
      <c r="BWJ11" s="2936"/>
      <c r="BWK11" s="2936"/>
      <c r="BWL11" s="2936"/>
      <c r="BWM11" s="2936"/>
      <c r="BWN11" s="2936"/>
      <c r="BWO11" s="2936"/>
      <c r="BWP11" s="2936"/>
      <c r="BWQ11" s="2936"/>
      <c r="BWR11" s="2936"/>
      <c r="BWS11" s="2936"/>
      <c r="BWT11" s="2936"/>
      <c r="BWU11" s="2936"/>
      <c r="BWV11" s="2936"/>
      <c r="BWW11" s="2936"/>
      <c r="BWX11" s="2936"/>
      <c r="BWY11" s="2936"/>
      <c r="BWZ11" s="2936"/>
      <c r="BXA11" s="2936"/>
      <c r="BXB11" s="2936"/>
      <c r="BXC11" s="2936"/>
      <c r="BXD11" s="2936"/>
      <c r="BXE11" s="2936"/>
      <c r="BXF11" s="2936"/>
      <c r="BXG11" s="2936"/>
      <c r="BXH11" s="2936"/>
      <c r="BXI11" s="2936"/>
      <c r="BXJ11" s="2936"/>
      <c r="BXK11" s="2936"/>
      <c r="BXL11" s="2936"/>
      <c r="BXM11" s="2936"/>
      <c r="BXN11" s="2936"/>
      <c r="BXO11" s="2936"/>
      <c r="BXP11" s="2936"/>
      <c r="BXQ11" s="2936"/>
      <c r="BXR11" s="2936"/>
      <c r="BXS11" s="2936"/>
      <c r="BXT11" s="2936"/>
      <c r="BXU11" s="2936"/>
      <c r="BXV11" s="2936"/>
      <c r="BXW11" s="2936"/>
      <c r="BXX11" s="2936"/>
      <c r="BXY11" s="2936"/>
      <c r="BXZ11" s="2936"/>
      <c r="BYA11" s="2936"/>
      <c r="BYB11" s="2936"/>
      <c r="BYC11" s="2936"/>
      <c r="BYD11" s="2936"/>
      <c r="BYE11" s="2936"/>
      <c r="BYF11" s="2936"/>
      <c r="BYG11" s="2936"/>
      <c r="BYH11" s="2936"/>
      <c r="BYI11" s="2936"/>
      <c r="BYJ11" s="2936"/>
      <c r="BYK11" s="2936"/>
      <c r="BYL11" s="2936"/>
      <c r="BYM11" s="2936"/>
      <c r="BYN11" s="2936"/>
      <c r="BYO11" s="2936"/>
      <c r="BYP11" s="2936"/>
      <c r="BYQ11" s="2936"/>
      <c r="BYR11" s="2936"/>
      <c r="BYS11" s="2936"/>
      <c r="BYT11" s="2936"/>
      <c r="BYU11" s="2936"/>
      <c r="BYV11" s="2936"/>
      <c r="BYW11" s="2936"/>
      <c r="BYX11" s="2936"/>
      <c r="BYY11" s="2936"/>
      <c r="BYZ11" s="2936"/>
      <c r="BZA11" s="2936"/>
      <c r="BZB11" s="2936"/>
      <c r="BZC11" s="2936"/>
      <c r="BZD11" s="2936"/>
      <c r="BZE11" s="2936"/>
      <c r="BZF11" s="2936"/>
      <c r="BZG11" s="2936"/>
      <c r="BZH11" s="2936"/>
      <c r="BZI11" s="2936"/>
      <c r="BZJ11" s="2936"/>
      <c r="BZK11" s="2936"/>
      <c r="BZL11" s="2936"/>
      <c r="BZM11" s="2936"/>
      <c r="BZN11" s="2936"/>
      <c r="BZO11" s="2936"/>
      <c r="BZP11" s="2936"/>
      <c r="BZQ11" s="2936"/>
      <c r="BZR11" s="2936"/>
      <c r="BZS11" s="2936"/>
      <c r="BZT11" s="2936"/>
      <c r="BZU11" s="2936"/>
      <c r="BZV11" s="2936"/>
      <c r="BZW11" s="2936"/>
      <c r="BZX11" s="2936"/>
      <c r="BZY11" s="2936"/>
      <c r="BZZ11" s="2936"/>
      <c r="CAA11" s="2936"/>
      <c r="CAB11" s="2936"/>
      <c r="CAC11" s="2936"/>
      <c r="CAD11" s="2936"/>
      <c r="CAE11" s="2936"/>
      <c r="CAF11" s="2936"/>
      <c r="CAG11" s="2936"/>
      <c r="CAH11" s="2936"/>
      <c r="CAI11" s="2936"/>
      <c r="CAJ11" s="2936"/>
      <c r="CAK11" s="2936"/>
      <c r="CAL11" s="2936"/>
      <c r="CAM11" s="2936"/>
      <c r="CAN11" s="2936"/>
      <c r="CAO11" s="2936"/>
      <c r="CAP11" s="2936"/>
      <c r="CAQ11" s="2936"/>
      <c r="CAR11" s="2936"/>
      <c r="CAS11" s="2936"/>
      <c r="CAT11" s="2936"/>
      <c r="CAU11" s="2936"/>
      <c r="CAV11" s="2936"/>
      <c r="CAW11" s="2936"/>
      <c r="CAX11" s="2936"/>
      <c r="CAY11" s="2936"/>
      <c r="CAZ11" s="2936"/>
      <c r="CBA11" s="2936"/>
      <c r="CBB11" s="2936"/>
      <c r="CBC11" s="2936"/>
      <c r="CBD11" s="2936"/>
      <c r="CBE11" s="2936"/>
      <c r="CBF11" s="2936"/>
      <c r="CBG11" s="2936"/>
      <c r="CBH11" s="2936"/>
      <c r="CBI11" s="2936"/>
      <c r="CBJ11" s="2936"/>
      <c r="CBK11" s="2936"/>
      <c r="CBL11" s="2936"/>
      <c r="CBM11" s="2936"/>
      <c r="CBN11" s="2936"/>
      <c r="CBO11" s="2936"/>
      <c r="CBP11" s="2936"/>
      <c r="CBQ11" s="2936"/>
      <c r="CBR11" s="2936"/>
      <c r="CBS11" s="2936"/>
      <c r="CBT11" s="2936"/>
      <c r="CBU11" s="2936"/>
      <c r="CBV11" s="2936"/>
      <c r="CBW11" s="2936"/>
      <c r="CBX11" s="2936"/>
      <c r="CBY11" s="2936"/>
      <c r="CBZ11" s="2936"/>
      <c r="CCA11" s="2936"/>
      <c r="CCB11" s="2936"/>
      <c r="CCC11" s="2936"/>
      <c r="CCD11" s="2936"/>
      <c r="CCE11" s="2936"/>
      <c r="CCF11" s="2936"/>
      <c r="CCG11" s="2936"/>
      <c r="CCH11" s="2936"/>
      <c r="CCI11" s="2936"/>
      <c r="CCJ11" s="2936"/>
      <c r="CCK11" s="2936"/>
      <c r="CCL11" s="2936"/>
      <c r="CCM11" s="2936"/>
      <c r="CCN11" s="2936"/>
      <c r="CCO11" s="2936"/>
      <c r="CCP11" s="2936"/>
      <c r="CCQ11" s="2936"/>
      <c r="CCR11" s="2936"/>
      <c r="CCS11" s="2936"/>
      <c r="CCT11" s="2936"/>
      <c r="CCU11" s="2936"/>
      <c r="CCV11" s="2936"/>
      <c r="CCW11" s="2936"/>
      <c r="CCX11" s="2936"/>
      <c r="CCY11" s="2936"/>
      <c r="CCZ11" s="2936"/>
      <c r="CDA11" s="2936"/>
      <c r="CDB11" s="2936"/>
      <c r="CDC11" s="2936"/>
      <c r="CDD11" s="2936"/>
      <c r="CDE11" s="2936"/>
      <c r="CDF11" s="2936"/>
      <c r="CDG11" s="2936"/>
      <c r="CDH11" s="2936"/>
      <c r="CDI11" s="2936"/>
      <c r="CDJ11" s="2936"/>
      <c r="CDK11" s="2936"/>
      <c r="CDL11" s="2936"/>
      <c r="CDM11" s="2936"/>
      <c r="CDN11" s="2936"/>
      <c r="CDO11" s="2936"/>
      <c r="CDP11" s="2936"/>
      <c r="CDQ11" s="2936"/>
      <c r="CDR11" s="2936"/>
      <c r="CDS11" s="2936"/>
      <c r="CDT11" s="2936"/>
      <c r="CDU11" s="2936"/>
      <c r="CDV11" s="2936"/>
      <c r="CDW11" s="2936"/>
      <c r="CDX11" s="2936"/>
      <c r="CDY11" s="2936"/>
      <c r="CDZ11" s="2936"/>
      <c r="CEA11" s="2936"/>
      <c r="CEB11" s="2936"/>
      <c r="CEC11" s="2936"/>
      <c r="CED11" s="2936"/>
      <c r="CEE11" s="2936"/>
      <c r="CEF11" s="2936"/>
      <c r="CEG11" s="2936"/>
      <c r="CEH11" s="2936"/>
      <c r="CEI11" s="2936"/>
      <c r="CEJ11" s="2936"/>
      <c r="CEK11" s="2936"/>
      <c r="CEL11" s="2936"/>
      <c r="CEM11" s="2936"/>
      <c r="CEN11" s="2936"/>
      <c r="CEO11" s="2936"/>
      <c r="CEP11" s="2936"/>
      <c r="CEQ11" s="2936"/>
      <c r="CER11" s="2936"/>
      <c r="CES11" s="2936"/>
      <c r="CET11" s="2936"/>
      <c r="CEU11" s="2936"/>
      <c r="CEV11" s="2936"/>
      <c r="CEW11" s="2936"/>
      <c r="CEX11" s="2936"/>
      <c r="CEY11" s="2936"/>
      <c r="CEZ11" s="2936"/>
      <c r="CFA11" s="2936"/>
      <c r="CFB11" s="2936"/>
      <c r="CFC11" s="2936"/>
      <c r="CFD11" s="2936"/>
      <c r="CFE11" s="2936"/>
      <c r="CFF11" s="2936"/>
      <c r="CFG11" s="2936"/>
      <c r="CFH11" s="2936"/>
      <c r="CFI11" s="2936"/>
      <c r="CFJ11" s="2936"/>
      <c r="CFK11" s="2936"/>
      <c r="CFL11" s="2936"/>
      <c r="CFM11" s="2936"/>
      <c r="CFN11" s="2936"/>
      <c r="CFO11" s="2936"/>
      <c r="CFP11" s="2936"/>
      <c r="CFQ11" s="2936"/>
      <c r="CFR11" s="2936"/>
      <c r="CFS11" s="2936"/>
      <c r="CFT11" s="2936"/>
      <c r="CFU11" s="2936"/>
      <c r="CFV11" s="2936"/>
      <c r="CFW11" s="2936"/>
      <c r="CFX11" s="2936"/>
      <c r="CFY11" s="2936"/>
      <c r="CFZ11" s="2936"/>
      <c r="CGA11" s="2936"/>
      <c r="CGB11" s="2936"/>
      <c r="CGC11" s="2936"/>
      <c r="CGD11" s="2936"/>
      <c r="CGE11" s="2936"/>
      <c r="CGF11" s="2936"/>
      <c r="CGG11" s="2936"/>
      <c r="CGH11" s="2936"/>
      <c r="CGI11" s="2936"/>
      <c r="CGJ11" s="2936"/>
      <c r="CGK11" s="2936"/>
      <c r="CGL11" s="2936"/>
      <c r="CGM11" s="2936"/>
      <c r="CGN11" s="2936"/>
      <c r="CGO11" s="2936"/>
      <c r="CGP11" s="2936"/>
      <c r="CGQ11" s="2936"/>
      <c r="CGR11" s="2936"/>
      <c r="CGS11" s="2936"/>
      <c r="CGT11" s="2936"/>
      <c r="CGU11" s="2936"/>
      <c r="CGV11" s="2936"/>
      <c r="CGW11" s="2936"/>
      <c r="CGX11" s="2936"/>
      <c r="CGY11" s="2936"/>
      <c r="CGZ11" s="2936"/>
      <c r="CHA11" s="2936"/>
      <c r="CHB11" s="2936"/>
      <c r="CHC11" s="2936"/>
      <c r="CHD11" s="2936"/>
      <c r="CHE11" s="2936"/>
      <c r="CHF11" s="2936"/>
      <c r="CHG11" s="2936"/>
      <c r="CHH11" s="2936"/>
      <c r="CHI11" s="2936"/>
      <c r="CHJ11" s="2936"/>
      <c r="CHK11" s="2936"/>
      <c r="CHL11" s="2936"/>
      <c r="CHM11" s="2936"/>
      <c r="CHN11" s="2936"/>
      <c r="CHO11" s="2936"/>
      <c r="CHP11" s="2936"/>
      <c r="CHQ11" s="2936"/>
      <c r="CHR11" s="2936"/>
      <c r="CHS11" s="2936"/>
      <c r="CHT11" s="2936"/>
      <c r="CHU11" s="2936"/>
      <c r="CHV11" s="2936"/>
      <c r="CHW11" s="2936"/>
      <c r="CHX11" s="2936"/>
      <c r="CHY11" s="2936"/>
      <c r="CHZ11" s="2936"/>
      <c r="CIA11" s="2936"/>
      <c r="CIB11" s="2936"/>
      <c r="CIC11" s="2936"/>
      <c r="CID11" s="2936"/>
      <c r="CIE11" s="2936"/>
      <c r="CIF11" s="2936"/>
      <c r="CIG11" s="2936"/>
      <c r="CIH11" s="2936"/>
      <c r="CII11" s="2936"/>
      <c r="CIJ11" s="2936"/>
      <c r="CIK11" s="2936"/>
      <c r="CIL11" s="2936"/>
      <c r="CIM11" s="2936"/>
      <c r="CIN11" s="2936"/>
      <c r="CIO11" s="2936"/>
      <c r="CIP11" s="2936"/>
      <c r="CIQ11" s="2936"/>
      <c r="CIR11" s="2936"/>
      <c r="CIS11" s="2936"/>
      <c r="CIT11" s="2936"/>
      <c r="CIU11" s="2936"/>
      <c r="CIV11" s="2936"/>
      <c r="CIW11" s="2936"/>
      <c r="CIX11" s="2936"/>
      <c r="CIY11" s="2936"/>
      <c r="CIZ11" s="2936"/>
      <c r="CJA11" s="2936"/>
      <c r="CJB11" s="2936"/>
      <c r="CJC11" s="2936"/>
      <c r="CJD11" s="2936"/>
      <c r="CJE11" s="2936"/>
      <c r="CJF11" s="2936"/>
      <c r="CJG11" s="2936"/>
      <c r="CJH11" s="2936"/>
      <c r="CJI11" s="2936"/>
      <c r="CJJ11" s="2936"/>
      <c r="CJK11" s="2936"/>
      <c r="CJL11" s="2936"/>
      <c r="CJM11" s="2936"/>
      <c r="CJN11" s="2936"/>
      <c r="CJO11" s="2936"/>
      <c r="CJP11" s="2936"/>
      <c r="CJQ11" s="2936"/>
      <c r="CJR11" s="2936"/>
      <c r="CJS11" s="2936"/>
      <c r="CJT11" s="2936"/>
      <c r="CJU11" s="2936"/>
      <c r="CJV11" s="2936"/>
      <c r="CJW11" s="2936"/>
      <c r="CJX11" s="2936"/>
      <c r="CJY11" s="2936"/>
      <c r="CJZ11" s="2936"/>
      <c r="CKA11" s="2936"/>
      <c r="CKB11" s="2936"/>
      <c r="CKC11" s="2936"/>
      <c r="CKD11" s="2936"/>
      <c r="CKE11" s="2936"/>
      <c r="CKF11" s="2936"/>
      <c r="CKG11" s="2936"/>
      <c r="CKH11" s="2936"/>
      <c r="CKI11" s="2936"/>
      <c r="CKJ11" s="2936"/>
      <c r="CKK11" s="2936"/>
      <c r="CKL11" s="2936"/>
      <c r="CKM11" s="2936"/>
      <c r="CKN11" s="2936"/>
      <c r="CKO11" s="2936"/>
      <c r="CKP11" s="2936"/>
      <c r="CKQ11" s="2936"/>
      <c r="CKR11" s="2936"/>
      <c r="CKS11" s="2936"/>
      <c r="CKT11" s="2936"/>
      <c r="CKU11" s="2936"/>
      <c r="CKV11" s="2936"/>
      <c r="CKW11" s="2936"/>
      <c r="CKX11" s="2936"/>
      <c r="CKY11" s="2936"/>
      <c r="CKZ11" s="2936"/>
      <c r="CLA11" s="2936"/>
      <c r="CLB11" s="2936"/>
      <c r="CLC11" s="2936"/>
      <c r="CLD11" s="2936"/>
      <c r="CLE11" s="2936"/>
      <c r="CLF11" s="2936"/>
      <c r="CLG11" s="2936"/>
      <c r="CLH11" s="2936"/>
      <c r="CLI11" s="2936"/>
      <c r="CLJ11" s="2936"/>
      <c r="CLK11" s="2936"/>
      <c r="CLL11" s="2936"/>
      <c r="CLM11" s="2936"/>
      <c r="CLN11" s="2936"/>
      <c r="CLO11" s="2936"/>
      <c r="CLP11" s="2936"/>
      <c r="CLQ11" s="2936"/>
      <c r="CLR11" s="2936"/>
      <c r="CLS11" s="2936"/>
      <c r="CLT11" s="2936"/>
      <c r="CLU11" s="2936"/>
      <c r="CLV11" s="2936"/>
      <c r="CLW11" s="2936"/>
      <c r="CLX11" s="2936"/>
      <c r="CLY11" s="2936"/>
      <c r="CLZ11" s="2936"/>
      <c r="CMA11" s="2936"/>
      <c r="CMB11" s="2936"/>
      <c r="CMC11" s="2936"/>
      <c r="CMD11" s="2936"/>
      <c r="CME11" s="2936"/>
      <c r="CMF11" s="2936"/>
      <c r="CMG11" s="2936"/>
      <c r="CMH11" s="2936"/>
      <c r="CMI11" s="2936"/>
      <c r="CMJ11" s="2936"/>
      <c r="CMK11" s="2936"/>
      <c r="CML11" s="2936"/>
      <c r="CMM11" s="2936"/>
      <c r="CMN11" s="2936"/>
      <c r="CMO11" s="2936"/>
      <c r="CMP11" s="2936"/>
      <c r="CMQ11" s="2936"/>
      <c r="CMR11" s="2936"/>
      <c r="CMS11" s="2936"/>
      <c r="CMT11" s="2936"/>
      <c r="CMU11" s="2936"/>
      <c r="CMV11" s="2936"/>
      <c r="CMW11" s="2936"/>
      <c r="CMX11" s="2936"/>
      <c r="CMY11" s="2936"/>
      <c r="CMZ11" s="2936"/>
      <c r="CNA11" s="2936"/>
      <c r="CNB11" s="2936"/>
      <c r="CNC11" s="2936"/>
      <c r="CND11" s="2936"/>
      <c r="CNE11" s="2936"/>
      <c r="CNF11" s="2936"/>
      <c r="CNG11" s="2936"/>
      <c r="CNH11" s="2936"/>
      <c r="CNI11" s="2936"/>
      <c r="CNJ11" s="2936"/>
      <c r="CNK11" s="2936"/>
      <c r="CNL11" s="2936"/>
      <c r="CNM11" s="2936"/>
      <c r="CNN11" s="2936"/>
      <c r="CNO11" s="2936"/>
      <c r="CNP11" s="2936"/>
      <c r="CNQ11" s="2936"/>
      <c r="CNR11" s="2936"/>
      <c r="CNS11" s="2936"/>
      <c r="CNT11" s="2936"/>
      <c r="CNU11" s="2936"/>
      <c r="CNV11" s="2936"/>
      <c r="CNW11" s="2936"/>
      <c r="CNX11" s="2936"/>
      <c r="CNY11" s="2936"/>
      <c r="CNZ11" s="2936"/>
      <c r="COA11" s="2936"/>
      <c r="COB11" s="2936"/>
      <c r="COC11" s="2936"/>
      <c r="COD11" s="2936"/>
      <c r="COE11" s="2936"/>
      <c r="COF11" s="2936"/>
      <c r="COG11" s="2936"/>
      <c r="COH11" s="2936"/>
      <c r="COI11" s="2936"/>
      <c r="COJ11" s="2936"/>
      <c r="COK11" s="2936"/>
      <c r="COL11" s="2936"/>
      <c r="COM11" s="2936"/>
      <c r="CON11" s="2936"/>
      <c r="COO11" s="2936"/>
      <c r="COP11" s="2936"/>
      <c r="COQ11" s="2936"/>
      <c r="COR11" s="2936"/>
      <c r="COS11" s="2936"/>
      <c r="COT11" s="2936"/>
      <c r="COU11" s="2936"/>
      <c r="COV11" s="2936"/>
      <c r="COW11" s="2936"/>
      <c r="COX11" s="2936"/>
      <c r="COY11" s="2936"/>
      <c r="COZ11" s="2936"/>
      <c r="CPA11" s="2936"/>
      <c r="CPB11" s="2936"/>
      <c r="CPC11" s="2936"/>
      <c r="CPD11" s="2936"/>
      <c r="CPE11" s="2936"/>
      <c r="CPF11" s="2936"/>
      <c r="CPG11" s="2936"/>
      <c r="CPH11" s="2936"/>
      <c r="CPI11" s="2936"/>
      <c r="CPJ11" s="2936"/>
      <c r="CPK11" s="2936"/>
      <c r="CPL11" s="2936"/>
      <c r="CPM11" s="2936"/>
      <c r="CPN11" s="2936"/>
      <c r="CPO11" s="2936"/>
      <c r="CPP11" s="2936"/>
      <c r="CPQ11" s="2936"/>
      <c r="CPR11" s="2936"/>
      <c r="CPS11" s="2936"/>
      <c r="CPT11" s="2936"/>
      <c r="CPU11" s="2936"/>
      <c r="CPV11" s="2936"/>
      <c r="CPW11" s="2936"/>
      <c r="CPX11" s="2936"/>
      <c r="CPY11" s="2936"/>
      <c r="CPZ11" s="2936"/>
      <c r="CQA11" s="2936"/>
      <c r="CQB11" s="2936"/>
      <c r="CQC11" s="2936"/>
      <c r="CQD11" s="2936"/>
      <c r="CQE11" s="2936"/>
      <c r="CQF11" s="2936"/>
      <c r="CQG11" s="2936"/>
      <c r="CQH11" s="2936"/>
      <c r="CQI11" s="2936"/>
      <c r="CQJ11" s="2936"/>
      <c r="CQK11" s="2936"/>
      <c r="CQL11" s="2936"/>
      <c r="CQM11" s="2936"/>
      <c r="CQN11" s="2936"/>
      <c r="CQO11" s="2936"/>
      <c r="CQP11" s="2936"/>
      <c r="CQQ11" s="2936"/>
      <c r="CQR11" s="2936"/>
      <c r="CQS11" s="2936"/>
      <c r="CQT11" s="2936"/>
      <c r="CQU11" s="2936"/>
      <c r="CQV11" s="2936"/>
      <c r="CQW11" s="2936"/>
      <c r="CQX11" s="2936"/>
      <c r="CQY11" s="2936"/>
      <c r="CQZ11" s="2936"/>
      <c r="CRA11" s="2936"/>
      <c r="CRB11" s="2936"/>
      <c r="CRC11" s="2936"/>
      <c r="CRD11" s="2936"/>
      <c r="CRE11" s="2936"/>
      <c r="CRF11" s="2936"/>
      <c r="CRG11" s="2936"/>
      <c r="CRH11" s="2936"/>
      <c r="CRI11" s="2936"/>
      <c r="CRJ11" s="2936"/>
      <c r="CRK11" s="2936"/>
      <c r="CRL11" s="2936"/>
      <c r="CRM11" s="2936"/>
      <c r="CRN11" s="2936"/>
      <c r="CRO11" s="2936"/>
      <c r="CRP11" s="2936"/>
      <c r="CRQ11" s="2936"/>
      <c r="CRR11" s="2936"/>
      <c r="CRS11" s="2936"/>
      <c r="CRT11" s="2936"/>
      <c r="CRU11" s="2936"/>
      <c r="CRV11" s="2936"/>
      <c r="CRW11" s="2936"/>
      <c r="CRX11" s="2936"/>
      <c r="CRY11" s="2936"/>
      <c r="CRZ11" s="2936"/>
      <c r="CSA11" s="2936"/>
      <c r="CSB11" s="2936"/>
      <c r="CSC11" s="2936"/>
      <c r="CSD11" s="2936"/>
      <c r="CSE11" s="2936"/>
      <c r="CSF11" s="2936"/>
      <c r="CSG11" s="2936"/>
      <c r="CSH11" s="2936"/>
      <c r="CSI11" s="2936"/>
      <c r="CSJ11" s="2936"/>
      <c r="CSK11" s="2936"/>
      <c r="CSL11" s="2936"/>
      <c r="CSM11" s="2936"/>
      <c r="CSN11" s="2936"/>
      <c r="CSO11" s="2936"/>
      <c r="CSP11" s="2936"/>
      <c r="CSQ11" s="2936"/>
      <c r="CSR11" s="2936"/>
      <c r="CSS11" s="2936"/>
      <c r="CST11" s="2936"/>
      <c r="CSU11" s="2936"/>
      <c r="CSV11" s="2936"/>
      <c r="CSW11" s="2936"/>
      <c r="CSX11" s="2936"/>
      <c r="CSY11" s="2936"/>
      <c r="CSZ11" s="2936"/>
      <c r="CTA11" s="2936"/>
      <c r="CTB11" s="2936"/>
      <c r="CTC11" s="2936"/>
      <c r="CTD11" s="2936"/>
      <c r="CTE11" s="2936"/>
      <c r="CTF11" s="2936"/>
      <c r="CTG11" s="2936"/>
      <c r="CTH11" s="2936"/>
      <c r="CTI11" s="2936"/>
      <c r="CTJ11" s="2936"/>
      <c r="CTK11" s="2936"/>
      <c r="CTL11" s="2936"/>
      <c r="CTM11" s="2936"/>
      <c r="CTN11" s="2936"/>
      <c r="CTO11" s="2936"/>
      <c r="CTP11" s="2936"/>
      <c r="CTQ11" s="2936"/>
      <c r="CTR11" s="2936"/>
      <c r="CTS11" s="2936"/>
      <c r="CTT11" s="2936"/>
      <c r="CTU11" s="2936"/>
      <c r="CTV11" s="2936"/>
      <c r="CTW11" s="2936"/>
      <c r="CTX11" s="2936"/>
      <c r="CTY11" s="2936"/>
      <c r="CTZ11" s="2936"/>
      <c r="CUA11" s="2936"/>
      <c r="CUB11" s="2936"/>
      <c r="CUC11" s="2936"/>
      <c r="CUD11" s="2936"/>
      <c r="CUE11" s="2936"/>
      <c r="CUF11" s="2936"/>
      <c r="CUG11" s="2936"/>
      <c r="CUH11" s="2936"/>
      <c r="CUI11" s="2936"/>
      <c r="CUJ11" s="2936"/>
      <c r="CUK11" s="2936"/>
      <c r="CUL11" s="2936"/>
      <c r="CUM11" s="2936"/>
      <c r="CUN11" s="2936"/>
      <c r="CUO11" s="2936"/>
      <c r="CUP11" s="2936"/>
      <c r="CUQ11" s="2936"/>
      <c r="CUR11" s="2936"/>
      <c r="CUS11" s="2936"/>
      <c r="CUT11" s="2936"/>
      <c r="CUU11" s="2936"/>
      <c r="CUV11" s="2936"/>
      <c r="CUW11" s="2936"/>
      <c r="CUX11" s="2936"/>
      <c r="CUY11" s="2936"/>
      <c r="CUZ11" s="2936"/>
      <c r="CVA11" s="2936"/>
      <c r="CVB11" s="2936"/>
      <c r="CVC11" s="2936"/>
      <c r="CVD11" s="2936"/>
      <c r="CVE11" s="2936"/>
      <c r="CVF11" s="2936"/>
      <c r="CVG11" s="2936"/>
      <c r="CVH11" s="2936"/>
      <c r="CVI11" s="2936"/>
      <c r="CVJ11" s="2936"/>
      <c r="CVK11" s="2936"/>
      <c r="CVL11" s="2936"/>
      <c r="CVM11" s="2936"/>
      <c r="CVN11" s="2936"/>
      <c r="CVO11" s="2936"/>
      <c r="CVP11" s="2936"/>
      <c r="CVQ11" s="2936"/>
      <c r="CVR11" s="2936"/>
      <c r="CVS11" s="2936"/>
      <c r="CVT11" s="2936"/>
      <c r="CVU11" s="2936"/>
      <c r="CVV11" s="2936"/>
      <c r="CVW11" s="2936"/>
      <c r="CVX11" s="2936"/>
      <c r="CVY11" s="2936"/>
      <c r="CVZ11" s="2936"/>
      <c r="CWA11" s="2936"/>
      <c r="CWB11" s="2936"/>
      <c r="CWC11" s="2936"/>
      <c r="CWD11" s="2936"/>
      <c r="CWE11" s="2936"/>
      <c r="CWF11" s="2936"/>
      <c r="CWG11" s="2936"/>
      <c r="CWH11" s="2936"/>
      <c r="CWI11" s="2936"/>
      <c r="CWJ11" s="2936"/>
      <c r="CWK11" s="2936"/>
      <c r="CWL11" s="2936"/>
      <c r="CWM11" s="2936"/>
      <c r="CWN11" s="2936"/>
      <c r="CWO11" s="2936"/>
      <c r="CWP11" s="2936"/>
      <c r="CWQ11" s="2936"/>
      <c r="CWR11" s="2936"/>
      <c r="CWS11" s="2936"/>
      <c r="CWT11" s="2936"/>
      <c r="CWU11" s="2936"/>
      <c r="CWV11" s="2936"/>
      <c r="CWW11" s="2936"/>
      <c r="CWX11" s="2936"/>
      <c r="CWY11" s="2936"/>
      <c r="CWZ11" s="2936"/>
      <c r="CXA11" s="2936"/>
      <c r="CXB11" s="2936"/>
      <c r="CXC11" s="2936"/>
      <c r="CXD11" s="2936"/>
      <c r="CXE11" s="2936"/>
      <c r="CXF11" s="2936"/>
      <c r="CXG11" s="2936"/>
      <c r="CXH11" s="2936"/>
      <c r="CXI11" s="2936"/>
      <c r="CXJ11" s="2936"/>
      <c r="CXK11" s="2936"/>
      <c r="CXL11" s="2936"/>
      <c r="CXM11" s="2936"/>
      <c r="CXN11" s="2936"/>
      <c r="CXO11" s="2936"/>
      <c r="CXP11" s="2936"/>
      <c r="CXQ11" s="2936"/>
      <c r="CXR11" s="2936"/>
      <c r="CXS11" s="2936"/>
      <c r="CXT11" s="2936"/>
      <c r="CXU11" s="2936"/>
      <c r="CXV11" s="2936"/>
      <c r="CXW11" s="2936"/>
      <c r="CXX11" s="2936"/>
      <c r="CXY11" s="2936"/>
      <c r="CXZ11" s="2936"/>
      <c r="CYA11" s="2936"/>
      <c r="CYB11" s="2936"/>
      <c r="CYC11" s="2936"/>
      <c r="CYD11" s="2936"/>
      <c r="CYE11" s="2936"/>
      <c r="CYF11" s="2936"/>
      <c r="CYG11" s="2936"/>
      <c r="CYH11" s="2936"/>
      <c r="CYI11" s="2936"/>
      <c r="CYJ11" s="2936"/>
      <c r="CYK11" s="2936"/>
      <c r="CYL11" s="2936"/>
      <c r="CYM11" s="2936"/>
      <c r="CYN11" s="2936"/>
      <c r="CYO11" s="2936"/>
      <c r="CYP11" s="2936"/>
      <c r="CYQ11" s="2936"/>
      <c r="CYR11" s="2936"/>
      <c r="CYS11" s="2936"/>
      <c r="CYT11" s="2936"/>
      <c r="CYU11" s="2936"/>
      <c r="CYV11" s="2936"/>
      <c r="CYW11" s="2936"/>
      <c r="CYX11" s="2936"/>
      <c r="CYY11" s="2936"/>
      <c r="CYZ11" s="2936"/>
      <c r="CZA11" s="2936"/>
      <c r="CZB11" s="2936"/>
      <c r="CZC11" s="2936"/>
      <c r="CZD11" s="2936"/>
      <c r="CZE11" s="2936"/>
      <c r="CZF11" s="2936"/>
      <c r="CZG11" s="2936"/>
      <c r="CZH11" s="2936"/>
      <c r="CZI11" s="2936"/>
      <c r="CZJ11" s="2936"/>
      <c r="CZK11" s="2936"/>
      <c r="CZL11" s="2936"/>
      <c r="CZM11" s="2936"/>
      <c r="CZN11" s="2936"/>
      <c r="CZO11" s="2936"/>
      <c r="CZP11" s="2936"/>
      <c r="CZQ11" s="2936"/>
      <c r="CZR11" s="2936"/>
      <c r="CZS11" s="2936"/>
      <c r="CZT11" s="2936"/>
      <c r="CZU11" s="2936"/>
      <c r="CZV11" s="2936"/>
      <c r="CZW11" s="2936"/>
      <c r="CZX11" s="2936"/>
      <c r="CZY11" s="2936"/>
      <c r="CZZ11" s="2936"/>
      <c r="DAA11" s="2936"/>
      <c r="DAB11" s="2936"/>
      <c r="DAC11" s="2936"/>
      <c r="DAD11" s="2936"/>
      <c r="DAE11" s="2936"/>
      <c r="DAF11" s="2936"/>
      <c r="DAG11" s="2936"/>
      <c r="DAH11" s="2936"/>
      <c r="DAI11" s="2936"/>
      <c r="DAJ11" s="2936"/>
      <c r="DAK11" s="2936"/>
      <c r="DAL11" s="2936"/>
      <c r="DAM11" s="2936"/>
      <c r="DAN11" s="2936"/>
      <c r="DAO11" s="2936"/>
      <c r="DAP11" s="2936"/>
      <c r="DAQ11" s="2936"/>
      <c r="DAR11" s="2936"/>
      <c r="DAS11" s="2936"/>
      <c r="DAT11" s="2936"/>
      <c r="DAU11" s="2936"/>
      <c r="DAV11" s="2936"/>
      <c r="DAW11" s="2936"/>
      <c r="DAX11" s="2936"/>
      <c r="DAY11" s="2936"/>
      <c r="DAZ11" s="2936"/>
      <c r="DBA11" s="2936"/>
      <c r="DBB11" s="2936"/>
      <c r="DBC11" s="2936"/>
      <c r="DBD11" s="2936"/>
      <c r="DBE11" s="2936"/>
      <c r="DBF11" s="2936"/>
      <c r="DBG11" s="2936"/>
      <c r="DBH11" s="2936"/>
      <c r="DBI11" s="2936"/>
      <c r="DBJ11" s="2936"/>
      <c r="DBK11" s="2936"/>
      <c r="DBL11" s="2936"/>
      <c r="DBM11" s="2936"/>
      <c r="DBN11" s="2936"/>
      <c r="DBO11" s="2936"/>
      <c r="DBP11" s="2936"/>
      <c r="DBQ11" s="2936"/>
      <c r="DBR11" s="2936"/>
      <c r="DBS11" s="2936"/>
      <c r="DBT11" s="2936"/>
      <c r="DBU11" s="2936"/>
      <c r="DBV11" s="2936"/>
      <c r="DBW11" s="2936"/>
      <c r="DBX11" s="2936"/>
      <c r="DBY11" s="2936"/>
      <c r="DBZ11" s="2936"/>
      <c r="DCA11" s="2936"/>
      <c r="DCB11" s="2936"/>
      <c r="DCC11" s="2936"/>
      <c r="DCD11" s="2936"/>
      <c r="DCE11" s="2936"/>
      <c r="DCF11" s="2936"/>
      <c r="DCG11" s="2936"/>
      <c r="DCH11" s="2936"/>
      <c r="DCI11" s="2936"/>
      <c r="DCJ11" s="2936"/>
      <c r="DCK11" s="2936"/>
      <c r="DCL11" s="2936"/>
      <c r="DCM11" s="2936"/>
      <c r="DCN11" s="2936"/>
      <c r="DCO11" s="2936"/>
      <c r="DCP11" s="2936"/>
      <c r="DCQ11" s="2936"/>
      <c r="DCR11" s="2936"/>
      <c r="DCS11" s="2936"/>
      <c r="DCT11" s="2936"/>
      <c r="DCU11" s="2936"/>
      <c r="DCV11" s="2936"/>
      <c r="DCW11" s="2936"/>
      <c r="DCX11" s="2936"/>
      <c r="DCY11" s="2936"/>
      <c r="DCZ11" s="2936"/>
      <c r="DDA11" s="2936"/>
      <c r="DDB11" s="2936"/>
      <c r="DDC11" s="2936"/>
      <c r="DDD11" s="2936"/>
      <c r="DDE11" s="2936"/>
      <c r="DDF11" s="2936"/>
      <c r="DDG11" s="2936"/>
      <c r="DDH11" s="2936"/>
      <c r="DDI11" s="2936"/>
      <c r="DDJ11" s="2936"/>
      <c r="DDK11" s="2936"/>
      <c r="DDL11" s="2936"/>
      <c r="DDM11" s="2936"/>
      <c r="DDN11" s="2936"/>
      <c r="DDO11" s="2936"/>
      <c r="DDP11" s="2936"/>
      <c r="DDQ11" s="2936"/>
      <c r="DDR11" s="2936"/>
      <c r="DDS11" s="2936"/>
      <c r="DDT11" s="2936"/>
      <c r="DDU11" s="2936"/>
      <c r="DDV11" s="2936"/>
      <c r="DDW11" s="2936"/>
      <c r="DDX11" s="2936"/>
      <c r="DDY11" s="2936"/>
      <c r="DDZ11" s="2936"/>
      <c r="DEA11" s="2936"/>
      <c r="DEB11" s="2936"/>
      <c r="DEC11" s="2936"/>
      <c r="DED11" s="2936"/>
      <c r="DEE11" s="2936"/>
      <c r="DEF11" s="2936"/>
      <c r="DEG11" s="2936"/>
      <c r="DEH11" s="2936"/>
      <c r="DEI11" s="2936"/>
      <c r="DEJ11" s="2936"/>
      <c r="DEK11" s="2936"/>
      <c r="DEL11" s="2936"/>
      <c r="DEM11" s="2936"/>
      <c r="DEN11" s="2936"/>
      <c r="DEO11" s="2936"/>
      <c r="DEP11" s="2936"/>
      <c r="DEQ11" s="2936"/>
      <c r="DER11" s="2936"/>
      <c r="DES11" s="2936"/>
      <c r="DET11" s="2936"/>
      <c r="DEU11" s="2936"/>
      <c r="DEV11" s="2936"/>
      <c r="DEW11" s="2936"/>
      <c r="DEX11" s="2936"/>
      <c r="DEY11" s="2936"/>
      <c r="DEZ11" s="2936"/>
      <c r="DFA11" s="2936"/>
      <c r="DFB11" s="2936"/>
      <c r="DFC11" s="2936"/>
      <c r="DFD11" s="2936"/>
      <c r="DFE11" s="2936"/>
      <c r="DFF11" s="2936"/>
      <c r="DFG11" s="2936"/>
      <c r="DFH11" s="2936"/>
      <c r="DFI11" s="2936"/>
      <c r="DFJ11" s="2936"/>
      <c r="DFK11" s="2936"/>
      <c r="DFL11" s="2936"/>
      <c r="DFM11" s="2936"/>
      <c r="DFN11" s="2936"/>
      <c r="DFO11" s="2936"/>
      <c r="DFP11" s="2936"/>
      <c r="DFQ11" s="2936"/>
      <c r="DFR11" s="2936"/>
      <c r="DFS11" s="2936"/>
      <c r="DFT11" s="2936"/>
      <c r="DFU11" s="2936"/>
      <c r="DFV11" s="2936"/>
      <c r="DFW11" s="2936"/>
      <c r="DFX11" s="2936"/>
      <c r="DFY11" s="2936"/>
      <c r="DFZ11" s="2936"/>
      <c r="DGA11" s="2936"/>
      <c r="DGB11" s="2936"/>
      <c r="DGC11" s="2936"/>
      <c r="DGD11" s="2936"/>
      <c r="DGE11" s="2936"/>
      <c r="DGF11" s="2936"/>
      <c r="DGG11" s="2936"/>
      <c r="DGH11" s="2936"/>
      <c r="DGI11" s="2936"/>
      <c r="DGJ11" s="2936"/>
      <c r="DGK11" s="2936"/>
      <c r="DGL11" s="2936"/>
      <c r="DGM11" s="2936"/>
      <c r="DGN11" s="2936"/>
      <c r="DGO11" s="2936"/>
      <c r="DGP11" s="2936"/>
      <c r="DGQ11" s="2936"/>
      <c r="DGR11" s="2936"/>
      <c r="DGS11" s="2936"/>
      <c r="DGT11" s="2936"/>
      <c r="DGU11" s="2936"/>
      <c r="DGV11" s="2936"/>
      <c r="DGW11" s="2936"/>
      <c r="DGX11" s="2936"/>
      <c r="DGY11" s="2936"/>
      <c r="DGZ11" s="2936"/>
      <c r="DHA11" s="2936"/>
      <c r="DHB11" s="2936"/>
      <c r="DHC11" s="2936"/>
      <c r="DHD11" s="2936"/>
      <c r="DHE11" s="2936"/>
      <c r="DHF11" s="2936"/>
      <c r="DHG11" s="2936"/>
      <c r="DHH11" s="2936"/>
      <c r="DHI11" s="2936"/>
      <c r="DHJ11" s="2936"/>
      <c r="DHK11" s="2936"/>
      <c r="DHL11" s="2936"/>
      <c r="DHM11" s="2936"/>
      <c r="DHN11" s="2936"/>
      <c r="DHO11" s="2936"/>
      <c r="DHP11" s="2936"/>
      <c r="DHQ11" s="2936"/>
      <c r="DHR11" s="2936"/>
      <c r="DHS11" s="2936"/>
      <c r="DHT11" s="2936"/>
      <c r="DHU11" s="2936"/>
      <c r="DHV11" s="2936"/>
      <c r="DHW11" s="2936"/>
      <c r="DHX11" s="2936"/>
      <c r="DHY11" s="2936"/>
      <c r="DHZ11" s="2936"/>
      <c r="DIA11" s="2936"/>
      <c r="DIB11" s="2936"/>
      <c r="DIC11" s="2936"/>
      <c r="DID11" s="2936"/>
      <c r="DIE11" s="2936"/>
      <c r="DIF11" s="2936"/>
      <c r="DIG11" s="2936"/>
      <c r="DIH11" s="2936"/>
      <c r="DII11" s="2936"/>
      <c r="DIJ11" s="2936"/>
      <c r="DIK11" s="2936"/>
      <c r="DIL11" s="2936"/>
      <c r="DIM11" s="2936"/>
      <c r="DIN11" s="2936"/>
      <c r="DIO11" s="2936"/>
      <c r="DIP11" s="2936"/>
      <c r="DIQ11" s="2936"/>
      <c r="DIR11" s="2936"/>
      <c r="DIS11" s="2936"/>
      <c r="DIT11" s="2936"/>
      <c r="DIU11" s="2936"/>
      <c r="DIV11" s="2936"/>
      <c r="DIW11" s="2936"/>
      <c r="DIX11" s="2936"/>
      <c r="DIY11" s="2936"/>
      <c r="DIZ11" s="2936"/>
      <c r="DJA11" s="2936"/>
      <c r="DJB11" s="2936"/>
      <c r="DJC11" s="2936"/>
      <c r="DJD11" s="2936"/>
      <c r="DJE11" s="2936"/>
      <c r="DJF11" s="2936"/>
      <c r="DJG11" s="2936"/>
      <c r="DJH11" s="2936"/>
      <c r="DJI11" s="2936"/>
      <c r="DJJ11" s="2936"/>
      <c r="DJK11" s="2936"/>
      <c r="DJL11" s="2936"/>
      <c r="DJM11" s="2936"/>
      <c r="DJN11" s="2936"/>
      <c r="DJO11" s="2936"/>
      <c r="DJP11" s="2936"/>
      <c r="DJQ11" s="2936"/>
      <c r="DJR11" s="2936"/>
      <c r="DJS11" s="2936"/>
      <c r="DJT11" s="2936"/>
      <c r="DJU11" s="2936"/>
      <c r="DJV11" s="2936"/>
      <c r="DJW11" s="2936"/>
      <c r="DJX11" s="2936"/>
      <c r="DJY11" s="2936"/>
      <c r="DJZ11" s="2936"/>
      <c r="DKA11" s="2936"/>
      <c r="DKB11" s="2936"/>
      <c r="DKC11" s="2936"/>
      <c r="DKD11" s="2936"/>
      <c r="DKE11" s="2936"/>
      <c r="DKF11" s="2936"/>
      <c r="DKG11" s="2936"/>
      <c r="DKH11" s="2936"/>
      <c r="DKI11" s="2936"/>
      <c r="DKJ11" s="2936"/>
      <c r="DKK11" s="2936"/>
      <c r="DKL11" s="2936"/>
      <c r="DKM11" s="2936"/>
      <c r="DKN11" s="2936"/>
      <c r="DKO11" s="2936"/>
      <c r="DKP11" s="2936"/>
      <c r="DKQ11" s="2936"/>
      <c r="DKR11" s="2936"/>
      <c r="DKS11" s="2936"/>
      <c r="DKT11" s="2936"/>
      <c r="DKU11" s="2936"/>
      <c r="DKV11" s="2936"/>
      <c r="DKW11" s="2936"/>
      <c r="DKX11" s="2936"/>
      <c r="DKY11" s="2936"/>
      <c r="DKZ11" s="2936"/>
      <c r="DLA11" s="2936"/>
      <c r="DLB11" s="2936"/>
      <c r="DLC11" s="2936"/>
      <c r="DLD11" s="2936"/>
      <c r="DLE11" s="2936"/>
      <c r="DLF11" s="2936"/>
      <c r="DLG11" s="2936"/>
      <c r="DLH11" s="2936"/>
      <c r="DLI11" s="2936"/>
      <c r="DLJ11" s="2936"/>
      <c r="DLK11" s="2936"/>
      <c r="DLL11" s="2936"/>
      <c r="DLM11" s="2936"/>
      <c r="DLN11" s="2936"/>
      <c r="DLO11" s="2936"/>
      <c r="DLP11" s="2936"/>
      <c r="DLQ11" s="2936"/>
      <c r="DLR11" s="2936"/>
      <c r="DLS11" s="2936"/>
      <c r="DLT11" s="2936"/>
      <c r="DLU11" s="2936"/>
      <c r="DLV11" s="2936"/>
      <c r="DLW11" s="2936"/>
      <c r="DLX11" s="2936"/>
      <c r="DLY11" s="2936"/>
      <c r="DLZ11" s="2936"/>
      <c r="DMA11" s="2936"/>
      <c r="DMB11" s="2936"/>
      <c r="DMC11" s="2936"/>
      <c r="DMD11" s="2936"/>
      <c r="DME11" s="2936"/>
      <c r="DMF11" s="2936"/>
      <c r="DMG11" s="2936"/>
      <c r="DMH11" s="2936"/>
      <c r="DMI11" s="2936"/>
      <c r="DMJ11" s="2936"/>
      <c r="DMK11" s="2936"/>
      <c r="DML11" s="2936"/>
      <c r="DMM11" s="2936"/>
      <c r="DMN11" s="2936"/>
      <c r="DMO11" s="2936"/>
      <c r="DMP11" s="2936"/>
      <c r="DMQ11" s="2936"/>
      <c r="DMR11" s="2936"/>
      <c r="DMS11" s="2936"/>
      <c r="DMT11" s="2936"/>
      <c r="DMU11" s="2936"/>
      <c r="DMV11" s="2936"/>
      <c r="DMW11" s="2936"/>
      <c r="DMX11" s="2936"/>
      <c r="DMY11" s="2936"/>
      <c r="DMZ11" s="2936"/>
      <c r="DNA11" s="2936"/>
      <c r="DNB11" s="2936"/>
      <c r="DNC11" s="2936"/>
      <c r="DND11" s="2936"/>
      <c r="DNE11" s="2936"/>
      <c r="DNF11" s="2936"/>
      <c r="DNG11" s="2936"/>
      <c r="DNH11" s="2936"/>
      <c r="DNI11" s="2936"/>
      <c r="DNJ11" s="2936"/>
      <c r="DNK11" s="2936"/>
      <c r="DNL11" s="2936"/>
      <c r="DNM11" s="2936"/>
      <c r="DNN11" s="2936"/>
      <c r="DNO11" s="2936"/>
      <c r="DNP11" s="2936"/>
      <c r="DNQ11" s="2936"/>
      <c r="DNR11" s="2936"/>
      <c r="DNS11" s="2936"/>
      <c r="DNT11" s="2936"/>
      <c r="DNU11" s="2936"/>
      <c r="DNV11" s="2936"/>
      <c r="DNW11" s="2936"/>
      <c r="DNX11" s="2936"/>
      <c r="DNY11" s="2936"/>
      <c r="DNZ11" s="2936"/>
      <c r="DOA11" s="2936"/>
      <c r="DOB11" s="2936"/>
      <c r="DOC11" s="2936"/>
      <c r="DOD11" s="2936"/>
      <c r="DOE11" s="2936"/>
      <c r="DOF11" s="2936"/>
      <c r="DOG11" s="2936"/>
      <c r="DOH11" s="2936"/>
      <c r="DOI11" s="2936"/>
      <c r="DOJ11" s="2936"/>
      <c r="DOK11" s="2936"/>
      <c r="DOL11" s="2936"/>
      <c r="DOM11" s="2936"/>
      <c r="DON11" s="2936"/>
      <c r="DOO11" s="2936"/>
      <c r="DOP11" s="2936"/>
      <c r="DOQ11" s="2936"/>
      <c r="DOR11" s="2936"/>
      <c r="DOS11" s="2936"/>
      <c r="DOT11" s="2936"/>
      <c r="DOU11" s="2936"/>
      <c r="DOV11" s="2936"/>
      <c r="DOW11" s="2936"/>
      <c r="DOX11" s="2936"/>
      <c r="DOY11" s="2936"/>
      <c r="DOZ11" s="2936"/>
      <c r="DPA11" s="2936"/>
      <c r="DPB11" s="2936"/>
      <c r="DPC11" s="2936"/>
      <c r="DPD11" s="2936"/>
      <c r="DPE11" s="2936"/>
      <c r="DPF11" s="2936"/>
      <c r="DPG11" s="2936"/>
      <c r="DPH11" s="2936"/>
      <c r="DPI11" s="2936"/>
      <c r="DPJ11" s="2936"/>
      <c r="DPK11" s="2936"/>
      <c r="DPL11" s="2936"/>
      <c r="DPM11" s="2936"/>
      <c r="DPN11" s="2936"/>
      <c r="DPO11" s="2936"/>
      <c r="DPP11" s="2936"/>
      <c r="DPQ11" s="2936"/>
      <c r="DPR11" s="2936"/>
      <c r="DPS11" s="2936"/>
      <c r="DPT11" s="2936"/>
      <c r="DPU11" s="2936"/>
      <c r="DPV11" s="2936"/>
      <c r="DPW11" s="2936"/>
      <c r="DPX11" s="2936"/>
      <c r="DPY11" s="2936"/>
      <c r="DPZ11" s="2936"/>
      <c r="DQA11" s="2936"/>
      <c r="DQB11" s="2936"/>
      <c r="DQC11" s="2936"/>
      <c r="DQD11" s="2936"/>
      <c r="DQE11" s="2936"/>
      <c r="DQF11" s="2936"/>
      <c r="DQG11" s="2936"/>
      <c r="DQH11" s="2936"/>
      <c r="DQI11" s="2936"/>
      <c r="DQJ11" s="2936"/>
      <c r="DQK11" s="2936"/>
      <c r="DQL11" s="2936"/>
      <c r="DQM11" s="2936"/>
      <c r="DQN11" s="2936"/>
      <c r="DQO11" s="2936"/>
      <c r="DQP11" s="2936"/>
      <c r="DQQ11" s="2936"/>
      <c r="DQR11" s="2936"/>
      <c r="DQS11" s="2936"/>
      <c r="DQT11" s="2936"/>
      <c r="DQU11" s="2936"/>
      <c r="DQV11" s="2936"/>
      <c r="DQW11" s="2936"/>
      <c r="DQX11" s="2936"/>
      <c r="DQY11" s="2936"/>
      <c r="DQZ11" s="2936"/>
      <c r="DRA11" s="2936"/>
      <c r="DRB11" s="2936"/>
      <c r="DRC11" s="2936"/>
      <c r="DRD11" s="2936"/>
      <c r="DRE11" s="2936"/>
      <c r="DRF11" s="2936"/>
      <c r="DRG11" s="2936"/>
      <c r="DRH11" s="2936"/>
      <c r="DRI11" s="2936"/>
      <c r="DRJ11" s="2936"/>
      <c r="DRK11" s="2936"/>
      <c r="DRL11" s="2936"/>
      <c r="DRM11" s="2936"/>
      <c r="DRN11" s="2936"/>
      <c r="DRO11" s="2936"/>
      <c r="DRP11" s="2936"/>
      <c r="DRQ11" s="2936"/>
      <c r="DRR11" s="2936"/>
      <c r="DRS11" s="2936"/>
      <c r="DRT11" s="2936"/>
      <c r="DRU11" s="2936"/>
      <c r="DRV11" s="2936"/>
      <c r="DRW11" s="2936"/>
      <c r="DRX11" s="2936"/>
      <c r="DRY11" s="2936"/>
      <c r="DRZ11" s="2936"/>
      <c r="DSA11" s="2936"/>
      <c r="DSB11" s="2936"/>
      <c r="DSC11" s="2936"/>
      <c r="DSD11" s="2936"/>
      <c r="DSE11" s="2936"/>
      <c r="DSF11" s="2936"/>
      <c r="DSG11" s="2936"/>
      <c r="DSH11" s="2936"/>
      <c r="DSI11" s="2936"/>
      <c r="DSJ11" s="2936"/>
      <c r="DSK11" s="2936"/>
      <c r="DSL11" s="2936"/>
      <c r="DSM11" s="2936"/>
      <c r="DSN11" s="2936"/>
      <c r="DSO11" s="2936"/>
      <c r="DSP11" s="2936"/>
      <c r="DSQ11" s="2936"/>
      <c r="DSR11" s="2936"/>
      <c r="DSS11" s="2936"/>
      <c r="DST11" s="2936"/>
      <c r="DSU11" s="2936"/>
      <c r="DSV11" s="2936"/>
      <c r="DSW11" s="2936"/>
      <c r="DSX11" s="2936"/>
      <c r="DSY11" s="2936"/>
      <c r="DSZ11" s="2936"/>
      <c r="DTA11" s="2936"/>
      <c r="DTB11" s="2936"/>
      <c r="DTC11" s="2936"/>
      <c r="DTD11" s="2936"/>
      <c r="DTE11" s="2936"/>
      <c r="DTF11" s="2936"/>
      <c r="DTG11" s="2936"/>
      <c r="DTH11" s="2936"/>
      <c r="DTI11" s="2936"/>
      <c r="DTJ11" s="2936"/>
      <c r="DTK11" s="2936"/>
      <c r="DTL11" s="2936"/>
      <c r="DTM11" s="2936"/>
      <c r="DTN11" s="2936"/>
      <c r="DTO11" s="2936"/>
      <c r="DTP11" s="2936"/>
      <c r="DTQ11" s="2936"/>
      <c r="DTR11" s="2936"/>
      <c r="DTS11" s="2936"/>
      <c r="DTT11" s="2936"/>
      <c r="DTU11" s="2936"/>
      <c r="DTV11" s="2936"/>
      <c r="DTW11" s="2936"/>
      <c r="DTX11" s="2936"/>
      <c r="DTY11" s="2936"/>
      <c r="DTZ11" s="2936"/>
      <c r="DUA11" s="2936"/>
      <c r="DUB11" s="2936"/>
      <c r="DUC11" s="2936"/>
      <c r="DUD11" s="2936"/>
      <c r="DUE11" s="2936"/>
      <c r="DUF11" s="2936"/>
      <c r="DUG11" s="2936"/>
      <c r="DUH11" s="2936"/>
      <c r="DUI11" s="2936"/>
      <c r="DUJ11" s="2936"/>
      <c r="DUK11" s="2936"/>
      <c r="DUL11" s="2936"/>
      <c r="DUM11" s="2936"/>
      <c r="DUN11" s="2936"/>
      <c r="DUO11" s="2936"/>
      <c r="DUP11" s="2936"/>
      <c r="DUQ11" s="2936"/>
      <c r="DUR11" s="2936"/>
      <c r="DUS11" s="2936"/>
      <c r="DUT11" s="2936"/>
      <c r="DUU11" s="2936"/>
      <c r="DUV11" s="2936"/>
      <c r="DUW11" s="2936"/>
      <c r="DUX11" s="2936"/>
      <c r="DUY11" s="2936"/>
      <c r="DUZ11" s="2936"/>
      <c r="DVA11" s="2936"/>
      <c r="DVB11" s="2936"/>
      <c r="DVC11" s="2936"/>
      <c r="DVD11" s="2936"/>
      <c r="DVE11" s="2936"/>
      <c r="DVF11" s="2936"/>
      <c r="DVG11" s="2936"/>
      <c r="DVH11" s="2936"/>
      <c r="DVI11" s="2936"/>
      <c r="DVJ11" s="2936"/>
      <c r="DVK11" s="2936"/>
      <c r="DVL11" s="2936"/>
      <c r="DVM11" s="2936"/>
      <c r="DVN11" s="2936"/>
      <c r="DVO11" s="2936"/>
      <c r="DVP11" s="2936"/>
      <c r="DVQ11" s="2936"/>
      <c r="DVR11" s="2936"/>
      <c r="DVS11" s="2936"/>
      <c r="DVT11" s="2936"/>
      <c r="DVU11" s="2936"/>
      <c r="DVV11" s="2936"/>
      <c r="DVW11" s="2936"/>
      <c r="DVX11" s="2936"/>
      <c r="DVY11" s="2936"/>
      <c r="DVZ11" s="2936"/>
      <c r="DWA11" s="2936"/>
      <c r="DWB11" s="2936"/>
      <c r="DWC11" s="2936"/>
      <c r="DWD11" s="2936"/>
      <c r="DWE11" s="2936"/>
      <c r="DWF11" s="2936"/>
      <c r="DWG11" s="2936"/>
      <c r="DWH11" s="2936"/>
      <c r="DWI11" s="2936"/>
      <c r="DWJ11" s="2936"/>
      <c r="DWK11" s="2936"/>
      <c r="DWL11" s="2936"/>
      <c r="DWM11" s="2936"/>
      <c r="DWN11" s="2936"/>
      <c r="DWO11" s="2936"/>
      <c r="DWP11" s="2936"/>
      <c r="DWQ11" s="2936"/>
      <c r="DWR11" s="2936"/>
      <c r="DWS11" s="2936"/>
      <c r="DWT11" s="2936"/>
      <c r="DWU11" s="2936"/>
      <c r="DWV11" s="2936"/>
      <c r="DWW11" s="2936"/>
      <c r="DWX11" s="2936"/>
      <c r="DWY11" s="2936"/>
      <c r="DWZ11" s="2936"/>
      <c r="DXA11" s="2936"/>
      <c r="DXB11" s="2936"/>
      <c r="DXC11" s="2936"/>
      <c r="DXD11" s="2936"/>
      <c r="DXE11" s="2936"/>
      <c r="DXF11" s="2936"/>
      <c r="DXG11" s="2936"/>
      <c r="DXH11" s="2936"/>
      <c r="DXI11" s="2936"/>
      <c r="DXJ11" s="2936"/>
      <c r="DXK11" s="2936"/>
      <c r="DXL11" s="2936"/>
      <c r="DXM11" s="2936"/>
      <c r="DXN11" s="2936"/>
      <c r="DXO11" s="2936"/>
      <c r="DXP11" s="2936"/>
      <c r="DXQ11" s="2936"/>
      <c r="DXR11" s="2936"/>
      <c r="DXS11" s="2936"/>
      <c r="DXT11" s="2936"/>
      <c r="DXU11" s="2936"/>
      <c r="DXV11" s="2936"/>
      <c r="DXW11" s="2936"/>
      <c r="DXX11" s="2936"/>
      <c r="DXY11" s="2936"/>
      <c r="DXZ11" s="2936"/>
      <c r="DYA11" s="2936"/>
      <c r="DYB11" s="2936"/>
      <c r="DYC11" s="2936"/>
      <c r="DYD11" s="2936"/>
      <c r="DYE11" s="2936"/>
      <c r="DYF11" s="2936"/>
      <c r="DYG11" s="2936"/>
      <c r="DYH11" s="2936"/>
      <c r="DYI11" s="2936"/>
      <c r="DYJ11" s="2936"/>
      <c r="DYK11" s="2936"/>
      <c r="DYL11" s="2936"/>
      <c r="DYM11" s="2936"/>
      <c r="DYN11" s="2936"/>
      <c r="DYO11" s="2936"/>
      <c r="DYP11" s="2936"/>
      <c r="DYQ11" s="2936"/>
      <c r="DYR11" s="2936"/>
      <c r="DYS11" s="2936"/>
      <c r="DYT11" s="2936"/>
      <c r="DYU11" s="2936"/>
      <c r="DYV11" s="2936"/>
      <c r="DYW11" s="2936"/>
      <c r="DYX11" s="2936"/>
      <c r="DYY11" s="2936"/>
      <c r="DYZ11" s="2936"/>
      <c r="DZA11" s="2936"/>
      <c r="DZB11" s="2936"/>
      <c r="DZC11" s="2936"/>
      <c r="DZD11" s="2936"/>
      <c r="DZE11" s="2936"/>
      <c r="DZF11" s="2936"/>
      <c r="DZG11" s="2936"/>
      <c r="DZH11" s="2936"/>
      <c r="DZI11" s="2936"/>
      <c r="DZJ11" s="2936"/>
      <c r="DZK11" s="2936"/>
      <c r="DZL11" s="2936"/>
      <c r="DZM11" s="2936"/>
      <c r="DZN11" s="2936"/>
      <c r="DZO11" s="2936"/>
      <c r="DZP11" s="2936"/>
      <c r="DZQ11" s="2936"/>
      <c r="DZR11" s="2936"/>
      <c r="DZS11" s="2936"/>
      <c r="DZT11" s="2936"/>
      <c r="DZU11" s="2936"/>
      <c r="DZV11" s="2936"/>
      <c r="DZW11" s="2936"/>
      <c r="DZX11" s="2936"/>
      <c r="DZY11" s="2936"/>
      <c r="DZZ11" s="2936"/>
      <c r="EAA11" s="2936"/>
      <c r="EAB11" s="2936"/>
      <c r="EAC11" s="2936"/>
      <c r="EAD11" s="2936"/>
      <c r="EAE11" s="2936"/>
      <c r="EAF11" s="2936"/>
      <c r="EAG11" s="2936"/>
      <c r="EAH11" s="2936"/>
      <c r="EAI11" s="2936"/>
      <c r="EAJ11" s="2936"/>
      <c r="EAK11" s="2936"/>
      <c r="EAL11" s="2936"/>
      <c r="EAM11" s="2936"/>
      <c r="EAN11" s="2936"/>
      <c r="EAO11" s="2936"/>
      <c r="EAP11" s="2936"/>
      <c r="EAQ11" s="2936"/>
      <c r="EAR11" s="2936"/>
      <c r="EAS11" s="2936"/>
      <c r="EAT11" s="2936"/>
      <c r="EAU11" s="2936"/>
      <c r="EAV11" s="2936"/>
      <c r="EAW11" s="2936"/>
      <c r="EAX11" s="2936"/>
      <c r="EAY11" s="2936"/>
      <c r="EAZ11" s="2936"/>
      <c r="EBA11" s="2936"/>
      <c r="EBB11" s="2936"/>
      <c r="EBC11" s="2936"/>
      <c r="EBD11" s="2936"/>
      <c r="EBE11" s="2936"/>
      <c r="EBF11" s="2936"/>
      <c r="EBG11" s="2936"/>
      <c r="EBH11" s="2936"/>
      <c r="EBI11" s="2936"/>
      <c r="EBJ11" s="2936"/>
      <c r="EBK11" s="2936"/>
      <c r="EBL11" s="2936"/>
      <c r="EBM11" s="2936"/>
      <c r="EBN11" s="2936"/>
      <c r="EBO11" s="2936"/>
      <c r="EBP11" s="2936"/>
      <c r="EBQ11" s="2936"/>
      <c r="EBR11" s="2936"/>
      <c r="EBS11" s="2936"/>
      <c r="EBT11" s="2936"/>
      <c r="EBU11" s="2936"/>
      <c r="EBV11" s="2936"/>
      <c r="EBW11" s="2936"/>
      <c r="EBX11" s="2936"/>
      <c r="EBY11" s="2936"/>
      <c r="EBZ11" s="2936"/>
      <c r="ECA11" s="2936"/>
      <c r="ECB11" s="2936"/>
      <c r="ECC11" s="2936"/>
      <c r="ECD11" s="2936"/>
      <c r="ECE11" s="2936"/>
      <c r="ECF11" s="2936"/>
      <c r="ECG11" s="2936"/>
      <c r="ECH11" s="2936"/>
      <c r="ECI11" s="2936"/>
      <c r="ECJ11" s="2936"/>
      <c r="ECK11" s="2936"/>
      <c r="ECL11" s="2936"/>
      <c r="ECM11" s="2936"/>
      <c r="ECN11" s="2936"/>
      <c r="ECO11" s="2936"/>
      <c r="ECP11" s="2936"/>
      <c r="ECQ11" s="2936"/>
      <c r="ECR11" s="2936"/>
      <c r="ECS11" s="2936"/>
      <c r="ECT11" s="2936"/>
      <c r="ECU11" s="2936"/>
      <c r="ECV11" s="2936"/>
      <c r="ECW11" s="2936"/>
      <c r="ECX11" s="2936"/>
      <c r="ECY11" s="2936"/>
      <c r="ECZ11" s="2936"/>
      <c r="EDA11" s="2936"/>
      <c r="EDB11" s="2936"/>
      <c r="EDC11" s="2936"/>
      <c r="EDD11" s="2936"/>
      <c r="EDE11" s="2936"/>
      <c r="EDF11" s="2936"/>
      <c r="EDG11" s="2936"/>
      <c r="EDH11" s="2936"/>
      <c r="EDI11" s="2936"/>
      <c r="EDJ11" s="2936"/>
      <c r="EDK11" s="2936"/>
      <c r="EDL11" s="2936"/>
      <c r="EDM11" s="2936"/>
      <c r="EDN11" s="2936"/>
      <c r="EDO11" s="2936"/>
      <c r="EDP11" s="2936"/>
      <c r="EDQ11" s="2936"/>
      <c r="EDR11" s="2936"/>
      <c r="EDS11" s="2936"/>
      <c r="EDT11" s="2936"/>
      <c r="EDU11" s="2936"/>
      <c r="EDV11" s="2936"/>
      <c r="EDW11" s="2936"/>
      <c r="EDX11" s="2936"/>
      <c r="EDY11" s="2936"/>
      <c r="EDZ11" s="2936"/>
      <c r="EEA11" s="2936"/>
      <c r="EEB11" s="2936"/>
      <c r="EEC11" s="2936"/>
      <c r="EED11" s="2936"/>
      <c r="EEE11" s="2936"/>
      <c r="EEF11" s="2936"/>
      <c r="EEG11" s="2936"/>
      <c r="EEH11" s="2936"/>
      <c r="EEI11" s="2936"/>
      <c r="EEJ11" s="2936"/>
      <c r="EEK11" s="2936"/>
      <c r="EEL11" s="2936"/>
      <c r="EEM11" s="2936"/>
      <c r="EEN11" s="2936"/>
      <c r="EEO11" s="2936"/>
      <c r="EEP11" s="2936"/>
      <c r="EEQ11" s="2936"/>
      <c r="EER11" s="2936"/>
      <c r="EES11" s="2936"/>
      <c r="EET11" s="2936"/>
      <c r="EEU11" s="2936"/>
      <c r="EEV11" s="2936"/>
      <c r="EEW11" s="2936"/>
      <c r="EEX11" s="2936"/>
      <c r="EEY11" s="2936"/>
      <c r="EEZ11" s="2936"/>
      <c r="EFA11" s="2936"/>
      <c r="EFB11" s="2936"/>
      <c r="EFC11" s="2936"/>
      <c r="EFD11" s="2936"/>
      <c r="EFE11" s="2936"/>
      <c r="EFF11" s="2936"/>
      <c r="EFG11" s="2936"/>
      <c r="EFH11" s="2936"/>
      <c r="EFI11" s="2936"/>
      <c r="EFJ11" s="2936"/>
      <c r="EFK11" s="2936"/>
      <c r="EFL11" s="2936"/>
      <c r="EFM11" s="2936"/>
      <c r="EFN11" s="2936"/>
      <c r="EFO11" s="2936"/>
      <c r="EFP11" s="2936"/>
      <c r="EFQ11" s="2936"/>
      <c r="EFR11" s="2936"/>
      <c r="EFS11" s="2936"/>
      <c r="EFT11" s="2936"/>
      <c r="EFU11" s="2936"/>
      <c r="EFV11" s="2936"/>
      <c r="EFW11" s="2936"/>
      <c r="EFX11" s="2936"/>
      <c r="EFY11" s="2936"/>
      <c r="EFZ11" s="2936"/>
      <c r="EGA11" s="2936"/>
      <c r="EGB11" s="2936"/>
      <c r="EGC11" s="2936"/>
      <c r="EGD11" s="2936"/>
      <c r="EGE11" s="2936"/>
      <c r="EGF11" s="2936"/>
      <c r="EGG11" s="2936"/>
      <c r="EGH11" s="2936"/>
      <c r="EGI11" s="2936"/>
      <c r="EGJ11" s="2936"/>
      <c r="EGK11" s="2936"/>
      <c r="EGL11" s="2936"/>
      <c r="EGM11" s="2936"/>
      <c r="EGN11" s="2936"/>
      <c r="EGO11" s="2936"/>
      <c r="EGP11" s="2936"/>
      <c r="EGQ11" s="2936"/>
      <c r="EGR11" s="2936"/>
      <c r="EGS11" s="2936"/>
      <c r="EGT11" s="2936"/>
      <c r="EGU11" s="2936"/>
      <c r="EGV11" s="2936"/>
      <c r="EGW11" s="2936"/>
      <c r="EGX11" s="2936"/>
      <c r="EGY11" s="2936"/>
      <c r="EGZ11" s="2936"/>
      <c r="EHA11" s="2936"/>
      <c r="EHB11" s="2936"/>
      <c r="EHC11" s="2936"/>
      <c r="EHD11" s="2936"/>
      <c r="EHE11" s="2936"/>
      <c r="EHF11" s="2936"/>
      <c r="EHG11" s="2936"/>
      <c r="EHH11" s="2936"/>
      <c r="EHI11" s="2936"/>
      <c r="EHJ11" s="2936"/>
      <c r="EHK11" s="2936"/>
      <c r="EHL11" s="2936"/>
      <c r="EHM11" s="2936"/>
      <c r="EHN11" s="2936"/>
      <c r="EHO11" s="2936"/>
      <c r="EHP11" s="2936"/>
      <c r="EHQ11" s="2936"/>
      <c r="EHR11" s="2936"/>
      <c r="EHS11" s="2936"/>
      <c r="EHT11" s="2936"/>
      <c r="EHU11" s="2936"/>
      <c r="EHV11" s="2936"/>
      <c r="EHW11" s="2936"/>
      <c r="EHX11" s="2936"/>
      <c r="EHY11" s="2936"/>
      <c r="EHZ11" s="2936"/>
      <c r="EIA11" s="2936"/>
      <c r="EIB11" s="2936"/>
      <c r="EIC11" s="2936"/>
      <c r="EID11" s="2936"/>
      <c r="EIE11" s="2936"/>
      <c r="EIF11" s="2936"/>
      <c r="EIG11" s="2936"/>
      <c r="EIH11" s="2936"/>
      <c r="EII11" s="2936"/>
      <c r="EIJ11" s="2936"/>
      <c r="EIK11" s="2936"/>
      <c r="EIL11" s="2936"/>
      <c r="EIM11" s="2936"/>
      <c r="EIN11" s="2936"/>
      <c r="EIO11" s="2936"/>
      <c r="EIP11" s="2936"/>
      <c r="EIQ11" s="2936"/>
      <c r="EIR11" s="2936"/>
      <c r="EIS11" s="2936"/>
      <c r="EIT11" s="2936"/>
      <c r="EIU11" s="2936"/>
      <c r="EIV11" s="2936"/>
      <c r="EIW11" s="2936"/>
      <c r="EIX11" s="2936"/>
      <c r="EIY11" s="2936"/>
      <c r="EIZ11" s="2936"/>
      <c r="EJA11" s="2936"/>
      <c r="EJB11" s="2936"/>
      <c r="EJC11" s="2936"/>
      <c r="EJD11" s="2936"/>
      <c r="EJE11" s="2936"/>
      <c r="EJF11" s="2936"/>
      <c r="EJG11" s="2936"/>
      <c r="EJH11" s="2936"/>
      <c r="EJI11" s="2936"/>
      <c r="EJJ11" s="2936"/>
      <c r="EJK11" s="2936"/>
      <c r="EJL11" s="2936"/>
      <c r="EJM11" s="2936"/>
      <c r="EJN11" s="2936"/>
      <c r="EJO11" s="2936"/>
      <c r="EJP11" s="2936"/>
      <c r="EJQ11" s="2936"/>
      <c r="EJR11" s="2936"/>
      <c r="EJS11" s="2936"/>
      <c r="EJT11" s="2936"/>
      <c r="EJU11" s="2936"/>
      <c r="EJV11" s="2936"/>
      <c r="EJW11" s="2936"/>
      <c r="EJX11" s="2936"/>
      <c r="EJY11" s="2936"/>
      <c r="EJZ11" s="2936"/>
      <c r="EKA11" s="2936"/>
      <c r="EKB11" s="2936"/>
      <c r="EKC11" s="2936"/>
      <c r="EKD11" s="2936"/>
      <c r="EKE11" s="2936"/>
      <c r="EKF11" s="2936"/>
      <c r="EKG11" s="2936"/>
      <c r="EKH11" s="2936"/>
      <c r="EKI11" s="2936"/>
      <c r="EKJ11" s="2936"/>
      <c r="EKK11" s="2936"/>
      <c r="EKL11" s="2936"/>
      <c r="EKM11" s="2936"/>
      <c r="EKN11" s="2936"/>
      <c r="EKO11" s="2936"/>
      <c r="EKP11" s="2936"/>
      <c r="EKQ11" s="2936"/>
      <c r="EKR11" s="2936"/>
      <c r="EKS11" s="2936"/>
      <c r="EKT11" s="2936"/>
      <c r="EKU11" s="2936"/>
      <c r="EKV11" s="2936"/>
      <c r="EKW11" s="2936"/>
      <c r="EKX11" s="2936"/>
      <c r="EKY11" s="2936"/>
      <c r="EKZ11" s="2936"/>
      <c r="ELA11" s="2936"/>
      <c r="ELB11" s="2936"/>
      <c r="ELC11" s="2936"/>
      <c r="ELD11" s="2936"/>
      <c r="ELE11" s="2936"/>
      <c r="ELF11" s="2936"/>
      <c r="ELG11" s="2936"/>
      <c r="ELH11" s="2936"/>
      <c r="ELI11" s="2936"/>
      <c r="ELJ11" s="2936"/>
      <c r="ELK11" s="2936"/>
      <c r="ELL11" s="2936"/>
      <c r="ELM11" s="2936"/>
      <c r="ELN11" s="2936"/>
      <c r="ELO11" s="2936"/>
      <c r="ELP11" s="2936"/>
      <c r="ELQ11" s="2936"/>
      <c r="ELR11" s="2936"/>
      <c r="ELS11" s="2936"/>
      <c r="ELT11" s="2936"/>
      <c r="ELU11" s="2936"/>
      <c r="ELV11" s="2936"/>
      <c r="ELW11" s="2936"/>
      <c r="ELX11" s="2936"/>
      <c r="ELY11" s="2936"/>
      <c r="ELZ11" s="2936"/>
      <c r="EMA11" s="2936"/>
      <c r="EMB11" s="2936"/>
      <c r="EMC11" s="2936"/>
      <c r="EMD11" s="2936"/>
      <c r="EME11" s="2936"/>
      <c r="EMF11" s="2936"/>
      <c r="EMG11" s="2936"/>
      <c r="EMH11" s="2936"/>
      <c r="EMI11" s="2936"/>
      <c r="EMJ11" s="2936"/>
      <c r="EMK11" s="2936"/>
      <c r="EML11" s="2936"/>
      <c r="EMM11" s="2936"/>
      <c r="EMN11" s="2936"/>
      <c r="EMO11" s="2936"/>
      <c r="EMP11" s="2936"/>
      <c r="EMQ11" s="2936"/>
      <c r="EMR11" s="2936"/>
      <c r="EMS11" s="2936"/>
      <c r="EMT11" s="2936"/>
      <c r="EMU11" s="2936"/>
      <c r="EMV11" s="2936"/>
      <c r="EMW11" s="2936"/>
      <c r="EMX11" s="2936"/>
      <c r="EMY11" s="2936"/>
      <c r="EMZ11" s="2936"/>
      <c r="ENA11" s="2936"/>
      <c r="ENB11" s="2936"/>
      <c r="ENC11" s="2936"/>
      <c r="END11" s="2936"/>
      <c r="ENE11" s="2936"/>
      <c r="ENF11" s="2936"/>
      <c r="ENG11" s="2936"/>
      <c r="ENH11" s="2936"/>
      <c r="ENI11" s="2936"/>
      <c r="ENJ11" s="2936"/>
      <c r="ENK11" s="2936"/>
      <c r="ENL11" s="2936"/>
      <c r="ENM11" s="2936"/>
      <c r="ENN11" s="2936"/>
      <c r="ENO11" s="2936"/>
      <c r="ENP11" s="2936"/>
      <c r="ENQ11" s="2936"/>
      <c r="ENR11" s="2936"/>
      <c r="ENS11" s="2936"/>
      <c r="ENT11" s="2936"/>
      <c r="ENU11" s="2936"/>
      <c r="ENV11" s="2936"/>
      <c r="ENW11" s="2936"/>
      <c r="ENX11" s="2936"/>
      <c r="ENY11" s="2936"/>
      <c r="ENZ11" s="2936"/>
      <c r="EOA11" s="2936"/>
      <c r="EOB11" s="2936"/>
      <c r="EOC11" s="2936"/>
      <c r="EOD11" s="2936"/>
      <c r="EOE11" s="2936"/>
      <c r="EOF11" s="2936"/>
      <c r="EOG11" s="2936"/>
      <c r="EOH11" s="2936"/>
      <c r="EOI11" s="2936"/>
      <c r="EOJ11" s="2936"/>
      <c r="EOK11" s="2936"/>
      <c r="EOL11" s="2936"/>
      <c r="EOM11" s="2936"/>
      <c r="EON11" s="2936"/>
      <c r="EOO11" s="2936"/>
      <c r="EOP11" s="2936"/>
      <c r="EOQ11" s="2936"/>
      <c r="EOR11" s="2936"/>
      <c r="EOS11" s="2936"/>
      <c r="EOT11" s="2936"/>
      <c r="EOU11" s="2936"/>
      <c r="EOV11" s="2936"/>
      <c r="EOW11" s="2936"/>
      <c r="EOX11" s="2936"/>
      <c r="EOY11" s="2936"/>
      <c r="EOZ11" s="2936"/>
      <c r="EPA11" s="2936"/>
      <c r="EPB11" s="2936"/>
      <c r="EPC11" s="2936"/>
      <c r="EPD11" s="2936"/>
      <c r="EPE11" s="2936"/>
      <c r="EPF11" s="2936"/>
      <c r="EPG11" s="2936"/>
      <c r="EPH11" s="2936"/>
      <c r="EPI11" s="2936"/>
      <c r="EPJ11" s="2936"/>
      <c r="EPK11" s="2936"/>
      <c r="EPL11" s="2936"/>
      <c r="EPM11" s="2936"/>
      <c r="EPN11" s="2936"/>
      <c r="EPO11" s="2936"/>
      <c r="EPP11" s="2936"/>
      <c r="EPQ11" s="2936"/>
      <c r="EPR11" s="2936"/>
      <c r="EPS11" s="2936"/>
      <c r="EPT11" s="2936"/>
      <c r="EPU11" s="2936"/>
      <c r="EPV11" s="2936"/>
      <c r="EPW11" s="2936"/>
      <c r="EPX11" s="2936"/>
      <c r="EPY11" s="2936"/>
      <c r="EPZ11" s="2936"/>
      <c r="EQA11" s="2936"/>
      <c r="EQB11" s="2936"/>
      <c r="EQC11" s="2936"/>
      <c r="EQD11" s="2936"/>
      <c r="EQE11" s="2936"/>
      <c r="EQF11" s="2936"/>
      <c r="EQG11" s="2936"/>
      <c r="EQH11" s="2936"/>
      <c r="EQI11" s="2936"/>
      <c r="EQJ11" s="2936"/>
      <c r="EQK11" s="2936"/>
      <c r="EQL11" s="2936"/>
      <c r="EQM11" s="2936"/>
      <c r="EQN11" s="2936"/>
      <c r="EQO11" s="2936"/>
      <c r="EQP11" s="2936"/>
      <c r="EQQ11" s="2936"/>
      <c r="EQR11" s="2936"/>
      <c r="EQS11" s="2936"/>
      <c r="EQT11" s="2936"/>
      <c r="EQU11" s="2936"/>
      <c r="EQV11" s="2936"/>
      <c r="EQW11" s="2936"/>
      <c r="EQX11" s="2936"/>
      <c r="EQY11" s="2936"/>
      <c r="EQZ11" s="2936"/>
      <c r="ERA11" s="2936"/>
      <c r="ERB11" s="2936"/>
      <c r="ERC11" s="2936"/>
      <c r="ERD11" s="2936"/>
      <c r="ERE11" s="2936"/>
      <c r="ERF11" s="2936"/>
      <c r="ERG11" s="2936"/>
      <c r="ERH11" s="2936"/>
      <c r="ERI11" s="2936"/>
      <c r="ERJ11" s="2936"/>
      <c r="ERK11" s="2936"/>
      <c r="ERL11" s="2936"/>
      <c r="ERM11" s="2936"/>
      <c r="ERN11" s="2936"/>
      <c r="ERO11" s="2936"/>
      <c r="ERP11" s="2936"/>
      <c r="ERQ11" s="2936"/>
      <c r="ERR11" s="2936"/>
      <c r="ERS11" s="2936"/>
      <c r="ERT11" s="2936"/>
      <c r="ERU11" s="2936"/>
      <c r="ERV11" s="2936"/>
      <c r="ERW11" s="2936"/>
      <c r="ERX11" s="2936"/>
      <c r="ERY11" s="2936"/>
      <c r="ERZ11" s="2936"/>
      <c r="ESA11" s="2936"/>
      <c r="ESB11" s="2936"/>
      <c r="ESC11" s="2936"/>
      <c r="ESD11" s="2936"/>
      <c r="ESE11" s="2936"/>
      <c r="ESF11" s="2936"/>
      <c r="ESG11" s="2936"/>
      <c r="ESH11" s="2936"/>
      <c r="ESI11" s="2936"/>
      <c r="ESJ11" s="2936"/>
      <c r="ESK11" s="2936"/>
      <c r="ESL11" s="2936"/>
      <c r="ESM11" s="2936"/>
      <c r="ESN11" s="2936"/>
      <c r="ESO11" s="2936"/>
      <c r="ESP11" s="2936"/>
      <c r="ESQ11" s="2936"/>
      <c r="ESR11" s="2936"/>
      <c r="ESS11" s="2936"/>
      <c r="EST11" s="2936"/>
      <c r="ESU11" s="2936"/>
      <c r="ESV11" s="2936"/>
      <c r="ESW11" s="2936"/>
      <c r="ESX11" s="2936"/>
      <c r="ESY11" s="2936"/>
      <c r="ESZ11" s="2936"/>
      <c r="ETA11" s="2936"/>
      <c r="ETB11" s="2936"/>
      <c r="ETC11" s="2936"/>
      <c r="ETD11" s="2936"/>
      <c r="ETE11" s="2936"/>
      <c r="ETF11" s="2936"/>
      <c r="ETG11" s="2936"/>
      <c r="ETH11" s="2936"/>
      <c r="ETI11" s="2936"/>
      <c r="ETJ11" s="2936"/>
      <c r="ETK11" s="2936"/>
      <c r="ETL11" s="2936"/>
      <c r="ETM11" s="2936"/>
      <c r="ETN11" s="2936"/>
      <c r="ETO11" s="2936"/>
      <c r="ETP11" s="2936"/>
      <c r="ETQ11" s="2936"/>
      <c r="ETR11" s="2936"/>
      <c r="ETS11" s="2936"/>
      <c r="ETT11" s="2936"/>
      <c r="ETU11" s="2936"/>
      <c r="ETV11" s="2936"/>
      <c r="ETW11" s="2936"/>
      <c r="ETX11" s="2936"/>
      <c r="ETY11" s="2936"/>
      <c r="ETZ11" s="2936"/>
      <c r="EUA11" s="2936"/>
      <c r="EUB11" s="2936"/>
      <c r="EUC11" s="2936"/>
      <c r="EUD11" s="2936"/>
      <c r="EUE11" s="2936"/>
      <c r="EUF11" s="2936"/>
      <c r="EUG11" s="2936"/>
      <c r="EUH11" s="2936"/>
      <c r="EUI11" s="2936"/>
      <c r="EUJ11" s="2936"/>
      <c r="EUK11" s="2936"/>
      <c r="EUL11" s="2936"/>
      <c r="EUM11" s="2936"/>
      <c r="EUN11" s="2936"/>
      <c r="EUO11" s="2936"/>
      <c r="EUP11" s="2936"/>
      <c r="EUQ11" s="2936"/>
      <c r="EUR11" s="2936"/>
      <c r="EUS11" s="2936"/>
      <c r="EUT11" s="2936"/>
      <c r="EUU11" s="2936"/>
      <c r="EUV11" s="2936"/>
      <c r="EUW11" s="2936"/>
      <c r="EUX11" s="2936"/>
      <c r="EUY11" s="2936"/>
      <c r="EUZ11" s="2936"/>
      <c r="EVA11" s="2936"/>
      <c r="EVB11" s="2936"/>
      <c r="EVC11" s="2936"/>
      <c r="EVD11" s="2936"/>
      <c r="EVE11" s="2936"/>
      <c r="EVF11" s="2936"/>
      <c r="EVG11" s="2936"/>
      <c r="EVH11" s="2936"/>
      <c r="EVI11" s="2936"/>
      <c r="EVJ11" s="2936"/>
      <c r="EVK11" s="2936"/>
      <c r="EVL11" s="2936"/>
      <c r="EVM11" s="2936"/>
      <c r="EVN11" s="2936"/>
      <c r="EVO11" s="2936"/>
      <c r="EVP11" s="2936"/>
      <c r="EVQ11" s="2936"/>
      <c r="EVR11" s="2936"/>
      <c r="EVS11" s="2936"/>
      <c r="EVT11" s="2936"/>
      <c r="EVU11" s="2936"/>
      <c r="EVV11" s="2936"/>
      <c r="EVW11" s="2936"/>
      <c r="EVX11" s="2936"/>
      <c r="EVY11" s="2936"/>
      <c r="EVZ11" s="2936"/>
      <c r="EWA11" s="2936"/>
      <c r="EWB11" s="2936"/>
      <c r="EWC11" s="2936"/>
      <c r="EWD11" s="2936"/>
      <c r="EWE11" s="2936"/>
      <c r="EWF11" s="2936"/>
      <c r="EWG11" s="2936"/>
      <c r="EWH11" s="2936"/>
      <c r="EWI11" s="2936"/>
      <c r="EWJ11" s="2936"/>
      <c r="EWK11" s="2936"/>
      <c r="EWL11" s="2936"/>
      <c r="EWM11" s="2936"/>
      <c r="EWN11" s="2936"/>
      <c r="EWO11" s="2936"/>
      <c r="EWP11" s="2936"/>
      <c r="EWQ11" s="2936"/>
      <c r="EWR11" s="2936"/>
      <c r="EWS11" s="2936"/>
      <c r="EWT11" s="2936"/>
      <c r="EWU11" s="2936"/>
      <c r="EWV11" s="2936"/>
      <c r="EWW11" s="2936"/>
      <c r="EWX11" s="2936"/>
      <c r="EWY11" s="2936"/>
      <c r="EWZ11" s="2936"/>
      <c r="EXA11" s="2936"/>
      <c r="EXB11" s="2936"/>
      <c r="EXC11" s="2936"/>
      <c r="EXD11" s="2936"/>
      <c r="EXE11" s="2936"/>
      <c r="EXF11" s="2936"/>
      <c r="EXG11" s="2936"/>
      <c r="EXH11" s="2936"/>
      <c r="EXI11" s="2936"/>
      <c r="EXJ11" s="2936"/>
      <c r="EXK11" s="2936"/>
      <c r="EXL11" s="2936"/>
      <c r="EXM11" s="2936"/>
      <c r="EXN11" s="2936"/>
      <c r="EXO11" s="2936"/>
      <c r="EXP11" s="2936"/>
      <c r="EXQ11" s="2936"/>
      <c r="EXR11" s="2936"/>
      <c r="EXS11" s="2936"/>
      <c r="EXT11" s="2936"/>
      <c r="EXU11" s="2936"/>
      <c r="EXV11" s="2936"/>
      <c r="EXW11" s="2936"/>
      <c r="EXX11" s="2936"/>
      <c r="EXY11" s="2936"/>
      <c r="EXZ11" s="2936"/>
      <c r="EYA11" s="2936"/>
      <c r="EYB11" s="2936"/>
      <c r="EYC11" s="2936"/>
      <c r="EYD11" s="2936"/>
      <c r="EYE11" s="2936"/>
      <c r="EYF11" s="2936"/>
      <c r="EYG11" s="2936"/>
      <c r="EYH11" s="2936"/>
      <c r="EYI11" s="2936"/>
      <c r="EYJ11" s="2936"/>
      <c r="EYK11" s="2936"/>
      <c r="EYL11" s="2936"/>
      <c r="EYM11" s="2936"/>
      <c r="EYN11" s="2936"/>
      <c r="EYO11" s="2936"/>
      <c r="EYP11" s="2936"/>
      <c r="EYQ11" s="2936"/>
      <c r="EYR11" s="2936"/>
      <c r="EYS11" s="2936"/>
      <c r="EYT11" s="2936"/>
      <c r="EYU11" s="2936"/>
      <c r="EYV11" s="2936"/>
      <c r="EYW11" s="2936"/>
      <c r="EYX11" s="2936"/>
      <c r="EYY11" s="2936"/>
      <c r="EYZ11" s="2936"/>
      <c r="EZA11" s="2936"/>
      <c r="EZB11" s="2936"/>
      <c r="EZC11" s="2936"/>
      <c r="EZD11" s="2936"/>
      <c r="EZE11" s="2936"/>
      <c r="EZF11" s="2936"/>
      <c r="EZG11" s="2936"/>
      <c r="EZH11" s="2936"/>
      <c r="EZI11" s="2936"/>
      <c r="EZJ11" s="2936"/>
      <c r="EZK11" s="2936"/>
      <c r="EZL11" s="2936"/>
      <c r="EZM11" s="2936"/>
      <c r="EZN11" s="2936"/>
      <c r="EZO11" s="2936"/>
      <c r="EZP11" s="2936"/>
      <c r="EZQ11" s="2936"/>
      <c r="EZR11" s="2936"/>
      <c r="EZS11" s="2936"/>
      <c r="EZT11" s="2936"/>
      <c r="EZU11" s="2936"/>
      <c r="EZV11" s="2936"/>
      <c r="EZW11" s="2936"/>
      <c r="EZX11" s="2936"/>
      <c r="EZY11" s="2936"/>
      <c r="EZZ11" s="2936"/>
      <c r="FAA11" s="2936"/>
      <c r="FAB11" s="2936"/>
      <c r="FAC11" s="2936"/>
      <c r="FAD11" s="2936"/>
      <c r="FAE11" s="2936"/>
      <c r="FAF11" s="2936"/>
      <c r="FAG11" s="2936"/>
      <c r="FAH11" s="2936"/>
      <c r="FAI11" s="2936"/>
      <c r="FAJ11" s="2936"/>
      <c r="FAK11" s="2936"/>
      <c r="FAL11" s="2936"/>
      <c r="FAM11" s="2936"/>
      <c r="FAN11" s="2936"/>
      <c r="FAO11" s="2936"/>
      <c r="FAP11" s="2936"/>
      <c r="FAQ11" s="2936"/>
      <c r="FAR11" s="2936"/>
      <c r="FAS11" s="2936"/>
      <c r="FAT11" s="2936"/>
      <c r="FAU11" s="2936"/>
      <c r="FAV11" s="2936"/>
      <c r="FAW11" s="2936"/>
      <c r="FAX11" s="2936"/>
      <c r="FAY11" s="2936"/>
      <c r="FAZ11" s="2936"/>
      <c r="FBA11" s="2936"/>
      <c r="FBB11" s="2936"/>
      <c r="FBC11" s="2936"/>
      <c r="FBD11" s="2936"/>
      <c r="FBE11" s="2936"/>
      <c r="FBF11" s="2936"/>
      <c r="FBG11" s="2936"/>
      <c r="FBH11" s="2936"/>
      <c r="FBI11" s="2936"/>
      <c r="FBJ11" s="2936"/>
      <c r="FBK11" s="2936"/>
      <c r="FBL11" s="2936"/>
      <c r="FBM11" s="2936"/>
      <c r="FBN11" s="2936"/>
      <c r="FBO11" s="2936"/>
      <c r="FBP11" s="2936"/>
      <c r="FBQ11" s="2936"/>
      <c r="FBR11" s="2936"/>
      <c r="FBS11" s="2936"/>
      <c r="FBT11" s="2936"/>
      <c r="FBU11" s="2936"/>
      <c r="FBV11" s="2936"/>
      <c r="FBW11" s="2936"/>
      <c r="FBX11" s="2936"/>
      <c r="FBY11" s="2936"/>
      <c r="FBZ11" s="2936"/>
      <c r="FCA11" s="2936"/>
      <c r="FCB11" s="2936"/>
      <c r="FCC11" s="2936"/>
      <c r="FCD11" s="2936"/>
      <c r="FCE11" s="2936"/>
      <c r="FCF11" s="2936"/>
      <c r="FCG11" s="2936"/>
      <c r="FCH11" s="2936"/>
      <c r="FCI11" s="2936"/>
      <c r="FCJ11" s="2936"/>
      <c r="FCK11" s="2936"/>
      <c r="FCL11" s="2936"/>
      <c r="FCM11" s="2936"/>
      <c r="FCN11" s="2936"/>
      <c r="FCO11" s="2936"/>
      <c r="FCP11" s="2936"/>
      <c r="FCQ11" s="2936"/>
      <c r="FCR11" s="2936"/>
      <c r="FCS11" s="2936"/>
      <c r="FCT11" s="2936"/>
      <c r="FCU11" s="2936"/>
      <c r="FCV11" s="2936"/>
      <c r="FCW11" s="2936"/>
      <c r="FCX11" s="2936"/>
      <c r="FCY11" s="2936"/>
      <c r="FCZ11" s="2936"/>
      <c r="FDA11" s="2936"/>
      <c r="FDB11" s="2936"/>
      <c r="FDC11" s="2936"/>
      <c r="FDD11" s="2936"/>
      <c r="FDE11" s="2936"/>
      <c r="FDF11" s="2936"/>
      <c r="FDG11" s="2936"/>
      <c r="FDH11" s="2936"/>
      <c r="FDI11" s="2936"/>
      <c r="FDJ11" s="2936"/>
      <c r="FDK11" s="2936"/>
      <c r="FDL11" s="2936"/>
      <c r="FDM11" s="2936"/>
      <c r="FDN11" s="2936"/>
      <c r="FDO11" s="2936"/>
      <c r="FDP11" s="2936"/>
      <c r="FDQ11" s="2936"/>
      <c r="FDR11" s="2936"/>
      <c r="FDS11" s="2936"/>
      <c r="FDT11" s="2936"/>
      <c r="FDU11" s="2936"/>
      <c r="FDV11" s="2936"/>
      <c r="FDW11" s="2936"/>
      <c r="FDX11" s="2936"/>
      <c r="FDY11" s="2936"/>
      <c r="FDZ11" s="2936"/>
      <c r="FEA11" s="2936"/>
      <c r="FEB11" s="2936"/>
      <c r="FEC11" s="2936"/>
      <c r="FED11" s="2936"/>
      <c r="FEE11" s="2936"/>
      <c r="FEF11" s="2936"/>
      <c r="FEG11" s="2936"/>
      <c r="FEH11" s="2936"/>
      <c r="FEI11" s="2936"/>
      <c r="FEJ11" s="2936"/>
      <c r="FEK11" s="2936"/>
      <c r="FEL11" s="2936"/>
      <c r="FEM11" s="2936"/>
      <c r="FEN11" s="2936"/>
      <c r="FEO11" s="2936"/>
      <c r="FEP11" s="2936"/>
      <c r="FEQ11" s="2936"/>
      <c r="FER11" s="2936"/>
      <c r="FES11" s="2936"/>
      <c r="FET11" s="2936"/>
      <c r="FEU11" s="2936"/>
      <c r="FEV11" s="2936"/>
      <c r="FEW11" s="2936"/>
      <c r="FEX11" s="2936"/>
      <c r="FEY11" s="2936"/>
      <c r="FEZ11" s="2936"/>
      <c r="FFA11" s="2936"/>
      <c r="FFB11" s="2936"/>
      <c r="FFC11" s="2936"/>
      <c r="FFD11" s="2936"/>
      <c r="FFE11" s="2936"/>
      <c r="FFF11" s="2936"/>
      <c r="FFG11" s="2936"/>
      <c r="FFH11" s="2936"/>
      <c r="FFI11" s="2936"/>
      <c r="FFJ11" s="2936"/>
      <c r="FFK11" s="2936"/>
      <c r="FFL11" s="2936"/>
      <c r="FFM11" s="2936"/>
      <c r="FFN11" s="2936"/>
      <c r="FFO11" s="2936"/>
      <c r="FFP11" s="2936"/>
      <c r="FFQ11" s="2936"/>
      <c r="FFR11" s="2936"/>
      <c r="FFS11" s="2936"/>
      <c r="FFT11" s="2936"/>
      <c r="FFU11" s="2936"/>
      <c r="FFV11" s="2936"/>
      <c r="FFW11" s="2936"/>
      <c r="FFX11" s="2936"/>
      <c r="FFY11" s="2936"/>
      <c r="FFZ11" s="2936"/>
      <c r="FGA11" s="2936"/>
      <c r="FGB11" s="2936"/>
      <c r="FGC11" s="2936"/>
      <c r="FGD11" s="2936"/>
      <c r="FGE11" s="2936"/>
      <c r="FGF11" s="2936"/>
      <c r="FGG11" s="2936"/>
      <c r="FGH11" s="2936"/>
      <c r="FGI11" s="2936"/>
      <c r="FGJ11" s="2936"/>
      <c r="FGK11" s="2936"/>
      <c r="FGL11" s="2936"/>
      <c r="FGM11" s="2936"/>
      <c r="FGN11" s="2936"/>
      <c r="FGO11" s="2936"/>
      <c r="FGP11" s="2936"/>
      <c r="FGQ11" s="2936"/>
      <c r="FGR11" s="2936"/>
      <c r="FGS11" s="2936"/>
      <c r="FGT11" s="2936"/>
      <c r="FGU11" s="2936"/>
      <c r="FGV11" s="2936"/>
      <c r="FGW11" s="2936"/>
      <c r="FGX11" s="2936"/>
      <c r="FGY11" s="2936"/>
      <c r="FGZ11" s="2936"/>
      <c r="FHA11" s="2936"/>
      <c r="FHB11" s="2936"/>
      <c r="FHC11" s="2936"/>
      <c r="FHD11" s="2936"/>
      <c r="FHE11" s="2936"/>
      <c r="FHF11" s="2936"/>
      <c r="FHG11" s="2936"/>
      <c r="FHH11" s="2936"/>
      <c r="FHI11" s="2936"/>
      <c r="FHJ11" s="2936"/>
      <c r="FHK11" s="2936"/>
      <c r="FHL11" s="2936"/>
      <c r="FHM11" s="2936"/>
      <c r="FHN11" s="2936"/>
      <c r="FHO11" s="2936"/>
      <c r="FHP11" s="2936"/>
      <c r="FHQ11" s="2936"/>
      <c r="FHR11" s="2936"/>
      <c r="FHS11" s="2936"/>
      <c r="FHT11" s="2936"/>
      <c r="FHU11" s="2936"/>
      <c r="FHV11" s="2936"/>
      <c r="FHW11" s="2936"/>
      <c r="FHX11" s="2936"/>
      <c r="FHY11" s="2936"/>
      <c r="FHZ11" s="2936"/>
      <c r="FIA11" s="2936"/>
      <c r="FIB11" s="2936"/>
      <c r="FIC11" s="2936"/>
      <c r="FID11" s="2936"/>
      <c r="FIE11" s="2936"/>
      <c r="FIF11" s="2936"/>
      <c r="FIG11" s="2936"/>
      <c r="FIH11" s="2936"/>
      <c r="FII11" s="2936"/>
      <c r="FIJ11" s="2936"/>
      <c r="FIK11" s="2936"/>
      <c r="FIL11" s="2936"/>
      <c r="FIM11" s="2936"/>
      <c r="FIN11" s="2936"/>
      <c r="FIO11" s="2936"/>
      <c r="FIP11" s="2936"/>
      <c r="FIQ11" s="2936"/>
      <c r="FIR11" s="2936"/>
      <c r="FIS11" s="2936"/>
      <c r="FIT11" s="2936"/>
      <c r="FIU11" s="2936"/>
      <c r="FIV11" s="2936"/>
      <c r="FIW11" s="2936"/>
      <c r="FIX11" s="2936"/>
      <c r="FIY11" s="2936"/>
      <c r="FIZ11" s="2936"/>
      <c r="FJA11" s="2936"/>
      <c r="FJB11" s="2936"/>
      <c r="FJC11" s="2936"/>
      <c r="FJD11" s="2936"/>
      <c r="FJE11" s="2936"/>
      <c r="FJF11" s="2936"/>
      <c r="FJG11" s="2936"/>
      <c r="FJH11" s="2936"/>
      <c r="FJI11" s="2936"/>
      <c r="FJJ11" s="2936"/>
      <c r="FJK11" s="2936"/>
      <c r="FJL11" s="2936"/>
      <c r="FJM11" s="2936"/>
      <c r="FJN11" s="2936"/>
      <c r="FJO11" s="2936"/>
      <c r="FJP11" s="2936"/>
      <c r="FJQ11" s="2936"/>
      <c r="FJR11" s="2936"/>
      <c r="FJS11" s="2936"/>
      <c r="FJT11" s="2936"/>
      <c r="FJU11" s="2936"/>
      <c r="FJV11" s="2936"/>
      <c r="FJW11" s="2936"/>
      <c r="FJX11" s="2936"/>
      <c r="FJY11" s="2936"/>
      <c r="FJZ11" s="2936"/>
      <c r="FKA11" s="2936"/>
      <c r="FKB11" s="2936"/>
      <c r="FKC11" s="2936"/>
      <c r="FKD11" s="2936"/>
      <c r="FKE11" s="2936"/>
      <c r="FKF11" s="2936"/>
      <c r="FKG11" s="2936"/>
      <c r="FKH11" s="2936"/>
      <c r="FKI11" s="2936"/>
      <c r="FKJ11" s="2936"/>
      <c r="FKK11" s="2936"/>
      <c r="FKL11" s="2936"/>
      <c r="FKM11" s="2936"/>
      <c r="FKN11" s="2936"/>
      <c r="FKO11" s="2936"/>
      <c r="FKP11" s="2936"/>
      <c r="FKQ11" s="2936"/>
      <c r="FKR11" s="2936"/>
      <c r="FKS11" s="2936"/>
      <c r="FKT11" s="2936"/>
      <c r="FKU11" s="2936"/>
      <c r="FKV11" s="2936"/>
      <c r="FKW11" s="2936"/>
      <c r="FKX11" s="2936"/>
      <c r="FKY11" s="2936"/>
      <c r="FKZ11" s="2936"/>
      <c r="FLA11" s="2936"/>
      <c r="FLB11" s="2936"/>
      <c r="FLC11" s="2936"/>
      <c r="FLD11" s="2936"/>
      <c r="FLE11" s="2936"/>
      <c r="FLF11" s="2936"/>
      <c r="FLG11" s="2936"/>
      <c r="FLH11" s="2936"/>
      <c r="FLI11" s="2936"/>
      <c r="FLJ11" s="2936"/>
      <c r="FLK11" s="2936"/>
      <c r="FLL11" s="2936"/>
      <c r="FLM11" s="2936"/>
      <c r="FLN11" s="2936"/>
      <c r="FLO11" s="2936"/>
      <c r="FLP11" s="2936"/>
      <c r="FLQ11" s="2936"/>
      <c r="FLR11" s="2936"/>
      <c r="FLS11" s="2936"/>
      <c r="FLT11" s="2936"/>
      <c r="FLU11" s="2936"/>
      <c r="FLV11" s="2936"/>
      <c r="FLW11" s="2936"/>
      <c r="FLX11" s="2936"/>
      <c r="FLY11" s="2936"/>
      <c r="FLZ11" s="2936"/>
      <c r="FMA11" s="2936"/>
      <c r="FMB11" s="2936"/>
      <c r="FMC11" s="2936"/>
      <c r="FMD11" s="2936"/>
      <c r="FME11" s="2936"/>
      <c r="FMF11" s="2936"/>
      <c r="FMG11" s="2936"/>
      <c r="FMH11" s="2936"/>
      <c r="FMI11" s="2936"/>
      <c r="FMJ11" s="2936"/>
      <c r="FMK11" s="2936"/>
      <c r="FML11" s="2936"/>
      <c r="FMM11" s="2936"/>
      <c r="FMN11" s="2936"/>
      <c r="FMO11" s="2936"/>
      <c r="FMP11" s="2936"/>
      <c r="FMQ11" s="2936"/>
      <c r="FMR11" s="2936"/>
      <c r="FMS11" s="2936"/>
      <c r="FMT11" s="2936"/>
      <c r="FMU11" s="2936"/>
      <c r="FMV11" s="2936"/>
      <c r="FMW11" s="2936"/>
      <c r="FMX11" s="2936"/>
      <c r="FMY11" s="2936"/>
      <c r="FMZ11" s="2936"/>
      <c r="FNA11" s="2936"/>
      <c r="FNB11" s="2936"/>
      <c r="FNC11" s="2936"/>
      <c r="FND11" s="2936"/>
      <c r="FNE11" s="2936"/>
      <c r="FNF11" s="2936"/>
      <c r="FNG11" s="2936"/>
      <c r="FNH11" s="2936"/>
      <c r="FNI11" s="2936"/>
      <c r="FNJ11" s="2936"/>
      <c r="FNK11" s="2936"/>
      <c r="FNL11" s="2936"/>
      <c r="FNM11" s="2936"/>
      <c r="FNN11" s="2936"/>
      <c r="FNO11" s="2936"/>
      <c r="FNP11" s="2936"/>
      <c r="FNQ11" s="2936"/>
      <c r="FNR11" s="2936"/>
      <c r="FNS11" s="2936"/>
      <c r="FNT11" s="2936"/>
      <c r="FNU11" s="2936"/>
      <c r="FNV11" s="2936"/>
      <c r="FNW11" s="2936"/>
      <c r="FNX11" s="2936"/>
      <c r="FNY11" s="2936"/>
      <c r="FNZ11" s="2936"/>
      <c r="FOA11" s="2936"/>
      <c r="FOB11" s="2936"/>
      <c r="FOC11" s="2936"/>
      <c r="FOD11" s="2936"/>
      <c r="FOE11" s="2936"/>
      <c r="FOF11" s="2936"/>
      <c r="FOG11" s="2936"/>
      <c r="FOH11" s="2936"/>
      <c r="FOI11" s="2936"/>
      <c r="FOJ11" s="2936"/>
      <c r="FOK11" s="2936"/>
      <c r="FOL11" s="2936"/>
      <c r="FOM11" s="2936"/>
      <c r="FON11" s="2936"/>
      <c r="FOO11" s="2936"/>
      <c r="FOP11" s="2936"/>
      <c r="FOQ11" s="2936"/>
      <c r="FOR11" s="2936"/>
      <c r="FOS11" s="2936"/>
      <c r="FOT11" s="2936"/>
      <c r="FOU11" s="2936"/>
      <c r="FOV11" s="2936"/>
      <c r="FOW11" s="2936"/>
      <c r="FOX11" s="2936"/>
      <c r="FOY11" s="2936"/>
      <c r="FOZ11" s="2936"/>
      <c r="FPA11" s="2936"/>
      <c r="FPB11" s="2936"/>
      <c r="FPC11" s="2936"/>
      <c r="FPD11" s="2936"/>
      <c r="FPE11" s="2936"/>
      <c r="FPF11" s="2936"/>
      <c r="FPG11" s="2936"/>
      <c r="FPH11" s="2936"/>
      <c r="FPI11" s="2936"/>
      <c r="FPJ11" s="2936"/>
      <c r="FPK11" s="2936"/>
      <c r="FPL11" s="2936"/>
      <c r="FPM11" s="2936"/>
      <c r="FPN11" s="2936"/>
      <c r="FPO11" s="2936"/>
      <c r="FPP11" s="2936"/>
      <c r="FPQ11" s="2936"/>
      <c r="FPR11" s="2936"/>
      <c r="FPS11" s="2936"/>
      <c r="FPT11" s="2936"/>
      <c r="FPU11" s="2936"/>
      <c r="FPV11" s="2936"/>
      <c r="FPW11" s="2936"/>
      <c r="FPX11" s="2936"/>
      <c r="FPY11" s="2936"/>
      <c r="FPZ11" s="2936"/>
      <c r="FQA11" s="2936"/>
      <c r="FQB11" s="2936"/>
      <c r="FQC11" s="2936"/>
      <c r="FQD11" s="2936"/>
      <c r="FQE11" s="2936"/>
      <c r="FQF11" s="2936"/>
      <c r="FQG11" s="2936"/>
      <c r="FQH11" s="2936"/>
      <c r="FQI11" s="2936"/>
      <c r="FQJ11" s="2936"/>
      <c r="FQK11" s="2936"/>
      <c r="FQL11" s="2936"/>
      <c r="FQM11" s="2936"/>
      <c r="FQN11" s="2936"/>
      <c r="FQO11" s="2936"/>
      <c r="FQP11" s="2936"/>
      <c r="FQQ11" s="2936"/>
      <c r="FQR11" s="2936"/>
      <c r="FQS11" s="2936"/>
      <c r="FQT11" s="2936"/>
      <c r="FQU11" s="2936"/>
      <c r="FQV11" s="2936"/>
      <c r="FQW11" s="2936"/>
      <c r="FQX11" s="2936"/>
      <c r="FQY11" s="2936"/>
      <c r="FQZ11" s="2936"/>
      <c r="FRA11" s="2936"/>
      <c r="FRB11" s="2936"/>
      <c r="FRC11" s="2936"/>
      <c r="FRD11" s="2936"/>
      <c r="FRE11" s="2936"/>
      <c r="FRF11" s="2936"/>
      <c r="FRG11" s="2936"/>
      <c r="FRH11" s="2936"/>
      <c r="FRI11" s="2936"/>
      <c r="FRJ11" s="2936"/>
      <c r="FRK11" s="2936"/>
      <c r="FRL11" s="2936"/>
      <c r="FRM11" s="2936"/>
      <c r="FRN11" s="2936"/>
      <c r="FRO11" s="2936"/>
      <c r="FRP11" s="2936"/>
      <c r="FRQ11" s="2936"/>
      <c r="FRR11" s="2936"/>
      <c r="FRS11" s="2936"/>
      <c r="FRT11" s="2936"/>
      <c r="FRU11" s="2936"/>
      <c r="FRV11" s="2936"/>
      <c r="FRW11" s="2936"/>
      <c r="FRX11" s="2936"/>
      <c r="FRY11" s="2936"/>
      <c r="FRZ11" s="2936"/>
      <c r="FSA11" s="2936"/>
      <c r="FSB11" s="2936"/>
      <c r="FSC11" s="2936"/>
      <c r="FSD11" s="2936"/>
      <c r="FSE11" s="2936"/>
      <c r="FSF11" s="2936"/>
      <c r="FSG11" s="2936"/>
      <c r="FSH11" s="2936"/>
      <c r="FSI11" s="2936"/>
      <c r="FSJ11" s="2936"/>
      <c r="FSK11" s="2936"/>
      <c r="FSL11" s="2936"/>
      <c r="FSM11" s="2936"/>
      <c r="FSN11" s="2936"/>
      <c r="FSO11" s="2936"/>
      <c r="FSP11" s="2936"/>
      <c r="FSQ11" s="2936"/>
      <c r="FSR11" s="2936"/>
      <c r="FSS11" s="2936"/>
      <c r="FST11" s="2936"/>
      <c r="FSU11" s="2936"/>
      <c r="FSV11" s="2936"/>
      <c r="FSW11" s="2936"/>
      <c r="FSX11" s="2936"/>
      <c r="FSY11" s="2936"/>
      <c r="FSZ11" s="2936"/>
      <c r="FTA11" s="2936"/>
      <c r="FTB11" s="2936"/>
      <c r="FTC11" s="2936"/>
      <c r="FTD11" s="2936"/>
      <c r="FTE11" s="2936"/>
      <c r="FTF11" s="2936"/>
      <c r="FTG11" s="2936"/>
      <c r="FTH11" s="2936"/>
      <c r="FTI11" s="2936"/>
      <c r="FTJ11" s="2936"/>
      <c r="FTK11" s="2936"/>
      <c r="FTL11" s="2936"/>
      <c r="FTM11" s="2936"/>
      <c r="FTN11" s="2936"/>
      <c r="FTO11" s="2936"/>
      <c r="FTP11" s="2936"/>
      <c r="FTQ11" s="2936"/>
      <c r="FTR11" s="2936"/>
      <c r="FTS11" s="2936"/>
      <c r="FTT11" s="2936"/>
      <c r="FTU11" s="2936"/>
      <c r="FTV11" s="2936"/>
      <c r="FTW11" s="2936"/>
      <c r="FTX11" s="2936"/>
      <c r="FTY11" s="2936"/>
      <c r="FTZ11" s="2936"/>
      <c r="FUA11" s="2936"/>
      <c r="FUB11" s="2936"/>
      <c r="FUC11" s="2936"/>
      <c r="FUD11" s="2936"/>
      <c r="FUE11" s="2936"/>
      <c r="FUF11" s="2936"/>
      <c r="FUG11" s="2936"/>
      <c r="FUH11" s="2936"/>
      <c r="FUI11" s="2936"/>
      <c r="FUJ11" s="2936"/>
      <c r="FUK11" s="2936"/>
      <c r="FUL11" s="2936"/>
      <c r="FUM11" s="2936"/>
      <c r="FUN11" s="2936"/>
      <c r="FUO11" s="2936"/>
      <c r="FUP11" s="2936"/>
      <c r="FUQ11" s="2936"/>
      <c r="FUR11" s="2936"/>
      <c r="FUS11" s="2936"/>
      <c r="FUT11" s="2936"/>
      <c r="FUU11" s="2936"/>
      <c r="FUV11" s="2936"/>
      <c r="FUW11" s="2936"/>
      <c r="FUX11" s="2936"/>
      <c r="FUY11" s="2936"/>
      <c r="FUZ11" s="2936"/>
      <c r="FVA11" s="2936"/>
      <c r="FVB11" s="2936"/>
      <c r="FVC11" s="2936"/>
      <c r="FVD11" s="2936"/>
      <c r="FVE11" s="2936"/>
      <c r="FVF11" s="2936"/>
      <c r="FVG11" s="2936"/>
      <c r="FVH11" s="2936"/>
      <c r="FVI11" s="2936"/>
      <c r="FVJ11" s="2936"/>
      <c r="FVK11" s="2936"/>
      <c r="FVL11" s="2936"/>
      <c r="FVM11" s="2936"/>
      <c r="FVN11" s="2936"/>
      <c r="FVO11" s="2936"/>
      <c r="FVP11" s="2936"/>
      <c r="FVQ11" s="2936"/>
      <c r="FVR11" s="2936"/>
      <c r="FVS11" s="2936"/>
      <c r="FVT11" s="2936"/>
      <c r="FVU11" s="2936"/>
      <c r="FVV11" s="2936"/>
      <c r="FVW11" s="2936"/>
      <c r="FVX11" s="2936"/>
      <c r="FVY11" s="2936"/>
      <c r="FVZ11" s="2936"/>
      <c r="FWA11" s="2936"/>
      <c r="FWB11" s="2936"/>
      <c r="FWC11" s="2936"/>
      <c r="FWD11" s="2936"/>
      <c r="FWE11" s="2936"/>
      <c r="FWF11" s="2936"/>
      <c r="FWG11" s="2936"/>
      <c r="FWH11" s="2936"/>
      <c r="FWI11" s="2936"/>
      <c r="FWJ11" s="2936"/>
      <c r="FWK11" s="2936"/>
      <c r="FWL11" s="2936"/>
      <c r="FWM11" s="2936"/>
      <c r="FWN11" s="2936"/>
      <c r="FWO11" s="2936"/>
      <c r="FWP11" s="2936"/>
      <c r="FWQ11" s="2936"/>
      <c r="FWR11" s="2936"/>
      <c r="FWS11" s="2936"/>
      <c r="FWT11" s="2936"/>
      <c r="FWU11" s="2936"/>
      <c r="FWV11" s="2936"/>
      <c r="FWW11" s="2936"/>
      <c r="FWX11" s="2936"/>
      <c r="FWY11" s="2936"/>
      <c r="FWZ11" s="2936"/>
      <c r="FXA11" s="2936"/>
      <c r="FXB11" s="2936"/>
      <c r="FXC11" s="2936"/>
      <c r="FXD11" s="2936"/>
      <c r="FXE11" s="2936"/>
      <c r="FXF11" s="2936"/>
      <c r="FXG11" s="2936"/>
      <c r="FXH11" s="2936"/>
      <c r="FXI11" s="2936"/>
      <c r="FXJ11" s="2936"/>
      <c r="FXK11" s="2936"/>
      <c r="FXL11" s="2936"/>
      <c r="FXM11" s="2936"/>
      <c r="FXN11" s="2936"/>
      <c r="FXO11" s="2936"/>
      <c r="FXP11" s="2936"/>
      <c r="FXQ11" s="2936"/>
      <c r="FXR11" s="2936"/>
      <c r="FXS11" s="2936"/>
      <c r="FXT11" s="2936"/>
      <c r="FXU11" s="2936"/>
      <c r="FXV11" s="2936"/>
      <c r="FXW11" s="2936"/>
      <c r="FXX11" s="2936"/>
      <c r="FXY11" s="2936"/>
      <c r="FXZ11" s="2936"/>
      <c r="FYA11" s="2936"/>
      <c r="FYB11" s="2936"/>
      <c r="FYC11" s="2936"/>
      <c r="FYD11" s="2936"/>
      <c r="FYE11" s="2936"/>
      <c r="FYF11" s="2936"/>
      <c r="FYG11" s="2936"/>
      <c r="FYH11" s="2936"/>
      <c r="FYI11" s="2936"/>
      <c r="FYJ11" s="2936"/>
      <c r="FYK11" s="2936"/>
      <c r="FYL11" s="2936"/>
      <c r="FYM11" s="2936"/>
      <c r="FYN11" s="2936"/>
      <c r="FYO11" s="2936"/>
      <c r="FYP11" s="2936"/>
      <c r="FYQ11" s="2936"/>
      <c r="FYR11" s="2936"/>
      <c r="FYS11" s="2936"/>
      <c r="FYT11" s="2936"/>
      <c r="FYU11" s="2936"/>
      <c r="FYV11" s="2936"/>
      <c r="FYW11" s="2936"/>
      <c r="FYX11" s="2936"/>
      <c r="FYY11" s="2936"/>
      <c r="FYZ11" s="2936"/>
      <c r="FZA11" s="2936"/>
      <c r="FZB11" s="2936"/>
      <c r="FZC11" s="2936"/>
      <c r="FZD11" s="2936"/>
      <c r="FZE11" s="2936"/>
      <c r="FZF11" s="2936"/>
      <c r="FZG11" s="2936"/>
      <c r="FZH11" s="2936"/>
      <c r="FZI11" s="2936"/>
      <c r="FZJ11" s="2936"/>
      <c r="FZK11" s="2936"/>
      <c r="FZL11" s="2936"/>
      <c r="FZM11" s="2936"/>
      <c r="FZN11" s="2936"/>
      <c r="FZO11" s="2936"/>
      <c r="FZP11" s="2936"/>
      <c r="FZQ11" s="2936"/>
      <c r="FZR11" s="2936"/>
      <c r="FZS11" s="2936"/>
      <c r="FZT11" s="2936"/>
      <c r="FZU11" s="2936"/>
      <c r="FZV11" s="2936"/>
      <c r="FZW11" s="2936"/>
      <c r="FZX11" s="2936"/>
      <c r="FZY11" s="2936"/>
      <c r="FZZ11" s="2936"/>
      <c r="GAA11" s="2936"/>
      <c r="GAB11" s="2936"/>
      <c r="GAC11" s="2936"/>
      <c r="GAD11" s="2936"/>
      <c r="GAE11" s="2936"/>
      <c r="GAF11" s="2936"/>
      <c r="GAG11" s="2936"/>
      <c r="GAH11" s="2936"/>
      <c r="GAI11" s="2936"/>
      <c r="GAJ11" s="2936"/>
      <c r="GAK11" s="2936"/>
      <c r="GAL11" s="2936"/>
      <c r="GAM11" s="2936"/>
      <c r="GAN11" s="2936"/>
      <c r="GAO11" s="2936"/>
      <c r="GAP11" s="2936"/>
      <c r="GAQ11" s="2936"/>
      <c r="GAR11" s="2936"/>
      <c r="GAS11" s="2936"/>
      <c r="GAT11" s="2936"/>
      <c r="GAU11" s="2936"/>
      <c r="GAV11" s="2936"/>
      <c r="GAW11" s="2936"/>
      <c r="GAX11" s="2936"/>
      <c r="GAY11" s="2936"/>
      <c r="GAZ11" s="2936"/>
      <c r="GBA11" s="2936"/>
      <c r="GBB11" s="2936"/>
      <c r="GBC11" s="2936"/>
      <c r="GBD11" s="2936"/>
      <c r="GBE11" s="2936"/>
      <c r="GBF11" s="2936"/>
      <c r="GBG11" s="2936"/>
      <c r="GBH11" s="2936"/>
      <c r="GBI11" s="2936"/>
      <c r="GBJ11" s="2936"/>
      <c r="GBK11" s="2936"/>
      <c r="GBL11" s="2936"/>
      <c r="GBM11" s="2936"/>
      <c r="GBN11" s="2936"/>
      <c r="GBO11" s="2936"/>
      <c r="GBP11" s="2936"/>
      <c r="GBQ11" s="2936"/>
      <c r="GBR11" s="2936"/>
      <c r="GBS11" s="2936"/>
      <c r="GBT11" s="2936"/>
      <c r="GBU11" s="2936"/>
      <c r="GBV11" s="2936"/>
      <c r="GBW11" s="2936"/>
      <c r="GBX11" s="2936"/>
      <c r="GBY11" s="2936"/>
      <c r="GBZ11" s="2936"/>
      <c r="GCA11" s="2936"/>
      <c r="GCB11" s="2936"/>
      <c r="GCC11" s="2936"/>
      <c r="GCD11" s="2936"/>
      <c r="GCE11" s="2936"/>
      <c r="GCF11" s="2936"/>
      <c r="GCG11" s="2936"/>
      <c r="GCH11" s="2936"/>
      <c r="GCI11" s="2936"/>
      <c r="GCJ11" s="2936"/>
      <c r="GCK11" s="2936"/>
      <c r="GCL11" s="2936"/>
      <c r="GCM11" s="2936"/>
      <c r="GCN11" s="2936"/>
      <c r="GCO11" s="2936"/>
      <c r="GCP11" s="2936"/>
      <c r="GCQ11" s="2936"/>
      <c r="GCR11" s="2936"/>
      <c r="GCS11" s="2936"/>
      <c r="GCT11" s="2936"/>
      <c r="GCU11" s="2936"/>
      <c r="GCV11" s="2936"/>
      <c r="GCW11" s="2936"/>
      <c r="GCX11" s="2936"/>
      <c r="GCY11" s="2936"/>
      <c r="GCZ11" s="2936"/>
      <c r="GDA11" s="2936"/>
      <c r="GDB11" s="2936"/>
      <c r="GDC11" s="2936"/>
      <c r="GDD11" s="2936"/>
      <c r="GDE11" s="2936"/>
      <c r="GDF11" s="2936"/>
      <c r="GDG11" s="2936"/>
      <c r="GDH11" s="2936"/>
      <c r="GDI11" s="2936"/>
      <c r="GDJ11" s="2936"/>
      <c r="GDK11" s="2936"/>
      <c r="GDL11" s="2936"/>
      <c r="GDM11" s="2936"/>
      <c r="GDN11" s="2936"/>
      <c r="GDO11" s="2936"/>
      <c r="GDP11" s="2936"/>
      <c r="GDQ11" s="2936"/>
      <c r="GDR11" s="2936"/>
      <c r="GDS11" s="2936"/>
      <c r="GDT11" s="2936"/>
      <c r="GDU11" s="2936"/>
      <c r="GDV11" s="2936"/>
      <c r="GDW11" s="2936"/>
      <c r="GDX11" s="2936"/>
      <c r="GDY11" s="2936"/>
      <c r="GDZ11" s="2936"/>
      <c r="GEA11" s="2936"/>
      <c r="GEB11" s="2936"/>
      <c r="GEC11" s="2936"/>
      <c r="GED11" s="2936"/>
      <c r="GEE11" s="2936"/>
      <c r="GEF11" s="2936"/>
      <c r="GEG11" s="2936"/>
      <c r="GEH11" s="2936"/>
      <c r="GEI11" s="2936"/>
      <c r="GEJ11" s="2936"/>
      <c r="GEK11" s="2936"/>
      <c r="GEL11" s="2936"/>
      <c r="GEM11" s="2936"/>
      <c r="GEN11" s="2936"/>
      <c r="GEO11" s="2936"/>
      <c r="GEP11" s="2936"/>
      <c r="GEQ11" s="2936"/>
      <c r="GER11" s="2936"/>
      <c r="GES11" s="2936"/>
      <c r="GET11" s="2936"/>
      <c r="GEU11" s="2936"/>
      <c r="GEV11" s="2936"/>
      <c r="GEW11" s="2936"/>
      <c r="GEX11" s="2936"/>
      <c r="GEY11" s="2936"/>
      <c r="GEZ11" s="2936"/>
      <c r="GFA11" s="2936"/>
      <c r="GFB11" s="2936"/>
      <c r="GFC11" s="2936"/>
      <c r="GFD11" s="2936"/>
      <c r="GFE11" s="2936"/>
      <c r="GFF11" s="2936"/>
      <c r="GFG11" s="2936"/>
      <c r="GFH11" s="2936"/>
      <c r="GFI11" s="2936"/>
      <c r="GFJ11" s="2936"/>
      <c r="GFK11" s="2936"/>
      <c r="GFL11" s="2936"/>
      <c r="GFM11" s="2936"/>
      <c r="GFN11" s="2936"/>
      <c r="GFO11" s="2936"/>
      <c r="GFP11" s="2936"/>
      <c r="GFQ11" s="2936"/>
      <c r="GFR11" s="2936"/>
      <c r="GFS11" s="2936"/>
      <c r="GFT11" s="2936"/>
      <c r="GFU11" s="2936"/>
      <c r="GFV11" s="2936"/>
      <c r="GFW11" s="2936"/>
      <c r="GFX11" s="2936"/>
      <c r="GFY11" s="2936"/>
      <c r="GFZ11" s="2936"/>
      <c r="GGA11" s="2936"/>
      <c r="GGB11" s="2936"/>
      <c r="GGC11" s="2936"/>
      <c r="GGD11" s="2936"/>
      <c r="GGE11" s="2936"/>
      <c r="GGF11" s="2936"/>
      <c r="GGG11" s="2936"/>
      <c r="GGH11" s="2936"/>
      <c r="GGI11" s="2936"/>
      <c r="GGJ11" s="2936"/>
      <c r="GGK11" s="2936"/>
      <c r="GGL11" s="2936"/>
      <c r="GGM11" s="2936"/>
      <c r="GGN11" s="2936"/>
      <c r="GGO11" s="2936"/>
      <c r="GGP11" s="2936"/>
      <c r="GGQ11" s="2936"/>
      <c r="GGR11" s="2936"/>
      <c r="GGS11" s="2936"/>
      <c r="GGT11" s="2936"/>
      <c r="GGU11" s="2936"/>
      <c r="GGV11" s="2936"/>
      <c r="GGW11" s="2936"/>
      <c r="GGX11" s="2936"/>
      <c r="GGY11" s="2936"/>
      <c r="GGZ11" s="2936"/>
      <c r="GHA11" s="2936"/>
      <c r="GHB11" s="2936"/>
      <c r="GHC11" s="2936"/>
      <c r="GHD11" s="2936"/>
      <c r="GHE11" s="2936"/>
      <c r="GHF11" s="2936"/>
      <c r="GHG11" s="2936"/>
      <c r="GHH11" s="2936"/>
      <c r="GHI11" s="2936"/>
      <c r="GHJ11" s="2936"/>
      <c r="GHK11" s="2936"/>
      <c r="GHL11" s="2936"/>
      <c r="GHM11" s="2936"/>
      <c r="GHN11" s="2936"/>
      <c r="GHO11" s="2936"/>
      <c r="GHP11" s="2936"/>
      <c r="GHQ11" s="2936"/>
      <c r="GHR11" s="2936"/>
      <c r="GHS11" s="2936"/>
      <c r="GHT11" s="2936"/>
      <c r="GHU11" s="2936"/>
      <c r="GHV11" s="2936"/>
      <c r="GHW11" s="2936"/>
      <c r="GHX11" s="2936"/>
      <c r="GHY11" s="2936"/>
      <c r="GHZ11" s="2936"/>
      <c r="GIA11" s="2936"/>
      <c r="GIB11" s="2936"/>
      <c r="GIC11" s="2936"/>
      <c r="GID11" s="2936"/>
      <c r="GIE11" s="2936"/>
      <c r="GIF11" s="2936"/>
      <c r="GIG11" s="2936"/>
      <c r="GIH11" s="2936"/>
      <c r="GII11" s="2936"/>
      <c r="GIJ11" s="2936"/>
      <c r="GIK11" s="2936"/>
      <c r="GIL11" s="2936"/>
      <c r="GIM11" s="2936"/>
      <c r="GIN11" s="2936"/>
      <c r="GIO11" s="2936"/>
      <c r="GIP11" s="2936"/>
      <c r="GIQ11" s="2936"/>
      <c r="GIR11" s="2936"/>
      <c r="GIS11" s="2936"/>
      <c r="GIT11" s="2936"/>
      <c r="GIU11" s="2936"/>
      <c r="GIV11" s="2936"/>
      <c r="GIW11" s="2936"/>
      <c r="GIX11" s="2936"/>
      <c r="GIY11" s="2936"/>
      <c r="GIZ11" s="2936"/>
      <c r="GJA11" s="2936"/>
      <c r="GJB11" s="2936"/>
      <c r="GJC11" s="2936"/>
      <c r="GJD11" s="2936"/>
      <c r="GJE11" s="2936"/>
      <c r="GJF11" s="2936"/>
      <c r="GJG11" s="2936"/>
      <c r="GJH11" s="2936"/>
      <c r="GJI11" s="2936"/>
      <c r="GJJ11" s="2936"/>
      <c r="GJK11" s="2936"/>
      <c r="GJL11" s="2936"/>
      <c r="GJM11" s="2936"/>
      <c r="GJN11" s="2936"/>
      <c r="GJO11" s="2936"/>
      <c r="GJP11" s="2936"/>
      <c r="GJQ11" s="2936"/>
      <c r="GJR11" s="2936"/>
      <c r="GJS11" s="2936"/>
      <c r="GJT11" s="2936"/>
      <c r="GJU11" s="2936"/>
      <c r="GJV11" s="2936"/>
      <c r="GJW11" s="2936"/>
      <c r="GJX11" s="2936"/>
      <c r="GJY11" s="2936"/>
      <c r="GJZ11" s="2936"/>
      <c r="GKA11" s="2936"/>
      <c r="GKB11" s="2936"/>
      <c r="GKC11" s="2936"/>
      <c r="GKD11" s="2936"/>
      <c r="GKE11" s="2936"/>
      <c r="GKF11" s="2936"/>
      <c r="GKG11" s="2936"/>
      <c r="GKH11" s="2936"/>
      <c r="GKI11" s="2936"/>
      <c r="GKJ11" s="2936"/>
      <c r="GKK11" s="2936"/>
      <c r="GKL11" s="2936"/>
      <c r="GKM11" s="2936"/>
      <c r="GKN11" s="2936"/>
      <c r="GKO11" s="2936"/>
      <c r="GKP11" s="2936"/>
      <c r="GKQ11" s="2936"/>
      <c r="GKR11" s="2936"/>
      <c r="GKS11" s="2936"/>
      <c r="GKT11" s="2936"/>
      <c r="GKU11" s="2936"/>
      <c r="GKV11" s="2936"/>
      <c r="GKW11" s="2936"/>
      <c r="GKX11" s="2936"/>
      <c r="GKY11" s="2936"/>
      <c r="GKZ11" s="2936"/>
      <c r="GLA11" s="2936"/>
      <c r="GLB11" s="2936"/>
      <c r="GLC11" s="2936"/>
      <c r="GLD11" s="2936"/>
      <c r="GLE11" s="2936"/>
      <c r="GLF11" s="2936"/>
      <c r="GLG11" s="2936"/>
      <c r="GLH11" s="2936"/>
      <c r="GLI11" s="2936"/>
      <c r="GLJ11" s="2936"/>
      <c r="GLK11" s="2936"/>
      <c r="GLL11" s="2936"/>
      <c r="GLM11" s="2936"/>
      <c r="GLN11" s="2936"/>
      <c r="GLO11" s="2936"/>
      <c r="GLP11" s="2936"/>
      <c r="GLQ11" s="2936"/>
      <c r="GLR11" s="2936"/>
      <c r="GLS11" s="2936"/>
      <c r="GLT11" s="2936"/>
      <c r="GLU11" s="2936"/>
      <c r="GLV11" s="2936"/>
      <c r="GLW11" s="2936"/>
      <c r="GLX11" s="2936"/>
      <c r="GLY11" s="2936"/>
      <c r="GLZ11" s="2936"/>
      <c r="GMA11" s="2936"/>
      <c r="GMB11" s="2936"/>
      <c r="GMC11" s="2936"/>
      <c r="GMD11" s="2936"/>
      <c r="GME11" s="2936"/>
      <c r="GMF11" s="2936"/>
      <c r="GMG11" s="2936"/>
      <c r="GMH11" s="2936"/>
      <c r="GMI11" s="2936"/>
      <c r="GMJ11" s="2936"/>
      <c r="GMK11" s="2936"/>
      <c r="GML11" s="2936"/>
      <c r="GMM11" s="2936"/>
      <c r="GMN11" s="2936"/>
      <c r="GMO11" s="2936"/>
      <c r="GMP11" s="2936"/>
      <c r="GMQ11" s="2936"/>
      <c r="GMR11" s="2936"/>
      <c r="GMS11" s="2936"/>
      <c r="GMT11" s="2936"/>
      <c r="GMU11" s="2936"/>
      <c r="GMV11" s="2936"/>
      <c r="GMW11" s="2936"/>
      <c r="GMX11" s="2936"/>
      <c r="GMY11" s="2936"/>
      <c r="GMZ11" s="2936"/>
      <c r="GNA11" s="2936"/>
      <c r="GNB11" s="2936"/>
      <c r="GNC11" s="2936"/>
      <c r="GND11" s="2936"/>
      <c r="GNE11" s="2936"/>
      <c r="GNF11" s="2936"/>
      <c r="GNG11" s="2936"/>
      <c r="GNH11" s="2936"/>
      <c r="GNI11" s="2936"/>
      <c r="GNJ11" s="2936"/>
      <c r="GNK11" s="2936"/>
      <c r="GNL11" s="2936"/>
      <c r="GNM11" s="2936"/>
      <c r="GNN11" s="2936"/>
      <c r="GNO11" s="2936"/>
      <c r="GNP11" s="2936"/>
      <c r="GNQ11" s="2936"/>
      <c r="GNR11" s="2936"/>
      <c r="GNS11" s="2936"/>
      <c r="GNT11" s="2936"/>
      <c r="GNU11" s="2936"/>
      <c r="GNV11" s="2936"/>
      <c r="GNW11" s="2936"/>
      <c r="GNX11" s="2936"/>
      <c r="GNY11" s="2936"/>
      <c r="GNZ11" s="2936"/>
      <c r="GOA11" s="2936"/>
      <c r="GOB11" s="2936"/>
      <c r="GOC11" s="2936"/>
      <c r="GOD11" s="2936"/>
      <c r="GOE11" s="2936"/>
      <c r="GOF11" s="2936"/>
      <c r="GOG11" s="2936"/>
      <c r="GOH11" s="2936"/>
      <c r="GOI11" s="2936"/>
      <c r="GOJ11" s="2936"/>
      <c r="GOK11" s="2936"/>
      <c r="GOL11" s="2936"/>
      <c r="GOM11" s="2936"/>
      <c r="GON11" s="2936"/>
      <c r="GOO11" s="2936"/>
      <c r="GOP11" s="2936"/>
      <c r="GOQ11" s="2936"/>
      <c r="GOR11" s="2936"/>
      <c r="GOS11" s="2936"/>
      <c r="GOT11" s="2936"/>
      <c r="GOU11" s="2936"/>
      <c r="GOV11" s="2936"/>
      <c r="GOW11" s="2936"/>
      <c r="GOX11" s="2936"/>
      <c r="GOY11" s="2936"/>
      <c r="GOZ11" s="2936"/>
      <c r="GPA11" s="2936"/>
      <c r="GPB11" s="2936"/>
      <c r="GPC11" s="2936"/>
      <c r="GPD11" s="2936"/>
      <c r="GPE11" s="2936"/>
      <c r="GPF11" s="2936"/>
      <c r="GPG11" s="2936"/>
      <c r="GPH11" s="2936"/>
      <c r="GPI11" s="2936"/>
      <c r="GPJ11" s="2936"/>
      <c r="GPK11" s="2936"/>
      <c r="GPL11" s="2936"/>
      <c r="GPM11" s="2936"/>
      <c r="GPN11" s="2936"/>
      <c r="GPO11" s="2936"/>
      <c r="GPP11" s="2936"/>
      <c r="GPQ11" s="2936"/>
      <c r="GPR11" s="2936"/>
      <c r="GPS11" s="2936"/>
      <c r="GPT11" s="2936"/>
      <c r="GPU11" s="2936"/>
      <c r="GPV11" s="2936"/>
      <c r="GPW11" s="2936"/>
      <c r="GPX11" s="2936"/>
      <c r="GPY11" s="2936"/>
      <c r="GPZ11" s="2936"/>
      <c r="GQA11" s="2936"/>
      <c r="GQB11" s="2936"/>
      <c r="GQC11" s="2936"/>
      <c r="GQD11" s="2936"/>
      <c r="GQE11" s="2936"/>
      <c r="GQF11" s="2936"/>
      <c r="GQG11" s="2936"/>
      <c r="GQH11" s="2936"/>
      <c r="GQI11" s="2936"/>
      <c r="GQJ11" s="2936"/>
      <c r="GQK11" s="2936"/>
      <c r="GQL11" s="2936"/>
      <c r="GQM11" s="2936"/>
      <c r="GQN11" s="2936"/>
      <c r="GQO11" s="2936"/>
      <c r="GQP11" s="2936"/>
      <c r="GQQ11" s="2936"/>
      <c r="GQR11" s="2936"/>
      <c r="GQS11" s="2936"/>
      <c r="GQT11" s="2936"/>
      <c r="GQU11" s="2936"/>
      <c r="GQV11" s="2936"/>
      <c r="GQW11" s="2936"/>
      <c r="GQX11" s="2936"/>
      <c r="GQY11" s="2936"/>
      <c r="GQZ11" s="2936"/>
      <c r="GRA11" s="2936"/>
      <c r="GRB11" s="2936"/>
      <c r="GRC11" s="2936"/>
      <c r="GRD11" s="2936"/>
      <c r="GRE11" s="2936"/>
      <c r="GRF11" s="2936"/>
      <c r="GRG11" s="2936"/>
      <c r="GRH11" s="2936"/>
      <c r="GRI11" s="2936"/>
      <c r="GRJ11" s="2936"/>
      <c r="GRK11" s="2936"/>
      <c r="GRL11" s="2936"/>
      <c r="GRM11" s="2936"/>
      <c r="GRN11" s="2936"/>
      <c r="GRO11" s="2936"/>
      <c r="GRP11" s="2936"/>
      <c r="GRQ11" s="2936"/>
      <c r="GRR11" s="2936"/>
      <c r="GRS11" s="2936"/>
      <c r="GRT11" s="2936"/>
      <c r="GRU11" s="2936"/>
      <c r="GRV11" s="2936"/>
      <c r="GRW11" s="2936"/>
      <c r="GRX11" s="2936"/>
      <c r="GRY11" s="2936"/>
      <c r="GRZ11" s="2936"/>
      <c r="GSA11" s="2936"/>
      <c r="GSB11" s="2936"/>
      <c r="GSC11" s="2936"/>
      <c r="GSD11" s="2936"/>
      <c r="GSE11" s="2936"/>
      <c r="GSF11" s="2936"/>
      <c r="GSG11" s="2936"/>
      <c r="GSH11" s="2936"/>
      <c r="GSI11" s="2936"/>
      <c r="GSJ11" s="2936"/>
      <c r="GSK11" s="2936"/>
      <c r="GSL11" s="2936"/>
      <c r="GSM11" s="2936"/>
      <c r="GSN11" s="2936"/>
      <c r="GSO11" s="2936"/>
      <c r="GSP11" s="2936"/>
      <c r="GSQ11" s="2936"/>
      <c r="GSR11" s="2936"/>
      <c r="GSS11" s="2936"/>
      <c r="GST11" s="2936"/>
      <c r="GSU11" s="2936"/>
      <c r="GSV11" s="2936"/>
      <c r="GSW11" s="2936"/>
      <c r="GSX11" s="2936"/>
      <c r="GSY11" s="2936"/>
      <c r="GSZ11" s="2936"/>
      <c r="GTA11" s="2936"/>
      <c r="GTB11" s="2936"/>
      <c r="GTC11" s="2936"/>
      <c r="GTD11" s="2936"/>
      <c r="GTE11" s="2936"/>
      <c r="GTF11" s="2936"/>
      <c r="GTG11" s="2936"/>
      <c r="GTH11" s="2936"/>
      <c r="GTI11" s="2936"/>
      <c r="GTJ11" s="2936"/>
      <c r="GTK11" s="2936"/>
      <c r="GTL11" s="2936"/>
      <c r="GTM11" s="2936"/>
      <c r="GTN11" s="2936"/>
      <c r="GTO11" s="2936"/>
      <c r="GTP11" s="2936"/>
      <c r="GTQ11" s="2936"/>
      <c r="GTR11" s="2936"/>
      <c r="GTS11" s="2936"/>
      <c r="GTT11" s="2936"/>
      <c r="GTU11" s="2936"/>
      <c r="GTV11" s="2936"/>
      <c r="GTW11" s="2936"/>
      <c r="GTX11" s="2936"/>
      <c r="GTY11" s="2936"/>
      <c r="GTZ11" s="2936"/>
      <c r="GUA11" s="2936"/>
      <c r="GUB11" s="2936"/>
      <c r="GUC11" s="2936"/>
      <c r="GUD11" s="2936"/>
      <c r="GUE11" s="2936"/>
      <c r="GUF11" s="2936"/>
      <c r="GUG11" s="2936"/>
      <c r="GUH11" s="2936"/>
      <c r="GUI11" s="2936"/>
      <c r="GUJ11" s="2936"/>
      <c r="GUK11" s="2936"/>
      <c r="GUL11" s="2936"/>
      <c r="GUM11" s="2936"/>
      <c r="GUN11" s="2936"/>
      <c r="GUO11" s="2936"/>
      <c r="GUP11" s="2936"/>
      <c r="GUQ11" s="2936"/>
      <c r="GUR11" s="2936"/>
      <c r="GUS11" s="2936"/>
      <c r="GUT11" s="2936"/>
      <c r="GUU11" s="2936"/>
      <c r="GUV11" s="2936"/>
      <c r="GUW11" s="2936"/>
      <c r="GUX11" s="2936"/>
      <c r="GUY11" s="2936"/>
      <c r="GUZ11" s="2936"/>
      <c r="GVA11" s="2936"/>
      <c r="GVB11" s="2936"/>
      <c r="GVC11" s="2936"/>
      <c r="GVD11" s="2936"/>
      <c r="GVE11" s="2936"/>
      <c r="GVF11" s="2936"/>
      <c r="GVG11" s="2936"/>
      <c r="GVH11" s="2936"/>
      <c r="GVI11" s="2936"/>
      <c r="GVJ11" s="2936"/>
      <c r="GVK11" s="2936"/>
      <c r="GVL11" s="2936"/>
      <c r="GVM11" s="2936"/>
      <c r="GVN11" s="2936"/>
      <c r="GVO11" s="2936"/>
      <c r="GVP11" s="2936"/>
      <c r="GVQ11" s="2936"/>
      <c r="GVR11" s="2936"/>
      <c r="GVS11" s="2936"/>
      <c r="GVT11" s="2936"/>
      <c r="GVU11" s="2936"/>
      <c r="GVV11" s="2936"/>
      <c r="GVW11" s="2936"/>
      <c r="GVX11" s="2936"/>
      <c r="GVY11" s="2936"/>
      <c r="GVZ11" s="2936"/>
      <c r="GWA11" s="2936"/>
      <c r="GWB11" s="2936"/>
      <c r="GWC11" s="2936"/>
      <c r="GWD11" s="2936"/>
      <c r="GWE11" s="2936"/>
      <c r="GWF11" s="2936"/>
      <c r="GWG11" s="2936"/>
      <c r="GWH11" s="2936"/>
      <c r="GWI11" s="2936"/>
      <c r="GWJ11" s="2936"/>
      <c r="GWK11" s="2936"/>
      <c r="GWL11" s="2936"/>
      <c r="GWM11" s="2936"/>
      <c r="GWN11" s="2936"/>
      <c r="GWO11" s="2936"/>
      <c r="GWP11" s="2936"/>
      <c r="GWQ11" s="2936"/>
      <c r="GWR11" s="2936"/>
      <c r="GWS11" s="2936"/>
      <c r="GWT11" s="2936"/>
      <c r="GWU11" s="2936"/>
      <c r="GWV11" s="2936"/>
      <c r="GWW11" s="2936"/>
      <c r="GWX11" s="2936"/>
      <c r="GWY11" s="2936"/>
      <c r="GWZ11" s="2936"/>
      <c r="GXA11" s="2936"/>
      <c r="GXB11" s="2936"/>
      <c r="GXC11" s="2936"/>
      <c r="GXD11" s="2936"/>
      <c r="GXE11" s="2936"/>
      <c r="GXF11" s="2936"/>
      <c r="GXG11" s="2936"/>
      <c r="GXH11" s="2936"/>
      <c r="GXI11" s="2936"/>
      <c r="GXJ11" s="2936"/>
      <c r="GXK11" s="2936"/>
      <c r="GXL11" s="2936"/>
      <c r="GXM11" s="2936"/>
      <c r="GXN11" s="2936"/>
      <c r="GXO11" s="2936"/>
      <c r="GXP11" s="2936"/>
      <c r="GXQ11" s="2936"/>
      <c r="GXR11" s="2936"/>
      <c r="GXS11" s="2936"/>
      <c r="GXT11" s="2936"/>
      <c r="GXU11" s="2936"/>
      <c r="GXV11" s="2936"/>
      <c r="GXW11" s="2936"/>
      <c r="GXX11" s="2936"/>
      <c r="GXY11" s="2936"/>
      <c r="GXZ11" s="2936"/>
      <c r="GYA11" s="2936"/>
      <c r="GYB11" s="2936"/>
      <c r="GYC11" s="2936"/>
      <c r="GYD11" s="2936"/>
      <c r="GYE11" s="2936"/>
      <c r="GYF11" s="2936"/>
      <c r="GYG11" s="2936"/>
      <c r="GYH11" s="2936"/>
      <c r="GYI11" s="2936"/>
      <c r="GYJ11" s="2936"/>
      <c r="GYK11" s="2936"/>
      <c r="GYL11" s="2936"/>
      <c r="GYM11" s="2936"/>
      <c r="GYN11" s="2936"/>
      <c r="GYO11" s="2936"/>
      <c r="GYP11" s="2936"/>
      <c r="GYQ11" s="2936"/>
      <c r="GYR11" s="2936"/>
      <c r="GYS11" s="2936"/>
      <c r="GYT11" s="2936"/>
      <c r="GYU11" s="2936"/>
      <c r="GYV11" s="2936"/>
      <c r="GYW11" s="2936"/>
      <c r="GYX11" s="2936"/>
      <c r="GYY11" s="2936"/>
      <c r="GYZ11" s="2936"/>
      <c r="GZA11" s="2936"/>
      <c r="GZB11" s="2936"/>
      <c r="GZC11" s="2936"/>
      <c r="GZD11" s="2936"/>
      <c r="GZE11" s="2936"/>
      <c r="GZF11" s="2936"/>
      <c r="GZG11" s="2936"/>
      <c r="GZH11" s="2936"/>
      <c r="GZI11" s="2936"/>
      <c r="GZJ11" s="2936"/>
      <c r="GZK11" s="2936"/>
      <c r="GZL11" s="2936"/>
      <c r="GZM11" s="2936"/>
      <c r="GZN11" s="2936"/>
      <c r="GZO11" s="2936"/>
      <c r="GZP11" s="2936"/>
      <c r="GZQ11" s="2936"/>
      <c r="GZR11" s="2936"/>
      <c r="GZS11" s="2936"/>
      <c r="GZT11" s="2936"/>
      <c r="GZU11" s="2936"/>
      <c r="GZV11" s="2936"/>
      <c r="GZW11" s="2936"/>
      <c r="GZX11" s="2936"/>
      <c r="GZY11" s="2936"/>
      <c r="GZZ11" s="2936"/>
      <c r="HAA11" s="2936"/>
      <c r="HAB11" s="2936"/>
      <c r="HAC11" s="2936"/>
      <c r="HAD11" s="2936"/>
      <c r="HAE11" s="2936"/>
      <c r="HAF11" s="2936"/>
      <c r="HAG11" s="2936"/>
      <c r="HAH11" s="2936"/>
      <c r="HAI11" s="2936"/>
      <c r="HAJ11" s="2936"/>
      <c r="HAK11" s="2936"/>
      <c r="HAL11" s="2936"/>
      <c r="HAM11" s="2936"/>
      <c r="HAN11" s="2936"/>
      <c r="HAO11" s="2936"/>
      <c r="HAP11" s="2936"/>
      <c r="HAQ11" s="2936"/>
      <c r="HAR11" s="2936"/>
      <c r="HAS11" s="2936"/>
      <c r="HAT11" s="2936"/>
      <c r="HAU11" s="2936"/>
      <c r="HAV11" s="2936"/>
      <c r="HAW11" s="2936"/>
      <c r="HAX11" s="2936"/>
      <c r="HAY11" s="2936"/>
      <c r="HAZ11" s="2936"/>
      <c r="HBA11" s="2936"/>
      <c r="HBB11" s="2936"/>
      <c r="HBC11" s="2936"/>
      <c r="HBD11" s="2936"/>
      <c r="HBE11" s="2936"/>
      <c r="HBF11" s="2936"/>
      <c r="HBG11" s="2936"/>
      <c r="HBH11" s="2936"/>
      <c r="HBI11" s="2936"/>
      <c r="HBJ11" s="2936"/>
      <c r="HBK11" s="2936"/>
      <c r="HBL11" s="2936"/>
      <c r="HBM11" s="2936"/>
      <c r="HBN11" s="2936"/>
      <c r="HBO11" s="2936"/>
      <c r="HBP11" s="2936"/>
      <c r="HBQ11" s="2936"/>
      <c r="HBR11" s="2936"/>
      <c r="HBS11" s="2936"/>
      <c r="HBT11" s="2936"/>
      <c r="HBU11" s="2936"/>
      <c r="HBV11" s="2936"/>
      <c r="HBW11" s="2936"/>
      <c r="HBX11" s="2936"/>
      <c r="HBY11" s="2936"/>
      <c r="HBZ11" s="2936"/>
      <c r="HCA11" s="2936"/>
      <c r="HCB11" s="2936"/>
      <c r="HCC11" s="2936"/>
      <c r="HCD11" s="2936"/>
      <c r="HCE11" s="2936"/>
      <c r="HCF11" s="2936"/>
      <c r="HCG11" s="2936"/>
      <c r="HCH11" s="2936"/>
      <c r="HCI11" s="2936"/>
      <c r="HCJ11" s="2936"/>
      <c r="HCK11" s="2936"/>
      <c r="HCL11" s="2936"/>
      <c r="HCM11" s="2936"/>
      <c r="HCN11" s="2936"/>
      <c r="HCO11" s="2936"/>
      <c r="HCP11" s="2936"/>
      <c r="HCQ11" s="2936"/>
      <c r="HCR11" s="2936"/>
      <c r="HCS11" s="2936"/>
      <c r="HCT11" s="2936"/>
      <c r="HCU11" s="2936"/>
      <c r="HCV11" s="2936"/>
      <c r="HCW11" s="2936"/>
      <c r="HCX11" s="2936"/>
      <c r="HCY11" s="2936"/>
      <c r="HCZ11" s="2936"/>
      <c r="HDA11" s="2936"/>
      <c r="HDB11" s="2936"/>
      <c r="HDC11" s="2936"/>
      <c r="HDD11" s="2936"/>
      <c r="HDE11" s="2936"/>
      <c r="HDF11" s="2936"/>
      <c r="HDG11" s="2936"/>
      <c r="HDH11" s="2936"/>
      <c r="HDI11" s="2936"/>
      <c r="HDJ11" s="2936"/>
      <c r="HDK11" s="2936"/>
      <c r="HDL11" s="2936"/>
      <c r="HDM11" s="2936"/>
      <c r="HDN11" s="2936"/>
      <c r="HDO11" s="2936"/>
      <c r="HDP11" s="2936"/>
      <c r="HDQ11" s="2936"/>
      <c r="HDR11" s="2936"/>
      <c r="HDS11" s="2936"/>
      <c r="HDT11" s="2936"/>
      <c r="HDU11" s="2936"/>
      <c r="HDV11" s="2936"/>
      <c r="HDW11" s="2936"/>
      <c r="HDX11" s="2936"/>
      <c r="HDY11" s="2936"/>
      <c r="HDZ11" s="2936"/>
      <c r="HEA11" s="2936"/>
      <c r="HEB11" s="2936"/>
      <c r="HEC11" s="2936"/>
      <c r="HED11" s="2936"/>
      <c r="HEE11" s="2936"/>
      <c r="HEF11" s="2936"/>
      <c r="HEG11" s="2936"/>
      <c r="HEH11" s="2936"/>
      <c r="HEI11" s="2936"/>
      <c r="HEJ11" s="2936"/>
      <c r="HEK11" s="2936"/>
      <c r="HEL11" s="2936"/>
      <c r="HEM11" s="2936"/>
      <c r="HEN11" s="2936"/>
      <c r="HEO11" s="2936"/>
      <c r="HEP11" s="2936"/>
      <c r="HEQ11" s="2936"/>
      <c r="HER11" s="2936"/>
      <c r="HES11" s="2936"/>
      <c r="HET11" s="2936"/>
      <c r="HEU11" s="2936"/>
      <c r="HEV11" s="2936"/>
      <c r="HEW11" s="2936"/>
      <c r="HEX11" s="2936"/>
      <c r="HEY11" s="2936"/>
      <c r="HEZ11" s="2936"/>
      <c r="HFA11" s="2936"/>
      <c r="HFB11" s="2936"/>
      <c r="HFC11" s="2936"/>
      <c r="HFD11" s="2936"/>
      <c r="HFE11" s="2936"/>
      <c r="HFF11" s="2936"/>
      <c r="HFG11" s="2936"/>
      <c r="HFH11" s="2936"/>
      <c r="HFI11" s="2936"/>
      <c r="HFJ11" s="2936"/>
      <c r="HFK11" s="2936"/>
      <c r="HFL11" s="2936"/>
      <c r="HFM11" s="2936"/>
      <c r="HFN11" s="2936"/>
      <c r="HFO11" s="2936"/>
      <c r="HFP11" s="2936"/>
      <c r="HFQ11" s="2936"/>
      <c r="HFR11" s="2936"/>
      <c r="HFS11" s="2936"/>
      <c r="HFT11" s="2936"/>
      <c r="HFU11" s="2936"/>
      <c r="HFV11" s="2936"/>
      <c r="HFW11" s="2936"/>
      <c r="HFX11" s="2936"/>
      <c r="HFY11" s="2936"/>
      <c r="HFZ11" s="2936"/>
      <c r="HGA11" s="2936"/>
      <c r="HGB11" s="2936"/>
      <c r="HGC11" s="2936"/>
      <c r="HGD11" s="2936"/>
      <c r="HGE11" s="2936"/>
      <c r="HGF11" s="2936"/>
      <c r="HGG11" s="2936"/>
      <c r="HGH11" s="2936"/>
      <c r="HGI11" s="2936"/>
      <c r="HGJ11" s="2936"/>
      <c r="HGK11" s="2936"/>
      <c r="HGL11" s="2936"/>
      <c r="HGM11" s="2936"/>
      <c r="HGN11" s="2936"/>
      <c r="HGO11" s="2936"/>
      <c r="HGP11" s="2936"/>
      <c r="HGQ11" s="2936"/>
      <c r="HGR11" s="2936"/>
      <c r="HGS11" s="2936"/>
      <c r="HGT11" s="2936"/>
      <c r="HGU11" s="2936"/>
      <c r="HGV11" s="2936"/>
      <c r="HGW11" s="2936"/>
      <c r="HGX11" s="2936"/>
      <c r="HGY11" s="2936"/>
      <c r="HGZ11" s="2936"/>
      <c r="HHA11" s="2936"/>
      <c r="HHB11" s="2936"/>
      <c r="HHC11" s="2936"/>
      <c r="HHD11" s="2936"/>
      <c r="HHE11" s="2936"/>
      <c r="HHF11" s="2936"/>
      <c r="HHG11" s="2936"/>
      <c r="HHH11" s="2936"/>
      <c r="HHI11" s="2936"/>
      <c r="HHJ11" s="2936"/>
      <c r="HHK11" s="2936"/>
      <c r="HHL11" s="2936"/>
      <c r="HHM11" s="2936"/>
      <c r="HHN11" s="2936"/>
      <c r="HHO11" s="2936"/>
      <c r="HHP11" s="2936"/>
      <c r="HHQ11" s="2936"/>
      <c r="HHR11" s="2936"/>
      <c r="HHS11" s="2936"/>
      <c r="HHT11" s="2936"/>
      <c r="HHU11" s="2936"/>
      <c r="HHV11" s="2936"/>
      <c r="HHW11" s="2936"/>
      <c r="HHX11" s="2936"/>
      <c r="HHY11" s="2936"/>
      <c r="HHZ11" s="2936"/>
      <c r="HIA11" s="2936"/>
      <c r="HIB11" s="2936"/>
      <c r="HIC11" s="2936"/>
      <c r="HID11" s="2936"/>
      <c r="HIE11" s="2936"/>
      <c r="HIF11" s="2936"/>
      <c r="HIG11" s="2936"/>
      <c r="HIH11" s="2936"/>
      <c r="HII11" s="2936"/>
      <c r="HIJ11" s="2936"/>
      <c r="HIK11" s="2936"/>
      <c r="HIL11" s="2936"/>
      <c r="HIM11" s="2936"/>
      <c r="HIN11" s="2936"/>
      <c r="HIO11" s="2936"/>
      <c r="HIP11" s="2936"/>
      <c r="HIQ11" s="2936"/>
      <c r="HIR11" s="2936"/>
      <c r="HIS11" s="2936"/>
      <c r="HIT11" s="2936"/>
      <c r="HIU11" s="2936"/>
      <c r="HIV11" s="2936"/>
      <c r="HIW11" s="2936"/>
      <c r="HIX11" s="2936"/>
      <c r="HIY11" s="2936"/>
      <c r="HIZ11" s="2936"/>
      <c r="HJA11" s="2936"/>
      <c r="HJB11" s="2936"/>
      <c r="HJC11" s="2936"/>
      <c r="HJD11" s="2936"/>
      <c r="HJE11" s="2936"/>
      <c r="HJF11" s="2936"/>
      <c r="HJG11" s="2936"/>
      <c r="HJH11" s="2936"/>
      <c r="HJI11" s="2936"/>
      <c r="HJJ11" s="2936"/>
      <c r="HJK11" s="2936"/>
      <c r="HJL11" s="2936"/>
      <c r="HJM11" s="2936"/>
      <c r="HJN11" s="2936"/>
      <c r="HJO11" s="2936"/>
      <c r="HJP11" s="2936"/>
      <c r="HJQ11" s="2936"/>
      <c r="HJR11" s="2936"/>
      <c r="HJS11" s="2936"/>
      <c r="HJT11" s="2936"/>
      <c r="HJU11" s="2936"/>
      <c r="HJV11" s="2936"/>
      <c r="HJW11" s="2936"/>
      <c r="HJX11" s="2936"/>
      <c r="HJY11" s="2936"/>
      <c r="HJZ11" s="2936"/>
      <c r="HKA11" s="2936"/>
      <c r="HKB11" s="2936"/>
      <c r="HKC11" s="2936"/>
      <c r="HKD11" s="2936"/>
      <c r="HKE11" s="2936"/>
      <c r="HKF11" s="2936"/>
      <c r="HKG11" s="2936"/>
      <c r="HKH11" s="2936"/>
      <c r="HKI11" s="2936"/>
      <c r="HKJ11" s="2936"/>
      <c r="HKK11" s="2936"/>
      <c r="HKL11" s="2936"/>
      <c r="HKM11" s="2936"/>
      <c r="HKN11" s="2936"/>
      <c r="HKO11" s="2936"/>
      <c r="HKP11" s="2936"/>
      <c r="HKQ11" s="2936"/>
      <c r="HKR11" s="2936"/>
      <c r="HKS11" s="2936"/>
      <c r="HKT11" s="2936"/>
      <c r="HKU11" s="2936"/>
      <c r="HKV11" s="2936"/>
      <c r="HKW11" s="2936"/>
      <c r="HKX11" s="2936"/>
      <c r="HKY11" s="2936"/>
      <c r="HKZ11" s="2936"/>
      <c r="HLA11" s="2936"/>
      <c r="HLB11" s="2936"/>
      <c r="HLC11" s="2936"/>
      <c r="HLD11" s="2936"/>
      <c r="HLE11" s="2936"/>
      <c r="HLF11" s="2936"/>
      <c r="HLG11" s="2936"/>
      <c r="HLH11" s="2936"/>
      <c r="HLI11" s="2936"/>
      <c r="HLJ11" s="2936"/>
      <c r="HLK11" s="2936"/>
      <c r="HLL11" s="2936"/>
      <c r="HLM11" s="2936"/>
      <c r="HLN11" s="2936"/>
      <c r="HLO11" s="2936"/>
      <c r="HLP11" s="2936"/>
      <c r="HLQ11" s="2936"/>
      <c r="HLR11" s="2936"/>
      <c r="HLS11" s="2936"/>
      <c r="HLT11" s="2936"/>
      <c r="HLU11" s="2936"/>
      <c r="HLV11" s="2936"/>
      <c r="HLW11" s="2936"/>
      <c r="HLX11" s="2936"/>
      <c r="HLY11" s="2936"/>
      <c r="HLZ11" s="2936"/>
      <c r="HMA11" s="2936"/>
      <c r="HMB11" s="2936"/>
      <c r="HMC11" s="2936"/>
      <c r="HMD11" s="2936"/>
      <c r="HME11" s="2936"/>
      <c r="HMF11" s="2936"/>
      <c r="HMG11" s="2936"/>
      <c r="HMH11" s="2936"/>
      <c r="HMI11" s="2936"/>
      <c r="HMJ11" s="2936"/>
      <c r="HMK11" s="2936"/>
      <c r="HML11" s="2936"/>
      <c r="HMM11" s="2936"/>
      <c r="HMN11" s="2936"/>
      <c r="HMO11" s="2936"/>
      <c r="HMP11" s="2936"/>
      <c r="HMQ11" s="2936"/>
      <c r="HMR11" s="2936"/>
      <c r="HMS11" s="2936"/>
      <c r="HMT11" s="2936"/>
      <c r="HMU11" s="2936"/>
      <c r="HMV11" s="2936"/>
      <c r="HMW11" s="2936"/>
      <c r="HMX11" s="2936"/>
      <c r="HMY11" s="2936"/>
      <c r="HMZ11" s="2936"/>
      <c r="HNA11" s="2936"/>
      <c r="HNB11" s="2936"/>
      <c r="HNC11" s="2936"/>
      <c r="HND11" s="2936"/>
      <c r="HNE11" s="2936"/>
      <c r="HNF11" s="2936"/>
      <c r="HNG11" s="2936"/>
      <c r="HNH11" s="2936"/>
      <c r="HNI11" s="2936"/>
      <c r="HNJ11" s="2936"/>
      <c r="HNK11" s="2936"/>
      <c r="HNL11" s="2936"/>
      <c r="HNM11" s="2936"/>
      <c r="HNN11" s="2936"/>
      <c r="HNO11" s="2936"/>
      <c r="HNP11" s="2936"/>
      <c r="HNQ11" s="2936"/>
      <c r="HNR11" s="2936"/>
      <c r="HNS11" s="2936"/>
      <c r="HNT11" s="2936"/>
      <c r="HNU11" s="2936"/>
      <c r="HNV11" s="2936"/>
      <c r="HNW11" s="2936"/>
      <c r="HNX11" s="2936"/>
      <c r="HNY11" s="2936"/>
      <c r="HNZ11" s="2936"/>
      <c r="HOA11" s="2936"/>
      <c r="HOB11" s="2936"/>
      <c r="HOC11" s="2936"/>
      <c r="HOD11" s="2936"/>
      <c r="HOE11" s="2936"/>
      <c r="HOF11" s="2936"/>
      <c r="HOG11" s="2936"/>
      <c r="HOH11" s="2936"/>
      <c r="HOI11" s="2936"/>
      <c r="HOJ11" s="2936"/>
      <c r="HOK11" s="2936"/>
      <c r="HOL11" s="2936"/>
      <c r="HOM11" s="2936"/>
      <c r="HON11" s="2936"/>
      <c r="HOO11" s="2936"/>
      <c r="HOP11" s="2936"/>
      <c r="HOQ11" s="2936"/>
      <c r="HOR11" s="2936"/>
      <c r="HOS11" s="2936"/>
      <c r="HOT11" s="2936"/>
      <c r="HOU11" s="2936"/>
      <c r="HOV11" s="2936"/>
      <c r="HOW11" s="2936"/>
      <c r="HOX11" s="2936"/>
      <c r="HOY11" s="2936"/>
      <c r="HOZ11" s="2936"/>
      <c r="HPA11" s="2936"/>
      <c r="HPB11" s="2936"/>
      <c r="HPC11" s="2936"/>
      <c r="HPD11" s="2936"/>
      <c r="HPE11" s="2936"/>
      <c r="HPF11" s="2936"/>
      <c r="HPG11" s="2936"/>
      <c r="HPH11" s="2936"/>
      <c r="HPI11" s="2936"/>
      <c r="HPJ11" s="2936"/>
      <c r="HPK11" s="2936"/>
      <c r="HPL11" s="2936"/>
      <c r="HPM11" s="2936"/>
      <c r="HPN11" s="2936"/>
      <c r="HPO11" s="2936"/>
      <c r="HPP11" s="2936"/>
      <c r="HPQ11" s="2936"/>
      <c r="HPR11" s="2936"/>
      <c r="HPS11" s="2936"/>
      <c r="HPT11" s="2936"/>
      <c r="HPU11" s="2936"/>
      <c r="HPV11" s="2936"/>
      <c r="HPW11" s="2936"/>
      <c r="HPX11" s="2936"/>
      <c r="HPY11" s="2936"/>
      <c r="HPZ11" s="2936"/>
      <c r="HQA11" s="2936"/>
      <c r="HQB11" s="2936"/>
      <c r="HQC11" s="2936"/>
      <c r="HQD11" s="2936"/>
      <c r="HQE11" s="2936"/>
      <c r="HQF11" s="2936"/>
      <c r="HQG11" s="2936"/>
      <c r="HQH11" s="2936"/>
      <c r="HQI11" s="2936"/>
      <c r="HQJ11" s="2936"/>
      <c r="HQK11" s="2936"/>
      <c r="HQL11" s="2936"/>
      <c r="HQM11" s="2936"/>
      <c r="HQN11" s="2936"/>
      <c r="HQO11" s="2936"/>
      <c r="HQP11" s="2936"/>
      <c r="HQQ11" s="2936"/>
      <c r="HQR11" s="2936"/>
      <c r="HQS11" s="2936"/>
      <c r="HQT11" s="2936"/>
      <c r="HQU11" s="2936"/>
      <c r="HQV11" s="2936"/>
      <c r="HQW11" s="2936"/>
      <c r="HQX11" s="2936"/>
      <c r="HQY11" s="2936"/>
      <c r="HQZ11" s="2936"/>
      <c r="HRA11" s="2936"/>
      <c r="HRB11" s="2936"/>
      <c r="HRC11" s="2936"/>
      <c r="HRD11" s="2936"/>
      <c r="HRE11" s="2936"/>
      <c r="HRF11" s="2936"/>
      <c r="HRG11" s="2936"/>
      <c r="HRH11" s="2936"/>
      <c r="HRI11" s="2936"/>
      <c r="HRJ11" s="2936"/>
      <c r="HRK11" s="2936"/>
      <c r="HRL11" s="2936"/>
      <c r="HRM11" s="2936"/>
      <c r="HRN11" s="2936"/>
      <c r="HRO11" s="2936"/>
      <c r="HRP11" s="2936"/>
      <c r="HRQ11" s="2936"/>
      <c r="HRR11" s="2936"/>
      <c r="HRS11" s="2936"/>
      <c r="HRT11" s="2936"/>
      <c r="HRU11" s="2936"/>
      <c r="HRV11" s="2936"/>
      <c r="HRW11" s="2936"/>
      <c r="HRX11" s="2936"/>
      <c r="HRY11" s="2936"/>
      <c r="HRZ11" s="2936"/>
      <c r="HSA11" s="2936"/>
      <c r="HSB11" s="2936"/>
      <c r="HSC11" s="2936"/>
      <c r="HSD11" s="2936"/>
      <c r="HSE11" s="2936"/>
      <c r="HSF11" s="2936"/>
      <c r="HSG11" s="2936"/>
      <c r="HSH11" s="2936"/>
      <c r="HSI11" s="2936"/>
      <c r="HSJ11" s="2936"/>
      <c r="HSK11" s="2936"/>
      <c r="HSL11" s="2936"/>
      <c r="HSM11" s="2936"/>
      <c r="HSN11" s="2936"/>
      <c r="HSO11" s="2936"/>
      <c r="HSP11" s="2936"/>
      <c r="HSQ11" s="2936"/>
      <c r="HSR11" s="2936"/>
      <c r="HSS11" s="2936"/>
      <c r="HST11" s="2936"/>
      <c r="HSU11" s="2936"/>
      <c r="HSV11" s="2936"/>
      <c r="HSW11" s="2936"/>
      <c r="HSX11" s="2936"/>
      <c r="HSY11" s="2936"/>
      <c r="HSZ11" s="2936"/>
      <c r="HTA11" s="2936"/>
      <c r="HTB11" s="2936"/>
      <c r="HTC11" s="2936"/>
      <c r="HTD11" s="2936"/>
      <c r="HTE11" s="2936"/>
      <c r="HTF11" s="2936"/>
      <c r="HTG11" s="2936"/>
      <c r="HTH11" s="2936"/>
      <c r="HTI11" s="2936"/>
      <c r="HTJ11" s="2936"/>
      <c r="HTK11" s="2936"/>
      <c r="HTL11" s="2936"/>
      <c r="HTM11" s="2936"/>
      <c r="HTN11" s="2936"/>
      <c r="HTO11" s="2936"/>
      <c r="HTP11" s="2936"/>
      <c r="HTQ11" s="2936"/>
      <c r="HTR11" s="2936"/>
      <c r="HTS11" s="2936"/>
      <c r="HTT11" s="2936"/>
      <c r="HTU11" s="2936"/>
      <c r="HTV11" s="2936"/>
      <c r="HTW11" s="2936"/>
      <c r="HTX11" s="2936"/>
      <c r="HTY11" s="2936"/>
      <c r="HTZ11" s="2936"/>
      <c r="HUA11" s="2936"/>
      <c r="HUB11" s="2936"/>
      <c r="HUC11" s="2936"/>
      <c r="HUD11" s="2936"/>
      <c r="HUE11" s="2936"/>
      <c r="HUF11" s="2936"/>
      <c r="HUG11" s="2936"/>
      <c r="HUH11" s="2936"/>
      <c r="HUI11" s="2936"/>
      <c r="HUJ11" s="2936"/>
      <c r="HUK11" s="2936"/>
      <c r="HUL11" s="2936"/>
      <c r="HUM11" s="2936"/>
      <c r="HUN11" s="2936"/>
      <c r="HUO11" s="2936"/>
      <c r="HUP11" s="2936"/>
      <c r="HUQ11" s="2936"/>
      <c r="HUR11" s="2936"/>
      <c r="HUS11" s="2936"/>
      <c r="HUT11" s="2936"/>
      <c r="HUU11" s="2936"/>
      <c r="HUV11" s="2936"/>
      <c r="HUW11" s="2936"/>
      <c r="HUX11" s="2936"/>
      <c r="HUY11" s="2936"/>
      <c r="HUZ11" s="2936"/>
      <c r="HVA11" s="2936"/>
      <c r="HVB11" s="2936"/>
      <c r="HVC11" s="2936"/>
      <c r="HVD11" s="2936"/>
      <c r="HVE11" s="2936"/>
      <c r="HVF11" s="2936"/>
      <c r="HVG11" s="2936"/>
      <c r="HVH11" s="2936"/>
      <c r="HVI11" s="2936"/>
      <c r="HVJ11" s="2936"/>
      <c r="HVK11" s="2936"/>
      <c r="HVL11" s="2936"/>
      <c r="HVM11" s="2936"/>
      <c r="HVN11" s="2936"/>
      <c r="HVO11" s="2936"/>
      <c r="HVP11" s="2936"/>
      <c r="HVQ11" s="2936"/>
      <c r="HVR11" s="2936"/>
      <c r="HVS11" s="2936"/>
      <c r="HVT11" s="2936"/>
      <c r="HVU11" s="2936"/>
      <c r="HVV11" s="2936"/>
      <c r="HVW11" s="2936"/>
      <c r="HVX11" s="2936"/>
      <c r="HVY11" s="2936"/>
      <c r="HVZ11" s="2936"/>
      <c r="HWA11" s="2936"/>
      <c r="HWB11" s="2936"/>
      <c r="HWC11" s="2936"/>
      <c r="HWD11" s="2936"/>
      <c r="HWE11" s="2936"/>
      <c r="HWF11" s="2936"/>
      <c r="HWG11" s="2936"/>
      <c r="HWH11" s="2936"/>
      <c r="HWI11" s="2936"/>
      <c r="HWJ11" s="2936"/>
      <c r="HWK11" s="2936"/>
      <c r="HWL11" s="2936"/>
      <c r="HWM11" s="2936"/>
      <c r="HWN11" s="2936"/>
      <c r="HWO11" s="2936"/>
      <c r="HWP11" s="2936"/>
      <c r="HWQ11" s="2936"/>
      <c r="HWR11" s="2936"/>
      <c r="HWS11" s="2936"/>
      <c r="HWT11" s="2936"/>
      <c r="HWU11" s="2936"/>
      <c r="HWV11" s="2936"/>
      <c r="HWW11" s="2936"/>
      <c r="HWX11" s="2936"/>
      <c r="HWY11" s="2936"/>
      <c r="HWZ11" s="2936"/>
      <c r="HXA11" s="2936"/>
      <c r="HXB11" s="2936"/>
      <c r="HXC11" s="2936"/>
      <c r="HXD11" s="2936"/>
      <c r="HXE11" s="2936"/>
      <c r="HXF11" s="2936"/>
      <c r="HXG11" s="2936"/>
      <c r="HXH11" s="2936"/>
      <c r="HXI11" s="2936"/>
      <c r="HXJ11" s="2936"/>
      <c r="HXK11" s="2936"/>
      <c r="HXL11" s="2936"/>
      <c r="HXM11" s="2936"/>
      <c r="HXN11" s="2936"/>
      <c r="HXO11" s="2936"/>
      <c r="HXP11" s="2936"/>
      <c r="HXQ11" s="2936"/>
      <c r="HXR11" s="2936"/>
      <c r="HXS11" s="2936"/>
      <c r="HXT11" s="2936"/>
      <c r="HXU11" s="2936"/>
      <c r="HXV11" s="2936"/>
      <c r="HXW11" s="2936"/>
      <c r="HXX11" s="2936"/>
      <c r="HXY11" s="2936"/>
      <c r="HXZ11" s="2936"/>
      <c r="HYA11" s="2936"/>
      <c r="HYB11" s="2936"/>
      <c r="HYC11" s="2936"/>
      <c r="HYD11" s="2936"/>
      <c r="HYE11" s="2936"/>
      <c r="HYF11" s="2936"/>
      <c r="HYG11" s="2936"/>
      <c r="HYH11" s="2936"/>
      <c r="HYI11" s="2936"/>
      <c r="HYJ11" s="2936"/>
      <c r="HYK11" s="2936"/>
      <c r="HYL11" s="2936"/>
      <c r="HYM11" s="2936"/>
      <c r="HYN11" s="2936"/>
      <c r="HYO11" s="2936"/>
      <c r="HYP11" s="2936"/>
      <c r="HYQ11" s="2936"/>
      <c r="HYR11" s="2936"/>
      <c r="HYS11" s="2936"/>
      <c r="HYT11" s="2936"/>
      <c r="HYU11" s="2936"/>
      <c r="HYV11" s="2936"/>
      <c r="HYW11" s="2936"/>
      <c r="HYX11" s="2936"/>
      <c r="HYY11" s="2936"/>
      <c r="HYZ11" s="2936"/>
      <c r="HZA11" s="2936"/>
      <c r="HZB11" s="2936"/>
      <c r="HZC11" s="2936"/>
      <c r="HZD11" s="2936"/>
      <c r="HZE11" s="2936"/>
      <c r="HZF11" s="2936"/>
      <c r="HZG11" s="2936"/>
      <c r="HZH11" s="2936"/>
      <c r="HZI11" s="2936"/>
      <c r="HZJ11" s="2936"/>
      <c r="HZK11" s="2936"/>
      <c r="HZL11" s="2936"/>
      <c r="HZM11" s="2936"/>
      <c r="HZN11" s="2936"/>
      <c r="HZO11" s="2936"/>
      <c r="HZP11" s="2936"/>
      <c r="HZQ11" s="2936"/>
      <c r="HZR11" s="2936"/>
      <c r="HZS11" s="2936"/>
      <c r="HZT11" s="2936"/>
      <c r="HZU11" s="2936"/>
      <c r="HZV11" s="2936"/>
      <c r="HZW11" s="2936"/>
      <c r="HZX11" s="2936"/>
      <c r="HZY11" s="2936"/>
      <c r="HZZ11" s="2936"/>
      <c r="IAA11" s="2936"/>
      <c r="IAB11" s="2936"/>
      <c r="IAC11" s="2936"/>
      <c r="IAD11" s="2936"/>
      <c r="IAE11" s="2936"/>
      <c r="IAF11" s="2936"/>
      <c r="IAG11" s="2936"/>
      <c r="IAH11" s="2936"/>
      <c r="IAI11" s="2936"/>
      <c r="IAJ11" s="2936"/>
      <c r="IAK11" s="2936"/>
      <c r="IAL11" s="2936"/>
      <c r="IAM11" s="2936"/>
      <c r="IAN11" s="2936"/>
      <c r="IAO11" s="2936"/>
      <c r="IAP11" s="2936"/>
      <c r="IAQ11" s="2936"/>
      <c r="IAR11" s="2936"/>
      <c r="IAS11" s="2936"/>
      <c r="IAT11" s="2936"/>
      <c r="IAU11" s="2936"/>
      <c r="IAV11" s="2936"/>
      <c r="IAW11" s="2936"/>
      <c r="IAX11" s="2936"/>
      <c r="IAY11" s="2936"/>
      <c r="IAZ11" s="2936"/>
      <c r="IBA11" s="2936"/>
      <c r="IBB11" s="2936"/>
      <c r="IBC11" s="2936"/>
      <c r="IBD11" s="2936"/>
      <c r="IBE11" s="2936"/>
      <c r="IBF11" s="2936"/>
      <c r="IBG11" s="2936"/>
      <c r="IBH11" s="2936"/>
      <c r="IBI11" s="2936"/>
      <c r="IBJ11" s="2936"/>
      <c r="IBK11" s="2936"/>
      <c r="IBL11" s="2936"/>
      <c r="IBM11" s="2936"/>
      <c r="IBN11" s="2936"/>
      <c r="IBO11" s="2936"/>
      <c r="IBP11" s="2936"/>
      <c r="IBQ11" s="2936"/>
      <c r="IBR11" s="2936"/>
      <c r="IBS11" s="2936"/>
      <c r="IBT11" s="2936"/>
      <c r="IBU11" s="2936"/>
      <c r="IBV11" s="2936"/>
      <c r="IBW11" s="2936"/>
      <c r="IBX11" s="2936"/>
      <c r="IBY11" s="2936"/>
      <c r="IBZ11" s="2936"/>
      <c r="ICA11" s="2936"/>
      <c r="ICB11" s="2936"/>
      <c r="ICC11" s="2936"/>
      <c r="ICD11" s="2936"/>
      <c r="ICE11" s="2936"/>
      <c r="ICF11" s="2936"/>
      <c r="ICG11" s="2936"/>
      <c r="ICH11" s="2936"/>
      <c r="ICI11" s="2936"/>
      <c r="ICJ11" s="2936"/>
      <c r="ICK11" s="2936"/>
      <c r="ICL11" s="2936"/>
      <c r="ICM11" s="2936"/>
      <c r="ICN11" s="2936"/>
      <c r="ICO11" s="2936"/>
      <c r="ICP11" s="2936"/>
      <c r="ICQ11" s="2936"/>
      <c r="ICR11" s="2936"/>
      <c r="ICS11" s="2936"/>
      <c r="ICT11" s="2936"/>
      <c r="ICU11" s="2936"/>
      <c r="ICV11" s="2936"/>
      <c r="ICW11" s="2936"/>
      <c r="ICX11" s="2936"/>
      <c r="ICY11" s="2936"/>
      <c r="ICZ11" s="2936"/>
      <c r="IDA11" s="2936"/>
      <c r="IDB11" s="2936"/>
      <c r="IDC11" s="2936"/>
      <c r="IDD11" s="2936"/>
      <c r="IDE11" s="2936"/>
      <c r="IDF11" s="2936"/>
      <c r="IDG11" s="2936"/>
      <c r="IDH11" s="2936"/>
      <c r="IDI11" s="2936"/>
      <c r="IDJ11" s="2936"/>
      <c r="IDK11" s="2936"/>
      <c r="IDL11" s="2936"/>
      <c r="IDM11" s="2936"/>
      <c r="IDN11" s="2936"/>
      <c r="IDO11" s="2936"/>
      <c r="IDP11" s="2936"/>
      <c r="IDQ11" s="2936"/>
      <c r="IDR11" s="2936"/>
      <c r="IDS11" s="2936"/>
      <c r="IDT11" s="2936"/>
      <c r="IDU11" s="2936"/>
      <c r="IDV11" s="2936"/>
      <c r="IDW11" s="2936"/>
      <c r="IDX11" s="2936"/>
      <c r="IDY11" s="2936"/>
      <c r="IDZ11" s="2936"/>
      <c r="IEA11" s="2936"/>
      <c r="IEB11" s="2936"/>
      <c r="IEC11" s="2936"/>
      <c r="IED11" s="2936"/>
      <c r="IEE11" s="2936"/>
      <c r="IEF11" s="2936"/>
      <c r="IEG11" s="2936"/>
      <c r="IEH11" s="2936"/>
      <c r="IEI11" s="2936"/>
      <c r="IEJ11" s="2936"/>
      <c r="IEK11" s="2936"/>
      <c r="IEL11" s="2936"/>
      <c r="IEM11" s="2936"/>
      <c r="IEN11" s="2936"/>
      <c r="IEO11" s="2936"/>
      <c r="IEP11" s="2936"/>
      <c r="IEQ11" s="2936"/>
      <c r="IER11" s="2936"/>
      <c r="IES11" s="2936"/>
      <c r="IET11" s="2936"/>
      <c r="IEU11" s="2936"/>
      <c r="IEV11" s="2936"/>
      <c r="IEW11" s="2936"/>
      <c r="IEX11" s="2936"/>
      <c r="IEY11" s="2936"/>
      <c r="IEZ11" s="2936"/>
      <c r="IFA11" s="2936"/>
      <c r="IFB11" s="2936"/>
      <c r="IFC11" s="2936"/>
      <c r="IFD11" s="2936"/>
      <c r="IFE11" s="2936"/>
      <c r="IFF11" s="2936"/>
      <c r="IFG11" s="2936"/>
      <c r="IFH11" s="2936"/>
      <c r="IFI11" s="2936"/>
      <c r="IFJ11" s="2936"/>
      <c r="IFK11" s="2936"/>
      <c r="IFL11" s="2936"/>
      <c r="IFM11" s="2936"/>
      <c r="IFN11" s="2936"/>
      <c r="IFO11" s="2936"/>
      <c r="IFP11" s="2936"/>
      <c r="IFQ11" s="2936"/>
      <c r="IFR11" s="2936"/>
      <c r="IFS11" s="2936"/>
      <c r="IFT11" s="2936"/>
      <c r="IFU11" s="2936"/>
      <c r="IFV11" s="2936"/>
      <c r="IFW11" s="2936"/>
      <c r="IFX11" s="2936"/>
      <c r="IFY11" s="2936"/>
      <c r="IFZ11" s="2936"/>
      <c r="IGA11" s="2936"/>
      <c r="IGB11" s="2936"/>
      <c r="IGC11" s="2936"/>
      <c r="IGD11" s="2936"/>
      <c r="IGE11" s="2936"/>
      <c r="IGF11" s="2936"/>
      <c r="IGG11" s="2936"/>
      <c r="IGH11" s="2936"/>
      <c r="IGI11" s="2936"/>
      <c r="IGJ11" s="2936"/>
      <c r="IGK11" s="2936"/>
      <c r="IGL11" s="2936"/>
      <c r="IGM11" s="2936"/>
      <c r="IGN11" s="2936"/>
      <c r="IGO11" s="2936"/>
      <c r="IGP11" s="2936"/>
      <c r="IGQ11" s="2936"/>
      <c r="IGR11" s="2936"/>
      <c r="IGS11" s="2936"/>
      <c r="IGT11" s="2936"/>
      <c r="IGU11" s="2936"/>
      <c r="IGV11" s="2936"/>
      <c r="IGW11" s="2936"/>
      <c r="IGX11" s="2936"/>
      <c r="IGY11" s="2936"/>
      <c r="IGZ11" s="2936"/>
      <c r="IHA11" s="2936"/>
      <c r="IHB11" s="2936"/>
      <c r="IHC11" s="2936"/>
      <c r="IHD11" s="2936"/>
      <c r="IHE11" s="2936"/>
      <c r="IHF11" s="2936"/>
      <c r="IHG11" s="2936"/>
      <c r="IHH11" s="2936"/>
      <c r="IHI11" s="2936"/>
      <c r="IHJ11" s="2936"/>
      <c r="IHK11" s="2936"/>
      <c r="IHL11" s="2936"/>
      <c r="IHM11" s="2936"/>
      <c r="IHN11" s="2936"/>
      <c r="IHO11" s="2936"/>
      <c r="IHP11" s="2936"/>
      <c r="IHQ11" s="2936"/>
      <c r="IHR11" s="2936"/>
      <c r="IHS11" s="2936"/>
      <c r="IHT11" s="2936"/>
      <c r="IHU11" s="2936"/>
      <c r="IHV11" s="2936"/>
      <c r="IHW11" s="2936"/>
      <c r="IHX11" s="2936"/>
      <c r="IHY11" s="2936"/>
      <c r="IHZ11" s="2936"/>
      <c r="IIA11" s="2936"/>
      <c r="IIB11" s="2936"/>
      <c r="IIC11" s="2936"/>
      <c r="IID11" s="2936"/>
      <c r="IIE11" s="2936"/>
      <c r="IIF11" s="2936"/>
      <c r="IIG11" s="2936"/>
      <c r="IIH11" s="2936"/>
      <c r="III11" s="2936"/>
      <c r="IIJ11" s="2936"/>
      <c r="IIK11" s="2936"/>
      <c r="IIL11" s="2936"/>
      <c r="IIM11" s="2936"/>
      <c r="IIN11" s="2936"/>
      <c r="IIO11" s="2936"/>
      <c r="IIP11" s="2936"/>
      <c r="IIQ11" s="2936"/>
      <c r="IIR11" s="2936"/>
      <c r="IIS11" s="2936"/>
      <c r="IIT11" s="2936"/>
      <c r="IIU11" s="2936"/>
      <c r="IIV11" s="2936"/>
      <c r="IIW11" s="2936"/>
      <c r="IIX11" s="2936"/>
      <c r="IIY11" s="2936"/>
      <c r="IIZ11" s="2936"/>
      <c r="IJA11" s="2936"/>
      <c r="IJB11" s="2936"/>
      <c r="IJC11" s="2936"/>
      <c r="IJD11" s="2936"/>
      <c r="IJE11" s="2936"/>
      <c r="IJF11" s="2936"/>
      <c r="IJG11" s="2936"/>
      <c r="IJH11" s="2936"/>
      <c r="IJI11" s="2936"/>
      <c r="IJJ11" s="2936"/>
      <c r="IJK11" s="2936"/>
      <c r="IJL11" s="2936"/>
      <c r="IJM11" s="2936"/>
      <c r="IJN11" s="2936"/>
      <c r="IJO11" s="2936"/>
      <c r="IJP11" s="2936"/>
      <c r="IJQ11" s="2936"/>
      <c r="IJR11" s="2936"/>
      <c r="IJS11" s="2936"/>
      <c r="IJT11" s="2936"/>
      <c r="IJU11" s="2936"/>
      <c r="IJV11" s="2936"/>
      <c r="IJW11" s="2936"/>
      <c r="IJX11" s="2936"/>
      <c r="IJY11" s="2936"/>
      <c r="IJZ11" s="2936"/>
      <c r="IKA11" s="2936"/>
      <c r="IKB11" s="2936"/>
      <c r="IKC11" s="2936"/>
      <c r="IKD11" s="2936"/>
      <c r="IKE11" s="2936"/>
      <c r="IKF11" s="2936"/>
      <c r="IKG11" s="2936"/>
      <c r="IKH11" s="2936"/>
      <c r="IKI11" s="2936"/>
      <c r="IKJ11" s="2936"/>
      <c r="IKK11" s="2936"/>
      <c r="IKL11" s="2936"/>
      <c r="IKM11" s="2936"/>
      <c r="IKN11" s="2936"/>
      <c r="IKO11" s="2936"/>
      <c r="IKP11" s="2936"/>
      <c r="IKQ11" s="2936"/>
      <c r="IKR11" s="2936"/>
      <c r="IKS11" s="2936"/>
      <c r="IKT11" s="2936"/>
      <c r="IKU11" s="2936"/>
      <c r="IKV11" s="2936"/>
      <c r="IKW11" s="2936"/>
      <c r="IKX11" s="2936"/>
      <c r="IKY11" s="2936"/>
      <c r="IKZ11" s="2936"/>
      <c r="ILA11" s="2936"/>
      <c r="ILB11" s="2936"/>
      <c r="ILC11" s="2936"/>
      <c r="ILD11" s="2936"/>
      <c r="ILE11" s="2936"/>
      <c r="ILF11" s="2936"/>
      <c r="ILG11" s="2936"/>
      <c r="ILH11" s="2936"/>
      <c r="ILI11" s="2936"/>
      <c r="ILJ11" s="2936"/>
      <c r="ILK11" s="2936"/>
      <c r="ILL11" s="2936"/>
      <c r="ILM11" s="2936"/>
      <c r="ILN11" s="2936"/>
      <c r="ILO11" s="2936"/>
      <c r="ILP11" s="2936"/>
      <c r="ILQ11" s="2936"/>
      <c r="ILR11" s="2936"/>
      <c r="ILS11" s="2936"/>
      <c r="ILT11" s="2936"/>
      <c r="ILU11" s="2936"/>
      <c r="ILV11" s="2936"/>
      <c r="ILW11" s="2936"/>
      <c r="ILX11" s="2936"/>
      <c r="ILY11" s="2936"/>
      <c r="ILZ11" s="2936"/>
      <c r="IMA11" s="2936"/>
      <c r="IMB11" s="2936"/>
      <c r="IMC11" s="2936"/>
      <c r="IMD11" s="2936"/>
      <c r="IME11" s="2936"/>
      <c r="IMF11" s="2936"/>
      <c r="IMG11" s="2936"/>
      <c r="IMH11" s="2936"/>
      <c r="IMI11" s="2936"/>
      <c r="IMJ11" s="2936"/>
      <c r="IMK11" s="2936"/>
      <c r="IML11" s="2936"/>
      <c r="IMM11" s="2936"/>
      <c r="IMN11" s="2936"/>
      <c r="IMO11" s="2936"/>
      <c r="IMP11" s="2936"/>
      <c r="IMQ11" s="2936"/>
      <c r="IMR11" s="2936"/>
      <c r="IMS11" s="2936"/>
      <c r="IMT11" s="2936"/>
      <c r="IMU11" s="2936"/>
      <c r="IMV11" s="2936"/>
      <c r="IMW11" s="2936"/>
      <c r="IMX11" s="2936"/>
      <c r="IMY11" s="2936"/>
      <c r="IMZ11" s="2936"/>
      <c r="INA11" s="2936"/>
      <c r="INB11" s="2936"/>
      <c r="INC11" s="2936"/>
      <c r="IND11" s="2936"/>
      <c r="INE11" s="2936"/>
      <c r="INF11" s="2936"/>
      <c r="ING11" s="2936"/>
      <c r="INH11" s="2936"/>
      <c r="INI11" s="2936"/>
      <c r="INJ11" s="2936"/>
      <c r="INK11" s="2936"/>
      <c r="INL11" s="2936"/>
      <c r="INM11" s="2936"/>
      <c r="INN11" s="2936"/>
      <c r="INO11" s="2936"/>
      <c r="INP11" s="2936"/>
      <c r="INQ11" s="2936"/>
      <c r="INR11" s="2936"/>
      <c r="INS11" s="2936"/>
      <c r="INT11" s="2936"/>
      <c r="INU11" s="2936"/>
      <c r="INV11" s="2936"/>
      <c r="INW11" s="2936"/>
      <c r="INX11" s="2936"/>
      <c r="INY11" s="2936"/>
      <c r="INZ11" s="2936"/>
      <c r="IOA11" s="2936"/>
      <c r="IOB11" s="2936"/>
      <c r="IOC11" s="2936"/>
      <c r="IOD11" s="2936"/>
      <c r="IOE11" s="2936"/>
      <c r="IOF11" s="2936"/>
      <c r="IOG11" s="2936"/>
      <c r="IOH11" s="2936"/>
      <c r="IOI11" s="2936"/>
      <c r="IOJ11" s="2936"/>
      <c r="IOK11" s="2936"/>
      <c r="IOL11" s="2936"/>
      <c r="IOM11" s="2936"/>
      <c r="ION11" s="2936"/>
      <c r="IOO11" s="2936"/>
      <c r="IOP11" s="2936"/>
      <c r="IOQ11" s="2936"/>
      <c r="IOR11" s="2936"/>
      <c r="IOS11" s="2936"/>
      <c r="IOT11" s="2936"/>
      <c r="IOU11" s="2936"/>
      <c r="IOV11" s="2936"/>
      <c r="IOW11" s="2936"/>
      <c r="IOX11" s="2936"/>
      <c r="IOY11" s="2936"/>
      <c r="IOZ11" s="2936"/>
      <c r="IPA11" s="2936"/>
      <c r="IPB11" s="2936"/>
      <c r="IPC11" s="2936"/>
      <c r="IPD11" s="2936"/>
      <c r="IPE11" s="2936"/>
      <c r="IPF11" s="2936"/>
      <c r="IPG11" s="2936"/>
      <c r="IPH11" s="2936"/>
      <c r="IPI11" s="2936"/>
      <c r="IPJ11" s="2936"/>
      <c r="IPK11" s="2936"/>
      <c r="IPL11" s="2936"/>
      <c r="IPM11" s="2936"/>
      <c r="IPN11" s="2936"/>
      <c r="IPO11" s="2936"/>
      <c r="IPP11" s="2936"/>
      <c r="IPQ11" s="2936"/>
      <c r="IPR11" s="2936"/>
      <c r="IPS11" s="2936"/>
      <c r="IPT11" s="2936"/>
      <c r="IPU11" s="2936"/>
      <c r="IPV11" s="2936"/>
      <c r="IPW11" s="2936"/>
      <c r="IPX11" s="2936"/>
      <c r="IPY11" s="2936"/>
      <c r="IPZ11" s="2936"/>
      <c r="IQA11" s="2936"/>
      <c r="IQB11" s="2936"/>
      <c r="IQC11" s="2936"/>
      <c r="IQD11" s="2936"/>
      <c r="IQE11" s="2936"/>
      <c r="IQF11" s="2936"/>
      <c r="IQG11" s="2936"/>
      <c r="IQH11" s="2936"/>
      <c r="IQI11" s="2936"/>
      <c r="IQJ11" s="2936"/>
      <c r="IQK11" s="2936"/>
      <c r="IQL11" s="2936"/>
      <c r="IQM11" s="2936"/>
      <c r="IQN11" s="2936"/>
      <c r="IQO11" s="2936"/>
      <c r="IQP11" s="2936"/>
      <c r="IQQ11" s="2936"/>
      <c r="IQR11" s="2936"/>
      <c r="IQS11" s="2936"/>
      <c r="IQT11" s="2936"/>
      <c r="IQU11" s="2936"/>
      <c r="IQV11" s="2936"/>
      <c r="IQW11" s="2936"/>
      <c r="IQX11" s="2936"/>
      <c r="IQY11" s="2936"/>
      <c r="IQZ11" s="2936"/>
      <c r="IRA11" s="2936"/>
      <c r="IRB11" s="2936"/>
      <c r="IRC11" s="2936"/>
      <c r="IRD11" s="2936"/>
      <c r="IRE11" s="2936"/>
      <c r="IRF11" s="2936"/>
      <c r="IRG11" s="2936"/>
      <c r="IRH11" s="2936"/>
      <c r="IRI11" s="2936"/>
      <c r="IRJ11" s="2936"/>
      <c r="IRK11" s="2936"/>
      <c r="IRL11" s="2936"/>
      <c r="IRM11" s="2936"/>
      <c r="IRN11" s="2936"/>
      <c r="IRO11" s="2936"/>
      <c r="IRP11" s="2936"/>
      <c r="IRQ11" s="2936"/>
      <c r="IRR11" s="2936"/>
      <c r="IRS11" s="2936"/>
      <c r="IRT11" s="2936"/>
      <c r="IRU11" s="2936"/>
      <c r="IRV11" s="2936"/>
      <c r="IRW11" s="2936"/>
      <c r="IRX11" s="2936"/>
      <c r="IRY11" s="2936"/>
      <c r="IRZ11" s="2936"/>
      <c r="ISA11" s="2936"/>
      <c r="ISB11" s="2936"/>
      <c r="ISC11" s="2936"/>
      <c r="ISD11" s="2936"/>
      <c r="ISE11" s="2936"/>
      <c r="ISF11" s="2936"/>
      <c r="ISG11" s="2936"/>
      <c r="ISH11" s="2936"/>
      <c r="ISI11" s="2936"/>
      <c r="ISJ11" s="2936"/>
      <c r="ISK11" s="2936"/>
      <c r="ISL11" s="2936"/>
      <c r="ISM11" s="2936"/>
      <c r="ISN11" s="2936"/>
      <c r="ISO11" s="2936"/>
      <c r="ISP11" s="2936"/>
      <c r="ISQ11" s="2936"/>
      <c r="ISR11" s="2936"/>
      <c r="ISS11" s="2936"/>
      <c r="IST11" s="2936"/>
      <c r="ISU11" s="2936"/>
      <c r="ISV11" s="2936"/>
      <c r="ISW11" s="2936"/>
      <c r="ISX11" s="2936"/>
      <c r="ISY11" s="2936"/>
      <c r="ISZ11" s="2936"/>
      <c r="ITA11" s="2936"/>
      <c r="ITB11" s="2936"/>
      <c r="ITC11" s="2936"/>
      <c r="ITD11" s="2936"/>
      <c r="ITE11" s="2936"/>
      <c r="ITF11" s="2936"/>
      <c r="ITG11" s="2936"/>
      <c r="ITH11" s="2936"/>
      <c r="ITI11" s="2936"/>
      <c r="ITJ11" s="2936"/>
      <c r="ITK11" s="2936"/>
      <c r="ITL11" s="2936"/>
      <c r="ITM11" s="2936"/>
      <c r="ITN11" s="2936"/>
      <c r="ITO11" s="2936"/>
      <c r="ITP11" s="2936"/>
      <c r="ITQ11" s="2936"/>
      <c r="ITR11" s="2936"/>
      <c r="ITS11" s="2936"/>
      <c r="ITT11" s="2936"/>
      <c r="ITU11" s="2936"/>
      <c r="ITV11" s="2936"/>
      <c r="ITW11" s="2936"/>
      <c r="ITX11" s="2936"/>
      <c r="ITY11" s="2936"/>
      <c r="ITZ11" s="2936"/>
      <c r="IUA11" s="2936"/>
      <c r="IUB11" s="2936"/>
      <c r="IUC11" s="2936"/>
      <c r="IUD11" s="2936"/>
      <c r="IUE11" s="2936"/>
      <c r="IUF11" s="2936"/>
      <c r="IUG11" s="2936"/>
      <c r="IUH11" s="2936"/>
      <c r="IUI11" s="2936"/>
      <c r="IUJ11" s="2936"/>
      <c r="IUK11" s="2936"/>
      <c r="IUL11" s="2936"/>
      <c r="IUM11" s="2936"/>
      <c r="IUN11" s="2936"/>
      <c r="IUO11" s="2936"/>
      <c r="IUP11" s="2936"/>
      <c r="IUQ11" s="2936"/>
      <c r="IUR11" s="2936"/>
      <c r="IUS11" s="2936"/>
      <c r="IUT11" s="2936"/>
      <c r="IUU11" s="2936"/>
      <c r="IUV11" s="2936"/>
      <c r="IUW11" s="2936"/>
      <c r="IUX11" s="2936"/>
      <c r="IUY11" s="2936"/>
      <c r="IUZ11" s="2936"/>
      <c r="IVA11" s="2936"/>
      <c r="IVB11" s="2936"/>
      <c r="IVC11" s="2936"/>
      <c r="IVD11" s="2936"/>
      <c r="IVE11" s="2936"/>
      <c r="IVF11" s="2936"/>
      <c r="IVG11" s="2936"/>
      <c r="IVH11" s="2936"/>
      <c r="IVI11" s="2936"/>
      <c r="IVJ11" s="2936"/>
      <c r="IVK11" s="2936"/>
      <c r="IVL11" s="2936"/>
      <c r="IVM11" s="2936"/>
      <c r="IVN11" s="2936"/>
      <c r="IVO11" s="2936"/>
      <c r="IVP11" s="2936"/>
      <c r="IVQ11" s="2936"/>
      <c r="IVR11" s="2936"/>
      <c r="IVS11" s="2936"/>
      <c r="IVT11" s="2936"/>
      <c r="IVU11" s="2936"/>
      <c r="IVV11" s="2936"/>
      <c r="IVW11" s="2936"/>
      <c r="IVX11" s="2936"/>
      <c r="IVY11" s="2936"/>
      <c r="IVZ11" s="2936"/>
      <c r="IWA11" s="2936"/>
      <c r="IWB11" s="2936"/>
      <c r="IWC11" s="2936"/>
      <c r="IWD11" s="2936"/>
      <c r="IWE11" s="2936"/>
      <c r="IWF11" s="2936"/>
      <c r="IWG11" s="2936"/>
      <c r="IWH11" s="2936"/>
      <c r="IWI11" s="2936"/>
      <c r="IWJ11" s="2936"/>
      <c r="IWK11" s="2936"/>
      <c r="IWL11" s="2936"/>
      <c r="IWM11" s="2936"/>
      <c r="IWN11" s="2936"/>
      <c r="IWO11" s="2936"/>
      <c r="IWP11" s="2936"/>
      <c r="IWQ11" s="2936"/>
      <c r="IWR11" s="2936"/>
      <c r="IWS11" s="2936"/>
      <c r="IWT11" s="2936"/>
      <c r="IWU11" s="2936"/>
      <c r="IWV11" s="2936"/>
      <c r="IWW11" s="2936"/>
      <c r="IWX11" s="2936"/>
      <c r="IWY11" s="2936"/>
      <c r="IWZ11" s="2936"/>
      <c r="IXA11" s="2936"/>
      <c r="IXB11" s="2936"/>
      <c r="IXC11" s="2936"/>
      <c r="IXD11" s="2936"/>
      <c r="IXE11" s="2936"/>
      <c r="IXF11" s="2936"/>
      <c r="IXG11" s="2936"/>
      <c r="IXH11" s="2936"/>
      <c r="IXI11" s="2936"/>
      <c r="IXJ11" s="2936"/>
      <c r="IXK11" s="2936"/>
      <c r="IXL11" s="2936"/>
      <c r="IXM11" s="2936"/>
      <c r="IXN11" s="2936"/>
      <c r="IXO11" s="2936"/>
      <c r="IXP11" s="2936"/>
      <c r="IXQ11" s="2936"/>
      <c r="IXR11" s="2936"/>
      <c r="IXS11" s="2936"/>
      <c r="IXT11" s="2936"/>
      <c r="IXU11" s="2936"/>
      <c r="IXV11" s="2936"/>
      <c r="IXW11" s="2936"/>
      <c r="IXX11" s="2936"/>
      <c r="IXY11" s="2936"/>
      <c r="IXZ11" s="2936"/>
      <c r="IYA11" s="2936"/>
      <c r="IYB11" s="2936"/>
      <c r="IYC11" s="2936"/>
      <c r="IYD11" s="2936"/>
      <c r="IYE11" s="2936"/>
      <c r="IYF11" s="2936"/>
      <c r="IYG11" s="2936"/>
      <c r="IYH11" s="2936"/>
      <c r="IYI11" s="2936"/>
      <c r="IYJ11" s="2936"/>
      <c r="IYK11" s="2936"/>
      <c r="IYL11" s="2936"/>
      <c r="IYM11" s="2936"/>
      <c r="IYN11" s="2936"/>
      <c r="IYO11" s="2936"/>
      <c r="IYP11" s="2936"/>
      <c r="IYQ11" s="2936"/>
      <c r="IYR11" s="2936"/>
      <c r="IYS11" s="2936"/>
      <c r="IYT11" s="2936"/>
      <c r="IYU11" s="2936"/>
      <c r="IYV11" s="2936"/>
      <c r="IYW11" s="2936"/>
      <c r="IYX11" s="2936"/>
      <c r="IYY11" s="2936"/>
      <c r="IYZ11" s="2936"/>
      <c r="IZA11" s="2936"/>
      <c r="IZB11" s="2936"/>
      <c r="IZC11" s="2936"/>
      <c r="IZD11" s="2936"/>
      <c r="IZE11" s="2936"/>
      <c r="IZF11" s="2936"/>
      <c r="IZG11" s="2936"/>
      <c r="IZH11" s="2936"/>
      <c r="IZI11" s="2936"/>
      <c r="IZJ11" s="2936"/>
      <c r="IZK11" s="2936"/>
      <c r="IZL11" s="2936"/>
      <c r="IZM11" s="2936"/>
      <c r="IZN11" s="2936"/>
      <c r="IZO11" s="2936"/>
      <c r="IZP11" s="2936"/>
      <c r="IZQ11" s="2936"/>
      <c r="IZR11" s="2936"/>
      <c r="IZS11" s="2936"/>
      <c r="IZT11" s="2936"/>
      <c r="IZU11" s="2936"/>
      <c r="IZV11" s="2936"/>
      <c r="IZW11" s="2936"/>
      <c r="IZX11" s="2936"/>
      <c r="IZY11" s="2936"/>
      <c r="IZZ11" s="2936"/>
      <c r="JAA11" s="2936"/>
      <c r="JAB11" s="2936"/>
      <c r="JAC11" s="2936"/>
      <c r="JAD11" s="2936"/>
      <c r="JAE11" s="2936"/>
      <c r="JAF11" s="2936"/>
      <c r="JAG11" s="2936"/>
      <c r="JAH11" s="2936"/>
      <c r="JAI11" s="2936"/>
      <c r="JAJ11" s="2936"/>
      <c r="JAK11" s="2936"/>
      <c r="JAL11" s="2936"/>
      <c r="JAM11" s="2936"/>
      <c r="JAN11" s="2936"/>
      <c r="JAO11" s="2936"/>
      <c r="JAP11" s="2936"/>
      <c r="JAQ11" s="2936"/>
      <c r="JAR11" s="2936"/>
      <c r="JAS11" s="2936"/>
      <c r="JAT11" s="2936"/>
      <c r="JAU11" s="2936"/>
      <c r="JAV11" s="2936"/>
      <c r="JAW11" s="2936"/>
      <c r="JAX11" s="2936"/>
      <c r="JAY11" s="2936"/>
      <c r="JAZ11" s="2936"/>
      <c r="JBA11" s="2936"/>
      <c r="JBB11" s="2936"/>
      <c r="JBC11" s="2936"/>
      <c r="JBD11" s="2936"/>
      <c r="JBE11" s="2936"/>
      <c r="JBF11" s="2936"/>
      <c r="JBG11" s="2936"/>
      <c r="JBH11" s="2936"/>
      <c r="JBI11" s="2936"/>
      <c r="JBJ11" s="2936"/>
      <c r="JBK11" s="2936"/>
      <c r="JBL11" s="2936"/>
      <c r="JBM11" s="2936"/>
      <c r="JBN11" s="2936"/>
      <c r="JBO11" s="2936"/>
      <c r="JBP11" s="2936"/>
      <c r="JBQ11" s="2936"/>
      <c r="JBR11" s="2936"/>
      <c r="JBS11" s="2936"/>
      <c r="JBT11" s="2936"/>
      <c r="JBU11" s="2936"/>
      <c r="JBV11" s="2936"/>
      <c r="JBW11" s="2936"/>
      <c r="JBX11" s="2936"/>
      <c r="JBY11" s="2936"/>
      <c r="JBZ11" s="2936"/>
      <c r="JCA11" s="2936"/>
      <c r="JCB11" s="2936"/>
      <c r="JCC11" s="2936"/>
      <c r="JCD11" s="2936"/>
      <c r="JCE11" s="2936"/>
      <c r="JCF11" s="2936"/>
      <c r="JCG11" s="2936"/>
      <c r="JCH11" s="2936"/>
      <c r="JCI11" s="2936"/>
      <c r="JCJ11" s="2936"/>
      <c r="JCK11" s="2936"/>
      <c r="JCL11" s="2936"/>
      <c r="JCM11" s="2936"/>
      <c r="JCN11" s="2936"/>
      <c r="JCO11" s="2936"/>
      <c r="JCP11" s="2936"/>
      <c r="JCQ11" s="2936"/>
      <c r="JCR11" s="2936"/>
      <c r="JCS11" s="2936"/>
      <c r="JCT11" s="2936"/>
      <c r="JCU11" s="2936"/>
      <c r="JCV11" s="2936"/>
      <c r="JCW11" s="2936"/>
      <c r="JCX11" s="2936"/>
      <c r="JCY11" s="2936"/>
      <c r="JCZ11" s="2936"/>
      <c r="JDA11" s="2936"/>
      <c r="JDB11" s="2936"/>
      <c r="JDC11" s="2936"/>
      <c r="JDD11" s="2936"/>
      <c r="JDE11" s="2936"/>
      <c r="JDF11" s="2936"/>
      <c r="JDG11" s="2936"/>
      <c r="JDH11" s="2936"/>
      <c r="JDI11" s="2936"/>
      <c r="JDJ11" s="2936"/>
      <c r="JDK11" s="2936"/>
      <c r="JDL11" s="2936"/>
      <c r="JDM11" s="2936"/>
      <c r="JDN11" s="2936"/>
      <c r="JDO11" s="2936"/>
      <c r="JDP11" s="2936"/>
      <c r="JDQ11" s="2936"/>
      <c r="JDR11" s="2936"/>
      <c r="JDS11" s="2936"/>
      <c r="JDT11" s="2936"/>
      <c r="JDU11" s="2936"/>
      <c r="JDV11" s="2936"/>
      <c r="JDW11" s="2936"/>
      <c r="JDX11" s="2936"/>
      <c r="JDY11" s="2936"/>
      <c r="JDZ11" s="2936"/>
      <c r="JEA11" s="2936"/>
      <c r="JEB11" s="2936"/>
      <c r="JEC11" s="2936"/>
      <c r="JED11" s="2936"/>
      <c r="JEE11" s="2936"/>
      <c r="JEF11" s="2936"/>
      <c r="JEG11" s="2936"/>
      <c r="JEH11" s="2936"/>
      <c r="JEI11" s="2936"/>
      <c r="JEJ11" s="2936"/>
      <c r="JEK11" s="2936"/>
      <c r="JEL11" s="2936"/>
      <c r="JEM11" s="2936"/>
      <c r="JEN11" s="2936"/>
      <c r="JEO11" s="2936"/>
      <c r="JEP11" s="2936"/>
      <c r="JEQ11" s="2936"/>
      <c r="JER11" s="2936"/>
      <c r="JES11" s="2936"/>
      <c r="JET11" s="2936"/>
      <c r="JEU11" s="2936"/>
      <c r="JEV11" s="2936"/>
      <c r="JEW11" s="2936"/>
      <c r="JEX11" s="2936"/>
      <c r="JEY11" s="2936"/>
      <c r="JEZ11" s="2936"/>
      <c r="JFA11" s="2936"/>
      <c r="JFB11" s="2936"/>
      <c r="JFC11" s="2936"/>
      <c r="JFD11" s="2936"/>
      <c r="JFE11" s="2936"/>
      <c r="JFF11" s="2936"/>
      <c r="JFG11" s="2936"/>
      <c r="JFH11" s="2936"/>
      <c r="JFI11" s="2936"/>
      <c r="JFJ11" s="2936"/>
      <c r="JFK11" s="2936"/>
      <c r="JFL11" s="2936"/>
      <c r="JFM11" s="2936"/>
      <c r="JFN11" s="2936"/>
      <c r="JFO11" s="2936"/>
      <c r="JFP11" s="2936"/>
      <c r="JFQ11" s="2936"/>
      <c r="JFR11" s="2936"/>
      <c r="JFS11" s="2936"/>
      <c r="JFT11" s="2936"/>
      <c r="JFU11" s="2936"/>
      <c r="JFV11" s="2936"/>
      <c r="JFW11" s="2936"/>
      <c r="JFX11" s="2936"/>
      <c r="JFY11" s="2936"/>
      <c r="JFZ11" s="2936"/>
      <c r="JGA11" s="2936"/>
      <c r="JGB11" s="2936"/>
      <c r="JGC11" s="2936"/>
      <c r="JGD11" s="2936"/>
      <c r="JGE11" s="2936"/>
      <c r="JGF11" s="2936"/>
      <c r="JGG11" s="2936"/>
      <c r="JGH11" s="2936"/>
      <c r="JGI11" s="2936"/>
      <c r="JGJ11" s="2936"/>
      <c r="JGK11" s="2936"/>
      <c r="JGL11" s="2936"/>
      <c r="JGM11" s="2936"/>
      <c r="JGN11" s="2936"/>
      <c r="JGO11" s="2936"/>
      <c r="JGP11" s="2936"/>
      <c r="JGQ11" s="2936"/>
      <c r="JGR11" s="2936"/>
      <c r="JGS11" s="2936"/>
      <c r="JGT11" s="2936"/>
      <c r="JGU11" s="2936"/>
      <c r="JGV11" s="2936"/>
      <c r="JGW11" s="2936"/>
      <c r="JGX11" s="2936"/>
      <c r="JGY11" s="2936"/>
      <c r="JGZ11" s="2936"/>
      <c r="JHA11" s="2936"/>
      <c r="JHB11" s="2936"/>
      <c r="JHC11" s="2936"/>
      <c r="JHD11" s="2936"/>
      <c r="JHE11" s="2936"/>
      <c r="JHF11" s="2936"/>
      <c r="JHG11" s="2936"/>
      <c r="JHH11" s="2936"/>
      <c r="JHI11" s="2936"/>
      <c r="JHJ11" s="2936"/>
      <c r="JHK11" s="2936"/>
      <c r="JHL11" s="2936"/>
      <c r="JHM11" s="2936"/>
      <c r="JHN11" s="2936"/>
      <c r="JHO11" s="2936"/>
      <c r="JHP11" s="2936"/>
      <c r="JHQ11" s="2936"/>
      <c r="JHR11" s="2936"/>
      <c r="JHS11" s="2936"/>
      <c r="JHT11" s="2936"/>
      <c r="JHU11" s="2936"/>
      <c r="JHV11" s="2936"/>
      <c r="JHW11" s="2936"/>
      <c r="JHX11" s="2936"/>
      <c r="JHY11" s="2936"/>
      <c r="JHZ11" s="2936"/>
      <c r="JIA11" s="2936"/>
      <c r="JIB11" s="2936"/>
      <c r="JIC11" s="2936"/>
      <c r="JID11" s="2936"/>
      <c r="JIE11" s="2936"/>
      <c r="JIF11" s="2936"/>
      <c r="JIG11" s="2936"/>
      <c r="JIH11" s="2936"/>
      <c r="JII11" s="2936"/>
      <c r="JIJ11" s="2936"/>
      <c r="JIK11" s="2936"/>
      <c r="JIL11" s="2936"/>
      <c r="JIM11" s="2936"/>
      <c r="JIN11" s="2936"/>
      <c r="JIO11" s="2936"/>
      <c r="JIP11" s="2936"/>
      <c r="JIQ11" s="2936"/>
      <c r="JIR11" s="2936"/>
      <c r="JIS11" s="2936"/>
      <c r="JIT11" s="2936"/>
      <c r="JIU11" s="2936"/>
      <c r="JIV11" s="2936"/>
      <c r="JIW11" s="2936"/>
      <c r="JIX11" s="2936"/>
      <c r="JIY11" s="2936"/>
      <c r="JIZ11" s="2936"/>
      <c r="JJA11" s="2936"/>
      <c r="JJB11" s="2936"/>
      <c r="JJC11" s="2936"/>
      <c r="JJD11" s="2936"/>
      <c r="JJE11" s="2936"/>
      <c r="JJF11" s="2936"/>
      <c r="JJG11" s="2936"/>
      <c r="JJH11" s="2936"/>
      <c r="JJI11" s="2936"/>
      <c r="JJJ11" s="2936"/>
      <c r="JJK11" s="2936"/>
      <c r="JJL11" s="2936"/>
      <c r="JJM11" s="2936"/>
      <c r="JJN11" s="2936"/>
      <c r="JJO11" s="2936"/>
      <c r="JJP11" s="2936"/>
      <c r="JJQ11" s="2936"/>
      <c r="JJR11" s="2936"/>
      <c r="JJS11" s="2936"/>
      <c r="JJT11" s="2936"/>
      <c r="JJU11" s="2936"/>
      <c r="JJV11" s="2936"/>
      <c r="JJW11" s="2936"/>
      <c r="JJX11" s="2936"/>
      <c r="JJY11" s="2936"/>
      <c r="JJZ11" s="2936"/>
      <c r="JKA11" s="2936"/>
      <c r="JKB11" s="2936"/>
      <c r="JKC11" s="2936"/>
      <c r="JKD11" s="2936"/>
      <c r="JKE11" s="2936"/>
      <c r="JKF11" s="2936"/>
      <c r="JKG11" s="2936"/>
      <c r="JKH11" s="2936"/>
      <c r="JKI11" s="2936"/>
      <c r="JKJ11" s="2936"/>
      <c r="JKK11" s="2936"/>
      <c r="JKL11" s="2936"/>
      <c r="JKM11" s="2936"/>
      <c r="JKN11" s="2936"/>
      <c r="JKO11" s="2936"/>
      <c r="JKP11" s="2936"/>
      <c r="JKQ11" s="2936"/>
      <c r="JKR11" s="2936"/>
      <c r="JKS11" s="2936"/>
      <c r="JKT11" s="2936"/>
      <c r="JKU11" s="2936"/>
      <c r="JKV11" s="2936"/>
      <c r="JKW11" s="2936"/>
      <c r="JKX11" s="2936"/>
      <c r="JKY11" s="2936"/>
      <c r="JKZ11" s="2936"/>
      <c r="JLA11" s="2936"/>
      <c r="JLB11" s="2936"/>
      <c r="JLC11" s="2936"/>
      <c r="JLD11" s="2936"/>
      <c r="JLE11" s="2936"/>
      <c r="JLF11" s="2936"/>
      <c r="JLG11" s="2936"/>
      <c r="JLH11" s="2936"/>
      <c r="JLI11" s="2936"/>
      <c r="JLJ11" s="2936"/>
      <c r="JLK11" s="2936"/>
      <c r="JLL11" s="2936"/>
      <c r="JLM11" s="2936"/>
      <c r="JLN11" s="2936"/>
      <c r="JLO11" s="2936"/>
      <c r="JLP11" s="2936"/>
      <c r="JLQ11" s="2936"/>
      <c r="JLR11" s="2936"/>
      <c r="JLS11" s="2936"/>
      <c r="JLT11" s="2936"/>
      <c r="JLU11" s="2936"/>
      <c r="JLV11" s="2936"/>
      <c r="JLW11" s="2936"/>
      <c r="JLX11" s="2936"/>
      <c r="JLY11" s="2936"/>
      <c r="JLZ11" s="2936"/>
      <c r="JMA11" s="2936"/>
      <c r="JMB11" s="2936"/>
      <c r="JMC11" s="2936"/>
      <c r="JMD11" s="2936"/>
      <c r="JME11" s="2936"/>
      <c r="JMF11" s="2936"/>
      <c r="JMG11" s="2936"/>
      <c r="JMH11" s="2936"/>
      <c r="JMI11" s="2936"/>
      <c r="JMJ11" s="2936"/>
      <c r="JMK11" s="2936"/>
      <c r="JML11" s="2936"/>
      <c r="JMM11" s="2936"/>
      <c r="JMN11" s="2936"/>
      <c r="JMO11" s="2936"/>
      <c r="JMP11" s="2936"/>
      <c r="JMQ11" s="2936"/>
      <c r="JMR11" s="2936"/>
      <c r="JMS11" s="2936"/>
      <c r="JMT11" s="2936"/>
      <c r="JMU11" s="2936"/>
      <c r="JMV11" s="2936"/>
      <c r="JMW11" s="2936"/>
      <c r="JMX11" s="2936"/>
      <c r="JMY11" s="2936"/>
      <c r="JMZ11" s="2936"/>
      <c r="JNA11" s="2936"/>
      <c r="JNB11" s="2936"/>
      <c r="JNC11" s="2936"/>
      <c r="JND11" s="2936"/>
      <c r="JNE11" s="2936"/>
      <c r="JNF11" s="2936"/>
      <c r="JNG11" s="2936"/>
      <c r="JNH11" s="2936"/>
      <c r="JNI11" s="2936"/>
      <c r="JNJ11" s="2936"/>
      <c r="JNK11" s="2936"/>
      <c r="JNL11" s="2936"/>
      <c r="JNM11" s="2936"/>
      <c r="JNN11" s="2936"/>
      <c r="JNO11" s="2936"/>
      <c r="JNP11" s="2936"/>
      <c r="JNQ11" s="2936"/>
      <c r="JNR11" s="2936"/>
      <c r="JNS11" s="2936"/>
      <c r="JNT11" s="2936"/>
      <c r="JNU11" s="2936"/>
      <c r="JNV11" s="2936"/>
      <c r="JNW11" s="2936"/>
      <c r="JNX11" s="2936"/>
      <c r="JNY11" s="2936"/>
      <c r="JNZ11" s="2936"/>
      <c r="JOA11" s="2936"/>
      <c r="JOB11" s="2936"/>
      <c r="JOC11" s="2936"/>
      <c r="JOD11" s="2936"/>
      <c r="JOE11" s="2936"/>
      <c r="JOF11" s="2936"/>
      <c r="JOG11" s="2936"/>
      <c r="JOH11" s="2936"/>
      <c r="JOI11" s="2936"/>
      <c r="JOJ11" s="2936"/>
      <c r="JOK11" s="2936"/>
      <c r="JOL11" s="2936"/>
      <c r="JOM11" s="2936"/>
      <c r="JON11" s="2936"/>
      <c r="JOO11" s="2936"/>
      <c r="JOP11" s="2936"/>
      <c r="JOQ11" s="2936"/>
      <c r="JOR11" s="2936"/>
      <c r="JOS11" s="2936"/>
      <c r="JOT11" s="2936"/>
      <c r="JOU11" s="2936"/>
      <c r="JOV11" s="2936"/>
      <c r="JOW11" s="2936"/>
      <c r="JOX11" s="2936"/>
      <c r="JOY11" s="2936"/>
      <c r="JOZ11" s="2936"/>
      <c r="JPA11" s="2936"/>
      <c r="JPB11" s="2936"/>
      <c r="JPC11" s="2936"/>
      <c r="JPD11" s="2936"/>
      <c r="JPE11" s="2936"/>
      <c r="JPF11" s="2936"/>
      <c r="JPG11" s="2936"/>
      <c r="JPH11" s="2936"/>
      <c r="JPI11" s="2936"/>
      <c r="JPJ11" s="2936"/>
      <c r="JPK11" s="2936"/>
      <c r="JPL11" s="2936"/>
      <c r="JPM11" s="2936"/>
      <c r="JPN11" s="2936"/>
      <c r="JPO11" s="2936"/>
      <c r="JPP11" s="2936"/>
      <c r="JPQ11" s="2936"/>
      <c r="JPR11" s="2936"/>
      <c r="JPS11" s="2936"/>
      <c r="JPT11" s="2936"/>
      <c r="JPU11" s="2936"/>
      <c r="JPV11" s="2936"/>
      <c r="JPW11" s="2936"/>
      <c r="JPX11" s="2936"/>
      <c r="JPY11" s="2936"/>
      <c r="JPZ11" s="2936"/>
      <c r="JQA11" s="2936"/>
      <c r="JQB11" s="2936"/>
      <c r="JQC11" s="2936"/>
      <c r="JQD11" s="2936"/>
      <c r="JQE11" s="2936"/>
      <c r="JQF11" s="2936"/>
      <c r="JQG11" s="2936"/>
      <c r="JQH11" s="2936"/>
      <c r="JQI11" s="2936"/>
      <c r="JQJ11" s="2936"/>
      <c r="JQK11" s="2936"/>
      <c r="JQL11" s="2936"/>
      <c r="JQM11" s="2936"/>
      <c r="JQN11" s="2936"/>
      <c r="JQO11" s="2936"/>
      <c r="JQP11" s="2936"/>
      <c r="JQQ11" s="2936"/>
      <c r="JQR11" s="2936"/>
      <c r="JQS11" s="2936"/>
      <c r="JQT11" s="2936"/>
      <c r="JQU11" s="2936"/>
      <c r="JQV11" s="2936"/>
      <c r="JQW11" s="2936"/>
      <c r="JQX11" s="2936"/>
      <c r="JQY11" s="2936"/>
      <c r="JQZ11" s="2936"/>
      <c r="JRA11" s="2936"/>
      <c r="JRB11" s="2936"/>
      <c r="JRC11" s="2936"/>
      <c r="JRD11" s="2936"/>
      <c r="JRE11" s="2936"/>
      <c r="JRF11" s="2936"/>
      <c r="JRG11" s="2936"/>
      <c r="JRH11" s="2936"/>
      <c r="JRI11" s="2936"/>
      <c r="JRJ11" s="2936"/>
      <c r="JRK11" s="2936"/>
      <c r="JRL11" s="2936"/>
      <c r="JRM11" s="2936"/>
      <c r="JRN11" s="2936"/>
      <c r="JRO11" s="2936"/>
      <c r="JRP11" s="2936"/>
      <c r="JRQ11" s="2936"/>
      <c r="JRR11" s="2936"/>
      <c r="JRS11" s="2936"/>
      <c r="JRT11" s="2936"/>
      <c r="JRU11" s="2936"/>
      <c r="JRV11" s="2936"/>
      <c r="JRW11" s="2936"/>
      <c r="JRX11" s="2936"/>
      <c r="JRY11" s="2936"/>
      <c r="JRZ11" s="2936"/>
      <c r="JSA11" s="2936"/>
      <c r="JSB11" s="2936"/>
      <c r="JSC11" s="2936"/>
      <c r="JSD11" s="2936"/>
      <c r="JSE11" s="2936"/>
      <c r="JSF11" s="2936"/>
      <c r="JSG11" s="2936"/>
      <c r="JSH11" s="2936"/>
      <c r="JSI11" s="2936"/>
      <c r="JSJ11" s="2936"/>
      <c r="JSK11" s="2936"/>
      <c r="JSL11" s="2936"/>
      <c r="JSM11" s="2936"/>
      <c r="JSN11" s="2936"/>
      <c r="JSO11" s="2936"/>
      <c r="JSP11" s="2936"/>
      <c r="JSQ11" s="2936"/>
      <c r="JSR11" s="2936"/>
      <c r="JSS11" s="2936"/>
      <c r="JST11" s="2936"/>
      <c r="JSU11" s="2936"/>
      <c r="JSV11" s="2936"/>
      <c r="JSW11" s="2936"/>
      <c r="JSX11" s="2936"/>
      <c r="JSY11" s="2936"/>
      <c r="JSZ11" s="2936"/>
      <c r="JTA11" s="2936"/>
      <c r="JTB11" s="2936"/>
      <c r="JTC11" s="2936"/>
      <c r="JTD11" s="2936"/>
      <c r="JTE11" s="2936"/>
      <c r="JTF11" s="2936"/>
      <c r="JTG11" s="2936"/>
      <c r="JTH11" s="2936"/>
      <c r="JTI11" s="2936"/>
      <c r="JTJ11" s="2936"/>
      <c r="JTK11" s="2936"/>
      <c r="JTL11" s="2936"/>
      <c r="JTM11" s="2936"/>
      <c r="JTN11" s="2936"/>
      <c r="JTO11" s="2936"/>
      <c r="JTP11" s="2936"/>
      <c r="JTQ11" s="2936"/>
      <c r="JTR11" s="2936"/>
      <c r="JTS11" s="2936"/>
      <c r="JTT11" s="2936"/>
      <c r="JTU11" s="2936"/>
      <c r="JTV11" s="2936"/>
      <c r="JTW11" s="2936"/>
      <c r="JTX11" s="2936"/>
      <c r="JTY11" s="2936"/>
      <c r="JTZ11" s="2936"/>
      <c r="JUA11" s="2936"/>
      <c r="JUB11" s="2936"/>
      <c r="JUC11" s="2936"/>
      <c r="JUD11" s="2936"/>
      <c r="JUE11" s="2936"/>
      <c r="JUF11" s="2936"/>
      <c r="JUG11" s="2936"/>
      <c r="JUH11" s="2936"/>
      <c r="JUI11" s="2936"/>
      <c r="JUJ11" s="2936"/>
      <c r="JUK11" s="2936"/>
      <c r="JUL11" s="2936"/>
      <c r="JUM11" s="2936"/>
      <c r="JUN11" s="2936"/>
      <c r="JUO11" s="2936"/>
      <c r="JUP11" s="2936"/>
      <c r="JUQ11" s="2936"/>
      <c r="JUR11" s="2936"/>
      <c r="JUS11" s="2936"/>
      <c r="JUT11" s="2936"/>
      <c r="JUU11" s="2936"/>
      <c r="JUV11" s="2936"/>
      <c r="JUW11" s="2936"/>
      <c r="JUX11" s="2936"/>
      <c r="JUY11" s="2936"/>
      <c r="JUZ11" s="2936"/>
      <c r="JVA11" s="2936"/>
      <c r="JVB11" s="2936"/>
      <c r="JVC11" s="2936"/>
      <c r="JVD11" s="2936"/>
      <c r="JVE11" s="2936"/>
      <c r="JVF11" s="2936"/>
      <c r="JVG11" s="2936"/>
      <c r="JVH11" s="2936"/>
      <c r="JVI11" s="2936"/>
      <c r="JVJ11" s="2936"/>
      <c r="JVK11" s="2936"/>
      <c r="JVL11" s="2936"/>
      <c r="JVM11" s="2936"/>
      <c r="JVN11" s="2936"/>
      <c r="JVO11" s="2936"/>
      <c r="JVP11" s="2936"/>
      <c r="JVQ11" s="2936"/>
      <c r="JVR11" s="2936"/>
      <c r="JVS11" s="2936"/>
      <c r="JVT11" s="2936"/>
      <c r="JVU11" s="2936"/>
      <c r="JVV11" s="2936"/>
      <c r="JVW11" s="2936"/>
      <c r="JVX11" s="2936"/>
      <c r="JVY11" s="2936"/>
      <c r="JVZ11" s="2936"/>
      <c r="JWA11" s="2936"/>
      <c r="JWB11" s="2936"/>
      <c r="JWC11" s="2936"/>
      <c r="JWD11" s="2936"/>
      <c r="JWE11" s="2936"/>
      <c r="JWF11" s="2936"/>
      <c r="JWG11" s="2936"/>
      <c r="JWH11" s="2936"/>
      <c r="JWI11" s="2936"/>
      <c r="JWJ11" s="2936"/>
      <c r="JWK11" s="2936"/>
      <c r="JWL11" s="2936"/>
      <c r="JWM11" s="2936"/>
      <c r="JWN11" s="2936"/>
      <c r="JWO11" s="2936"/>
      <c r="JWP11" s="2936"/>
      <c r="JWQ11" s="2936"/>
      <c r="JWR11" s="2936"/>
      <c r="JWS11" s="2936"/>
      <c r="JWT11" s="2936"/>
      <c r="JWU11" s="2936"/>
      <c r="JWV11" s="2936"/>
      <c r="JWW11" s="2936"/>
      <c r="JWX11" s="2936"/>
      <c r="JWY11" s="2936"/>
      <c r="JWZ11" s="2936"/>
      <c r="JXA11" s="2936"/>
      <c r="JXB11" s="2936"/>
      <c r="JXC11" s="2936"/>
      <c r="JXD11" s="2936"/>
      <c r="JXE11" s="2936"/>
      <c r="JXF11" s="2936"/>
      <c r="JXG11" s="2936"/>
      <c r="JXH11" s="2936"/>
      <c r="JXI11" s="2936"/>
      <c r="JXJ11" s="2936"/>
      <c r="JXK11" s="2936"/>
      <c r="JXL11" s="2936"/>
      <c r="JXM11" s="2936"/>
      <c r="JXN11" s="2936"/>
      <c r="JXO11" s="2936"/>
      <c r="JXP11" s="2936"/>
      <c r="JXQ11" s="2936"/>
      <c r="JXR11" s="2936"/>
      <c r="JXS11" s="2936"/>
      <c r="JXT11" s="2936"/>
      <c r="JXU11" s="2936"/>
      <c r="JXV11" s="2936"/>
      <c r="JXW11" s="2936"/>
      <c r="JXX11" s="2936"/>
      <c r="JXY11" s="2936"/>
      <c r="JXZ11" s="2936"/>
      <c r="JYA11" s="2936"/>
      <c r="JYB11" s="2936"/>
      <c r="JYC11" s="2936"/>
      <c r="JYD11" s="2936"/>
      <c r="JYE11" s="2936"/>
      <c r="JYF11" s="2936"/>
      <c r="JYG11" s="2936"/>
      <c r="JYH11" s="2936"/>
      <c r="JYI11" s="2936"/>
      <c r="JYJ11" s="2936"/>
      <c r="JYK11" s="2936"/>
      <c r="JYL11" s="2936"/>
      <c r="JYM11" s="2936"/>
      <c r="JYN11" s="2936"/>
      <c r="JYO11" s="2936"/>
      <c r="JYP11" s="2936"/>
      <c r="JYQ11" s="2936"/>
      <c r="JYR11" s="2936"/>
      <c r="JYS11" s="2936"/>
      <c r="JYT11" s="2936"/>
      <c r="JYU11" s="2936"/>
      <c r="JYV11" s="2936"/>
      <c r="JYW11" s="2936"/>
      <c r="JYX11" s="2936"/>
      <c r="JYY11" s="2936"/>
      <c r="JYZ11" s="2936"/>
      <c r="JZA11" s="2936"/>
      <c r="JZB11" s="2936"/>
      <c r="JZC11" s="2936"/>
      <c r="JZD11" s="2936"/>
      <c r="JZE11" s="2936"/>
      <c r="JZF11" s="2936"/>
      <c r="JZG11" s="2936"/>
      <c r="JZH11" s="2936"/>
      <c r="JZI11" s="2936"/>
      <c r="JZJ11" s="2936"/>
      <c r="JZK11" s="2936"/>
      <c r="JZL11" s="2936"/>
      <c r="JZM11" s="2936"/>
      <c r="JZN11" s="2936"/>
      <c r="JZO11" s="2936"/>
      <c r="JZP11" s="2936"/>
      <c r="JZQ11" s="2936"/>
      <c r="JZR11" s="2936"/>
      <c r="JZS11" s="2936"/>
      <c r="JZT11" s="2936"/>
      <c r="JZU11" s="2936"/>
      <c r="JZV11" s="2936"/>
      <c r="JZW11" s="2936"/>
      <c r="JZX11" s="2936"/>
      <c r="JZY11" s="2936"/>
      <c r="JZZ11" s="2936"/>
      <c r="KAA11" s="2936"/>
      <c r="KAB11" s="2936"/>
      <c r="KAC11" s="2936"/>
      <c r="KAD11" s="2936"/>
      <c r="KAE11" s="2936"/>
      <c r="KAF11" s="2936"/>
      <c r="KAG11" s="2936"/>
      <c r="KAH11" s="2936"/>
      <c r="KAI11" s="2936"/>
      <c r="KAJ11" s="2936"/>
      <c r="KAK11" s="2936"/>
      <c r="KAL11" s="2936"/>
      <c r="KAM11" s="2936"/>
      <c r="KAN11" s="2936"/>
      <c r="KAO11" s="2936"/>
      <c r="KAP11" s="2936"/>
      <c r="KAQ11" s="2936"/>
      <c r="KAR11" s="2936"/>
      <c r="KAS11" s="2936"/>
      <c r="KAT11" s="2936"/>
      <c r="KAU11" s="2936"/>
      <c r="KAV11" s="2936"/>
      <c r="KAW11" s="2936"/>
      <c r="KAX11" s="2936"/>
      <c r="KAY11" s="2936"/>
      <c r="KAZ11" s="2936"/>
      <c r="KBA11" s="2936"/>
      <c r="KBB11" s="2936"/>
      <c r="KBC11" s="2936"/>
      <c r="KBD11" s="2936"/>
      <c r="KBE11" s="2936"/>
      <c r="KBF11" s="2936"/>
      <c r="KBG11" s="2936"/>
      <c r="KBH11" s="2936"/>
      <c r="KBI11" s="2936"/>
      <c r="KBJ11" s="2936"/>
      <c r="KBK11" s="2936"/>
      <c r="KBL11" s="2936"/>
      <c r="KBM11" s="2936"/>
      <c r="KBN11" s="2936"/>
      <c r="KBO11" s="2936"/>
      <c r="KBP11" s="2936"/>
      <c r="KBQ11" s="2936"/>
      <c r="KBR11" s="2936"/>
      <c r="KBS11" s="2936"/>
      <c r="KBT11" s="2936"/>
      <c r="KBU11" s="2936"/>
      <c r="KBV11" s="2936"/>
      <c r="KBW11" s="2936"/>
      <c r="KBX11" s="2936"/>
      <c r="KBY11" s="2936"/>
      <c r="KBZ11" s="2936"/>
      <c r="KCA11" s="2936"/>
      <c r="KCB11" s="2936"/>
      <c r="KCC11" s="2936"/>
      <c r="KCD11" s="2936"/>
      <c r="KCE11" s="2936"/>
      <c r="KCF11" s="2936"/>
      <c r="KCG11" s="2936"/>
      <c r="KCH11" s="2936"/>
      <c r="KCI11" s="2936"/>
      <c r="KCJ11" s="2936"/>
      <c r="KCK11" s="2936"/>
      <c r="KCL11" s="2936"/>
      <c r="KCM11" s="2936"/>
      <c r="KCN11" s="2936"/>
      <c r="KCO11" s="2936"/>
      <c r="KCP11" s="2936"/>
      <c r="KCQ11" s="2936"/>
      <c r="KCR11" s="2936"/>
      <c r="KCS11" s="2936"/>
      <c r="KCT11" s="2936"/>
      <c r="KCU11" s="2936"/>
      <c r="KCV11" s="2936"/>
      <c r="KCW11" s="2936"/>
      <c r="KCX11" s="2936"/>
      <c r="KCY11" s="2936"/>
      <c r="KCZ11" s="2936"/>
      <c r="KDA11" s="2936"/>
      <c r="KDB11" s="2936"/>
      <c r="KDC11" s="2936"/>
      <c r="KDD11" s="2936"/>
      <c r="KDE11" s="2936"/>
      <c r="KDF11" s="2936"/>
      <c r="KDG11" s="2936"/>
      <c r="KDH11" s="2936"/>
      <c r="KDI11" s="2936"/>
      <c r="KDJ11" s="2936"/>
      <c r="KDK11" s="2936"/>
      <c r="KDL11" s="2936"/>
      <c r="KDM11" s="2936"/>
      <c r="KDN11" s="2936"/>
      <c r="KDO11" s="2936"/>
      <c r="KDP11" s="2936"/>
      <c r="KDQ11" s="2936"/>
      <c r="KDR11" s="2936"/>
      <c r="KDS11" s="2936"/>
      <c r="KDT11" s="2936"/>
      <c r="KDU11" s="2936"/>
      <c r="KDV11" s="2936"/>
      <c r="KDW11" s="2936"/>
      <c r="KDX11" s="2936"/>
      <c r="KDY11" s="2936"/>
      <c r="KDZ11" s="2936"/>
      <c r="KEA11" s="2936"/>
      <c r="KEB11" s="2936"/>
      <c r="KEC11" s="2936"/>
      <c r="KED11" s="2936"/>
      <c r="KEE11" s="2936"/>
      <c r="KEF11" s="2936"/>
      <c r="KEG11" s="2936"/>
      <c r="KEH11" s="2936"/>
      <c r="KEI11" s="2936"/>
      <c r="KEJ11" s="2936"/>
      <c r="KEK11" s="2936"/>
      <c r="KEL11" s="2936"/>
      <c r="KEM11" s="2936"/>
      <c r="KEN11" s="2936"/>
      <c r="KEO11" s="2936"/>
      <c r="KEP11" s="2936"/>
      <c r="KEQ11" s="2936"/>
      <c r="KER11" s="2936"/>
      <c r="KES11" s="2936"/>
      <c r="KET11" s="2936"/>
      <c r="KEU11" s="2936"/>
      <c r="KEV11" s="2936"/>
      <c r="KEW11" s="2936"/>
      <c r="KEX11" s="2936"/>
      <c r="KEY11" s="2936"/>
      <c r="KEZ11" s="2936"/>
      <c r="KFA11" s="2936"/>
      <c r="KFB11" s="2936"/>
      <c r="KFC11" s="2936"/>
      <c r="KFD11" s="2936"/>
      <c r="KFE11" s="2936"/>
      <c r="KFF11" s="2936"/>
      <c r="KFG11" s="2936"/>
      <c r="KFH11" s="2936"/>
      <c r="KFI11" s="2936"/>
      <c r="KFJ11" s="2936"/>
      <c r="KFK11" s="2936"/>
      <c r="KFL11" s="2936"/>
      <c r="KFM11" s="2936"/>
      <c r="KFN11" s="2936"/>
      <c r="KFO11" s="2936"/>
      <c r="KFP11" s="2936"/>
      <c r="KFQ11" s="2936"/>
      <c r="KFR11" s="2936"/>
      <c r="KFS11" s="2936"/>
      <c r="KFT11" s="2936"/>
      <c r="KFU11" s="2936"/>
      <c r="KFV11" s="2936"/>
      <c r="KFW11" s="2936"/>
      <c r="KFX11" s="2936"/>
      <c r="KFY11" s="2936"/>
      <c r="KFZ11" s="2936"/>
      <c r="KGA11" s="2936"/>
      <c r="KGB11" s="2936"/>
      <c r="KGC11" s="2936"/>
      <c r="KGD11" s="2936"/>
      <c r="KGE11" s="2936"/>
      <c r="KGF11" s="2936"/>
      <c r="KGG11" s="2936"/>
      <c r="KGH11" s="2936"/>
      <c r="KGI11" s="2936"/>
      <c r="KGJ11" s="2936"/>
      <c r="KGK11" s="2936"/>
      <c r="KGL11" s="2936"/>
      <c r="KGM11" s="2936"/>
      <c r="KGN11" s="2936"/>
      <c r="KGO11" s="2936"/>
      <c r="KGP11" s="2936"/>
      <c r="KGQ11" s="2936"/>
      <c r="KGR11" s="2936"/>
      <c r="KGS11" s="2936"/>
      <c r="KGT11" s="2936"/>
      <c r="KGU11" s="2936"/>
      <c r="KGV11" s="2936"/>
      <c r="KGW11" s="2936"/>
      <c r="KGX11" s="2936"/>
      <c r="KGY11" s="2936"/>
      <c r="KGZ11" s="2936"/>
      <c r="KHA11" s="2936"/>
      <c r="KHB11" s="2936"/>
      <c r="KHC11" s="2936"/>
      <c r="KHD11" s="2936"/>
      <c r="KHE11" s="2936"/>
      <c r="KHF11" s="2936"/>
      <c r="KHG11" s="2936"/>
      <c r="KHH11" s="2936"/>
      <c r="KHI11" s="2936"/>
      <c r="KHJ11" s="2936"/>
      <c r="KHK11" s="2936"/>
      <c r="KHL11" s="2936"/>
      <c r="KHM11" s="2936"/>
      <c r="KHN11" s="2936"/>
      <c r="KHO11" s="2936"/>
      <c r="KHP11" s="2936"/>
      <c r="KHQ11" s="2936"/>
      <c r="KHR11" s="2936"/>
      <c r="KHS11" s="2936"/>
      <c r="KHT11" s="2936"/>
      <c r="KHU11" s="2936"/>
      <c r="KHV11" s="2936"/>
      <c r="KHW11" s="2936"/>
      <c r="KHX11" s="2936"/>
      <c r="KHY11" s="2936"/>
      <c r="KHZ11" s="2936"/>
      <c r="KIA11" s="2936"/>
      <c r="KIB11" s="2936"/>
      <c r="KIC11" s="2936"/>
      <c r="KID11" s="2936"/>
      <c r="KIE11" s="2936"/>
      <c r="KIF11" s="2936"/>
      <c r="KIG11" s="2936"/>
      <c r="KIH11" s="2936"/>
      <c r="KII11" s="2936"/>
      <c r="KIJ11" s="2936"/>
      <c r="KIK11" s="2936"/>
      <c r="KIL11" s="2936"/>
      <c r="KIM11" s="2936"/>
      <c r="KIN11" s="2936"/>
      <c r="KIO11" s="2936"/>
      <c r="KIP11" s="2936"/>
      <c r="KIQ11" s="2936"/>
      <c r="KIR11" s="2936"/>
      <c r="KIS11" s="2936"/>
      <c r="KIT11" s="2936"/>
      <c r="KIU11" s="2936"/>
      <c r="KIV11" s="2936"/>
      <c r="KIW11" s="2936"/>
      <c r="KIX11" s="2936"/>
      <c r="KIY11" s="2936"/>
      <c r="KIZ11" s="2936"/>
      <c r="KJA11" s="2936"/>
      <c r="KJB11" s="2936"/>
      <c r="KJC11" s="2936"/>
      <c r="KJD11" s="2936"/>
      <c r="KJE11" s="2936"/>
      <c r="KJF11" s="2936"/>
      <c r="KJG11" s="2936"/>
      <c r="KJH11" s="2936"/>
      <c r="KJI11" s="2936"/>
      <c r="KJJ11" s="2936"/>
      <c r="KJK11" s="2936"/>
      <c r="KJL11" s="2936"/>
      <c r="KJM11" s="2936"/>
      <c r="KJN11" s="2936"/>
      <c r="KJO11" s="2936"/>
      <c r="KJP11" s="2936"/>
      <c r="KJQ11" s="2936"/>
      <c r="KJR11" s="2936"/>
      <c r="KJS11" s="2936"/>
      <c r="KJT11" s="2936"/>
      <c r="KJU11" s="2936"/>
      <c r="KJV11" s="2936"/>
      <c r="KJW11" s="2936"/>
      <c r="KJX11" s="2936"/>
      <c r="KJY11" s="2936"/>
      <c r="KJZ11" s="2936"/>
      <c r="KKA11" s="2936"/>
      <c r="KKB11" s="2936"/>
      <c r="KKC11" s="2936"/>
      <c r="KKD11" s="2936"/>
      <c r="KKE11" s="2936"/>
      <c r="KKF11" s="2936"/>
      <c r="KKG11" s="2936"/>
      <c r="KKH11" s="2936"/>
      <c r="KKI11" s="2936"/>
      <c r="KKJ11" s="2936"/>
      <c r="KKK11" s="2936"/>
      <c r="KKL11" s="2936"/>
      <c r="KKM11" s="2936"/>
      <c r="KKN11" s="2936"/>
      <c r="KKO11" s="2936"/>
      <c r="KKP11" s="2936"/>
      <c r="KKQ11" s="2936"/>
      <c r="KKR11" s="2936"/>
      <c r="KKS11" s="2936"/>
      <c r="KKT11" s="2936"/>
      <c r="KKU11" s="2936"/>
      <c r="KKV11" s="2936"/>
      <c r="KKW11" s="2936"/>
      <c r="KKX11" s="2936"/>
      <c r="KKY11" s="2936"/>
      <c r="KKZ11" s="2936"/>
      <c r="KLA11" s="2936"/>
      <c r="KLB11" s="2936"/>
      <c r="KLC11" s="2936"/>
      <c r="KLD11" s="2936"/>
      <c r="KLE11" s="2936"/>
      <c r="KLF11" s="2936"/>
      <c r="KLG11" s="2936"/>
      <c r="KLH11" s="2936"/>
      <c r="KLI11" s="2936"/>
      <c r="KLJ11" s="2936"/>
      <c r="KLK11" s="2936"/>
      <c r="KLL11" s="2936"/>
      <c r="KLM11" s="2936"/>
      <c r="KLN11" s="2936"/>
      <c r="KLO11" s="2936"/>
      <c r="KLP11" s="2936"/>
      <c r="KLQ11" s="2936"/>
      <c r="KLR11" s="2936"/>
      <c r="KLS11" s="2936"/>
      <c r="KLT11" s="2936"/>
      <c r="KLU11" s="2936"/>
      <c r="KLV11" s="2936"/>
      <c r="KLW11" s="2936"/>
      <c r="KLX11" s="2936"/>
      <c r="KLY11" s="2936"/>
      <c r="KLZ11" s="2936"/>
      <c r="KMA11" s="2936"/>
      <c r="KMB11" s="2936"/>
      <c r="KMC11" s="2936"/>
      <c r="KMD11" s="2936"/>
      <c r="KME11" s="2936"/>
      <c r="KMF11" s="2936"/>
      <c r="KMG11" s="2936"/>
      <c r="KMH11" s="2936"/>
      <c r="KMI11" s="2936"/>
      <c r="KMJ11" s="2936"/>
      <c r="KMK11" s="2936"/>
      <c r="KML11" s="2936"/>
      <c r="KMM11" s="2936"/>
      <c r="KMN11" s="2936"/>
      <c r="KMO11" s="2936"/>
      <c r="KMP11" s="2936"/>
      <c r="KMQ11" s="2936"/>
      <c r="KMR11" s="2936"/>
      <c r="KMS11" s="2936"/>
      <c r="KMT11" s="2936"/>
      <c r="KMU11" s="2936"/>
      <c r="KMV11" s="2936"/>
      <c r="KMW11" s="2936"/>
      <c r="KMX11" s="2936"/>
      <c r="KMY11" s="2936"/>
      <c r="KMZ11" s="2936"/>
      <c r="KNA11" s="2936"/>
      <c r="KNB11" s="2936"/>
      <c r="KNC11" s="2936"/>
      <c r="KND11" s="2936"/>
      <c r="KNE11" s="2936"/>
      <c r="KNF11" s="2936"/>
      <c r="KNG11" s="2936"/>
      <c r="KNH11" s="2936"/>
      <c r="KNI11" s="2936"/>
      <c r="KNJ11" s="2936"/>
      <c r="KNK11" s="2936"/>
      <c r="KNL11" s="2936"/>
      <c r="KNM11" s="2936"/>
      <c r="KNN11" s="2936"/>
      <c r="KNO11" s="2936"/>
      <c r="KNP11" s="2936"/>
      <c r="KNQ11" s="2936"/>
      <c r="KNR11" s="2936"/>
      <c r="KNS11" s="2936"/>
      <c r="KNT11" s="2936"/>
      <c r="KNU11" s="2936"/>
      <c r="KNV11" s="2936"/>
      <c r="KNW11" s="2936"/>
      <c r="KNX11" s="2936"/>
      <c r="KNY11" s="2936"/>
      <c r="KNZ11" s="2936"/>
      <c r="KOA11" s="2936"/>
      <c r="KOB11" s="2936"/>
      <c r="KOC11" s="2936"/>
      <c r="KOD11" s="2936"/>
      <c r="KOE11" s="2936"/>
      <c r="KOF11" s="2936"/>
      <c r="KOG11" s="2936"/>
      <c r="KOH11" s="2936"/>
      <c r="KOI11" s="2936"/>
      <c r="KOJ11" s="2936"/>
      <c r="KOK11" s="2936"/>
      <c r="KOL11" s="2936"/>
      <c r="KOM11" s="2936"/>
      <c r="KON11" s="2936"/>
      <c r="KOO11" s="2936"/>
      <c r="KOP11" s="2936"/>
      <c r="KOQ11" s="2936"/>
      <c r="KOR11" s="2936"/>
      <c r="KOS11" s="2936"/>
      <c r="KOT11" s="2936"/>
      <c r="KOU11" s="2936"/>
      <c r="KOV11" s="2936"/>
      <c r="KOW11" s="2936"/>
      <c r="KOX11" s="2936"/>
      <c r="KOY11" s="2936"/>
      <c r="KOZ11" s="2936"/>
      <c r="KPA11" s="2936"/>
      <c r="KPB11" s="2936"/>
      <c r="KPC11" s="2936"/>
      <c r="KPD11" s="2936"/>
      <c r="KPE11" s="2936"/>
      <c r="KPF11" s="2936"/>
      <c r="KPG11" s="2936"/>
      <c r="KPH11" s="2936"/>
      <c r="KPI11" s="2936"/>
      <c r="KPJ11" s="2936"/>
      <c r="KPK11" s="2936"/>
      <c r="KPL11" s="2936"/>
      <c r="KPM11" s="2936"/>
      <c r="KPN11" s="2936"/>
      <c r="KPO11" s="2936"/>
      <c r="KPP11" s="2936"/>
      <c r="KPQ11" s="2936"/>
      <c r="KPR11" s="2936"/>
      <c r="KPS11" s="2936"/>
      <c r="KPT11" s="2936"/>
      <c r="KPU11" s="2936"/>
      <c r="KPV11" s="2936"/>
      <c r="KPW11" s="2936"/>
      <c r="KPX11" s="2936"/>
      <c r="KPY11" s="2936"/>
      <c r="KPZ11" s="2936"/>
      <c r="KQA11" s="2936"/>
      <c r="KQB11" s="2936"/>
      <c r="KQC11" s="2936"/>
      <c r="KQD11" s="2936"/>
      <c r="KQE11" s="2936"/>
      <c r="KQF11" s="2936"/>
      <c r="KQG11" s="2936"/>
      <c r="KQH11" s="2936"/>
      <c r="KQI11" s="2936"/>
      <c r="KQJ11" s="2936"/>
      <c r="KQK11" s="2936"/>
      <c r="KQL11" s="2936"/>
      <c r="KQM11" s="2936"/>
      <c r="KQN11" s="2936"/>
      <c r="KQO11" s="2936"/>
      <c r="KQP11" s="2936"/>
      <c r="KQQ11" s="2936"/>
      <c r="KQR11" s="2936"/>
      <c r="KQS11" s="2936"/>
      <c r="KQT11" s="2936"/>
      <c r="KQU11" s="2936"/>
      <c r="KQV11" s="2936"/>
      <c r="KQW11" s="2936"/>
      <c r="KQX11" s="2936"/>
      <c r="KQY11" s="2936"/>
      <c r="KQZ11" s="2936"/>
      <c r="KRA11" s="2936"/>
      <c r="KRB11" s="2936"/>
      <c r="KRC11" s="2936"/>
      <c r="KRD11" s="2936"/>
      <c r="KRE11" s="2936"/>
      <c r="KRF11" s="2936"/>
      <c r="KRG11" s="2936"/>
      <c r="KRH11" s="2936"/>
      <c r="KRI11" s="2936"/>
      <c r="KRJ11" s="2936"/>
      <c r="KRK11" s="2936"/>
      <c r="KRL11" s="2936"/>
      <c r="KRM11" s="2936"/>
      <c r="KRN11" s="2936"/>
      <c r="KRO11" s="2936"/>
      <c r="KRP11" s="2936"/>
      <c r="KRQ11" s="2936"/>
      <c r="KRR11" s="2936"/>
      <c r="KRS11" s="2936"/>
      <c r="KRT11" s="2936"/>
      <c r="KRU11" s="2936"/>
      <c r="KRV11" s="2936"/>
      <c r="KRW11" s="2936"/>
      <c r="KRX11" s="2936"/>
      <c r="KRY11" s="2936"/>
      <c r="KRZ11" s="2936"/>
      <c r="KSA11" s="2936"/>
      <c r="KSB11" s="2936"/>
      <c r="KSC11" s="2936"/>
      <c r="KSD11" s="2936"/>
      <c r="KSE11" s="2936"/>
      <c r="KSF11" s="2936"/>
      <c r="KSG11" s="2936"/>
      <c r="KSH11" s="2936"/>
      <c r="KSI11" s="2936"/>
      <c r="KSJ11" s="2936"/>
      <c r="KSK11" s="2936"/>
      <c r="KSL11" s="2936"/>
      <c r="KSM11" s="2936"/>
      <c r="KSN11" s="2936"/>
      <c r="KSO11" s="2936"/>
      <c r="KSP11" s="2936"/>
      <c r="KSQ11" s="2936"/>
      <c r="KSR11" s="2936"/>
      <c r="KSS11" s="2936"/>
      <c r="KST11" s="2936"/>
      <c r="KSU11" s="2936"/>
      <c r="KSV11" s="2936"/>
      <c r="KSW11" s="2936"/>
      <c r="KSX11" s="2936"/>
      <c r="KSY11" s="2936"/>
      <c r="KSZ11" s="2936"/>
      <c r="KTA11" s="2936"/>
      <c r="KTB11" s="2936"/>
      <c r="KTC11" s="2936"/>
      <c r="KTD11" s="2936"/>
      <c r="KTE11" s="2936"/>
      <c r="KTF11" s="2936"/>
      <c r="KTG11" s="2936"/>
      <c r="KTH11" s="2936"/>
      <c r="KTI11" s="2936"/>
      <c r="KTJ11" s="2936"/>
      <c r="KTK11" s="2936"/>
      <c r="KTL11" s="2936"/>
      <c r="KTM11" s="2936"/>
      <c r="KTN11" s="2936"/>
      <c r="KTO11" s="2936"/>
      <c r="KTP11" s="2936"/>
      <c r="KTQ11" s="2936"/>
      <c r="KTR11" s="2936"/>
      <c r="KTS11" s="2936"/>
      <c r="KTT11" s="2936"/>
      <c r="KTU11" s="2936"/>
      <c r="KTV11" s="2936"/>
      <c r="KTW11" s="2936"/>
      <c r="KTX11" s="2936"/>
      <c r="KTY11" s="2936"/>
      <c r="KTZ11" s="2936"/>
      <c r="KUA11" s="2936"/>
      <c r="KUB11" s="2936"/>
      <c r="KUC11" s="2936"/>
      <c r="KUD11" s="2936"/>
      <c r="KUE11" s="2936"/>
      <c r="KUF11" s="2936"/>
      <c r="KUG11" s="2936"/>
      <c r="KUH11" s="2936"/>
      <c r="KUI11" s="2936"/>
      <c r="KUJ11" s="2936"/>
      <c r="KUK11" s="2936"/>
      <c r="KUL11" s="2936"/>
      <c r="KUM11" s="2936"/>
      <c r="KUN11" s="2936"/>
      <c r="KUO11" s="2936"/>
      <c r="KUP11" s="2936"/>
      <c r="KUQ11" s="2936"/>
      <c r="KUR11" s="2936"/>
      <c r="KUS11" s="2936"/>
      <c r="KUT11" s="2936"/>
      <c r="KUU11" s="2936"/>
      <c r="KUV11" s="2936"/>
      <c r="KUW11" s="2936"/>
      <c r="KUX11" s="2936"/>
      <c r="KUY11" s="2936"/>
      <c r="KUZ11" s="2936"/>
      <c r="KVA11" s="2936"/>
      <c r="KVB11" s="2936"/>
      <c r="KVC11" s="2936"/>
      <c r="KVD11" s="2936"/>
      <c r="KVE11" s="2936"/>
      <c r="KVF11" s="2936"/>
      <c r="KVG11" s="2936"/>
      <c r="KVH11" s="2936"/>
      <c r="KVI11" s="2936"/>
      <c r="KVJ11" s="2936"/>
      <c r="KVK11" s="2936"/>
      <c r="KVL11" s="2936"/>
      <c r="KVM11" s="2936"/>
      <c r="KVN11" s="2936"/>
      <c r="KVO11" s="2936"/>
      <c r="KVP11" s="2936"/>
      <c r="KVQ11" s="2936"/>
      <c r="KVR11" s="2936"/>
      <c r="KVS11" s="2936"/>
      <c r="KVT11" s="2936"/>
      <c r="KVU11" s="2936"/>
      <c r="KVV11" s="2936"/>
      <c r="KVW11" s="2936"/>
      <c r="KVX11" s="2936"/>
      <c r="KVY11" s="2936"/>
      <c r="KVZ11" s="2936"/>
      <c r="KWA11" s="2936"/>
      <c r="KWB11" s="2936"/>
      <c r="KWC11" s="2936"/>
      <c r="KWD11" s="2936"/>
      <c r="KWE11" s="2936"/>
      <c r="KWF11" s="2936"/>
      <c r="KWG11" s="2936"/>
      <c r="KWH11" s="2936"/>
      <c r="KWI11" s="2936"/>
      <c r="KWJ11" s="2936"/>
      <c r="KWK11" s="2936"/>
      <c r="KWL11" s="2936"/>
      <c r="KWM11" s="2936"/>
      <c r="KWN11" s="2936"/>
      <c r="KWO11" s="2936"/>
      <c r="KWP11" s="2936"/>
      <c r="KWQ11" s="2936"/>
      <c r="KWR11" s="2936"/>
      <c r="KWS11" s="2936"/>
      <c r="KWT11" s="2936"/>
      <c r="KWU11" s="2936"/>
      <c r="KWV11" s="2936"/>
      <c r="KWW11" s="2936"/>
      <c r="KWX11" s="2936"/>
      <c r="KWY11" s="2936"/>
      <c r="KWZ11" s="2936"/>
      <c r="KXA11" s="2936"/>
      <c r="KXB11" s="2936"/>
      <c r="KXC11" s="2936"/>
      <c r="KXD11" s="2936"/>
      <c r="KXE11" s="2936"/>
      <c r="KXF11" s="2936"/>
      <c r="KXG11" s="2936"/>
      <c r="KXH11" s="2936"/>
      <c r="KXI11" s="2936"/>
      <c r="KXJ11" s="2936"/>
      <c r="KXK11" s="2936"/>
      <c r="KXL11" s="2936"/>
      <c r="KXM11" s="2936"/>
      <c r="KXN11" s="2936"/>
      <c r="KXO11" s="2936"/>
      <c r="KXP11" s="2936"/>
      <c r="KXQ11" s="2936"/>
      <c r="KXR11" s="2936"/>
      <c r="KXS11" s="2936"/>
      <c r="KXT11" s="2936"/>
      <c r="KXU11" s="2936"/>
      <c r="KXV11" s="2936"/>
      <c r="KXW11" s="2936"/>
      <c r="KXX11" s="2936"/>
      <c r="KXY11" s="2936"/>
      <c r="KXZ11" s="2936"/>
      <c r="KYA11" s="2936"/>
      <c r="KYB11" s="2936"/>
      <c r="KYC11" s="2936"/>
      <c r="KYD11" s="2936"/>
      <c r="KYE11" s="2936"/>
      <c r="KYF11" s="2936"/>
      <c r="KYG11" s="2936"/>
      <c r="KYH11" s="2936"/>
      <c r="KYI11" s="2936"/>
      <c r="KYJ11" s="2936"/>
      <c r="KYK11" s="2936"/>
      <c r="KYL11" s="2936"/>
      <c r="KYM11" s="2936"/>
      <c r="KYN11" s="2936"/>
      <c r="KYO11" s="2936"/>
      <c r="KYP11" s="2936"/>
      <c r="KYQ11" s="2936"/>
      <c r="KYR11" s="2936"/>
      <c r="KYS11" s="2936"/>
      <c r="KYT11" s="2936"/>
      <c r="KYU11" s="2936"/>
      <c r="KYV11" s="2936"/>
      <c r="KYW11" s="2936"/>
      <c r="KYX11" s="2936"/>
      <c r="KYY11" s="2936"/>
      <c r="KYZ11" s="2936"/>
      <c r="KZA11" s="2936"/>
      <c r="KZB11" s="2936"/>
      <c r="KZC11" s="2936"/>
      <c r="KZD11" s="2936"/>
      <c r="KZE11" s="2936"/>
      <c r="KZF11" s="2936"/>
      <c r="KZG11" s="2936"/>
      <c r="KZH11" s="2936"/>
      <c r="KZI11" s="2936"/>
      <c r="KZJ11" s="2936"/>
      <c r="KZK11" s="2936"/>
      <c r="KZL11" s="2936"/>
      <c r="KZM11" s="2936"/>
      <c r="KZN11" s="2936"/>
      <c r="KZO11" s="2936"/>
      <c r="KZP11" s="2936"/>
      <c r="KZQ11" s="2936"/>
      <c r="KZR11" s="2936"/>
      <c r="KZS11" s="2936"/>
      <c r="KZT11" s="2936"/>
      <c r="KZU11" s="2936"/>
      <c r="KZV11" s="2936"/>
      <c r="KZW11" s="2936"/>
      <c r="KZX11" s="2936"/>
      <c r="KZY11" s="2936"/>
      <c r="KZZ11" s="2936"/>
      <c r="LAA11" s="2936"/>
      <c r="LAB11" s="2936"/>
      <c r="LAC11" s="2936"/>
      <c r="LAD11" s="2936"/>
      <c r="LAE11" s="2936"/>
      <c r="LAF11" s="2936"/>
      <c r="LAG11" s="2936"/>
      <c r="LAH11" s="2936"/>
      <c r="LAI11" s="2936"/>
      <c r="LAJ11" s="2936"/>
      <c r="LAK11" s="2936"/>
      <c r="LAL11" s="2936"/>
      <c r="LAM11" s="2936"/>
      <c r="LAN11" s="2936"/>
      <c r="LAO11" s="2936"/>
      <c r="LAP11" s="2936"/>
      <c r="LAQ11" s="2936"/>
      <c r="LAR11" s="2936"/>
      <c r="LAS11" s="2936"/>
      <c r="LAT11" s="2936"/>
      <c r="LAU11" s="2936"/>
      <c r="LAV11" s="2936"/>
      <c r="LAW11" s="2936"/>
      <c r="LAX11" s="2936"/>
      <c r="LAY11" s="2936"/>
      <c r="LAZ11" s="2936"/>
      <c r="LBA11" s="2936"/>
      <c r="LBB11" s="2936"/>
      <c r="LBC11" s="2936"/>
      <c r="LBD11" s="2936"/>
      <c r="LBE11" s="2936"/>
      <c r="LBF11" s="2936"/>
      <c r="LBG11" s="2936"/>
      <c r="LBH11" s="2936"/>
      <c r="LBI11" s="2936"/>
      <c r="LBJ11" s="2936"/>
      <c r="LBK11" s="2936"/>
      <c r="LBL11" s="2936"/>
      <c r="LBM11" s="2936"/>
      <c r="LBN11" s="2936"/>
      <c r="LBO11" s="2936"/>
      <c r="LBP11" s="2936"/>
      <c r="LBQ11" s="2936"/>
      <c r="LBR11" s="2936"/>
      <c r="LBS11" s="2936"/>
      <c r="LBT11" s="2936"/>
      <c r="LBU11" s="2936"/>
      <c r="LBV11" s="2936"/>
      <c r="LBW11" s="2936"/>
      <c r="LBX11" s="2936"/>
      <c r="LBY11" s="2936"/>
      <c r="LBZ11" s="2936"/>
      <c r="LCA11" s="2936"/>
      <c r="LCB11" s="2936"/>
      <c r="LCC11" s="2936"/>
      <c r="LCD11" s="2936"/>
      <c r="LCE11" s="2936"/>
      <c r="LCF11" s="2936"/>
      <c r="LCG11" s="2936"/>
      <c r="LCH11" s="2936"/>
      <c r="LCI11" s="2936"/>
      <c r="LCJ11" s="2936"/>
      <c r="LCK11" s="2936"/>
      <c r="LCL11" s="2936"/>
      <c r="LCM11" s="2936"/>
      <c r="LCN11" s="2936"/>
      <c r="LCO11" s="2936"/>
      <c r="LCP11" s="2936"/>
      <c r="LCQ11" s="2936"/>
      <c r="LCR11" s="2936"/>
      <c r="LCS11" s="2936"/>
      <c r="LCT11" s="2936"/>
      <c r="LCU11" s="2936"/>
      <c r="LCV11" s="2936"/>
      <c r="LCW11" s="2936"/>
      <c r="LCX11" s="2936"/>
      <c r="LCY11" s="2936"/>
      <c r="LCZ11" s="2936"/>
      <c r="LDA11" s="2936"/>
      <c r="LDB11" s="2936"/>
      <c r="LDC11" s="2936"/>
      <c r="LDD11" s="2936"/>
      <c r="LDE11" s="2936"/>
      <c r="LDF11" s="2936"/>
      <c r="LDG11" s="2936"/>
      <c r="LDH11" s="2936"/>
      <c r="LDI11" s="2936"/>
      <c r="LDJ11" s="2936"/>
      <c r="LDK11" s="2936"/>
      <c r="LDL11" s="2936"/>
      <c r="LDM11" s="2936"/>
      <c r="LDN11" s="2936"/>
      <c r="LDO11" s="2936"/>
      <c r="LDP11" s="2936"/>
      <c r="LDQ11" s="2936"/>
      <c r="LDR11" s="2936"/>
      <c r="LDS11" s="2936"/>
      <c r="LDT11" s="2936"/>
      <c r="LDU11" s="2936"/>
      <c r="LDV11" s="2936"/>
      <c r="LDW11" s="2936"/>
      <c r="LDX11" s="2936"/>
      <c r="LDY11" s="2936"/>
      <c r="LDZ11" s="2936"/>
      <c r="LEA11" s="2936"/>
      <c r="LEB11" s="2936"/>
      <c r="LEC11" s="2936"/>
      <c r="LED11" s="2936"/>
      <c r="LEE11" s="2936"/>
      <c r="LEF11" s="2936"/>
      <c r="LEG11" s="2936"/>
      <c r="LEH11" s="2936"/>
      <c r="LEI11" s="2936"/>
      <c r="LEJ11" s="2936"/>
      <c r="LEK11" s="2936"/>
      <c r="LEL11" s="2936"/>
      <c r="LEM11" s="2936"/>
      <c r="LEN11" s="2936"/>
      <c r="LEO11" s="2936"/>
      <c r="LEP11" s="2936"/>
      <c r="LEQ11" s="2936"/>
      <c r="LER11" s="2936"/>
      <c r="LES11" s="2936"/>
      <c r="LET11" s="2936"/>
      <c r="LEU11" s="2936"/>
      <c r="LEV11" s="2936"/>
      <c r="LEW11" s="2936"/>
      <c r="LEX11" s="2936"/>
      <c r="LEY11" s="2936"/>
      <c r="LEZ11" s="2936"/>
      <c r="LFA11" s="2936"/>
      <c r="LFB11" s="2936"/>
      <c r="LFC11" s="2936"/>
      <c r="LFD11" s="2936"/>
      <c r="LFE11" s="2936"/>
      <c r="LFF11" s="2936"/>
      <c r="LFG11" s="2936"/>
      <c r="LFH11" s="2936"/>
      <c r="LFI11" s="2936"/>
      <c r="LFJ11" s="2936"/>
      <c r="LFK11" s="2936"/>
      <c r="LFL11" s="2936"/>
      <c r="LFM11" s="2936"/>
      <c r="LFN11" s="2936"/>
      <c r="LFO11" s="2936"/>
      <c r="LFP11" s="2936"/>
      <c r="LFQ11" s="2936"/>
      <c r="LFR11" s="2936"/>
      <c r="LFS11" s="2936"/>
      <c r="LFT11" s="2936"/>
      <c r="LFU11" s="2936"/>
      <c r="LFV11" s="2936"/>
      <c r="LFW11" s="2936"/>
      <c r="LFX11" s="2936"/>
      <c r="LFY11" s="2936"/>
      <c r="LFZ11" s="2936"/>
      <c r="LGA11" s="2936"/>
      <c r="LGB11" s="2936"/>
      <c r="LGC11" s="2936"/>
      <c r="LGD11" s="2936"/>
      <c r="LGE11" s="2936"/>
      <c r="LGF11" s="2936"/>
      <c r="LGG11" s="2936"/>
      <c r="LGH11" s="2936"/>
      <c r="LGI11" s="2936"/>
      <c r="LGJ11" s="2936"/>
      <c r="LGK11" s="2936"/>
      <c r="LGL11" s="2936"/>
      <c r="LGM11" s="2936"/>
      <c r="LGN11" s="2936"/>
      <c r="LGO11" s="2936"/>
      <c r="LGP11" s="2936"/>
      <c r="LGQ11" s="2936"/>
      <c r="LGR11" s="2936"/>
      <c r="LGS11" s="2936"/>
      <c r="LGT11" s="2936"/>
      <c r="LGU11" s="2936"/>
      <c r="LGV11" s="2936"/>
      <c r="LGW11" s="2936"/>
      <c r="LGX11" s="2936"/>
      <c r="LGY11" s="2936"/>
      <c r="LGZ11" s="2936"/>
      <c r="LHA11" s="2936"/>
      <c r="LHB11" s="2936"/>
      <c r="LHC11" s="2936"/>
      <c r="LHD11" s="2936"/>
      <c r="LHE11" s="2936"/>
      <c r="LHF11" s="2936"/>
      <c r="LHG11" s="2936"/>
      <c r="LHH11" s="2936"/>
      <c r="LHI11" s="2936"/>
      <c r="LHJ11" s="2936"/>
      <c r="LHK11" s="2936"/>
      <c r="LHL11" s="2936"/>
      <c r="LHM11" s="2936"/>
      <c r="LHN11" s="2936"/>
      <c r="LHO11" s="2936"/>
      <c r="LHP11" s="2936"/>
      <c r="LHQ11" s="2936"/>
      <c r="LHR11" s="2936"/>
      <c r="LHS11" s="2936"/>
      <c r="LHT11" s="2936"/>
      <c r="LHU11" s="2936"/>
      <c r="LHV11" s="2936"/>
      <c r="LHW11" s="2936"/>
      <c r="LHX11" s="2936"/>
      <c r="LHY11" s="2936"/>
      <c r="LHZ11" s="2936"/>
      <c r="LIA11" s="2936"/>
      <c r="LIB11" s="2936"/>
      <c r="LIC11" s="2936"/>
      <c r="LID11" s="2936"/>
      <c r="LIE11" s="2936"/>
      <c r="LIF11" s="2936"/>
      <c r="LIG11" s="2936"/>
      <c r="LIH11" s="2936"/>
      <c r="LII11" s="2936"/>
      <c r="LIJ11" s="2936"/>
      <c r="LIK11" s="2936"/>
      <c r="LIL11" s="2936"/>
      <c r="LIM11" s="2936"/>
      <c r="LIN11" s="2936"/>
      <c r="LIO11" s="2936"/>
      <c r="LIP11" s="2936"/>
      <c r="LIQ11" s="2936"/>
      <c r="LIR11" s="2936"/>
      <c r="LIS11" s="2936"/>
      <c r="LIT11" s="2936"/>
      <c r="LIU11" s="2936"/>
      <c r="LIV11" s="2936"/>
      <c r="LIW11" s="2936"/>
      <c r="LIX11" s="2936"/>
      <c r="LIY11" s="2936"/>
      <c r="LIZ11" s="2936"/>
      <c r="LJA11" s="2936"/>
      <c r="LJB11" s="2936"/>
      <c r="LJC11" s="2936"/>
      <c r="LJD11" s="2936"/>
      <c r="LJE11" s="2936"/>
      <c r="LJF11" s="2936"/>
      <c r="LJG11" s="2936"/>
      <c r="LJH11" s="2936"/>
      <c r="LJI11" s="2936"/>
      <c r="LJJ11" s="2936"/>
      <c r="LJK11" s="2936"/>
      <c r="LJL11" s="2936"/>
      <c r="LJM11" s="2936"/>
      <c r="LJN11" s="2936"/>
      <c r="LJO11" s="2936"/>
      <c r="LJP11" s="2936"/>
      <c r="LJQ11" s="2936"/>
      <c r="LJR11" s="2936"/>
      <c r="LJS11" s="2936"/>
      <c r="LJT11" s="2936"/>
      <c r="LJU11" s="2936"/>
      <c r="LJV11" s="2936"/>
      <c r="LJW11" s="2936"/>
      <c r="LJX11" s="2936"/>
      <c r="LJY11" s="2936"/>
      <c r="LJZ11" s="2936"/>
      <c r="LKA11" s="2936"/>
      <c r="LKB11" s="2936"/>
      <c r="LKC11" s="2936"/>
      <c r="LKD11" s="2936"/>
      <c r="LKE11" s="2936"/>
      <c r="LKF11" s="2936"/>
      <c r="LKG11" s="2936"/>
      <c r="LKH11" s="2936"/>
      <c r="LKI11" s="2936"/>
      <c r="LKJ11" s="2936"/>
      <c r="LKK11" s="2936"/>
      <c r="LKL11" s="2936"/>
      <c r="LKM11" s="2936"/>
      <c r="LKN11" s="2936"/>
      <c r="LKO11" s="2936"/>
      <c r="LKP11" s="2936"/>
      <c r="LKQ11" s="2936"/>
      <c r="LKR11" s="2936"/>
      <c r="LKS11" s="2936"/>
      <c r="LKT11" s="2936"/>
      <c r="LKU11" s="2936"/>
      <c r="LKV11" s="2936"/>
      <c r="LKW11" s="2936"/>
      <c r="LKX11" s="2936"/>
      <c r="LKY11" s="2936"/>
      <c r="LKZ11" s="2936"/>
      <c r="LLA11" s="2936"/>
      <c r="LLB11" s="2936"/>
      <c r="LLC11" s="2936"/>
      <c r="LLD11" s="2936"/>
      <c r="LLE11" s="2936"/>
      <c r="LLF11" s="2936"/>
      <c r="LLG11" s="2936"/>
      <c r="LLH11" s="2936"/>
      <c r="LLI11" s="2936"/>
      <c r="LLJ11" s="2936"/>
      <c r="LLK11" s="2936"/>
      <c r="LLL11" s="2936"/>
      <c r="LLM11" s="2936"/>
      <c r="LLN11" s="2936"/>
      <c r="LLO11" s="2936"/>
      <c r="LLP11" s="2936"/>
      <c r="LLQ11" s="2936"/>
      <c r="LLR11" s="2936"/>
      <c r="LLS11" s="2936"/>
      <c r="LLT11" s="2936"/>
      <c r="LLU11" s="2936"/>
      <c r="LLV11" s="2936"/>
      <c r="LLW11" s="2936"/>
      <c r="LLX11" s="2936"/>
      <c r="LLY11" s="2936"/>
      <c r="LLZ11" s="2936"/>
      <c r="LMA11" s="2936"/>
      <c r="LMB11" s="2936"/>
      <c r="LMC11" s="2936"/>
      <c r="LMD11" s="2936"/>
      <c r="LME11" s="2936"/>
      <c r="LMF11" s="2936"/>
      <c r="LMG11" s="2936"/>
      <c r="LMH11" s="2936"/>
      <c r="LMI11" s="2936"/>
      <c r="LMJ11" s="2936"/>
      <c r="LMK11" s="2936"/>
      <c r="LML11" s="2936"/>
      <c r="LMM11" s="2936"/>
      <c r="LMN11" s="2936"/>
      <c r="LMO11" s="2936"/>
      <c r="LMP11" s="2936"/>
      <c r="LMQ11" s="2936"/>
      <c r="LMR11" s="2936"/>
      <c r="LMS11" s="2936"/>
      <c r="LMT11" s="2936"/>
      <c r="LMU11" s="2936"/>
      <c r="LMV11" s="2936"/>
      <c r="LMW11" s="2936"/>
      <c r="LMX11" s="2936"/>
      <c r="LMY11" s="2936"/>
      <c r="LMZ11" s="2936"/>
      <c r="LNA11" s="2936"/>
      <c r="LNB11" s="2936"/>
      <c r="LNC11" s="2936"/>
      <c r="LND11" s="2936"/>
      <c r="LNE11" s="2936"/>
      <c r="LNF11" s="2936"/>
      <c r="LNG11" s="2936"/>
      <c r="LNH11" s="2936"/>
      <c r="LNI11" s="2936"/>
      <c r="LNJ11" s="2936"/>
      <c r="LNK11" s="2936"/>
      <c r="LNL11" s="2936"/>
      <c r="LNM11" s="2936"/>
      <c r="LNN11" s="2936"/>
      <c r="LNO11" s="2936"/>
      <c r="LNP11" s="2936"/>
      <c r="LNQ11" s="2936"/>
      <c r="LNR11" s="2936"/>
      <c r="LNS11" s="2936"/>
      <c r="LNT11" s="2936"/>
      <c r="LNU11" s="2936"/>
      <c r="LNV11" s="2936"/>
      <c r="LNW11" s="2936"/>
      <c r="LNX11" s="2936"/>
      <c r="LNY11" s="2936"/>
      <c r="LNZ11" s="2936"/>
      <c r="LOA11" s="2936"/>
      <c r="LOB11" s="2936"/>
      <c r="LOC11" s="2936"/>
      <c r="LOD11" s="2936"/>
      <c r="LOE11" s="2936"/>
      <c r="LOF11" s="2936"/>
      <c r="LOG11" s="2936"/>
      <c r="LOH11" s="2936"/>
      <c r="LOI11" s="2936"/>
      <c r="LOJ11" s="2936"/>
      <c r="LOK11" s="2936"/>
      <c r="LOL11" s="2936"/>
      <c r="LOM11" s="2936"/>
      <c r="LON11" s="2936"/>
      <c r="LOO11" s="2936"/>
      <c r="LOP11" s="2936"/>
      <c r="LOQ11" s="2936"/>
      <c r="LOR11" s="2936"/>
      <c r="LOS11" s="2936"/>
      <c r="LOT11" s="2936"/>
      <c r="LOU11" s="2936"/>
      <c r="LOV11" s="2936"/>
      <c r="LOW11" s="2936"/>
      <c r="LOX11" s="2936"/>
      <c r="LOY11" s="2936"/>
      <c r="LOZ11" s="2936"/>
      <c r="LPA11" s="2936"/>
      <c r="LPB11" s="2936"/>
      <c r="LPC11" s="2936"/>
      <c r="LPD11" s="2936"/>
      <c r="LPE11" s="2936"/>
      <c r="LPF11" s="2936"/>
      <c r="LPG11" s="2936"/>
      <c r="LPH11" s="2936"/>
      <c r="LPI11" s="2936"/>
      <c r="LPJ11" s="2936"/>
      <c r="LPK11" s="2936"/>
      <c r="LPL11" s="2936"/>
      <c r="LPM11" s="2936"/>
      <c r="LPN11" s="2936"/>
      <c r="LPO11" s="2936"/>
      <c r="LPP11" s="2936"/>
      <c r="LPQ11" s="2936"/>
      <c r="LPR11" s="2936"/>
      <c r="LPS11" s="2936"/>
      <c r="LPT11" s="2936"/>
      <c r="LPU11" s="2936"/>
      <c r="LPV11" s="2936"/>
      <c r="LPW11" s="2936"/>
      <c r="LPX11" s="2936"/>
      <c r="LPY11" s="2936"/>
      <c r="LPZ11" s="2936"/>
      <c r="LQA11" s="2936"/>
      <c r="LQB11" s="2936"/>
      <c r="LQC11" s="2936"/>
      <c r="LQD11" s="2936"/>
      <c r="LQE11" s="2936"/>
      <c r="LQF11" s="2936"/>
      <c r="LQG11" s="2936"/>
      <c r="LQH11" s="2936"/>
      <c r="LQI11" s="2936"/>
      <c r="LQJ11" s="2936"/>
      <c r="LQK11" s="2936"/>
      <c r="LQL11" s="2936"/>
      <c r="LQM11" s="2936"/>
      <c r="LQN11" s="2936"/>
      <c r="LQO11" s="2936"/>
      <c r="LQP11" s="2936"/>
      <c r="LQQ11" s="2936"/>
      <c r="LQR11" s="2936"/>
      <c r="LQS11" s="2936"/>
      <c r="LQT11" s="2936"/>
      <c r="LQU11" s="2936"/>
      <c r="LQV11" s="2936"/>
      <c r="LQW11" s="2936"/>
      <c r="LQX11" s="2936"/>
      <c r="LQY11" s="2936"/>
      <c r="LQZ11" s="2936"/>
      <c r="LRA11" s="2936"/>
      <c r="LRB11" s="2936"/>
      <c r="LRC11" s="2936"/>
      <c r="LRD11" s="2936"/>
      <c r="LRE11" s="2936"/>
      <c r="LRF11" s="2936"/>
      <c r="LRG11" s="2936"/>
      <c r="LRH11" s="2936"/>
      <c r="LRI11" s="2936"/>
      <c r="LRJ11" s="2936"/>
      <c r="LRK11" s="2936"/>
      <c r="LRL11" s="2936"/>
      <c r="LRM11" s="2936"/>
      <c r="LRN11" s="2936"/>
      <c r="LRO11" s="2936"/>
      <c r="LRP11" s="2936"/>
      <c r="LRQ11" s="2936"/>
      <c r="LRR11" s="2936"/>
      <c r="LRS11" s="2936"/>
      <c r="LRT11" s="2936"/>
      <c r="LRU11" s="2936"/>
      <c r="LRV11" s="2936"/>
      <c r="LRW11" s="2936"/>
      <c r="LRX11" s="2936"/>
      <c r="LRY11" s="2936"/>
      <c r="LRZ11" s="2936"/>
      <c r="LSA11" s="2936"/>
      <c r="LSB11" s="2936"/>
      <c r="LSC11" s="2936"/>
      <c r="LSD11" s="2936"/>
      <c r="LSE11" s="2936"/>
      <c r="LSF11" s="2936"/>
      <c r="LSG11" s="2936"/>
      <c r="LSH11" s="2936"/>
      <c r="LSI11" s="2936"/>
      <c r="LSJ11" s="2936"/>
      <c r="LSK11" s="2936"/>
      <c r="LSL11" s="2936"/>
      <c r="LSM11" s="2936"/>
      <c r="LSN11" s="2936"/>
      <c r="LSO11" s="2936"/>
      <c r="LSP11" s="2936"/>
      <c r="LSQ11" s="2936"/>
      <c r="LSR11" s="2936"/>
      <c r="LSS11" s="2936"/>
      <c r="LST11" s="2936"/>
      <c r="LSU11" s="2936"/>
      <c r="LSV11" s="2936"/>
      <c r="LSW11" s="2936"/>
      <c r="LSX11" s="2936"/>
      <c r="LSY11" s="2936"/>
      <c r="LSZ11" s="2936"/>
      <c r="LTA11" s="2936"/>
      <c r="LTB11" s="2936"/>
      <c r="LTC11" s="2936"/>
      <c r="LTD11" s="2936"/>
      <c r="LTE11" s="2936"/>
      <c r="LTF11" s="2936"/>
      <c r="LTG11" s="2936"/>
      <c r="LTH11" s="2936"/>
      <c r="LTI11" s="2936"/>
      <c r="LTJ11" s="2936"/>
      <c r="LTK11" s="2936"/>
      <c r="LTL11" s="2936"/>
      <c r="LTM11" s="2936"/>
      <c r="LTN11" s="2936"/>
      <c r="LTO11" s="2936"/>
      <c r="LTP11" s="2936"/>
      <c r="LTQ11" s="2936"/>
      <c r="LTR11" s="2936"/>
      <c r="LTS11" s="2936"/>
      <c r="LTT11" s="2936"/>
      <c r="LTU11" s="2936"/>
      <c r="LTV11" s="2936"/>
      <c r="LTW11" s="2936"/>
      <c r="LTX11" s="2936"/>
      <c r="LTY11" s="2936"/>
      <c r="LTZ11" s="2936"/>
      <c r="LUA11" s="2936"/>
      <c r="LUB11" s="2936"/>
      <c r="LUC11" s="2936"/>
      <c r="LUD11" s="2936"/>
      <c r="LUE11" s="2936"/>
      <c r="LUF11" s="2936"/>
      <c r="LUG11" s="2936"/>
      <c r="LUH11" s="2936"/>
      <c r="LUI11" s="2936"/>
      <c r="LUJ11" s="2936"/>
      <c r="LUK11" s="2936"/>
      <c r="LUL11" s="2936"/>
      <c r="LUM11" s="2936"/>
      <c r="LUN11" s="2936"/>
      <c r="LUO11" s="2936"/>
      <c r="LUP11" s="2936"/>
      <c r="LUQ11" s="2936"/>
      <c r="LUR11" s="2936"/>
      <c r="LUS11" s="2936"/>
      <c r="LUT11" s="2936"/>
      <c r="LUU11" s="2936"/>
      <c r="LUV11" s="2936"/>
      <c r="LUW11" s="2936"/>
      <c r="LUX11" s="2936"/>
      <c r="LUY11" s="2936"/>
      <c r="LUZ11" s="2936"/>
      <c r="LVA11" s="2936"/>
      <c r="LVB11" s="2936"/>
      <c r="LVC11" s="2936"/>
      <c r="LVD11" s="2936"/>
      <c r="LVE11" s="2936"/>
      <c r="LVF11" s="2936"/>
      <c r="LVG11" s="2936"/>
      <c r="LVH11" s="2936"/>
      <c r="LVI11" s="2936"/>
      <c r="LVJ11" s="2936"/>
      <c r="LVK11" s="2936"/>
      <c r="LVL11" s="2936"/>
      <c r="LVM11" s="2936"/>
      <c r="LVN11" s="2936"/>
      <c r="LVO11" s="2936"/>
      <c r="LVP11" s="2936"/>
      <c r="LVQ11" s="2936"/>
      <c r="LVR11" s="2936"/>
      <c r="LVS11" s="2936"/>
      <c r="LVT11" s="2936"/>
      <c r="LVU11" s="2936"/>
      <c r="LVV11" s="2936"/>
      <c r="LVW11" s="2936"/>
      <c r="LVX11" s="2936"/>
      <c r="LVY11" s="2936"/>
      <c r="LVZ11" s="2936"/>
      <c r="LWA11" s="2936"/>
      <c r="LWB11" s="2936"/>
      <c r="LWC11" s="2936"/>
      <c r="LWD11" s="2936"/>
      <c r="LWE11" s="2936"/>
      <c r="LWF11" s="2936"/>
      <c r="LWG11" s="2936"/>
      <c r="LWH11" s="2936"/>
      <c r="LWI11" s="2936"/>
      <c r="LWJ11" s="2936"/>
      <c r="LWK11" s="2936"/>
      <c r="LWL11" s="2936"/>
      <c r="LWM11" s="2936"/>
      <c r="LWN11" s="2936"/>
      <c r="LWO11" s="2936"/>
      <c r="LWP11" s="2936"/>
      <c r="LWQ11" s="2936"/>
      <c r="LWR11" s="2936"/>
      <c r="LWS11" s="2936"/>
      <c r="LWT11" s="2936"/>
      <c r="LWU11" s="2936"/>
      <c r="LWV11" s="2936"/>
      <c r="LWW11" s="2936"/>
      <c r="LWX11" s="2936"/>
      <c r="LWY11" s="2936"/>
      <c r="LWZ11" s="2936"/>
      <c r="LXA11" s="2936"/>
      <c r="LXB11" s="2936"/>
      <c r="LXC11" s="2936"/>
      <c r="LXD11" s="2936"/>
      <c r="LXE11" s="2936"/>
      <c r="LXF11" s="2936"/>
      <c r="LXG11" s="2936"/>
      <c r="LXH11" s="2936"/>
      <c r="LXI11" s="2936"/>
      <c r="LXJ11" s="2936"/>
      <c r="LXK11" s="2936"/>
      <c r="LXL11" s="2936"/>
      <c r="LXM11" s="2936"/>
      <c r="LXN11" s="2936"/>
      <c r="LXO11" s="2936"/>
      <c r="LXP11" s="2936"/>
      <c r="LXQ11" s="2936"/>
      <c r="LXR11" s="2936"/>
      <c r="LXS11" s="2936"/>
      <c r="LXT11" s="2936"/>
      <c r="LXU11" s="2936"/>
      <c r="LXV11" s="2936"/>
      <c r="LXW11" s="2936"/>
      <c r="LXX11" s="2936"/>
      <c r="LXY11" s="2936"/>
      <c r="LXZ11" s="2936"/>
      <c r="LYA11" s="2936"/>
      <c r="LYB11" s="2936"/>
      <c r="LYC11" s="2936"/>
      <c r="LYD11" s="2936"/>
      <c r="LYE11" s="2936"/>
      <c r="LYF11" s="2936"/>
      <c r="LYG11" s="2936"/>
      <c r="LYH11" s="2936"/>
      <c r="LYI11" s="2936"/>
      <c r="LYJ11" s="2936"/>
      <c r="LYK11" s="2936"/>
      <c r="LYL11" s="2936"/>
      <c r="LYM11" s="2936"/>
      <c r="LYN11" s="2936"/>
      <c r="LYO11" s="2936"/>
      <c r="LYP11" s="2936"/>
      <c r="LYQ11" s="2936"/>
      <c r="LYR11" s="2936"/>
      <c r="LYS11" s="2936"/>
      <c r="LYT11" s="2936"/>
      <c r="LYU11" s="2936"/>
      <c r="LYV11" s="2936"/>
      <c r="LYW11" s="2936"/>
      <c r="LYX11" s="2936"/>
      <c r="LYY11" s="2936"/>
      <c r="LYZ11" s="2936"/>
      <c r="LZA11" s="2936"/>
      <c r="LZB11" s="2936"/>
      <c r="LZC11" s="2936"/>
      <c r="LZD11" s="2936"/>
      <c r="LZE11" s="2936"/>
      <c r="LZF11" s="2936"/>
      <c r="LZG11" s="2936"/>
      <c r="LZH11" s="2936"/>
      <c r="LZI11" s="2936"/>
      <c r="LZJ11" s="2936"/>
      <c r="LZK11" s="2936"/>
      <c r="LZL11" s="2936"/>
      <c r="LZM11" s="2936"/>
      <c r="LZN11" s="2936"/>
      <c r="LZO11" s="2936"/>
      <c r="LZP11" s="2936"/>
      <c r="LZQ11" s="2936"/>
      <c r="LZR11" s="2936"/>
      <c r="LZS11" s="2936"/>
      <c r="LZT11" s="2936"/>
      <c r="LZU11" s="2936"/>
      <c r="LZV11" s="2936"/>
      <c r="LZW11" s="2936"/>
      <c r="LZX11" s="2936"/>
      <c r="LZY11" s="2936"/>
      <c r="LZZ11" s="2936"/>
      <c r="MAA11" s="2936"/>
      <c r="MAB11" s="2936"/>
      <c r="MAC11" s="2936"/>
      <c r="MAD11" s="2936"/>
      <c r="MAE11" s="2936"/>
      <c r="MAF11" s="2936"/>
      <c r="MAG11" s="2936"/>
      <c r="MAH11" s="2936"/>
      <c r="MAI11" s="2936"/>
      <c r="MAJ11" s="2936"/>
      <c r="MAK11" s="2936"/>
      <c r="MAL11" s="2936"/>
      <c r="MAM11" s="2936"/>
      <c r="MAN11" s="2936"/>
      <c r="MAO11" s="2936"/>
      <c r="MAP11" s="2936"/>
      <c r="MAQ11" s="2936"/>
      <c r="MAR11" s="2936"/>
      <c r="MAS11" s="2936"/>
      <c r="MAT11" s="2936"/>
      <c r="MAU11" s="2936"/>
      <c r="MAV11" s="2936"/>
      <c r="MAW11" s="2936"/>
      <c r="MAX11" s="2936"/>
      <c r="MAY11" s="2936"/>
      <c r="MAZ11" s="2936"/>
      <c r="MBA11" s="2936"/>
      <c r="MBB11" s="2936"/>
      <c r="MBC11" s="2936"/>
      <c r="MBD11" s="2936"/>
      <c r="MBE11" s="2936"/>
      <c r="MBF11" s="2936"/>
      <c r="MBG11" s="2936"/>
      <c r="MBH11" s="2936"/>
      <c r="MBI11" s="2936"/>
      <c r="MBJ11" s="2936"/>
      <c r="MBK11" s="2936"/>
      <c r="MBL11" s="2936"/>
      <c r="MBM11" s="2936"/>
      <c r="MBN11" s="2936"/>
      <c r="MBO11" s="2936"/>
      <c r="MBP11" s="2936"/>
      <c r="MBQ11" s="2936"/>
      <c r="MBR11" s="2936"/>
      <c r="MBS11" s="2936"/>
      <c r="MBT11" s="2936"/>
      <c r="MBU11" s="2936"/>
      <c r="MBV11" s="2936"/>
      <c r="MBW11" s="2936"/>
      <c r="MBX11" s="2936"/>
      <c r="MBY11" s="2936"/>
      <c r="MBZ11" s="2936"/>
      <c r="MCA11" s="2936"/>
      <c r="MCB11" s="2936"/>
      <c r="MCC11" s="2936"/>
      <c r="MCD11" s="2936"/>
      <c r="MCE11" s="2936"/>
      <c r="MCF11" s="2936"/>
      <c r="MCG11" s="2936"/>
      <c r="MCH11" s="2936"/>
      <c r="MCI11" s="2936"/>
      <c r="MCJ11" s="2936"/>
      <c r="MCK11" s="2936"/>
      <c r="MCL11" s="2936"/>
      <c r="MCM11" s="2936"/>
      <c r="MCN11" s="2936"/>
      <c r="MCO11" s="2936"/>
      <c r="MCP11" s="2936"/>
      <c r="MCQ11" s="2936"/>
      <c r="MCR11" s="2936"/>
      <c r="MCS11" s="2936"/>
      <c r="MCT11" s="2936"/>
      <c r="MCU11" s="2936"/>
      <c r="MCV11" s="2936"/>
      <c r="MCW11" s="2936"/>
      <c r="MCX11" s="2936"/>
      <c r="MCY11" s="2936"/>
      <c r="MCZ11" s="2936"/>
      <c r="MDA11" s="2936"/>
      <c r="MDB11" s="2936"/>
      <c r="MDC11" s="2936"/>
      <c r="MDD11" s="2936"/>
      <c r="MDE11" s="2936"/>
      <c r="MDF11" s="2936"/>
      <c r="MDG11" s="2936"/>
      <c r="MDH11" s="2936"/>
      <c r="MDI11" s="2936"/>
      <c r="MDJ11" s="2936"/>
      <c r="MDK11" s="2936"/>
      <c r="MDL11" s="2936"/>
      <c r="MDM11" s="2936"/>
      <c r="MDN11" s="2936"/>
      <c r="MDO11" s="2936"/>
      <c r="MDP11" s="2936"/>
      <c r="MDQ11" s="2936"/>
      <c r="MDR11" s="2936"/>
      <c r="MDS11" s="2936"/>
      <c r="MDT11" s="2936"/>
      <c r="MDU11" s="2936"/>
      <c r="MDV11" s="2936"/>
      <c r="MDW11" s="2936"/>
      <c r="MDX11" s="2936"/>
      <c r="MDY11" s="2936"/>
      <c r="MDZ11" s="2936"/>
      <c r="MEA11" s="2936"/>
      <c r="MEB11" s="2936"/>
      <c r="MEC11" s="2936"/>
      <c r="MED11" s="2936"/>
      <c r="MEE11" s="2936"/>
      <c r="MEF11" s="2936"/>
      <c r="MEG11" s="2936"/>
      <c r="MEH11" s="2936"/>
      <c r="MEI11" s="2936"/>
      <c r="MEJ11" s="2936"/>
      <c r="MEK11" s="2936"/>
      <c r="MEL11" s="2936"/>
      <c r="MEM11" s="2936"/>
      <c r="MEN11" s="2936"/>
      <c r="MEO11" s="2936"/>
      <c r="MEP11" s="2936"/>
      <c r="MEQ11" s="2936"/>
      <c r="MER11" s="2936"/>
      <c r="MES11" s="2936"/>
      <c r="MET11" s="2936"/>
      <c r="MEU11" s="2936"/>
      <c r="MEV11" s="2936"/>
      <c r="MEW11" s="2936"/>
      <c r="MEX11" s="2936"/>
      <c r="MEY11" s="2936"/>
      <c r="MEZ11" s="2936"/>
      <c r="MFA11" s="2936"/>
      <c r="MFB11" s="2936"/>
      <c r="MFC11" s="2936"/>
      <c r="MFD11" s="2936"/>
      <c r="MFE11" s="2936"/>
      <c r="MFF11" s="2936"/>
      <c r="MFG11" s="2936"/>
      <c r="MFH11" s="2936"/>
      <c r="MFI11" s="2936"/>
      <c r="MFJ11" s="2936"/>
      <c r="MFK11" s="2936"/>
      <c r="MFL11" s="2936"/>
      <c r="MFM11" s="2936"/>
      <c r="MFN11" s="2936"/>
      <c r="MFO11" s="2936"/>
      <c r="MFP11" s="2936"/>
      <c r="MFQ11" s="2936"/>
      <c r="MFR11" s="2936"/>
      <c r="MFS11" s="2936"/>
      <c r="MFT11" s="2936"/>
      <c r="MFU11" s="2936"/>
      <c r="MFV11" s="2936"/>
      <c r="MFW11" s="2936"/>
      <c r="MFX11" s="2936"/>
      <c r="MFY11" s="2936"/>
      <c r="MFZ11" s="2936"/>
      <c r="MGA11" s="2936"/>
      <c r="MGB11" s="2936"/>
      <c r="MGC11" s="2936"/>
      <c r="MGD11" s="2936"/>
      <c r="MGE11" s="2936"/>
      <c r="MGF11" s="2936"/>
      <c r="MGG11" s="2936"/>
      <c r="MGH11" s="2936"/>
      <c r="MGI11" s="2936"/>
      <c r="MGJ11" s="2936"/>
      <c r="MGK11" s="2936"/>
      <c r="MGL11" s="2936"/>
      <c r="MGM11" s="2936"/>
      <c r="MGN11" s="2936"/>
      <c r="MGO11" s="2936"/>
      <c r="MGP11" s="2936"/>
      <c r="MGQ11" s="2936"/>
      <c r="MGR11" s="2936"/>
      <c r="MGS11" s="2936"/>
      <c r="MGT11" s="2936"/>
      <c r="MGU11" s="2936"/>
      <c r="MGV11" s="2936"/>
      <c r="MGW11" s="2936"/>
      <c r="MGX11" s="2936"/>
      <c r="MGY11" s="2936"/>
      <c r="MGZ11" s="2936"/>
      <c r="MHA11" s="2936"/>
      <c r="MHB11" s="2936"/>
      <c r="MHC11" s="2936"/>
      <c r="MHD11" s="2936"/>
      <c r="MHE11" s="2936"/>
      <c r="MHF11" s="2936"/>
      <c r="MHG11" s="2936"/>
      <c r="MHH11" s="2936"/>
      <c r="MHI11" s="2936"/>
      <c r="MHJ11" s="2936"/>
      <c r="MHK11" s="2936"/>
      <c r="MHL11" s="2936"/>
      <c r="MHM11" s="2936"/>
      <c r="MHN11" s="2936"/>
      <c r="MHO11" s="2936"/>
      <c r="MHP11" s="2936"/>
      <c r="MHQ11" s="2936"/>
      <c r="MHR11" s="2936"/>
      <c r="MHS11" s="2936"/>
      <c r="MHT11" s="2936"/>
      <c r="MHU11" s="2936"/>
      <c r="MHV11" s="2936"/>
      <c r="MHW11" s="2936"/>
      <c r="MHX11" s="2936"/>
      <c r="MHY11" s="2936"/>
      <c r="MHZ11" s="2936"/>
      <c r="MIA11" s="2936"/>
      <c r="MIB11" s="2936"/>
      <c r="MIC11" s="2936"/>
      <c r="MID11" s="2936"/>
      <c r="MIE11" s="2936"/>
      <c r="MIF11" s="2936"/>
      <c r="MIG11" s="2936"/>
      <c r="MIH11" s="2936"/>
      <c r="MII11" s="2936"/>
      <c r="MIJ11" s="2936"/>
      <c r="MIK11" s="2936"/>
      <c r="MIL11" s="2936"/>
      <c r="MIM11" s="2936"/>
      <c r="MIN11" s="2936"/>
      <c r="MIO11" s="2936"/>
      <c r="MIP11" s="2936"/>
      <c r="MIQ11" s="2936"/>
      <c r="MIR11" s="2936"/>
      <c r="MIS11" s="2936"/>
      <c r="MIT11" s="2936"/>
      <c r="MIU11" s="2936"/>
      <c r="MIV11" s="2936"/>
      <c r="MIW11" s="2936"/>
      <c r="MIX11" s="2936"/>
      <c r="MIY11" s="2936"/>
      <c r="MIZ11" s="2936"/>
      <c r="MJA11" s="2936"/>
      <c r="MJB11" s="2936"/>
      <c r="MJC11" s="2936"/>
      <c r="MJD11" s="2936"/>
      <c r="MJE11" s="2936"/>
      <c r="MJF11" s="2936"/>
      <c r="MJG11" s="2936"/>
      <c r="MJH11" s="2936"/>
      <c r="MJI11" s="2936"/>
      <c r="MJJ11" s="2936"/>
      <c r="MJK11" s="2936"/>
      <c r="MJL11" s="2936"/>
      <c r="MJM11" s="2936"/>
      <c r="MJN11" s="2936"/>
      <c r="MJO11" s="2936"/>
      <c r="MJP11" s="2936"/>
      <c r="MJQ11" s="2936"/>
      <c r="MJR11" s="2936"/>
      <c r="MJS11" s="2936"/>
      <c r="MJT11" s="2936"/>
      <c r="MJU11" s="2936"/>
      <c r="MJV11" s="2936"/>
      <c r="MJW11" s="2936"/>
      <c r="MJX11" s="2936"/>
      <c r="MJY11" s="2936"/>
      <c r="MJZ11" s="2936"/>
      <c r="MKA11" s="2936"/>
      <c r="MKB11" s="2936"/>
      <c r="MKC11" s="2936"/>
      <c r="MKD11" s="2936"/>
      <c r="MKE11" s="2936"/>
      <c r="MKF11" s="2936"/>
      <c r="MKG11" s="2936"/>
      <c r="MKH11" s="2936"/>
      <c r="MKI11" s="2936"/>
      <c r="MKJ11" s="2936"/>
      <c r="MKK11" s="2936"/>
      <c r="MKL11" s="2936"/>
      <c r="MKM11" s="2936"/>
      <c r="MKN11" s="2936"/>
      <c r="MKO11" s="2936"/>
      <c r="MKP11" s="2936"/>
      <c r="MKQ11" s="2936"/>
      <c r="MKR11" s="2936"/>
      <c r="MKS11" s="2936"/>
      <c r="MKT11" s="2936"/>
      <c r="MKU11" s="2936"/>
      <c r="MKV11" s="2936"/>
      <c r="MKW11" s="2936"/>
      <c r="MKX11" s="2936"/>
      <c r="MKY11" s="2936"/>
      <c r="MKZ11" s="2936"/>
      <c r="MLA11" s="2936"/>
      <c r="MLB11" s="2936"/>
      <c r="MLC11" s="2936"/>
      <c r="MLD11" s="2936"/>
      <c r="MLE11" s="2936"/>
      <c r="MLF11" s="2936"/>
      <c r="MLG11" s="2936"/>
      <c r="MLH11" s="2936"/>
      <c r="MLI11" s="2936"/>
      <c r="MLJ11" s="2936"/>
      <c r="MLK11" s="2936"/>
      <c r="MLL11" s="2936"/>
      <c r="MLM11" s="2936"/>
      <c r="MLN11" s="2936"/>
      <c r="MLO11" s="2936"/>
      <c r="MLP11" s="2936"/>
      <c r="MLQ11" s="2936"/>
      <c r="MLR11" s="2936"/>
      <c r="MLS11" s="2936"/>
      <c r="MLT11" s="2936"/>
      <c r="MLU11" s="2936"/>
      <c r="MLV11" s="2936"/>
      <c r="MLW11" s="2936"/>
      <c r="MLX11" s="2936"/>
      <c r="MLY11" s="2936"/>
      <c r="MLZ11" s="2936"/>
      <c r="MMA11" s="2936"/>
      <c r="MMB11" s="2936"/>
      <c r="MMC11" s="2936"/>
      <c r="MMD11" s="2936"/>
      <c r="MME11" s="2936"/>
      <c r="MMF11" s="2936"/>
      <c r="MMG11" s="2936"/>
      <c r="MMH11" s="2936"/>
      <c r="MMI11" s="2936"/>
      <c r="MMJ11" s="2936"/>
      <c r="MMK11" s="2936"/>
      <c r="MML11" s="2936"/>
      <c r="MMM11" s="2936"/>
      <c r="MMN11" s="2936"/>
      <c r="MMO11" s="2936"/>
      <c r="MMP11" s="2936"/>
      <c r="MMQ11" s="2936"/>
      <c r="MMR11" s="2936"/>
      <c r="MMS11" s="2936"/>
      <c r="MMT11" s="2936"/>
      <c r="MMU11" s="2936"/>
      <c r="MMV11" s="2936"/>
      <c r="MMW11" s="2936"/>
      <c r="MMX11" s="2936"/>
      <c r="MMY11" s="2936"/>
      <c r="MMZ11" s="2936"/>
      <c r="MNA11" s="2936"/>
      <c r="MNB11" s="2936"/>
      <c r="MNC11" s="2936"/>
      <c r="MND11" s="2936"/>
      <c r="MNE11" s="2936"/>
      <c r="MNF11" s="2936"/>
      <c r="MNG11" s="2936"/>
      <c r="MNH11" s="2936"/>
      <c r="MNI11" s="2936"/>
      <c r="MNJ11" s="2936"/>
      <c r="MNK11" s="2936"/>
      <c r="MNL11" s="2936"/>
      <c r="MNM11" s="2936"/>
      <c r="MNN11" s="2936"/>
      <c r="MNO11" s="2936"/>
      <c r="MNP11" s="2936"/>
      <c r="MNQ11" s="2936"/>
      <c r="MNR11" s="2936"/>
      <c r="MNS11" s="2936"/>
      <c r="MNT11" s="2936"/>
      <c r="MNU11" s="2936"/>
      <c r="MNV11" s="2936"/>
      <c r="MNW11" s="2936"/>
      <c r="MNX11" s="2936"/>
      <c r="MNY11" s="2936"/>
      <c r="MNZ11" s="2936"/>
      <c r="MOA11" s="2936"/>
      <c r="MOB11" s="2936"/>
      <c r="MOC11" s="2936"/>
      <c r="MOD11" s="2936"/>
      <c r="MOE11" s="2936"/>
      <c r="MOF11" s="2936"/>
      <c r="MOG11" s="2936"/>
      <c r="MOH11" s="2936"/>
      <c r="MOI11" s="2936"/>
      <c r="MOJ11" s="2936"/>
      <c r="MOK11" s="2936"/>
      <c r="MOL11" s="2936"/>
      <c r="MOM11" s="2936"/>
      <c r="MON11" s="2936"/>
      <c r="MOO11" s="2936"/>
      <c r="MOP11" s="2936"/>
      <c r="MOQ11" s="2936"/>
      <c r="MOR11" s="2936"/>
      <c r="MOS11" s="2936"/>
      <c r="MOT11" s="2936"/>
      <c r="MOU11" s="2936"/>
      <c r="MOV11" s="2936"/>
      <c r="MOW11" s="2936"/>
      <c r="MOX11" s="2936"/>
      <c r="MOY11" s="2936"/>
      <c r="MOZ11" s="2936"/>
      <c r="MPA11" s="2936"/>
      <c r="MPB11" s="2936"/>
      <c r="MPC11" s="2936"/>
      <c r="MPD11" s="2936"/>
      <c r="MPE11" s="2936"/>
      <c r="MPF11" s="2936"/>
      <c r="MPG11" s="2936"/>
      <c r="MPH11" s="2936"/>
      <c r="MPI11" s="2936"/>
      <c r="MPJ11" s="2936"/>
      <c r="MPK11" s="2936"/>
      <c r="MPL11" s="2936"/>
      <c r="MPM11" s="2936"/>
      <c r="MPN11" s="2936"/>
      <c r="MPO11" s="2936"/>
      <c r="MPP11" s="2936"/>
      <c r="MPQ11" s="2936"/>
      <c r="MPR11" s="2936"/>
      <c r="MPS11" s="2936"/>
      <c r="MPT11" s="2936"/>
      <c r="MPU11" s="2936"/>
      <c r="MPV11" s="2936"/>
      <c r="MPW11" s="2936"/>
      <c r="MPX11" s="2936"/>
      <c r="MPY11" s="2936"/>
      <c r="MPZ11" s="2936"/>
      <c r="MQA11" s="2936"/>
      <c r="MQB11" s="2936"/>
      <c r="MQC11" s="2936"/>
      <c r="MQD11" s="2936"/>
      <c r="MQE11" s="2936"/>
      <c r="MQF11" s="2936"/>
      <c r="MQG11" s="2936"/>
      <c r="MQH11" s="2936"/>
      <c r="MQI11" s="2936"/>
      <c r="MQJ11" s="2936"/>
      <c r="MQK11" s="2936"/>
      <c r="MQL11" s="2936"/>
      <c r="MQM11" s="2936"/>
      <c r="MQN11" s="2936"/>
      <c r="MQO11" s="2936"/>
      <c r="MQP11" s="2936"/>
      <c r="MQQ11" s="2936"/>
      <c r="MQR11" s="2936"/>
      <c r="MQS11" s="2936"/>
      <c r="MQT11" s="2936"/>
      <c r="MQU11" s="2936"/>
      <c r="MQV11" s="2936"/>
      <c r="MQW11" s="2936"/>
      <c r="MQX11" s="2936"/>
      <c r="MQY11" s="2936"/>
      <c r="MQZ11" s="2936"/>
      <c r="MRA11" s="2936"/>
      <c r="MRB11" s="2936"/>
      <c r="MRC11" s="2936"/>
      <c r="MRD11" s="2936"/>
      <c r="MRE11" s="2936"/>
      <c r="MRF11" s="2936"/>
      <c r="MRG11" s="2936"/>
      <c r="MRH11" s="2936"/>
      <c r="MRI11" s="2936"/>
      <c r="MRJ11" s="2936"/>
      <c r="MRK11" s="2936"/>
      <c r="MRL11" s="2936"/>
      <c r="MRM11" s="2936"/>
      <c r="MRN11" s="2936"/>
      <c r="MRO11" s="2936"/>
      <c r="MRP11" s="2936"/>
      <c r="MRQ11" s="2936"/>
      <c r="MRR11" s="2936"/>
      <c r="MRS11" s="2936"/>
      <c r="MRT11" s="2936"/>
      <c r="MRU11" s="2936"/>
      <c r="MRV11" s="2936"/>
      <c r="MRW11" s="2936"/>
      <c r="MRX11" s="2936"/>
      <c r="MRY11" s="2936"/>
      <c r="MRZ11" s="2936"/>
      <c r="MSA11" s="2936"/>
      <c r="MSB11" s="2936"/>
      <c r="MSC11" s="2936"/>
      <c r="MSD11" s="2936"/>
      <c r="MSE11" s="2936"/>
      <c r="MSF11" s="2936"/>
      <c r="MSG11" s="2936"/>
      <c r="MSH11" s="2936"/>
      <c r="MSI11" s="2936"/>
      <c r="MSJ11" s="2936"/>
      <c r="MSK11" s="2936"/>
      <c r="MSL11" s="2936"/>
      <c r="MSM11" s="2936"/>
      <c r="MSN11" s="2936"/>
      <c r="MSO11" s="2936"/>
      <c r="MSP11" s="2936"/>
      <c r="MSQ11" s="2936"/>
      <c r="MSR11" s="2936"/>
      <c r="MSS11" s="2936"/>
      <c r="MST11" s="2936"/>
      <c r="MSU11" s="2936"/>
      <c r="MSV11" s="2936"/>
      <c r="MSW11" s="2936"/>
      <c r="MSX11" s="2936"/>
      <c r="MSY11" s="2936"/>
      <c r="MSZ11" s="2936"/>
      <c r="MTA11" s="2936"/>
      <c r="MTB11" s="2936"/>
      <c r="MTC11" s="2936"/>
      <c r="MTD11" s="2936"/>
      <c r="MTE11" s="2936"/>
      <c r="MTF11" s="2936"/>
      <c r="MTG11" s="2936"/>
      <c r="MTH11" s="2936"/>
      <c r="MTI11" s="2936"/>
      <c r="MTJ11" s="2936"/>
      <c r="MTK11" s="2936"/>
      <c r="MTL11" s="2936"/>
      <c r="MTM11" s="2936"/>
      <c r="MTN11" s="2936"/>
      <c r="MTO11" s="2936"/>
      <c r="MTP11" s="2936"/>
      <c r="MTQ11" s="2936"/>
      <c r="MTR11" s="2936"/>
      <c r="MTS11" s="2936"/>
      <c r="MTT11" s="2936"/>
      <c r="MTU11" s="2936"/>
      <c r="MTV11" s="2936"/>
      <c r="MTW11" s="2936"/>
      <c r="MTX11" s="2936"/>
      <c r="MTY11" s="2936"/>
      <c r="MTZ11" s="2936"/>
      <c r="MUA11" s="2936"/>
      <c r="MUB11" s="2936"/>
      <c r="MUC11" s="2936"/>
      <c r="MUD11" s="2936"/>
      <c r="MUE11" s="2936"/>
      <c r="MUF11" s="2936"/>
      <c r="MUG11" s="2936"/>
      <c r="MUH11" s="2936"/>
      <c r="MUI11" s="2936"/>
      <c r="MUJ11" s="2936"/>
      <c r="MUK11" s="2936"/>
      <c r="MUL11" s="2936"/>
      <c r="MUM11" s="2936"/>
      <c r="MUN11" s="2936"/>
      <c r="MUO11" s="2936"/>
      <c r="MUP11" s="2936"/>
      <c r="MUQ11" s="2936"/>
      <c r="MUR11" s="2936"/>
      <c r="MUS11" s="2936"/>
      <c r="MUT11" s="2936"/>
      <c r="MUU11" s="2936"/>
      <c r="MUV11" s="2936"/>
      <c r="MUW11" s="2936"/>
      <c r="MUX11" s="2936"/>
      <c r="MUY11" s="2936"/>
      <c r="MUZ11" s="2936"/>
      <c r="MVA11" s="2936"/>
      <c r="MVB11" s="2936"/>
      <c r="MVC11" s="2936"/>
      <c r="MVD11" s="2936"/>
      <c r="MVE11" s="2936"/>
      <c r="MVF11" s="2936"/>
      <c r="MVG11" s="2936"/>
      <c r="MVH11" s="2936"/>
      <c r="MVI11" s="2936"/>
      <c r="MVJ11" s="2936"/>
      <c r="MVK11" s="2936"/>
      <c r="MVL11" s="2936"/>
      <c r="MVM11" s="2936"/>
      <c r="MVN11" s="2936"/>
      <c r="MVO11" s="2936"/>
      <c r="MVP11" s="2936"/>
      <c r="MVQ11" s="2936"/>
      <c r="MVR11" s="2936"/>
      <c r="MVS11" s="2936"/>
      <c r="MVT11" s="2936"/>
      <c r="MVU11" s="2936"/>
      <c r="MVV11" s="2936"/>
      <c r="MVW11" s="2936"/>
      <c r="MVX11" s="2936"/>
      <c r="MVY11" s="2936"/>
      <c r="MVZ11" s="2936"/>
      <c r="MWA11" s="2936"/>
      <c r="MWB11" s="2936"/>
      <c r="MWC11" s="2936"/>
      <c r="MWD11" s="2936"/>
      <c r="MWE11" s="2936"/>
      <c r="MWF11" s="2936"/>
      <c r="MWG11" s="2936"/>
      <c r="MWH11" s="2936"/>
      <c r="MWI11" s="2936"/>
      <c r="MWJ11" s="2936"/>
      <c r="MWK11" s="2936"/>
      <c r="MWL11" s="2936"/>
      <c r="MWM11" s="2936"/>
      <c r="MWN11" s="2936"/>
      <c r="MWO11" s="2936"/>
      <c r="MWP11" s="2936"/>
      <c r="MWQ11" s="2936"/>
      <c r="MWR11" s="2936"/>
      <c r="MWS11" s="2936"/>
      <c r="MWT11" s="2936"/>
      <c r="MWU11" s="2936"/>
      <c r="MWV11" s="2936"/>
      <c r="MWW11" s="2936"/>
      <c r="MWX11" s="2936"/>
      <c r="MWY11" s="2936"/>
      <c r="MWZ11" s="2936"/>
      <c r="MXA11" s="2936"/>
      <c r="MXB11" s="2936"/>
      <c r="MXC11" s="2936"/>
      <c r="MXD11" s="2936"/>
      <c r="MXE11" s="2936"/>
      <c r="MXF11" s="2936"/>
      <c r="MXG11" s="2936"/>
      <c r="MXH11" s="2936"/>
      <c r="MXI11" s="2936"/>
      <c r="MXJ11" s="2936"/>
      <c r="MXK11" s="2936"/>
      <c r="MXL11" s="2936"/>
      <c r="MXM11" s="2936"/>
      <c r="MXN11" s="2936"/>
      <c r="MXO11" s="2936"/>
      <c r="MXP11" s="2936"/>
      <c r="MXQ11" s="2936"/>
      <c r="MXR11" s="2936"/>
      <c r="MXS11" s="2936"/>
      <c r="MXT11" s="2936"/>
      <c r="MXU11" s="2936"/>
      <c r="MXV11" s="2936"/>
      <c r="MXW11" s="2936"/>
      <c r="MXX11" s="2936"/>
      <c r="MXY11" s="2936"/>
      <c r="MXZ11" s="2936"/>
      <c r="MYA11" s="2936"/>
      <c r="MYB11" s="2936"/>
      <c r="MYC11" s="2936"/>
      <c r="MYD11" s="2936"/>
      <c r="MYE11" s="2936"/>
      <c r="MYF11" s="2936"/>
      <c r="MYG11" s="2936"/>
      <c r="MYH11" s="2936"/>
      <c r="MYI11" s="2936"/>
      <c r="MYJ11" s="2936"/>
      <c r="MYK11" s="2936"/>
      <c r="MYL11" s="2936"/>
      <c r="MYM11" s="2936"/>
      <c r="MYN11" s="2936"/>
      <c r="MYO11" s="2936"/>
      <c r="MYP11" s="2936"/>
      <c r="MYQ11" s="2936"/>
      <c r="MYR11" s="2936"/>
      <c r="MYS11" s="2936"/>
      <c r="MYT11" s="2936"/>
      <c r="MYU11" s="2936"/>
      <c r="MYV11" s="2936"/>
      <c r="MYW11" s="2936"/>
      <c r="MYX11" s="2936"/>
      <c r="MYY11" s="2936"/>
      <c r="MYZ11" s="2936"/>
      <c r="MZA11" s="2936"/>
      <c r="MZB11" s="2936"/>
      <c r="MZC11" s="2936"/>
      <c r="MZD11" s="2936"/>
      <c r="MZE11" s="2936"/>
      <c r="MZF11" s="2936"/>
      <c r="MZG11" s="2936"/>
      <c r="MZH11" s="2936"/>
      <c r="MZI11" s="2936"/>
      <c r="MZJ11" s="2936"/>
      <c r="MZK11" s="2936"/>
      <c r="MZL11" s="2936"/>
      <c r="MZM11" s="2936"/>
      <c r="MZN11" s="2936"/>
      <c r="MZO11" s="2936"/>
      <c r="MZP11" s="2936"/>
      <c r="MZQ11" s="2936"/>
      <c r="MZR11" s="2936"/>
      <c r="MZS11" s="2936"/>
      <c r="MZT11" s="2936"/>
      <c r="MZU11" s="2936"/>
      <c r="MZV11" s="2936"/>
      <c r="MZW11" s="2936"/>
      <c r="MZX11" s="2936"/>
      <c r="MZY11" s="2936"/>
      <c r="MZZ11" s="2936"/>
      <c r="NAA11" s="2936"/>
      <c r="NAB11" s="2936"/>
      <c r="NAC11" s="2936"/>
      <c r="NAD11" s="2936"/>
      <c r="NAE11" s="2936"/>
      <c r="NAF11" s="2936"/>
      <c r="NAG11" s="2936"/>
      <c r="NAH11" s="2936"/>
      <c r="NAI11" s="2936"/>
      <c r="NAJ11" s="2936"/>
      <c r="NAK11" s="2936"/>
      <c r="NAL11" s="2936"/>
      <c r="NAM11" s="2936"/>
      <c r="NAN11" s="2936"/>
      <c r="NAO11" s="2936"/>
      <c r="NAP11" s="2936"/>
      <c r="NAQ11" s="2936"/>
      <c r="NAR11" s="2936"/>
      <c r="NAS11" s="2936"/>
      <c r="NAT11" s="2936"/>
      <c r="NAU11" s="2936"/>
      <c r="NAV11" s="2936"/>
      <c r="NAW11" s="2936"/>
      <c r="NAX11" s="2936"/>
      <c r="NAY11" s="2936"/>
      <c r="NAZ11" s="2936"/>
      <c r="NBA11" s="2936"/>
      <c r="NBB11" s="2936"/>
      <c r="NBC11" s="2936"/>
      <c r="NBD11" s="2936"/>
      <c r="NBE11" s="2936"/>
      <c r="NBF11" s="2936"/>
      <c r="NBG11" s="2936"/>
      <c r="NBH11" s="2936"/>
      <c r="NBI11" s="2936"/>
      <c r="NBJ11" s="2936"/>
      <c r="NBK11" s="2936"/>
      <c r="NBL11" s="2936"/>
      <c r="NBM11" s="2936"/>
      <c r="NBN11" s="2936"/>
      <c r="NBO11" s="2936"/>
      <c r="NBP11" s="2936"/>
      <c r="NBQ11" s="2936"/>
      <c r="NBR11" s="2936"/>
      <c r="NBS11" s="2936"/>
      <c r="NBT11" s="2936"/>
      <c r="NBU11" s="2936"/>
      <c r="NBV11" s="2936"/>
      <c r="NBW11" s="2936"/>
      <c r="NBX11" s="2936"/>
      <c r="NBY11" s="2936"/>
      <c r="NBZ11" s="2936"/>
      <c r="NCA11" s="2936"/>
      <c r="NCB11" s="2936"/>
      <c r="NCC11" s="2936"/>
      <c r="NCD11" s="2936"/>
      <c r="NCE11" s="2936"/>
      <c r="NCF11" s="2936"/>
      <c r="NCG11" s="2936"/>
      <c r="NCH11" s="2936"/>
      <c r="NCI11" s="2936"/>
      <c r="NCJ11" s="2936"/>
      <c r="NCK11" s="2936"/>
      <c r="NCL11" s="2936"/>
      <c r="NCM11" s="2936"/>
      <c r="NCN11" s="2936"/>
      <c r="NCO11" s="2936"/>
      <c r="NCP11" s="2936"/>
      <c r="NCQ11" s="2936"/>
      <c r="NCR11" s="2936"/>
      <c r="NCS11" s="2936"/>
      <c r="NCT11" s="2936"/>
      <c r="NCU11" s="2936"/>
      <c r="NCV11" s="2936"/>
      <c r="NCW11" s="2936"/>
      <c r="NCX11" s="2936"/>
      <c r="NCY11" s="2936"/>
      <c r="NCZ11" s="2936"/>
      <c r="NDA11" s="2936"/>
      <c r="NDB11" s="2936"/>
      <c r="NDC11" s="2936"/>
      <c r="NDD11" s="2936"/>
      <c r="NDE11" s="2936"/>
      <c r="NDF11" s="2936"/>
      <c r="NDG11" s="2936"/>
      <c r="NDH11" s="2936"/>
      <c r="NDI11" s="2936"/>
      <c r="NDJ11" s="2936"/>
      <c r="NDK11" s="2936"/>
      <c r="NDL11" s="2936"/>
      <c r="NDM11" s="2936"/>
      <c r="NDN11" s="2936"/>
      <c r="NDO11" s="2936"/>
      <c r="NDP11" s="2936"/>
      <c r="NDQ11" s="2936"/>
      <c r="NDR11" s="2936"/>
      <c r="NDS11" s="2936"/>
      <c r="NDT11" s="2936"/>
      <c r="NDU11" s="2936"/>
      <c r="NDV11" s="2936"/>
      <c r="NDW11" s="2936"/>
      <c r="NDX11" s="2936"/>
      <c r="NDY11" s="2936"/>
      <c r="NDZ11" s="2936"/>
      <c r="NEA11" s="2936"/>
      <c r="NEB11" s="2936"/>
      <c r="NEC11" s="2936"/>
      <c r="NED11" s="2936"/>
      <c r="NEE11" s="2936"/>
      <c r="NEF11" s="2936"/>
      <c r="NEG11" s="2936"/>
      <c r="NEH11" s="2936"/>
      <c r="NEI11" s="2936"/>
      <c r="NEJ11" s="2936"/>
      <c r="NEK11" s="2936"/>
      <c r="NEL11" s="2936"/>
      <c r="NEM11" s="2936"/>
      <c r="NEN11" s="2936"/>
      <c r="NEO11" s="2936"/>
      <c r="NEP11" s="2936"/>
      <c r="NEQ11" s="2936"/>
      <c r="NER11" s="2936"/>
      <c r="NES11" s="2936"/>
      <c r="NET11" s="2936"/>
      <c r="NEU11" s="2936"/>
      <c r="NEV11" s="2936"/>
      <c r="NEW11" s="2936"/>
      <c r="NEX11" s="2936"/>
      <c r="NEY11" s="2936"/>
      <c r="NEZ11" s="2936"/>
      <c r="NFA11" s="2936"/>
      <c r="NFB11" s="2936"/>
      <c r="NFC11" s="2936"/>
      <c r="NFD11" s="2936"/>
      <c r="NFE11" s="2936"/>
      <c r="NFF11" s="2936"/>
      <c r="NFG11" s="2936"/>
      <c r="NFH11" s="2936"/>
      <c r="NFI11" s="2936"/>
      <c r="NFJ11" s="2936"/>
      <c r="NFK11" s="2936"/>
      <c r="NFL11" s="2936"/>
      <c r="NFM11" s="2936"/>
      <c r="NFN11" s="2936"/>
      <c r="NFO11" s="2936"/>
      <c r="NFP11" s="2936"/>
      <c r="NFQ11" s="2936"/>
      <c r="NFR11" s="2936"/>
      <c r="NFS11" s="2936"/>
      <c r="NFT11" s="2936"/>
      <c r="NFU11" s="2936"/>
      <c r="NFV11" s="2936"/>
      <c r="NFW11" s="2936"/>
      <c r="NFX11" s="2936"/>
      <c r="NFY11" s="2936"/>
      <c r="NFZ11" s="2936"/>
      <c r="NGA11" s="2936"/>
      <c r="NGB11" s="2936"/>
      <c r="NGC11" s="2936"/>
      <c r="NGD11" s="2936"/>
      <c r="NGE11" s="2936"/>
      <c r="NGF11" s="2936"/>
      <c r="NGG11" s="2936"/>
      <c r="NGH11" s="2936"/>
      <c r="NGI11" s="2936"/>
      <c r="NGJ11" s="2936"/>
      <c r="NGK11" s="2936"/>
      <c r="NGL11" s="2936"/>
      <c r="NGM11" s="2936"/>
      <c r="NGN11" s="2936"/>
      <c r="NGO11" s="2936"/>
      <c r="NGP11" s="2936"/>
      <c r="NGQ11" s="2936"/>
      <c r="NGR11" s="2936"/>
      <c r="NGS11" s="2936"/>
      <c r="NGT11" s="2936"/>
      <c r="NGU11" s="2936"/>
      <c r="NGV11" s="2936"/>
      <c r="NGW11" s="2936"/>
      <c r="NGX11" s="2936"/>
      <c r="NGY11" s="2936"/>
      <c r="NGZ11" s="2936"/>
      <c r="NHA11" s="2936"/>
      <c r="NHB11" s="2936"/>
      <c r="NHC11" s="2936"/>
      <c r="NHD11" s="2936"/>
      <c r="NHE11" s="2936"/>
      <c r="NHF11" s="2936"/>
      <c r="NHG11" s="2936"/>
      <c r="NHH11" s="2936"/>
      <c r="NHI11" s="2936"/>
      <c r="NHJ11" s="2936"/>
      <c r="NHK11" s="2936"/>
      <c r="NHL11" s="2936"/>
      <c r="NHM11" s="2936"/>
      <c r="NHN11" s="2936"/>
      <c r="NHO11" s="2936"/>
      <c r="NHP11" s="2936"/>
      <c r="NHQ11" s="2936"/>
      <c r="NHR11" s="2936"/>
      <c r="NHS11" s="2936"/>
      <c r="NHT11" s="2936"/>
      <c r="NHU11" s="2936"/>
      <c r="NHV11" s="2936"/>
      <c r="NHW11" s="2936"/>
      <c r="NHX11" s="2936"/>
      <c r="NHY11" s="2936"/>
      <c r="NHZ11" s="2936"/>
      <c r="NIA11" s="2936"/>
      <c r="NIB11" s="2936"/>
      <c r="NIC11" s="2936"/>
      <c r="NID11" s="2936"/>
      <c r="NIE11" s="2936"/>
      <c r="NIF11" s="2936"/>
      <c r="NIG11" s="2936"/>
      <c r="NIH11" s="2936"/>
      <c r="NII11" s="2936"/>
      <c r="NIJ11" s="2936"/>
      <c r="NIK11" s="2936"/>
      <c r="NIL11" s="2936"/>
      <c r="NIM11" s="2936"/>
      <c r="NIN11" s="2936"/>
      <c r="NIO11" s="2936"/>
      <c r="NIP11" s="2936"/>
      <c r="NIQ11" s="2936"/>
      <c r="NIR11" s="2936"/>
      <c r="NIS11" s="2936"/>
      <c r="NIT11" s="2936"/>
      <c r="NIU11" s="2936"/>
      <c r="NIV11" s="2936"/>
      <c r="NIW11" s="2936"/>
      <c r="NIX11" s="2936"/>
      <c r="NIY11" s="2936"/>
      <c r="NIZ11" s="2936"/>
      <c r="NJA11" s="2936"/>
      <c r="NJB11" s="2936"/>
      <c r="NJC11" s="2936"/>
      <c r="NJD11" s="2936"/>
      <c r="NJE11" s="2936"/>
      <c r="NJF11" s="2936"/>
      <c r="NJG11" s="2936"/>
      <c r="NJH11" s="2936"/>
      <c r="NJI11" s="2936"/>
      <c r="NJJ11" s="2936"/>
      <c r="NJK11" s="2936"/>
      <c r="NJL11" s="2936"/>
      <c r="NJM11" s="2936"/>
      <c r="NJN11" s="2936"/>
      <c r="NJO11" s="2936"/>
      <c r="NJP11" s="2936"/>
      <c r="NJQ11" s="2936"/>
      <c r="NJR11" s="2936"/>
      <c r="NJS11" s="2936"/>
      <c r="NJT11" s="2936"/>
      <c r="NJU11" s="2936"/>
      <c r="NJV11" s="2936"/>
      <c r="NJW11" s="2936"/>
      <c r="NJX11" s="2936"/>
      <c r="NJY11" s="2936"/>
      <c r="NJZ11" s="2936"/>
      <c r="NKA11" s="2936"/>
      <c r="NKB11" s="2936"/>
      <c r="NKC11" s="2936"/>
      <c r="NKD11" s="2936"/>
      <c r="NKE11" s="2936"/>
      <c r="NKF11" s="2936"/>
      <c r="NKG11" s="2936"/>
      <c r="NKH11" s="2936"/>
      <c r="NKI11" s="2936"/>
      <c r="NKJ11" s="2936"/>
      <c r="NKK11" s="2936"/>
      <c r="NKL11" s="2936"/>
      <c r="NKM11" s="2936"/>
      <c r="NKN11" s="2936"/>
      <c r="NKO11" s="2936"/>
      <c r="NKP11" s="2936"/>
      <c r="NKQ11" s="2936"/>
      <c r="NKR11" s="2936"/>
      <c r="NKS11" s="2936"/>
      <c r="NKT11" s="2936"/>
      <c r="NKU11" s="2936"/>
      <c r="NKV11" s="2936"/>
      <c r="NKW11" s="2936"/>
      <c r="NKX11" s="2936"/>
      <c r="NKY11" s="2936"/>
      <c r="NKZ11" s="2936"/>
      <c r="NLA11" s="2936"/>
      <c r="NLB11" s="2936"/>
      <c r="NLC11" s="2936"/>
      <c r="NLD11" s="2936"/>
      <c r="NLE11" s="2936"/>
      <c r="NLF11" s="2936"/>
      <c r="NLG11" s="2936"/>
      <c r="NLH11" s="2936"/>
      <c r="NLI11" s="2936"/>
      <c r="NLJ11" s="2936"/>
      <c r="NLK11" s="2936"/>
      <c r="NLL11" s="2936"/>
      <c r="NLM11" s="2936"/>
      <c r="NLN11" s="2936"/>
      <c r="NLO11" s="2936"/>
      <c r="NLP11" s="2936"/>
      <c r="NLQ11" s="2936"/>
      <c r="NLR11" s="2936"/>
      <c r="NLS11" s="2936"/>
      <c r="NLT11" s="2936"/>
      <c r="NLU11" s="2936"/>
      <c r="NLV11" s="2936"/>
      <c r="NLW11" s="2936"/>
      <c r="NLX11" s="2936"/>
      <c r="NLY11" s="2936"/>
      <c r="NLZ11" s="2936"/>
      <c r="NMA11" s="2936"/>
      <c r="NMB11" s="2936"/>
      <c r="NMC11" s="2936"/>
      <c r="NMD11" s="2936"/>
      <c r="NME11" s="2936"/>
      <c r="NMF11" s="2936"/>
      <c r="NMG11" s="2936"/>
      <c r="NMH11" s="2936"/>
      <c r="NMI11" s="2936"/>
      <c r="NMJ11" s="2936"/>
      <c r="NMK11" s="2936"/>
      <c r="NML11" s="2936"/>
      <c r="NMM11" s="2936"/>
      <c r="NMN11" s="2936"/>
      <c r="NMO11" s="2936"/>
      <c r="NMP11" s="2936"/>
      <c r="NMQ11" s="2936"/>
      <c r="NMR11" s="2936"/>
      <c r="NMS11" s="2936"/>
      <c r="NMT11" s="2936"/>
      <c r="NMU11" s="2936"/>
      <c r="NMV11" s="2936"/>
      <c r="NMW11" s="2936"/>
      <c r="NMX11" s="2936"/>
      <c r="NMY11" s="2936"/>
      <c r="NMZ11" s="2936"/>
      <c r="NNA11" s="2936"/>
      <c r="NNB11" s="2936"/>
      <c r="NNC11" s="2936"/>
      <c r="NND11" s="2936"/>
      <c r="NNE11" s="2936"/>
      <c r="NNF11" s="2936"/>
      <c r="NNG11" s="2936"/>
      <c r="NNH11" s="2936"/>
      <c r="NNI11" s="2936"/>
      <c r="NNJ11" s="2936"/>
      <c r="NNK11" s="2936"/>
      <c r="NNL11" s="2936"/>
      <c r="NNM11" s="2936"/>
      <c r="NNN11" s="2936"/>
      <c r="NNO11" s="2936"/>
      <c r="NNP11" s="2936"/>
      <c r="NNQ11" s="2936"/>
      <c r="NNR11" s="2936"/>
      <c r="NNS11" s="2936"/>
      <c r="NNT11" s="2936"/>
      <c r="NNU11" s="2936"/>
      <c r="NNV11" s="2936"/>
      <c r="NNW11" s="2936"/>
      <c r="NNX11" s="2936"/>
      <c r="NNY11" s="2936"/>
      <c r="NNZ11" s="2936"/>
      <c r="NOA11" s="2936"/>
      <c r="NOB11" s="2936"/>
      <c r="NOC11" s="2936"/>
      <c r="NOD11" s="2936"/>
      <c r="NOE11" s="2936"/>
      <c r="NOF11" s="2936"/>
      <c r="NOG11" s="2936"/>
      <c r="NOH11" s="2936"/>
      <c r="NOI11" s="2936"/>
      <c r="NOJ11" s="2936"/>
      <c r="NOK11" s="2936"/>
      <c r="NOL11" s="2936"/>
      <c r="NOM11" s="2936"/>
      <c r="NON11" s="2936"/>
      <c r="NOO11" s="2936"/>
      <c r="NOP11" s="2936"/>
      <c r="NOQ11" s="2936"/>
      <c r="NOR11" s="2936"/>
      <c r="NOS11" s="2936"/>
      <c r="NOT11" s="2936"/>
      <c r="NOU11" s="2936"/>
      <c r="NOV11" s="2936"/>
      <c r="NOW11" s="2936"/>
      <c r="NOX11" s="2936"/>
      <c r="NOY11" s="2936"/>
      <c r="NOZ11" s="2936"/>
      <c r="NPA11" s="2936"/>
      <c r="NPB11" s="2936"/>
      <c r="NPC11" s="2936"/>
      <c r="NPD11" s="2936"/>
      <c r="NPE11" s="2936"/>
      <c r="NPF11" s="2936"/>
      <c r="NPG11" s="2936"/>
      <c r="NPH11" s="2936"/>
      <c r="NPI11" s="2936"/>
      <c r="NPJ11" s="2936"/>
      <c r="NPK11" s="2936"/>
      <c r="NPL11" s="2936"/>
      <c r="NPM11" s="2936"/>
      <c r="NPN11" s="2936"/>
      <c r="NPO11" s="2936"/>
      <c r="NPP11" s="2936"/>
      <c r="NPQ11" s="2936"/>
      <c r="NPR11" s="2936"/>
      <c r="NPS11" s="2936"/>
      <c r="NPT11" s="2936"/>
      <c r="NPU11" s="2936"/>
      <c r="NPV11" s="2936"/>
      <c r="NPW11" s="2936"/>
      <c r="NPX11" s="2936"/>
      <c r="NPY11" s="2936"/>
      <c r="NPZ11" s="2936"/>
      <c r="NQA11" s="2936"/>
      <c r="NQB11" s="2936"/>
      <c r="NQC11" s="2936"/>
      <c r="NQD11" s="2936"/>
      <c r="NQE11" s="2936"/>
      <c r="NQF11" s="2936"/>
      <c r="NQG11" s="2936"/>
      <c r="NQH11" s="2936"/>
      <c r="NQI11" s="2936"/>
      <c r="NQJ11" s="2936"/>
      <c r="NQK11" s="2936"/>
      <c r="NQL11" s="2936"/>
      <c r="NQM11" s="2936"/>
      <c r="NQN11" s="2936"/>
      <c r="NQO11" s="2936"/>
      <c r="NQP11" s="2936"/>
      <c r="NQQ11" s="2936"/>
      <c r="NQR11" s="2936"/>
      <c r="NQS11" s="2936"/>
      <c r="NQT11" s="2936"/>
      <c r="NQU11" s="2936"/>
      <c r="NQV11" s="2936"/>
      <c r="NQW11" s="2936"/>
      <c r="NQX11" s="2936"/>
      <c r="NQY11" s="2936"/>
      <c r="NQZ11" s="2936"/>
      <c r="NRA11" s="2936"/>
      <c r="NRB11" s="2936"/>
      <c r="NRC11" s="2936"/>
      <c r="NRD11" s="2936"/>
      <c r="NRE11" s="2936"/>
      <c r="NRF11" s="2936"/>
      <c r="NRG11" s="2936"/>
      <c r="NRH11" s="2936"/>
      <c r="NRI11" s="2936"/>
      <c r="NRJ11" s="2936"/>
      <c r="NRK11" s="2936"/>
      <c r="NRL11" s="2936"/>
      <c r="NRM11" s="2936"/>
      <c r="NRN11" s="2936"/>
      <c r="NRO11" s="2936"/>
      <c r="NRP11" s="2936"/>
      <c r="NRQ11" s="2936"/>
      <c r="NRR11" s="2936"/>
      <c r="NRS11" s="2936"/>
      <c r="NRT11" s="2936"/>
      <c r="NRU11" s="2936"/>
      <c r="NRV11" s="2936"/>
      <c r="NRW11" s="2936"/>
      <c r="NRX11" s="2936"/>
      <c r="NRY11" s="2936"/>
      <c r="NRZ11" s="2936"/>
      <c r="NSA11" s="2936"/>
      <c r="NSB11" s="2936"/>
      <c r="NSC11" s="2936"/>
      <c r="NSD11" s="2936"/>
      <c r="NSE11" s="2936"/>
      <c r="NSF11" s="2936"/>
      <c r="NSG11" s="2936"/>
      <c r="NSH11" s="2936"/>
      <c r="NSI11" s="2936"/>
      <c r="NSJ11" s="2936"/>
      <c r="NSK11" s="2936"/>
      <c r="NSL11" s="2936"/>
      <c r="NSM11" s="2936"/>
      <c r="NSN11" s="2936"/>
      <c r="NSO11" s="2936"/>
      <c r="NSP11" s="2936"/>
      <c r="NSQ11" s="2936"/>
      <c r="NSR11" s="2936"/>
      <c r="NSS11" s="2936"/>
      <c r="NST11" s="2936"/>
      <c r="NSU11" s="2936"/>
      <c r="NSV11" s="2936"/>
      <c r="NSW11" s="2936"/>
      <c r="NSX11" s="2936"/>
      <c r="NSY11" s="2936"/>
      <c r="NSZ11" s="2936"/>
      <c r="NTA11" s="2936"/>
      <c r="NTB11" s="2936"/>
      <c r="NTC11" s="2936"/>
      <c r="NTD11" s="2936"/>
      <c r="NTE11" s="2936"/>
      <c r="NTF11" s="2936"/>
      <c r="NTG11" s="2936"/>
      <c r="NTH11" s="2936"/>
      <c r="NTI11" s="2936"/>
      <c r="NTJ11" s="2936"/>
      <c r="NTK11" s="2936"/>
      <c r="NTL11" s="2936"/>
      <c r="NTM11" s="2936"/>
      <c r="NTN11" s="2936"/>
      <c r="NTO11" s="2936"/>
      <c r="NTP11" s="2936"/>
      <c r="NTQ11" s="2936"/>
      <c r="NTR11" s="2936"/>
      <c r="NTS11" s="2936"/>
      <c r="NTT11" s="2936"/>
      <c r="NTU11" s="2936"/>
      <c r="NTV11" s="2936"/>
      <c r="NTW11" s="2936"/>
      <c r="NTX11" s="2936"/>
      <c r="NTY11" s="2936"/>
      <c r="NTZ11" s="2936"/>
      <c r="NUA11" s="2936"/>
      <c r="NUB11" s="2936"/>
      <c r="NUC11" s="2936"/>
      <c r="NUD11" s="2936"/>
      <c r="NUE11" s="2936"/>
      <c r="NUF11" s="2936"/>
      <c r="NUG11" s="2936"/>
      <c r="NUH11" s="2936"/>
      <c r="NUI11" s="2936"/>
      <c r="NUJ11" s="2936"/>
      <c r="NUK11" s="2936"/>
      <c r="NUL11" s="2936"/>
      <c r="NUM11" s="2936"/>
      <c r="NUN11" s="2936"/>
      <c r="NUO11" s="2936"/>
      <c r="NUP11" s="2936"/>
      <c r="NUQ11" s="2936"/>
      <c r="NUR11" s="2936"/>
      <c r="NUS11" s="2936"/>
      <c r="NUT11" s="2936"/>
      <c r="NUU11" s="2936"/>
      <c r="NUV11" s="2936"/>
      <c r="NUW11" s="2936"/>
      <c r="NUX11" s="2936"/>
      <c r="NUY11" s="2936"/>
      <c r="NUZ11" s="2936"/>
      <c r="NVA11" s="2936"/>
      <c r="NVB11" s="2936"/>
      <c r="NVC11" s="2936"/>
      <c r="NVD11" s="2936"/>
      <c r="NVE11" s="2936"/>
      <c r="NVF11" s="2936"/>
      <c r="NVG11" s="2936"/>
      <c r="NVH11" s="2936"/>
      <c r="NVI11" s="2936"/>
      <c r="NVJ11" s="2936"/>
      <c r="NVK11" s="2936"/>
      <c r="NVL11" s="2936"/>
      <c r="NVM11" s="2936"/>
      <c r="NVN11" s="2936"/>
      <c r="NVO11" s="2936"/>
      <c r="NVP11" s="2936"/>
      <c r="NVQ11" s="2936"/>
      <c r="NVR11" s="2936"/>
      <c r="NVS11" s="2936"/>
      <c r="NVT11" s="2936"/>
      <c r="NVU11" s="2936"/>
      <c r="NVV11" s="2936"/>
      <c r="NVW11" s="2936"/>
      <c r="NVX11" s="2936"/>
      <c r="NVY11" s="2936"/>
      <c r="NVZ11" s="2936"/>
      <c r="NWA11" s="2936"/>
      <c r="NWB11" s="2936"/>
      <c r="NWC11" s="2936"/>
      <c r="NWD11" s="2936"/>
      <c r="NWE11" s="2936"/>
      <c r="NWF11" s="2936"/>
      <c r="NWG11" s="2936"/>
      <c r="NWH11" s="2936"/>
      <c r="NWI11" s="2936"/>
      <c r="NWJ11" s="2936"/>
      <c r="NWK11" s="2936"/>
      <c r="NWL11" s="2936"/>
      <c r="NWM11" s="2936"/>
      <c r="NWN11" s="2936"/>
      <c r="NWO11" s="2936"/>
      <c r="NWP11" s="2936"/>
      <c r="NWQ11" s="2936"/>
      <c r="NWR11" s="2936"/>
      <c r="NWS11" s="2936"/>
      <c r="NWT11" s="2936"/>
      <c r="NWU11" s="2936"/>
      <c r="NWV11" s="2936"/>
      <c r="NWW11" s="2936"/>
      <c r="NWX11" s="2936"/>
      <c r="NWY11" s="2936"/>
      <c r="NWZ11" s="2936"/>
      <c r="NXA11" s="2936"/>
      <c r="NXB11" s="2936"/>
      <c r="NXC11" s="2936"/>
      <c r="NXD11" s="2936"/>
      <c r="NXE11" s="2936"/>
      <c r="NXF11" s="2936"/>
      <c r="NXG11" s="2936"/>
      <c r="NXH11" s="2936"/>
      <c r="NXI11" s="2936"/>
      <c r="NXJ11" s="2936"/>
      <c r="NXK11" s="2936"/>
      <c r="NXL11" s="2936"/>
      <c r="NXM11" s="2936"/>
      <c r="NXN11" s="2936"/>
      <c r="NXO11" s="2936"/>
      <c r="NXP11" s="2936"/>
      <c r="NXQ11" s="2936"/>
      <c r="NXR11" s="2936"/>
      <c r="NXS11" s="2936"/>
      <c r="NXT11" s="2936"/>
      <c r="NXU11" s="2936"/>
      <c r="NXV11" s="2936"/>
      <c r="NXW11" s="2936"/>
      <c r="NXX11" s="2936"/>
      <c r="NXY11" s="2936"/>
      <c r="NXZ11" s="2936"/>
      <c r="NYA11" s="2936"/>
      <c r="NYB11" s="2936"/>
      <c r="NYC11" s="2936"/>
      <c r="NYD11" s="2936"/>
      <c r="NYE11" s="2936"/>
      <c r="NYF11" s="2936"/>
      <c r="NYG11" s="2936"/>
      <c r="NYH11" s="2936"/>
      <c r="NYI11" s="2936"/>
      <c r="NYJ11" s="2936"/>
      <c r="NYK11" s="2936"/>
      <c r="NYL11" s="2936"/>
      <c r="NYM11" s="2936"/>
      <c r="NYN11" s="2936"/>
      <c r="NYO11" s="2936"/>
      <c r="NYP11" s="2936"/>
      <c r="NYQ11" s="2936"/>
      <c r="NYR11" s="2936"/>
      <c r="NYS11" s="2936"/>
      <c r="NYT11" s="2936"/>
      <c r="NYU11" s="2936"/>
      <c r="NYV11" s="2936"/>
      <c r="NYW11" s="2936"/>
      <c r="NYX11" s="2936"/>
      <c r="NYY11" s="2936"/>
      <c r="NYZ11" s="2936"/>
      <c r="NZA11" s="2936"/>
      <c r="NZB11" s="2936"/>
      <c r="NZC11" s="2936"/>
      <c r="NZD11" s="2936"/>
      <c r="NZE11" s="2936"/>
      <c r="NZF11" s="2936"/>
      <c r="NZG11" s="2936"/>
      <c r="NZH11" s="2936"/>
      <c r="NZI11" s="2936"/>
      <c r="NZJ11" s="2936"/>
      <c r="NZK11" s="2936"/>
      <c r="NZL11" s="2936"/>
      <c r="NZM11" s="2936"/>
      <c r="NZN11" s="2936"/>
      <c r="NZO11" s="2936"/>
      <c r="NZP11" s="2936"/>
      <c r="NZQ11" s="2936"/>
      <c r="NZR11" s="2936"/>
      <c r="NZS11" s="2936"/>
      <c r="NZT11" s="2936"/>
      <c r="NZU11" s="2936"/>
      <c r="NZV11" s="2936"/>
      <c r="NZW11" s="2936"/>
      <c r="NZX11" s="2936"/>
      <c r="NZY11" s="2936"/>
      <c r="NZZ11" s="2936"/>
      <c r="OAA11" s="2936"/>
      <c r="OAB11" s="2936"/>
      <c r="OAC11" s="2936"/>
      <c r="OAD11" s="2936"/>
      <c r="OAE11" s="2936"/>
      <c r="OAF11" s="2936"/>
      <c r="OAG11" s="2936"/>
      <c r="OAH11" s="2936"/>
      <c r="OAI11" s="2936"/>
      <c r="OAJ11" s="2936"/>
      <c r="OAK11" s="2936"/>
      <c r="OAL11" s="2936"/>
      <c r="OAM11" s="2936"/>
      <c r="OAN11" s="2936"/>
      <c r="OAO11" s="2936"/>
      <c r="OAP11" s="2936"/>
      <c r="OAQ11" s="2936"/>
      <c r="OAR11" s="2936"/>
      <c r="OAS11" s="2936"/>
      <c r="OAT11" s="2936"/>
      <c r="OAU11" s="2936"/>
      <c r="OAV11" s="2936"/>
      <c r="OAW11" s="2936"/>
      <c r="OAX11" s="2936"/>
      <c r="OAY11" s="2936"/>
      <c r="OAZ11" s="2936"/>
      <c r="OBA11" s="2936"/>
      <c r="OBB11" s="2936"/>
      <c r="OBC11" s="2936"/>
      <c r="OBD11" s="2936"/>
      <c r="OBE11" s="2936"/>
      <c r="OBF11" s="2936"/>
      <c r="OBG11" s="2936"/>
      <c r="OBH11" s="2936"/>
      <c r="OBI11" s="2936"/>
      <c r="OBJ11" s="2936"/>
      <c r="OBK11" s="2936"/>
      <c r="OBL11" s="2936"/>
      <c r="OBM11" s="2936"/>
      <c r="OBN11" s="2936"/>
      <c r="OBO11" s="2936"/>
      <c r="OBP11" s="2936"/>
      <c r="OBQ11" s="2936"/>
      <c r="OBR11" s="2936"/>
      <c r="OBS11" s="2936"/>
      <c r="OBT11" s="2936"/>
      <c r="OBU11" s="2936"/>
      <c r="OBV11" s="2936"/>
      <c r="OBW11" s="2936"/>
      <c r="OBX11" s="2936"/>
      <c r="OBY11" s="2936"/>
      <c r="OBZ11" s="2936"/>
      <c r="OCA11" s="2936"/>
      <c r="OCB11" s="2936"/>
      <c r="OCC11" s="2936"/>
      <c r="OCD11" s="2936"/>
      <c r="OCE11" s="2936"/>
      <c r="OCF11" s="2936"/>
      <c r="OCG11" s="2936"/>
      <c r="OCH11" s="2936"/>
      <c r="OCI11" s="2936"/>
      <c r="OCJ11" s="2936"/>
      <c r="OCK11" s="2936"/>
      <c r="OCL11" s="2936"/>
      <c r="OCM11" s="2936"/>
      <c r="OCN11" s="2936"/>
      <c r="OCO11" s="2936"/>
      <c r="OCP11" s="2936"/>
      <c r="OCQ11" s="2936"/>
      <c r="OCR11" s="2936"/>
      <c r="OCS11" s="2936"/>
      <c r="OCT11" s="2936"/>
      <c r="OCU11" s="2936"/>
      <c r="OCV11" s="2936"/>
      <c r="OCW11" s="2936"/>
      <c r="OCX11" s="2936"/>
      <c r="OCY11" s="2936"/>
      <c r="OCZ11" s="2936"/>
      <c r="ODA11" s="2936"/>
      <c r="ODB11" s="2936"/>
      <c r="ODC11" s="2936"/>
      <c r="ODD11" s="2936"/>
      <c r="ODE11" s="2936"/>
      <c r="ODF11" s="2936"/>
      <c r="ODG11" s="2936"/>
      <c r="ODH11" s="2936"/>
      <c r="ODI11" s="2936"/>
      <c r="ODJ11" s="2936"/>
      <c r="ODK11" s="2936"/>
      <c r="ODL11" s="2936"/>
      <c r="ODM11" s="2936"/>
      <c r="ODN11" s="2936"/>
      <c r="ODO11" s="2936"/>
      <c r="ODP11" s="2936"/>
      <c r="ODQ11" s="2936"/>
      <c r="ODR11" s="2936"/>
      <c r="ODS11" s="2936"/>
      <c r="ODT11" s="2936"/>
      <c r="ODU11" s="2936"/>
      <c r="ODV11" s="2936"/>
      <c r="ODW11" s="2936"/>
      <c r="ODX11" s="2936"/>
      <c r="ODY11" s="2936"/>
      <c r="ODZ11" s="2936"/>
      <c r="OEA11" s="2936"/>
      <c r="OEB11" s="2936"/>
      <c r="OEC11" s="2936"/>
      <c r="OED11" s="2936"/>
      <c r="OEE11" s="2936"/>
      <c r="OEF11" s="2936"/>
      <c r="OEG11" s="2936"/>
      <c r="OEH11" s="2936"/>
      <c r="OEI11" s="2936"/>
      <c r="OEJ11" s="2936"/>
      <c r="OEK11" s="2936"/>
      <c r="OEL11" s="2936"/>
      <c r="OEM11" s="2936"/>
      <c r="OEN11" s="2936"/>
      <c r="OEO11" s="2936"/>
      <c r="OEP11" s="2936"/>
      <c r="OEQ11" s="2936"/>
      <c r="OER11" s="2936"/>
      <c r="OES11" s="2936"/>
      <c r="OET11" s="2936"/>
      <c r="OEU11" s="2936"/>
      <c r="OEV11" s="2936"/>
      <c r="OEW11" s="2936"/>
      <c r="OEX11" s="2936"/>
      <c r="OEY11" s="2936"/>
      <c r="OEZ11" s="2936"/>
      <c r="OFA11" s="2936"/>
      <c r="OFB11" s="2936"/>
      <c r="OFC11" s="2936"/>
      <c r="OFD11" s="2936"/>
      <c r="OFE11" s="2936"/>
      <c r="OFF11" s="2936"/>
      <c r="OFG11" s="2936"/>
      <c r="OFH11" s="2936"/>
      <c r="OFI11" s="2936"/>
      <c r="OFJ11" s="2936"/>
      <c r="OFK11" s="2936"/>
      <c r="OFL11" s="2936"/>
      <c r="OFM11" s="2936"/>
      <c r="OFN11" s="2936"/>
      <c r="OFO11" s="2936"/>
      <c r="OFP11" s="2936"/>
      <c r="OFQ11" s="2936"/>
      <c r="OFR11" s="2936"/>
      <c r="OFS11" s="2936"/>
      <c r="OFT11" s="2936"/>
      <c r="OFU11" s="2936"/>
      <c r="OFV11" s="2936"/>
      <c r="OFW11" s="2936"/>
      <c r="OFX11" s="2936"/>
      <c r="OFY11" s="2936"/>
      <c r="OFZ11" s="2936"/>
      <c r="OGA11" s="2936"/>
      <c r="OGB11" s="2936"/>
      <c r="OGC11" s="2936"/>
      <c r="OGD11" s="2936"/>
      <c r="OGE11" s="2936"/>
      <c r="OGF11" s="2936"/>
      <c r="OGG11" s="2936"/>
      <c r="OGH11" s="2936"/>
      <c r="OGI11" s="2936"/>
      <c r="OGJ11" s="2936"/>
      <c r="OGK11" s="2936"/>
      <c r="OGL11" s="2936"/>
      <c r="OGM11" s="2936"/>
      <c r="OGN11" s="2936"/>
      <c r="OGO11" s="2936"/>
      <c r="OGP11" s="2936"/>
      <c r="OGQ11" s="2936"/>
      <c r="OGR11" s="2936"/>
      <c r="OGS11" s="2936"/>
      <c r="OGT11" s="2936"/>
      <c r="OGU11" s="2936"/>
      <c r="OGV11" s="2936"/>
      <c r="OGW11" s="2936"/>
      <c r="OGX11" s="2936"/>
      <c r="OGY11" s="2936"/>
      <c r="OGZ11" s="2936"/>
      <c r="OHA11" s="2936"/>
      <c r="OHB11" s="2936"/>
      <c r="OHC11" s="2936"/>
      <c r="OHD11" s="2936"/>
      <c r="OHE11" s="2936"/>
      <c r="OHF11" s="2936"/>
      <c r="OHG11" s="2936"/>
      <c r="OHH11" s="2936"/>
      <c r="OHI11" s="2936"/>
      <c r="OHJ11" s="2936"/>
      <c r="OHK11" s="2936"/>
      <c r="OHL11" s="2936"/>
      <c r="OHM11" s="2936"/>
      <c r="OHN11" s="2936"/>
      <c r="OHO11" s="2936"/>
      <c r="OHP11" s="2936"/>
      <c r="OHQ11" s="2936"/>
      <c r="OHR11" s="2936"/>
      <c r="OHS11" s="2936"/>
      <c r="OHT11" s="2936"/>
      <c r="OHU11" s="2936"/>
      <c r="OHV11" s="2936"/>
      <c r="OHW11" s="2936"/>
      <c r="OHX11" s="2936"/>
      <c r="OHY11" s="2936"/>
      <c r="OHZ11" s="2936"/>
      <c r="OIA11" s="2936"/>
      <c r="OIB11" s="2936"/>
      <c r="OIC11" s="2936"/>
      <c r="OID11" s="2936"/>
      <c r="OIE11" s="2936"/>
      <c r="OIF11" s="2936"/>
      <c r="OIG11" s="2936"/>
      <c r="OIH11" s="2936"/>
      <c r="OII11" s="2936"/>
      <c r="OIJ11" s="2936"/>
      <c r="OIK11" s="2936"/>
      <c r="OIL11" s="2936"/>
      <c r="OIM11" s="2936"/>
      <c r="OIN11" s="2936"/>
      <c r="OIO11" s="2936"/>
      <c r="OIP11" s="2936"/>
      <c r="OIQ11" s="2936"/>
      <c r="OIR11" s="2936"/>
      <c r="OIS11" s="2936"/>
      <c r="OIT11" s="2936"/>
      <c r="OIU11" s="2936"/>
      <c r="OIV11" s="2936"/>
      <c r="OIW11" s="2936"/>
      <c r="OIX11" s="2936"/>
      <c r="OIY11" s="2936"/>
      <c r="OIZ11" s="2936"/>
      <c r="OJA11" s="2936"/>
      <c r="OJB11" s="2936"/>
      <c r="OJC11" s="2936"/>
      <c r="OJD11" s="2936"/>
      <c r="OJE11" s="2936"/>
      <c r="OJF11" s="2936"/>
      <c r="OJG11" s="2936"/>
      <c r="OJH11" s="2936"/>
      <c r="OJI11" s="2936"/>
      <c r="OJJ11" s="2936"/>
      <c r="OJK11" s="2936"/>
      <c r="OJL11" s="2936"/>
      <c r="OJM11" s="2936"/>
      <c r="OJN11" s="2936"/>
      <c r="OJO11" s="2936"/>
      <c r="OJP11" s="2936"/>
      <c r="OJQ11" s="2936"/>
      <c r="OJR11" s="2936"/>
      <c r="OJS11" s="2936"/>
      <c r="OJT11" s="2936"/>
      <c r="OJU11" s="2936"/>
      <c r="OJV11" s="2936"/>
      <c r="OJW11" s="2936"/>
      <c r="OJX11" s="2936"/>
      <c r="OJY11" s="2936"/>
      <c r="OJZ11" s="2936"/>
      <c r="OKA11" s="2936"/>
      <c r="OKB11" s="2936"/>
      <c r="OKC11" s="2936"/>
      <c r="OKD11" s="2936"/>
      <c r="OKE11" s="2936"/>
      <c r="OKF11" s="2936"/>
      <c r="OKG11" s="2936"/>
      <c r="OKH11" s="2936"/>
      <c r="OKI11" s="2936"/>
      <c r="OKJ11" s="2936"/>
      <c r="OKK11" s="2936"/>
      <c r="OKL11" s="2936"/>
      <c r="OKM11" s="2936"/>
      <c r="OKN11" s="2936"/>
      <c r="OKO11" s="2936"/>
      <c r="OKP11" s="2936"/>
      <c r="OKQ11" s="2936"/>
      <c r="OKR11" s="2936"/>
      <c r="OKS11" s="2936"/>
      <c r="OKT11" s="2936"/>
      <c r="OKU11" s="2936"/>
      <c r="OKV11" s="2936"/>
      <c r="OKW11" s="2936"/>
      <c r="OKX11" s="2936"/>
      <c r="OKY11" s="2936"/>
      <c r="OKZ11" s="2936"/>
      <c r="OLA11" s="2936"/>
      <c r="OLB11" s="2936"/>
      <c r="OLC11" s="2936"/>
      <c r="OLD11" s="2936"/>
      <c r="OLE11" s="2936"/>
      <c r="OLF11" s="2936"/>
      <c r="OLG11" s="2936"/>
      <c r="OLH11" s="2936"/>
      <c r="OLI11" s="2936"/>
      <c r="OLJ11" s="2936"/>
      <c r="OLK11" s="2936"/>
      <c r="OLL11" s="2936"/>
      <c r="OLM11" s="2936"/>
      <c r="OLN11" s="2936"/>
      <c r="OLO11" s="2936"/>
      <c r="OLP11" s="2936"/>
      <c r="OLQ11" s="2936"/>
      <c r="OLR11" s="2936"/>
      <c r="OLS11" s="2936"/>
      <c r="OLT11" s="2936"/>
      <c r="OLU11" s="2936"/>
      <c r="OLV11" s="2936"/>
      <c r="OLW11" s="2936"/>
      <c r="OLX11" s="2936"/>
      <c r="OLY11" s="2936"/>
      <c r="OLZ11" s="2936"/>
      <c r="OMA11" s="2936"/>
      <c r="OMB11" s="2936"/>
      <c r="OMC11" s="2936"/>
      <c r="OMD11" s="2936"/>
      <c r="OME11" s="2936"/>
      <c r="OMF11" s="2936"/>
      <c r="OMG11" s="2936"/>
      <c r="OMH11" s="2936"/>
      <c r="OMI11" s="2936"/>
      <c r="OMJ11" s="2936"/>
      <c r="OMK11" s="2936"/>
      <c r="OML11" s="2936"/>
      <c r="OMM11" s="2936"/>
      <c r="OMN11" s="2936"/>
      <c r="OMO11" s="2936"/>
      <c r="OMP11" s="2936"/>
      <c r="OMQ11" s="2936"/>
      <c r="OMR11" s="2936"/>
      <c r="OMS11" s="2936"/>
      <c r="OMT11" s="2936"/>
      <c r="OMU11" s="2936"/>
      <c r="OMV11" s="2936"/>
      <c r="OMW11" s="2936"/>
      <c r="OMX11" s="2936"/>
      <c r="OMY11" s="2936"/>
      <c r="OMZ11" s="2936"/>
      <c r="ONA11" s="2936"/>
      <c r="ONB11" s="2936"/>
      <c r="ONC11" s="2936"/>
      <c r="OND11" s="2936"/>
      <c r="ONE11" s="2936"/>
      <c r="ONF11" s="2936"/>
      <c r="ONG11" s="2936"/>
      <c r="ONH11" s="2936"/>
      <c r="ONI11" s="2936"/>
      <c r="ONJ11" s="2936"/>
      <c r="ONK11" s="2936"/>
      <c r="ONL11" s="2936"/>
      <c r="ONM11" s="2936"/>
      <c r="ONN11" s="2936"/>
      <c r="ONO11" s="2936"/>
      <c r="ONP11" s="2936"/>
      <c r="ONQ11" s="2936"/>
      <c r="ONR11" s="2936"/>
      <c r="ONS11" s="2936"/>
      <c r="ONT11" s="2936"/>
      <c r="ONU11" s="2936"/>
      <c r="ONV11" s="2936"/>
      <c r="ONW11" s="2936"/>
      <c r="ONX11" s="2936"/>
      <c r="ONY11" s="2936"/>
      <c r="ONZ11" s="2936"/>
      <c r="OOA11" s="2936"/>
      <c r="OOB11" s="2936"/>
      <c r="OOC11" s="2936"/>
      <c r="OOD11" s="2936"/>
      <c r="OOE11" s="2936"/>
      <c r="OOF11" s="2936"/>
      <c r="OOG11" s="2936"/>
      <c r="OOH11" s="2936"/>
      <c r="OOI11" s="2936"/>
      <c r="OOJ11" s="2936"/>
      <c r="OOK11" s="2936"/>
      <c r="OOL11" s="2936"/>
      <c r="OOM11" s="2936"/>
      <c r="OON11" s="2936"/>
      <c r="OOO11" s="2936"/>
      <c r="OOP11" s="2936"/>
      <c r="OOQ11" s="2936"/>
      <c r="OOR11" s="2936"/>
      <c r="OOS11" s="2936"/>
      <c r="OOT11" s="2936"/>
      <c r="OOU11" s="2936"/>
      <c r="OOV11" s="2936"/>
      <c r="OOW11" s="2936"/>
      <c r="OOX11" s="2936"/>
      <c r="OOY11" s="2936"/>
      <c r="OOZ11" s="2936"/>
      <c r="OPA11" s="2936"/>
      <c r="OPB11" s="2936"/>
      <c r="OPC11" s="2936"/>
      <c r="OPD11" s="2936"/>
      <c r="OPE11" s="2936"/>
      <c r="OPF11" s="2936"/>
      <c r="OPG11" s="2936"/>
      <c r="OPH11" s="2936"/>
      <c r="OPI11" s="2936"/>
      <c r="OPJ11" s="2936"/>
      <c r="OPK11" s="2936"/>
      <c r="OPL11" s="2936"/>
      <c r="OPM11" s="2936"/>
      <c r="OPN11" s="2936"/>
      <c r="OPO11" s="2936"/>
      <c r="OPP11" s="2936"/>
      <c r="OPQ11" s="2936"/>
      <c r="OPR11" s="2936"/>
      <c r="OPS11" s="2936"/>
      <c r="OPT11" s="2936"/>
      <c r="OPU11" s="2936"/>
      <c r="OPV11" s="2936"/>
      <c r="OPW11" s="2936"/>
      <c r="OPX11" s="2936"/>
      <c r="OPY11" s="2936"/>
      <c r="OPZ11" s="2936"/>
      <c r="OQA11" s="2936"/>
      <c r="OQB11" s="2936"/>
      <c r="OQC11" s="2936"/>
      <c r="OQD11" s="2936"/>
      <c r="OQE11" s="2936"/>
      <c r="OQF11" s="2936"/>
      <c r="OQG11" s="2936"/>
      <c r="OQH11" s="2936"/>
      <c r="OQI11" s="2936"/>
      <c r="OQJ11" s="2936"/>
      <c r="OQK11" s="2936"/>
      <c r="OQL11" s="2936"/>
      <c r="OQM11" s="2936"/>
      <c r="OQN11" s="2936"/>
      <c r="OQO11" s="2936"/>
      <c r="OQP11" s="2936"/>
      <c r="OQQ11" s="2936"/>
      <c r="OQR11" s="2936"/>
      <c r="OQS11" s="2936"/>
      <c r="OQT11" s="2936"/>
      <c r="OQU11" s="2936"/>
      <c r="OQV11" s="2936"/>
      <c r="OQW11" s="2936"/>
      <c r="OQX11" s="2936"/>
      <c r="OQY11" s="2936"/>
      <c r="OQZ11" s="2936"/>
      <c r="ORA11" s="2936"/>
      <c r="ORB11" s="2936"/>
      <c r="ORC11" s="2936"/>
      <c r="ORD11" s="2936"/>
      <c r="ORE11" s="2936"/>
      <c r="ORF11" s="2936"/>
      <c r="ORG11" s="2936"/>
      <c r="ORH11" s="2936"/>
      <c r="ORI11" s="2936"/>
      <c r="ORJ11" s="2936"/>
      <c r="ORK11" s="2936"/>
      <c r="ORL11" s="2936"/>
      <c r="ORM11" s="2936"/>
      <c r="ORN11" s="2936"/>
      <c r="ORO11" s="2936"/>
      <c r="ORP11" s="2936"/>
      <c r="ORQ11" s="2936"/>
      <c r="ORR11" s="2936"/>
      <c r="ORS11" s="2936"/>
      <c r="ORT11" s="2936"/>
      <c r="ORU11" s="2936"/>
      <c r="ORV11" s="2936"/>
      <c r="ORW11" s="2936"/>
      <c r="ORX11" s="2936"/>
      <c r="ORY11" s="2936"/>
      <c r="ORZ11" s="2936"/>
      <c r="OSA11" s="2936"/>
      <c r="OSB11" s="2936"/>
      <c r="OSC11" s="2936"/>
      <c r="OSD11" s="2936"/>
      <c r="OSE11" s="2936"/>
      <c r="OSF11" s="2936"/>
      <c r="OSG11" s="2936"/>
      <c r="OSH11" s="2936"/>
      <c r="OSI11" s="2936"/>
      <c r="OSJ11" s="2936"/>
      <c r="OSK11" s="2936"/>
      <c r="OSL11" s="2936"/>
      <c r="OSM11" s="2936"/>
      <c r="OSN11" s="2936"/>
      <c r="OSO11" s="2936"/>
      <c r="OSP11" s="2936"/>
      <c r="OSQ11" s="2936"/>
      <c r="OSR11" s="2936"/>
      <c r="OSS11" s="2936"/>
      <c r="OST11" s="2936"/>
      <c r="OSU11" s="2936"/>
      <c r="OSV11" s="2936"/>
      <c r="OSW11" s="2936"/>
      <c r="OSX11" s="2936"/>
      <c r="OSY11" s="2936"/>
      <c r="OSZ11" s="2936"/>
      <c r="OTA11" s="2936"/>
      <c r="OTB11" s="2936"/>
      <c r="OTC11" s="2936"/>
      <c r="OTD11" s="2936"/>
      <c r="OTE11" s="2936"/>
      <c r="OTF11" s="2936"/>
      <c r="OTG11" s="2936"/>
      <c r="OTH11" s="2936"/>
      <c r="OTI11" s="2936"/>
      <c r="OTJ11" s="2936"/>
      <c r="OTK11" s="2936"/>
      <c r="OTL11" s="2936"/>
      <c r="OTM11" s="2936"/>
      <c r="OTN11" s="2936"/>
      <c r="OTO11" s="2936"/>
      <c r="OTP11" s="2936"/>
      <c r="OTQ11" s="2936"/>
      <c r="OTR11" s="2936"/>
      <c r="OTS11" s="2936"/>
      <c r="OTT11" s="2936"/>
      <c r="OTU11" s="2936"/>
      <c r="OTV11" s="2936"/>
      <c r="OTW11" s="2936"/>
      <c r="OTX11" s="2936"/>
      <c r="OTY11" s="2936"/>
      <c r="OTZ11" s="2936"/>
      <c r="OUA11" s="2936"/>
      <c r="OUB11" s="2936"/>
      <c r="OUC11" s="2936"/>
      <c r="OUD11" s="2936"/>
      <c r="OUE11" s="2936"/>
      <c r="OUF11" s="2936"/>
      <c r="OUG11" s="2936"/>
      <c r="OUH11" s="2936"/>
      <c r="OUI11" s="2936"/>
      <c r="OUJ11" s="2936"/>
      <c r="OUK11" s="2936"/>
      <c r="OUL11" s="2936"/>
      <c r="OUM11" s="2936"/>
      <c r="OUN11" s="2936"/>
      <c r="OUO11" s="2936"/>
      <c r="OUP11" s="2936"/>
      <c r="OUQ11" s="2936"/>
      <c r="OUR11" s="2936"/>
      <c r="OUS11" s="2936"/>
      <c r="OUT11" s="2936"/>
      <c r="OUU11" s="2936"/>
      <c r="OUV11" s="2936"/>
      <c r="OUW11" s="2936"/>
      <c r="OUX11" s="2936"/>
      <c r="OUY11" s="2936"/>
      <c r="OUZ11" s="2936"/>
      <c r="OVA11" s="2936"/>
      <c r="OVB11" s="2936"/>
      <c r="OVC11" s="2936"/>
      <c r="OVD11" s="2936"/>
      <c r="OVE11" s="2936"/>
      <c r="OVF11" s="2936"/>
      <c r="OVG11" s="2936"/>
      <c r="OVH11" s="2936"/>
      <c r="OVI11" s="2936"/>
      <c r="OVJ11" s="2936"/>
      <c r="OVK11" s="2936"/>
      <c r="OVL11" s="2936"/>
      <c r="OVM11" s="2936"/>
      <c r="OVN11" s="2936"/>
      <c r="OVO11" s="2936"/>
      <c r="OVP11" s="2936"/>
      <c r="OVQ11" s="2936"/>
      <c r="OVR11" s="2936"/>
      <c r="OVS11" s="2936"/>
      <c r="OVT11" s="2936"/>
      <c r="OVU11" s="2936"/>
      <c r="OVV11" s="2936"/>
      <c r="OVW11" s="2936"/>
      <c r="OVX11" s="2936"/>
      <c r="OVY11" s="2936"/>
      <c r="OVZ11" s="2936"/>
      <c r="OWA11" s="2936"/>
      <c r="OWB11" s="2936"/>
      <c r="OWC11" s="2936"/>
      <c r="OWD11" s="2936"/>
      <c r="OWE11" s="2936"/>
      <c r="OWF11" s="2936"/>
      <c r="OWG11" s="2936"/>
      <c r="OWH11" s="2936"/>
      <c r="OWI11" s="2936"/>
      <c r="OWJ11" s="2936"/>
      <c r="OWK11" s="2936"/>
      <c r="OWL11" s="2936"/>
      <c r="OWM11" s="2936"/>
      <c r="OWN11" s="2936"/>
      <c r="OWO11" s="2936"/>
      <c r="OWP11" s="2936"/>
      <c r="OWQ11" s="2936"/>
      <c r="OWR11" s="2936"/>
      <c r="OWS11" s="2936"/>
      <c r="OWT11" s="2936"/>
      <c r="OWU11" s="2936"/>
      <c r="OWV11" s="2936"/>
      <c r="OWW11" s="2936"/>
      <c r="OWX11" s="2936"/>
      <c r="OWY11" s="2936"/>
      <c r="OWZ11" s="2936"/>
      <c r="OXA11" s="2936"/>
      <c r="OXB11" s="2936"/>
      <c r="OXC11" s="2936"/>
      <c r="OXD11" s="2936"/>
      <c r="OXE11" s="2936"/>
      <c r="OXF11" s="2936"/>
      <c r="OXG11" s="2936"/>
      <c r="OXH11" s="2936"/>
      <c r="OXI11" s="2936"/>
      <c r="OXJ11" s="2936"/>
      <c r="OXK11" s="2936"/>
      <c r="OXL11" s="2936"/>
      <c r="OXM11" s="2936"/>
      <c r="OXN11" s="2936"/>
      <c r="OXO11" s="2936"/>
      <c r="OXP11" s="2936"/>
      <c r="OXQ11" s="2936"/>
      <c r="OXR11" s="2936"/>
      <c r="OXS11" s="2936"/>
      <c r="OXT11" s="2936"/>
      <c r="OXU11" s="2936"/>
      <c r="OXV11" s="2936"/>
      <c r="OXW11" s="2936"/>
      <c r="OXX11" s="2936"/>
      <c r="OXY11" s="2936"/>
      <c r="OXZ11" s="2936"/>
      <c r="OYA11" s="2936"/>
      <c r="OYB11" s="2936"/>
      <c r="OYC11" s="2936"/>
      <c r="OYD11" s="2936"/>
      <c r="OYE11" s="2936"/>
      <c r="OYF11" s="2936"/>
      <c r="OYG11" s="2936"/>
      <c r="OYH11" s="2936"/>
      <c r="OYI11" s="2936"/>
      <c r="OYJ11" s="2936"/>
      <c r="OYK11" s="2936"/>
      <c r="OYL11" s="2936"/>
      <c r="OYM11" s="2936"/>
      <c r="OYN11" s="2936"/>
      <c r="OYO11" s="2936"/>
      <c r="OYP11" s="2936"/>
      <c r="OYQ11" s="2936"/>
      <c r="OYR11" s="2936"/>
      <c r="OYS11" s="2936"/>
      <c r="OYT11" s="2936"/>
      <c r="OYU11" s="2936"/>
      <c r="OYV11" s="2936"/>
      <c r="OYW11" s="2936"/>
      <c r="OYX11" s="2936"/>
      <c r="OYY11" s="2936"/>
      <c r="OYZ11" s="2936"/>
      <c r="OZA11" s="2936"/>
      <c r="OZB11" s="2936"/>
      <c r="OZC11" s="2936"/>
      <c r="OZD11" s="2936"/>
      <c r="OZE11" s="2936"/>
      <c r="OZF11" s="2936"/>
      <c r="OZG11" s="2936"/>
      <c r="OZH11" s="2936"/>
      <c r="OZI11" s="2936"/>
      <c r="OZJ11" s="2936"/>
      <c r="OZK11" s="2936"/>
      <c r="OZL11" s="2936"/>
      <c r="OZM11" s="2936"/>
      <c r="OZN11" s="2936"/>
      <c r="OZO11" s="2936"/>
      <c r="OZP11" s="2936"/>
      <c r="OZQ11" s="2936"/>
      <c r="OZR11" s="2936"/>
      <c r="OZS11" s="2936"/>
      <c r="OZT11" s="2936"/>
      <c r="OZU11" s="2936"/>
      <c r="OZV11" s="2936"/>
      <c r="OZW11" s="2936"/>
      <c r="OZX11" s="2936"/>
      <c r="OZY11" s="2936"/>
      <c r="OZZ11" s="2936"/>
      <c r="PAA11" s="2936"/>
      <c r="PAB11" s="2936"/>
      <c r="PAC11" s="2936"/>
      <c r="PAD11" s="2936"/>
      <c r="PAE11" s="2936"/>
      <c r="PAF11" s="2936"/>
      <c r="PAG11" s="2936"/>
      <c r="PAH11" s="2936"/>
      <c r="PAI11" s="2936"/>
      <c r="PAJ11" s="2936"/>
      <c r="PAK11" s="2936"/>
      <c r="PAL11" s="2936"/>
      <c r="PAM11" s="2936"/>
      <c r="PAN11" s="2936"/>
      <c r="PAO11" s="2936"/>
      <c r="PAP11" s="2936"/>
      <c r="PAQ11" s="2936"/>
      <c r="PAR11" s="2936"/>
      <c r="PAS11" s="2936"/>
      <c r="PAT11" s="2936"/>
      <c r="PAU11" s="2936"/>
      <c r="PAV11" s="2936"/>
      <c r="PAW11" s="2936"/>
      <c r="PAX11" s="2936"/>
      <c r="PAY11" s="2936"/>
      <c r="PAZ11" s="2936"/>
      <c r="PBA11" s="2936"/>
      <c r="PBB11" s="2936"/>
      <c r="PBC11" s="2936"/>
      <c r="PBD11" s="2936"/>
      <c r="PBE11" s="2936"/>
      <c r="PBF11" s="2936"/>
      <c r="PBG11" s="2936"/>
      <c r="PBH11" s="2936"/>
      <c r="PBI11" s="2936"/>
      <c r="PBJ11" s="2936"/>
      <c r="PBK11" s="2936"/>
      <c r="PBL11" s="2936"/>
      <c r="PBM11" s="2936"/>
      <c r="PBN11" s="2936"/>
      <c r="PBO11" s="2936"/>
      <c r="PBP11" s="2936"/>
      <c r="PBQ11" s="2936"/>
      <c r="PBR11" s="2936"/>
      <c r="PBS11" s="2936"/>
      <c r="PBT11" s="2936"/>
      <c r="PBU11" s="2936"/>
      <c r="PBV11" s="2936"/>
      <c r="PBW11" s="2936"/>
      <c r="PBX11" s="2936"/>
      <c r="PBY11" s="2936"/>
      <c r="PBZ11" s="2936"/>
      <c r="PCA11" s="2936"/>
      <c r="PCB11" s="2936"/>
      <c r="PCC11" s="2936"/>
      <c r="PCD11" s="2936"/>
      <c r="PCE11" s="2936"/>
      <c r="PCF11" s="2936"/>
      <c r="PCG11" s="2936"/>
      <c r="PCH11" s="2936"/>
      <c r="PCI11" s="2936"/>
      <c r="PCJ11" s="2936"/>
      <c r="PCK11" s="2936"/>
      <c r="PCL11" s="2936"/>
      <c r="PCM11" s="2936"/>
      <c r="PCN11" s="2936"/>
      <c r="PCO11" s="2936"/>
      <c r="PCP11" s="2936"/>
      <c r="PCQ11" s="2936"/>
      <c r="PCR11" s="2936"/>
      <c r="PCS11" s="2936"/>
      <c r="PCT11" s="2936"/>
      <c r="PCU11" s="2936"/>
      <c r="PCV11" s="2936"/>
      <c r="PCW11" s="2936"/>
      <c r="PCX11" s="2936"/>
      <c r="PCY11" s="2936"/>
      <c r="PCZ11" s="2936"/>
      <c r="PDA11" s="2936"/>
      <c r="PDB11" s="2936"/>
      <c r="PDC11" s="2936"/>
      <c r="PDD11" s="2936"/>
      <c r="PDE11" s="2936"/>
      <c r="PDF11" s="2936"/>
      <c r="PDG11" s="2936"/>
      <c r="PDH11" s="2936"/>
      <c r="PDI11" s="2936"/>
      <c r="PDJ11" s="2936"/>
      <c r="PDK11" s="2936"/>
      <c r="PDL11" s="2936"/>
      <c r="PDM11" s="2936"/>
      <c r="PDN11" s="2936"/>
      <c r="PDO11" s="2936"/>
      <c r="PDP11" s="2936"/>
      <c r="PDQ11" s="2936"/>
      <c r="PDR11" s="2936"/>
      <c r="PDS11" s="2936"/>
      <c r="PDT11" s="2936"/>
      <c r="PDU11" s="2936"/>
      <c r="PDV11" s="2936"/>
      <c r="PDW11" s="2936"/>
      <c r="PDX11" s="2936"/>
      <c r="PDY11" s="2936"/>
      <c r="PDZ11" s="2936"/>
      <c r="PEA11" s="2936"/>
      <c r="PEB11" s="2936"/>
      <c r="PEC11" s="2936"/>
      <c r="PED11" s="2936"/>
      <c r="PEE11" s="2936"/>
      <c r="PEF11" s="2936"/>
      <c r="PEG11" s="2936"/>
      <c r="PEH11" s="2936"/>
      <c r="PEI11" s="2936"/>
      <c r="PEJ11" s="2936"/>
      <c r="PEK11" s="2936"/>
      <c r="PEL11" s="2936"/>
      <c r="PEM11" s="2936"/>
      <c r="PEN11" s="2936"/>
      <c r="PEO11" s="2936"/>
      <c r="PEP11" s="2936"/>
      <c r="PEQ11" s="2936"/>
      <c r="PER11" s="2936"/>
      <c r="PES11" s="2936"/>
      <c r="PET11" s="2936"/>
      <c r="PEU11" s="2936"/>
      <c r="PEV11" s="2936"/>
      <c r="PEW11" s="2936"/>
      <c r="PEX11" s="2936"/>
      <c r="PEY11" s="2936"/>
      <c r="PEZ11" s="2936"/>
      <c r="PFA11" s="2936"/>
      <c r="PFB11" s="2936"/>
      <c r="PFC11" s="2936"/>
      <c r="PFD11" s="2936"/>
      <c r="PFE11" s="2936"/>
      <c r="PFF11" s="2936"/>
      <c r="PFG11" s="2936"/>
      <c r="PFH11" s="2936"/>
      <c r="PFI11" s="2936"/>
      <c r="PFJ11" s="2936"/>
      <c r="PFK11" s="2936"/>
      <c r="PFL11" s="2936"/>
      <c r="PFM11" s="2936"/>
      <c r="PFN11" s="2936"/>
      <c r="PFO11" s="2936"/>
      <c r="PFP11" s="2936"/>
      <c r="PFQ11" s="2936"/>
      <c r="PFR11" s="2936"/>
      <c r="PFS11" s="2936"/>
      <c r="PFT11" s="2936"/>
      <c r="PFU11" s="2936"/>
      <c r="PFV11" s="2936"/>
      <c r="PFW11" s="2936"/>
      <c r="PFX11" s="2936"/>
      <c r="PFY11" s="2936"/>
      <c r="PFZ11" s="2936"/>
      <c r="PGA11" s="2936"/>
      <c r="PGB11" s="2936"/>
      <c r="PGC11" s="2936"/>
      <c r="PGD11" s="2936"/>
      <c r="PGE11" s="2936"/>
      <c r="PGF11" s="2936"/>
      <c r="PGG11" s="2936"/>
      <c r="PGH11" s="2936"/>
      <c r="PGI11" s="2936"/>
      <c r="PGJ11" s="2936"/>
      <c r="PGK11" s="2936"/>
      <c r="PGL11" s="2936"/>
      <c r="PGM11" s="2936"/>
      <c r="PGN11" s="2936"/>
      <c r="PGO11" s="2936"/>
      <c r="PGP11" s="2936"/>
      <c r="PGQ11" s="2936"/>
      <c r="PGR11" s="2936"/>
      <c r="PGS11" s="2936"/>
      <c r="PGT11" s="2936"/>
      <c r="PGU11" s="2936"/>
      <c r="PGV11" s="2936"/>
      <c r="PGW11" s="2936"/>
      <c r="PGX11" s="2936"/>
      <c r="PGY11" s="2936"/>
      <c r="PGZ11" s="2936"/>
      <c r="PHA11" s="2936"/>
      <c r="PHB11" s="2936"/>
      <c r="PHC11" s="2936"/>
      <c r="PHD11" s="2936"/>
      <c r="PHE11" s="2936"/>
      <c r="PHF11" s="2936"/>
      <c r="PHG11" s="2936"/>
      <c r="PHH11" s="2936"/>
      <c r="PHI11" s="2936"/>
      <c r="PHJ11" s="2936"/>
      <c r="PHK11" s="2936"/>
      <c r="PHL11" s="2936"/>
      <c r="PHM11" s="2936"/>
      <c r="PHN11" s="2936"/>
      <c r="PHO11" s="2936"/>
      <c r="PHP11" s="2936"/>
      <c r="PHQ11" s="2936"/>
      <c r="PHR11" s="2936"/>
      <c r="PHS11" s="2936"/>
      <c r="PHT11" s="2936"/>
      <c r="PHU11" s="2936"/>
      <c r="PHV11" s="2936"/>
      <c r="PHW11" s="2936"/>
      <c r="PHX11" s="2936"/>
      <c r="PHY11" s="2936"/>
      <c r="PHZ11" s="2936"/>
      <c r="PIA11" s="2936"/>
      <c r="PIB11" s="2936"/>
      <c r="PIC11" s="2936"/>
      <c r="PID11" s="2936"/>
      <c r="PIE11" s="2936"/>
      <c r="PIF11" s="2936"/>
      <c r="PIG11" s="2936"/>
      <c r="PIH11" s="2936"/>
      <c r="PII11" s="2936"/>
      <c r="PIJ11" s="2936"/>
      <c r="PIK11" s="2936"/>
      <c r="PIL11" s="2936"/>
      <c r="PIM11" s="2936"/>
      <c r="PIN11" s="2936"/>
      <c r="PIO11" s="2936"/>
      <c r="PIP11" s="2936"/>
      <c r="PIQ11" s="2936"/>
      <c r="PIR11" s="2936"/>
      <c r="PIS11" s="2936"/>
      <c r="PIT11" s="2936"/>
      <c r="PIU11" s="2936"/>
      <c r="PIV11" s="2936"/>
      <c r="PIW11" s="2936"/>
      <c r="PIX11" s="2936"/>
      <c r="PIY11" s="2936"/>
      <c r="PIZ11" s="2936"/>
      <c r="PJA11" s="2936"/>
      <c r="PJB11" s="2936"/>
      <c r="PJC11" s="2936"/>
      <c r="PJD11" s="2936"/>
      <c r="PJE11" s="2936"/>
      <c r="PJF11" s="2936"/>
      <c r="PJG11" s="2936"/>
      <c r="PJH11" s="2936"/>
      <c r="PJI11" s="2936"/>
      <c r="PJJ11" s="2936"/>
      <c r="PJK11" s="2936"/>
      <c r="PJL11" s="2936"/>
      <c r="PJM11" s="2936"/>
      <c r="PJN11" s="2936"/>
      <c r="PJO11" s="2936"/>
      <c r="PJP11" s="2936"/>
      <c r="PJQ11" s="2936"/>
      <c r="PJR11" s="2936"/>
      <c r="PJS11" s="2936"/>
      <c r="PJT11" s="2936"/>
      <c r="PJU11" s="2936"/>
      <c r="PJV11" s="2936"/>
      <c r="PJW11" s="2936"/>
      <c r="PJX11" s="2936"/>
      <c r="PJY11" s="2936"/>
      <c r="PJZ11" s="2936"/>
      <c r="PKA11" s="2936"/>
      <c r="PKB11" s="2936"/>
      <c r="PKC11" s="2936"/>
      <c r="PKD11" s="2936"/>
      <c r="PKE11" s="2936"/>
      <c r="PKF11" s="2936"/>
      <c r="PKG11" s="2936"/>
      <c r="PKH11" s="2936"/>
      <c r="PKI11" s="2936"/>
      <c r="PKJ11" s="2936"/>
      <c r="PKK11" s="2936"/>
      <c r="PKL11" s="2936"/>
      <c r="PKM11" s="2936"/>
      <c r="PKN11" s="2936"/>
      <c r="PKO11" s="2936"/>
      <c r="PKP11" s="2936"/>
      <c r="PKQ11" s="2936"/>
      <c r="PKR11" s="2936"/>
      <c r="PKS11" s="2936"/>
      <c r="PKT11" s="2936"/>
      <c r="PKU11" s="2936"/>
      <c r="PKV11" s="2936"/>
      <c r="PKW11" s="2936"/>
      <c r="PKX11" s="2936"/>
      <c r="PKY11" s="2936"/>
      <c r="PKZ11" s="2936"/>
      <c r="PLA11" s="2936"/>
      <c r="PLB11" s="2936"/>
      <c r="PLC11" s="2936"/>
      <c r="PLD11" s="2936"/>
      <c r="PLE11" s="2936"/>
      <c r="PLF11" s="2936"/>
      <c r="PLG11" s="2936"/>
      <c r="PLH11" s="2936"/>
      <c r="PLI11" s="2936"/>
      <c r="PLJ11" s="2936"/>
      <c r="PLK11" s="2936"/>
      <c r="PLL11" s="2936"/>
      <c r="PLM11" s="2936"/>
      <c r="PLN11" s="2936"/>
      <c r="PLO11" s="2936"/>
      <c r="PLP11" s="2936"/>
      <c r="PLQ11" s="2936"/>
      <c r="PLR11" s="2936"/>
      <c r="PLS11" s="2936"/>
      <c r="PLT11" s="2936"/>
      <c r="PLU11" s="2936"/>
      <c r="PLV11" s="2936"/>
      <c r="PLW11" s="2936"/>
      <c r="PLX11" s="2936"/>
      <c r="PLY11" s="2936"/>
      <c r="PLZ11" s="2936"/>
      <c r="PMA11" s="2936"/>
      <c r="PMB11" s="2936"/>
      <c r="PMC11" s="2936"/>
      <c r="PMD11" s="2936"/>
      <c r="PME11" s="2936"/>
      <c r="PMF11" s="2936"/>
      <c r="PMG11" s="2936"/>
      <c r="PMH11" s="2936"/>
      <c r="PMI11" s="2936"/>
      <c r="PMJ11" s="2936"/>
      <c r="PMK11" s="2936"/>
      <c r="PML11" s="2936"/>
      <c r="PMM11" s="2936"/>
      <c r="PMN11" s="2936"/>
      <c r="PMO11" s="2936"/>
      <c r="PMP11" s="2936"/>
      <c r="PMQ11" s="2936"/>
      <c r="PMR11" s="2936"/>
      <c r="PMS11" s="2936"/>
      <c r="PMT11" s="2936"/>
      <c r="PMU11" s="2936"/>
      <c r="PMV11" s="2936"/>
      <c r="PMW11" s="2936"/>
      <c r="PMX11" s="2936"/>
      <c r="PMY11" s="2936"/>
      <c r="PMZ11" s="2936"/>
      <c r="PNA11" s="2936"/>
      <c r="PNB11" s="2936"/>
      <c r="PNC11" s="2936"/>
      <c r="PND11" s="2936"/>
      <c r="PNE11" s="2936"/>
      <c r="PNF11" s="2936"/>
      <c r="PNG11" s="2936"/>
      <c r="PNH11" s="2936"/>
      <c r="PNI11" s="2936"/>
      <c r="PNJ11" s="2936"/>
      <c r="PNK11" s="2936"/>
      <c r="PNL11" s="2936"/>
      <c r="PNM11" s="2936"/>
      <c r="PNN11" s="2936"/>
      <c r="PNO11" s="2936"/>
      <c r="PNP11" s="2936"/>
      <c r="PNQ11" s="2936"/>
      <c r="PNR11" s="2936"/>
      <c r="PNS11" s="2936"/>
      <c r="PNT11" s="2936"/>
      <c r="PNU11" s="2936"/>
      <c r="PNV11" s="2936"/>
      <c r="PNW11" s="2936"/>
      <c r="PNX11" s="2936"/>
      <c r="PNY11" s="2936"/>
      <c r="PNZ11" s="2936"/>
      <c r="POA11" s="2936"/>
      <c r="POB11" s="2936"/>
      <c r="POC11" s="2936"/>
      <c r="POD11" s="2936"/>
      <c r="POE11" s="2936"/>
      <c r="POF11" s="2936"/>
      <c r="POG11" s="2936"/>
      <c r="POH11" s="2936"/>
      <c r="POI11" s="2936"/>
      <c r="POJ11" s="2936"/>
      <c r="POK11" s="2936"/>
      <c r="POL11" s="2936"/>
      <c r="POM11" s="2936"/>
      <c r="PON11" s="2936"/>
      <c r="POO11" s="2936"/>
      <c r="POP11" s="2936"/>
      <c r="POQ11" s="2936"/>
      <c r="POR11" s="2936"/>
      <c r="POS11" s="2936"/>
      <c r="POT11" s="2936"/>
      <c r="POU11" s="2936"/>
      <c r="POV11" s="2936"/>
      <c r="POW11" s="2936"/>
      <c r="POX11" s="2936"/>
      <c r="POY11" s="2936"/>
      <c r="POZ11" s="2936"/>
      <c r="PPA11" s="2936"/>
      <c r="PPB11" s="2936"/>
      <c r="PPC11" s="2936"/>
      <c r="PPD11" s="2936"/>
      <c r="PPE11" s="2936"/>
      <c r="PPF11" s="2936"/>
      <c r="PPG11" s="2936"/>
      <c r="PPH11" s="2936"/>
      <c r="PPI11" s="2936"/>
      <c r="PPJ11" s="2936"/>
      <c r="PPK11" s="2936"/>
      <c r="PPL11" s="2936"/>
      <c r="PPM11" s="2936"/>
      <c r="PPN11" s="2936"/>
      <c r="PPO11" s="2936"/>
      <c r="PPP11" s="2936"/>
      <c r="PPQ11" s="2936"/>
      <c r="PPR11" s="2936"/>
      <c r="PPS11" s="2936"/>
      <c r="PPT11" s="2936"/>
      <c r="PPU11" s="2936"/>
      <c r="PPV11" s="2936"/>
      <c r="PPW11" s="2936"/>
      <c r="PPX11" s="2936"/>
      <c r="PPY11" s="2936"/>
      <c r="PPZ11" s="2936"/>
      <c r="PQA11" s="2936"/>
      <c r="PQB11" s="2936"/>
      <c r="PQC11" s="2936"/>
      <c r="PQD11" s="2936"/>
      <c r="PQE11" s="2936"/>
      <c r="PQF11" s="2936"/>
      <c r="PQG11" s="2936"/>
      <c r="PQH11" s="2936"/>
      <c r="PQI11" s="2936"/>
      <c r="PQJ11" s="2936"/>
      <c r="PQK11" s="2936"/>
      <c r="PQL11" s="2936"/>
      <c r="PQM11" s="2936"/>
      <c r="PQN11" s="2936"/>
      <c r="PQO11" s="2936"/>
      <c r="PQP11" s="2936"/>
      <c r="PQQ11" s="2936"/>
      <c r="PQR11" s="2936"/>
      <c r="PQS11" s="2936"/>
      <c r="PQT11" s="2936"/>
      <c r="PQU11" s="2936"/>
      <c r="PQV11" s="2936"/>
      <c r="PQW11" s="2936"/>
      <c r="PQX11" s="2936"/>
      <c r="PQY11" s="2936"/>
      <c r="PQZ11" s="2936"/>
      <c r="PRA11" s="2936"/>
      <c r="PRB11" s="2936"/>
      <c r="PRC11" s="2936"/>
      <c r="PRD11" s="2936"/>
      <c r="PRE11" s="2936"/>
      <c r="PRF11" s="2936"/>
      <c r="PRG11" s="2936"/>
      <c r="PRH11" s="2936"/>
      <c r="PRI11" s="2936"/>
      <c r="PRJ11" s="2936"/>
      <c r="PRK11" s="2936"/>
      <c r="PRL11" s="2936"/>
      <c r="PRM11" s="2936"/>
      <c r="PRN11" s="2936"/>
      <c r="PRO11" s="2936"/>
      <c r="PRP11" s="2936"/>
      <c r="PRQ11" s="2936"/>
      <c r="PRR11" s="2936"/>
      <c r="PRS11" s="2936"/>
      <c r="PRT11" s="2936"/>
      <c r="PRU11" s="2936"/>
      <c r="PRV11" s="2936"/>
      <c r="PRW11" s="2936"/>
      <c r="PRX11" s="2936"/>
      <c r="PRY11" s="2936"/>
      <c r="PRZ11" s="2936"/>
      <c r="PSA11" s="2936"/>
      <c r="PSB11" s="2936"/>
      <c r="PSC11" s="2936"/>
      <c r="PSD11" s="2936"/>
      <c r="PSE11" s="2936"/>
      <c r="PSF11" s="2936"/>
      <c r="PSG11" s="2936"/>
      <c r="PSH11" s="2936"/>
      <c r="PSI11" s="2936"/>
      <c r="PSJ11" s="2936"/>
      <c r="PSK11" s="2936"/>
      <c r="PSL11" s="2936"/>
      <c r="PSM11" s="2936"/>
      <c r="PSN11" s="2936"/>
      <c r="PSO11" s="2936"/>
      <c r="PSP11" s="2936"/>
      <c r="PSQ11" s="2936"/>
      <c r="PSR11" s="2936"/>
      <c r="PSS11" s="2936"/>
      <c r="PST11" s="2936"/>
      <c r="PSU11" s="2936"/>
      <c r="PSV11" s="2936"/>
      <c r="PSW11" s="2936"/>
      <c r="PSX11" s="2936"/>
      <c r="PSY11" s="2936"/>
      <c r="PSZ11" s="2936"/>
      <c r="PTA11" s="2936"/>
      <c r="PTB11" s="2936"/>
      <c r="PTC11" s="2936"/>
      <c r="PTD11" s="2936"/>
      <c r="PTE11" s="2936"/>
      <c r="PTF11" s="2936"/>
      <c r="PTG11" s="2936"/>
      <c r="PTH11" s="2936"/>
      <c r="PTI11" s="2936"/>
      <c r="PTJ11" s="2936"/>
      <c r="PTK11" s="2936"/>
      <c r="PTL11" s="2936"/>
      <c r="PTM11" s="2936"/>
      <c r="PTN11" s="2936"/>
      <c r="PTO11" s="2936"/>
      <c r="PTP11" s="2936"/>
      <c r="PTQ11" s="2936"/>
      <c r="PTR11" s="2936"/>
      <c r="PTS11" s="2936"/>
      <c r="PTT11" s="2936"/>
      <c r="PTU11" s="2936"/>
      <c r="PTV11" s="2936"/>
      <c r="PTW11" s="2936"/>
      <c r="PTX11" s="2936"/>
      <c r="PTY11" s="2936"/>
      <c r="PTZ11" s="2936"/>
      <c r="PUA11" s="2936"/>
      <c r="PUB11" s="2936"/>
      <c r="PUC11" s="2936"/>
      <c r="PUD11" s="2936"/>
      <c r="PUE11" s="2936"/>
      <c r="PUF11" s="2936"/>
      <c r="PUG11" s="2936"/>
      <c r="PUH11" s="2936"/>
      <c r="PUI11" s="2936"/>
      <c r="PUJ11" s="2936"/>
      <c r="PUK11" s="2936"/>
      <c r="PUL11" s="2936"/>
      <c r="PUM11" s="2936"/>
      <c r="PUN11" s="2936"/>
      <c r="PUO11" s="2936"/>
      <c r="PUP11" s="2936"/>
      <c r="PUQ11" s="2936"/>
      <c r="PUR11" s="2936"/>
      <c r="PUS11" s="2936"/>
      <c r="PUT11" s="2936"/>
      <c r="PUU11" s="2936"/>
      <c r="PUV11" s="2936"/>
      <c r="PUW11" s="2936"/>
      <c r="PUX11" s="2936"/>
      <c r="PUY11" s="2936"/>
      <c r="PUZ11" s="2936"/>
      <c r="PVA11" s="2936"/>
      <c r="PVB11" s="2936"/>
      <c r="PVC11" s="2936"/>
      <c r="PVD11" s="2936"/>
      <c r="PVE11" s="2936"/>
      <c r="PVF11" s="2936"/>
      <c r="PVG11" s="2936"/>
      <c r="PVH11" s="2936"/>
      <c r="PVI11" s="2936"/>
      <c r="PVJ11" s="2936"/>
      <c r="PVK11" s="2936"/>
      <c r="PVL11" s="2936"/>
      <c r="PVM11" s="2936"/>
      <c r="PVN11" s="2936"/>
      <c r="PVO11" s="2936"/>
      <c r="PVP11" s="2936"/>
      <c r="PVQ11" s="2936"/>
      <c r="PVR11" s="2936"/>
      <c r="PVS11" s="2936"/>
      <c r="PVT11" s="2936"/>
      <c r="PVU11" s="2936"/>
      <c r="PVV11" s="2936"/>
      <c r="PVW11" s="2936"/>
      <c r="PVX11" s="2936"/>
      <c r="PVY11" s="2936"/>
      <c r="PVZ11" s="2936"/>
      <c r="PWA11" s="2936"/>
      <c r="PWB11" s="2936"/>
      <c r="PWC11" s="2936"/>
      <c r="PWD11" s="2936"/>
      <c r="PWE11" s="2936"/>
      <c r="PWF11" s="2936"/>
      <c r="PWG11" s="2936"/>
      <c r="PWH11" s="2936"/>
      <c r="PWI11" s="2936"/>
      <c r="PWJ11" s="2936"/>
      <c r="PWK11" s="2936"/>
      <c r="PWL11" s="2936"/>
      <c r="PWM11" s="2936"/>
      <c r="PWN11" s="2936"/>
      <c r="PWO11" s="2936"/>
      <c r="PWP11" s="2936"/>
      <c r="PWQ11" s="2936"/>
      <c r="PWR11" s="2936"/>
      <c r="PWS11" s="2936"/>
      <c r="PWT11" s="2936"/>
      <c r="PWU11" s="2936"/>
      <c r="PWV11" s="2936"/>
      <c r="PWW11" s="2936"/>
      <c r="PWX11" s="2936"/>
      <c r="PWY11" s="2936"/>
      <c r="PWZ11" s="2936"/>
      <c r="PXA11" s="2936"/>
      <c r="PXB11" s="2936"/>
      <c r="PXC11" s="2936"/>
      <c r="PXD11" s="2936"/>
      <c r="PXE11" s="2936"/>
      <c r="PXF11" s="2936"/>
      <c r="PXG11" s="2936"/>
      <c r="PXH11" s="2936"/>
      <c r="PXI11" s="2936"/>
      <c r="PXJ11" s="2936"/>
      <c r="PXK11" s="2936"/>
      <c r="PXL11" s="2936"/>
      <c r="PXM11" s="2936"/>
      <c r="PXN11" s="2936"/>
      <c r="PXO11" s="2936"/>
      <c r="PXP11" s="2936"/>
      <c r="PXQ11" s="2936"/>
      <c r="PXR11" s="2936"/>
      <c r="PXS11" s="2936"/>
      <c r="PXT11" s="2936"/>
      <c r="PXU11" s="2936"/>
      <c r="PXV11" s="2936"/>
      <c r="PXW11" s="2936"/>
      <c r="PXX11" s="2936"/>
      <c r="PXY11" s="2936"/>
      <c r="PXZ11" s="2936"/>
      <c r="PYA11" s="2936"/>
      <c r="PYB11" s="2936"/>
      <c r="PYC11" s="2936"/>
      <c r="PYD11" s="2936"/>
      <c r="PYE11" s="2936"/>
      <c r="PYF11" s="2936"/>
      <c r="PYG11" s="2936"/>
      <c r="PYH11" s="2936"/>
      <c r="PYI11" s="2936"/>
      <c r="PYJ11" s="2936"/>
      <c r="PYK11" s="2936"/>
      <c r="PYL11" s="2936"/>
      <c r="PYM11" s="2936"/>
      <c r="PYN11" s="2936"/>
      <c r="PYO11" s="2936"/>
      <c r="PYP11" s="2936"/>
      <c r="PYQ11" s="2936"/>
      <c r="PYR11" s="2936"/>
      <c r="PYS11" s="2936"/>
      <c r="PYT11" s="2936"/>
      <c r="PYU11" s="2936"/>
      <c r="PYV11" s="2936"/>
      <c r="PYW11" s="2936"/>
      <c r="PYX11" s="2936"/>
      <c r="PYY11" s="2936"/>
      <c r="PYZ11" s="2936"/>
      <c r="PZA11" s="2936"/>
      <c r="PZB11" s="2936"/>
      <c r="PZC11" s="2936"/>
      <c r="PZD11" s="2936"/>
      <c r="PZE11" s="2936"/>
      <c r="PZF11" s="2936"/>
      <c r="PZG11" s="2936"/>
      <c r="PZH11" s="2936"/>
      <c r="PZI11" s="2936"/>
      <c r="PZJ11" s="2936"/>
      <c r="PZK11" s="2936"/>
      <c r="PZL11" s="2936"/>
      <c r="PZM11" s="2936"/>
      <c r="PZN11" s="2936"/>
      <c r="PZO11" s="2936"/>
      <c r="PZP11" s="2936"/>
      <c r="PZQ11" s="2936"/>
      <c r="PZR11" s="2936"/>
      <c r="PZS11" s="2936"/>
      <c r="PZT11" s="2936"/>
      <c r="PZU11" s="2936"/>
      <c r="PZV11" s="2936"/>
      <c r="PZW11" s="2936"/>
      <c r="PZX11" s="2936"/>
      <c r="PZY11" s="2936"/>
      <c r="PZZ11" s="2936"/>
      <c r="QAA11" s="2936"/>
      <c r="QAB11" s="2936"/>
      <c r="QAC11" s="2936"/>
      <c r="QAD11" s="2936"/>
      <c r="QAE11" s="2936"/>
      <c r="QAF11" s="2936"/>
      <c r="QAG11" s="2936"/>
      <c r="QAH11" s="2936"/>
      <c r="QAI11" s="2936"/>
      <c r="QAJ11" s="2936"/>
      <c r="QAK11" s="2936"/>
      <c r="QAL11" s="2936"/>
      <c r="QAM11" s="2936"/>
      <c r="QAN11" s="2936"/>
      <c r="QAO11" s="2936"/>
      <c r="QAP11" s="2936"/>
      <c r="QAQ11" s="2936"/>
      <c r="QAR11" s="2936"/>
      <c r="QAS11" s="2936"/>
      <c r="QAT11" s="2936"/>
      <c r="QAU11" s="2936"/>
      <c r="QAV11" s="2936"/>
      <c r="QAW11" s="2936"/>
      <c r="QAX11" s="2936"/>
      <c r="QAY11" s="2936"/>
      <c r="QAZ11" s="2936"/>
      <c r="QBA11" s="2936"/>
      <c r="QBB11" s="2936"/>
      <c r="QBC11" s="2936"/>
      <c r="QBD11" s="2936"/>
      <c r="QBE11" s="2936"/>
      <c r="QBF11" s="2936"/>
      <c r="QBG11" s="2936"/>
      <c r="QBH11" s="2936"/>
      <c r="QBI11" s="2936"/>
      <c r="QBJ11" s="2936"/>
      <c r="QBK11" s="2936"/>
      <c r="QBL11" s="2936"/>
      <c r="QBM11" s="2936"/>
      <c r="QBN11" s="2936"/>
      <c r="QBO11" s="2936"/>
      <c r="QBP11" s="2936"/>
      <c r="QBQ11" s="2936"/>
      <c r="QBR11" s="2936"/>
      <c r="QBS11" s="2936"/>
      <c r="QBT11" s="2936"/>
      <c r="QBU11" s="2936"/>
      <c r="QBV11" s="2936"/>
      <c r="QBW11" s="2936"/>
      <c r="QBX11" s="2936"/>
      <c r="QBY11" s="2936"/>
      <c r="QBZ11" s="2936"/>
      <c r="QCA11" s="2936"/>
      <c r="QCB11" s="2936"/>
      <c r="QCC11" s="2936"/>
      <c r="QCD11" s="2936"/>
      <c r="QCE11" s="2936"/>
      <c r="QCF11" s="2936"/>
      <c r="QCG11" s="2936"/>
      <c r="QCH11" s="2936"/>
      <c r="QCI11" s="2936"/>
      <c r="QCJ11" s="2936"/>
      <c r="QCK11" s="2936"/>
      <c r="QCL11" s="2936"/>
      <c r="QCM11" s="2936"/>
      <c r="QCN11" s="2936"/>
      <c r="QCO11" s="2936"/>
      <c r="QCP11" s="2936"/>
      <c r="QCQ11" s="2936"/>
      <c r="QCR11" s="2936"/>
      <c r="QCS11" s="2936"/>
      <c r="QCT11" s="2936"/>
      <c r="QCU11" s="2936"/>
      <c r="QCV11" s="2936"/>
      <c r="QCW11" s="2936"/>
      <c r="QCX11" s="2936"/>
      <c r="QCY11" s="2936"/>
      <c r="QCZ11" s="2936"/>
      <c r="QDA11" s="2936"/>
      <c r="QDB11" s="2936"/>
      <c r="QDC11" s="2936"/>
      <c r="QDD11" s="2936"/>
      <c r="QDE11" s="2936"/>
      <c r="QDF11" s="2936"/>
      <c r="QDG11" s="2936"/>
      <c r="QDH11" s="2936"/>
      <c r="QDI11" s="2936"/>
      <c r="QDJ11" s="2936"/>
      <c r="QDK11" s="2936"/>
      <c r="QDL11" s="2936"/>
      <c r="QDM11" s="2936"/>
      <c r="QDN11" s="2936"/>
      <c r="QDO11" s="2936"/>
      <c r="QDP11" s="2936"/>
      <c r="QDQ11" s="2936"/>
      <c r="QDR11" s="2936"/>
      <c r="QDS11" s="2936"/>
      <c r="QDT11" s="2936"/>
      <c r="QDU11" s="2936"/>
      <c r="QDV11" s="2936"/>
      <c r="QDW11" s="2936"/>
      <c r="QDX11" s="2936"/>
      <c r="QDY11" s="2936"/>
      <c r="QDZ11" s="2936"/>
      <c r="QEA11" s="2936"/>
      <c r="QEB11" s="2936"/>
      <c r="QEC11" s="2936"/>
      <c r="QED11" s="2936"/>
      <c r="QEE11" s="2936"/>
      <c r="QEF11" s="2936"/>
      <c r="QEG11" s="2936"/>
      <c r="QEH11" s="2936"/>
      <c r="QEI11" s="2936"/>
      <c r="QEJ11" s="2936"/>
      <c r="QEK11" s="2936"/>
      <c r="QEL11" s="2936"/>
      <c r="QEM11" s="2936"/>
      <c r="QEN11" s="2936"/>
      <c r="QEO11" s="2936"/>
      <c r="QEP11" s="2936"/>
      <c r="QEQ11" s="2936"/>
      <c r="QER11" s="2936"/>
      <c r="QES11" s="2936"/>
      <c r="QET11" s="2936"/>
      <c r="QEU11" s="2936"/>
      <c r="QEV11" s="2936"/>
      <c r="QEW11" s="2936"/>
      <c r="QEX11" s="2936"/>
      <c r="QEY11" s="2936"/>
      <c r="QEZ11" s="2936"/>
      <c r="QFA11" s="2936"/>
      <c r="QFB11" s="2936"/>
      <c r="QFC11" s="2936"/>
      <c r="QFD11" s="2936"/>
      <c r="QFE11" s="2936"/>
      <c r="QFF11" s="2936"/>
      <c r="QFG11" s="2936"/>
      <c r="QFH11" s="2936"/>
      <c r="QFI11" s="2936"/>
      <c r="QFJ11" s="2936"/>
      <c r="QFK11" s="2936"/>
      <c r="QFL11" s="2936"/>
      <c r="QFM11" s="2936"/>
      <c r="QFN11" s="2936"/>
      <c r="QFO11" s="2936"/>
      <c r="QFP11" s="2936"/>
      <c r="QFQ11" s="2936"/>
      <c r="QFR11" s="2936"/>
      <c r="QFS11" s="2936"/>
      <c r="QFT11" s="2936"/>
      <c r="QFU11" s="2936"/>
      <c r="QFV11" s="2936"/>
      <c r="QFW11" s="2936"/>
      <c r="QFX11" s="2936"/>
      <c r="QFY11" s="2936"/>
      <c r="QFZ11" s="2936"/>
      <c r="QGA11" s="2936"/>
      <c r="QGB11" s="2936"/>
      <c r="QGC11" s="2936"/>
      <c r="QGD11" s="2936"/>
      <c r="QGE11" s="2936"/>
      <c r="QGF11" s="2936"/>
      <c r="QGG11" s="2936"/>
      <c r="QGH11" s="2936"/>
      <c r="QGI11" s="2936"/>
      <c r="QGJ11" s="2936"/>
      <c r="QGK11" s="2936"/>
      <c r="QGL11" s="2936"/>
      <c r="QGM11" s="2936"/>
      <c r="QGN11" s="2936"/>
      <c r="QGO11" s="2936"/>
      <c r="QGP11" s="2936"/>
      <c r="QGQ11" s="2936"/>
      <c r="QGR11" s="2936"/>
      <c r="QGS11" s="2936"/>
      <c r="QGT11" s="2936"/>
      <c r="QGU11" s="2936"/>
      <c r="QGV11" s="2936"/>
      <c r="QGW11" s="2936"/>
      <c r="QGX11" s="2936"/>
      <c r="QGY11" s="2936"/>
      <c r="QGZ11" s="2936"/>
      <c r="QHA11" s="2936"/>
      <c r="QHB11" s="2936"/>
      <c r="QHC11" s="2936"/>
      <c r="QHD11" s="2936"/>
      <c r="QHE11" s="2936"/>
      <c r="QHF11" s="2936"/>
      <c r="QHG11" s="2936"/>
      <c r="QHH11" s="2936"/>
      <c r="QHI11" s="2936"/>
      <c r="QHJ11" s="2936"/>
      <c r="QHK11" s="2936"/>
      <c r="QHL11" s="2936"/>
      <c r="QHM11" s="2936"/>
      <c r="QHN11" s="2936"/>
      <c r="QHO11" s="2936"/>
      <c r="QHP11" s="2936"/>
      <c r="QHQ11" s="2936"/>
      <c r="QHR11" s="2936"/>
      <c r="QHS11" s="2936"/>
      <c r="QHT11" s="2936"/>
      <c r="QHU11" s="2936"/>
      <c r="QHV11" s="2936"/>
      <c r="QHW11" s="2936"/>
      <c r="QHX11" s="2936"/>
      <c r="QHY11" s="2936"/>
      <c r="QHZ11" s="2936"/>
      <c r="QIA11" s="2936"/>
      <c r="QIB11" s="2936"/>
      <c r="QIC11" s="2936"/>
      <c r="QID11" s="2936"/>
      <c r="QIE11" s="2936"/>
      <c r="QIF11" s="2936"/>
      <c r="QIG11" s="2936"/>
      <c r="QIH11" s="2936"/>
      <c r="QII11" s="2936"/>
      <c r="QIJ11" s="2936"/>
      <c r="QIK11" s="2936"/>
      <c r="QIL11" s="2936"/>
      <c r="QIM11" s="2936"/>
      <c r="QIN11" s="2936"/>
      <c r="QIO11" s="2936"/>
      <c r="QIP11" s="2936"/>
      <c r="QIQ11" s="2936"/>
      <c r="QIR11" s="2936"/>
      <c r="QIS11" s="2936"/>
      <c r="QIT11" s="2936"/>
      <c r="QIU11" s="2936"/>
      <c r="QIV11" s="2936"/>
      <c r="QIW11" s="2936"/>
      <c r="QIX11" s="2936"/>
      <c r="QIY11" s="2936"/>
      <c r="QIZ11" s="2936"/>
      <c r="QJA11" s="2936"/>
      <c r="QJB11" s="2936"/>
      <c r="QJC11" s="2936"/>
      <c r="QJD11" s="2936"/>
      <c r="QJE11" s="2936"/>
      <c r="QJF11" s="2936"/>
      <c r="QJG11" s="2936"/>
      <c r="QJH11" s="2936"/>
      <c r="QJI11" s="2936"/>
      <c r="QJJ11" s="2936"/>
      <c r="QJK11" s="2936"/>
      <c r="QJL11" s="2936"/>
      <c r="QJM11" s="2936"/>
      <c r="QJN11" s="2936"/>
      <c r="QJO11" s="2936"/>
      <c r="QJP11" s="2936"/>
      <c r="QJQ11" s="2936"/>
      <c r="QJR11" s="2936"/>
      <c r="QJS11" s="2936"/>
      <c r="QJT11" s="2936"/>
      <c r="QJU11" s="2936"/>
      <c r="QJV11" s="2936"/>
      <c r="QJW11" s="2936"/>
      <c r="QJX11" s="2936"/>
      <c r="QJY11" s="2936"/>
      <c r="QJZ11" s="2936"/>
      <c r="QKA11" s="2936"/>
      <c r="QKB11" s="2936"/>
      <c r="QKC11" s="2936"/>
      <c r="QKD11" s="2936"/>
      <c r="QKE11" s="2936"/>
      <c r="QKF11" s="2936"/>
      <c r="QKG11" s="2936"/>
      <c r="QKH11" s="2936"/>
      <c r="QKI11" s="2936"/>
      <c r="QKJ11" s="2936"/>
      <c r="QKK11" s="2936"/>
      <c r="QKL11" s="2936"/>
      <c r="QKM11" s="2936"/>
      <c r="QKN11" s="2936"/>
      <c r="QKO11" s="2936"/>
      <c r="QKP11" s="2936"/>
      <c r="QKQ11" s="2936"/>
      <c r="QKR11" s="2936"/>
      <c r="QKS11" s="2936"/>
      <c r="QKT11" s="2936"/>
      <c r="QKU11" s="2936"/>
      <c r="QKV11" s="2936"/>
      <c r="QKW11" s="2936"/>
      <c r="QKX11" s="2936"/>
      <c r="QKY11" s="2936"/>
      <c r="QKZ11" s="2936"/>
      <c r="QLA11" s="2936"/>
      <c r="QLB11" s="2936"/>
      <c r="QLC11" s="2936"/>
      <c r="QLD11" s="2936"/>
      <c r="QLE11" s="2936"/>
      <c r="QLF11" s="2936"/>
      <c r="QLG11" s="2936"/>
      <c r="QLH11" s="2936"/>
      <c r="QLI11" s="2936"/>
      <c r="QLJ11" s="2936"/>
      <c r="QLK11" s="2936"/>
      <c r="QLL11" s="2936"/>
      <c r="QLM11" s="2936"/>
      <c r="QLN11" s="2936"/>
      <c r="QLO11" s="2936"/>
      <c r="QLP11" s="2936"/>
      <c r="QLQ11" s="2936"/>
      <c r="QLR11" s="2936"/>
      <c r="QLS11" s="2936"/>
      <c r="QLT11" s="2936"/>
      <c r="QLU11" s="2936"/>
      <c r="QLV11" s="2936"/>
      <c r="QLW11" s="2936"/>
      <c r="QLX11" s="2936"/>
      <c r="QLY11" s="2936"/>
      <c r="QLZ11" s="2936"/>
      <c r="QMA11" s="2936"/>
      <c r="QMB11" s="2936"/>
      <c r="QMC11" s="2936"/>
      <c r="QMD11" s="2936"/>
      <c r="QME11" s="2936"/>
      <c r="QMF11" s="2936"/>
      <c r="QMG11" s="2936"/>
      <c r="QMH11" s="2936"/>
      <c r="QMI11" s="2936"/>
      <c r="QMJ11" s="2936"/>
      <c r="QMK11" s="2936"/>
      <c r="QML11" s="2936"/>
      <c r="QMM11" s="2936"/>
      <c r="QMN11" s="2936"/>
      <c r="QMO11" s="2936"/>
      <c r="QMP11" s="2936"/>
      <c r="QMQ11" s="2936"/>
      <c r="QMR11" s="2936"/>
      <c r="QMS11" s="2936"/>
      <c r="QMT11" s="2936"/>
      <c r="QMU11" s="2936"/>
      <c r="QMV11" s="2936"/>
      <c r="QMW11" s="2936"/>
      <c r="QMX11" s="2936"/>
      <c r="QMY11" s="2936"/>
      <c r="QMZ11" s="2936"/>
      <c r="QNA11" s="2936"/>
      <c r="QNB11" s="2936"/>
      <c r="QNC11" s="2936"/>
      <c r="QND11" s="2936"/>
      <c r="QNE11" s="2936"/>
      <c r="QNF11" s="2936"/>
      <c r="QNG11" s="2936"/>
      <c r="QNH11" s="2936"/>
      <c r="QNI11" s="2936"/>
      <c r="QNJ11" s="2936"/>
      <c r="QNK11" s="2936"/>
      <c r="QNL11" s="2936"/>
      <c r="QNM11" s="2936"/>
      <c r="QNN11" s="2936"/>
      <c r="QNO11" s="2936"/>
      <c r="QNP11" s="2936"/>
      <c r="QNQ11" s="2936"/>
      <c r="QNR11" s="2936"/>
      <c r="QNS11" s="2936"/>
      <c r="QNT11" s="2936"/>
      <c r="QNU11" s="2936"/>
      <c r="QNV11" s="2936"/>
      <c r="QNW11" s="2936"/>
      <c r="QNX11" s="2936"/>
      <c r="QNY11" s="2936"/>
      <c r="QNZ11" s="2936"/>
      <c r="QOA11" s="2936"/>
      <c r="QOB11" s="2936"/>
      <c r="QOC11" s="2936"/>
      <c r="QOD11" s="2936"/>
      <c r="QOE11" s="2936"/>
      <c r="QOF11" s="2936"/>
      <c r="QOG11" s="2936"/>
      <c r="QOH11" s="2936"/>
      <c r="QOI11" s="2936"/>
      <c r="QOJ11" s="2936"/>
      <c r="QOK11" s="2936"/>
      <c r="QOL11" s="2936"/>
      <c r="QOM11" s="2936"/>
      <c r="QON11" s="2936"/>
      <c r="QOO11" s="2936"/>
      <c r="QOP11" s="2936"/>
      <c r="QOQ11" s="2936"/>
      <c r="QOR11" s="2936"/>
      <c r="QOS11" s="2936"/>
      <c r="QOT11" s="2936"/>
      <c r="QOU11" s="2936"/>
      <c r="QOV11" s="2936"/>
      <c r="QOW11" s="2936"/>
      <c r="QOX11" s="2936"/>
      <c r="QOY11" s="2936"/>
      <c r="QOZ11" s="2936"/>
      <c r="QPA11" s="2936"/>
      <c r="QPB11" s="2936"/>
      <c r="QPC11" s="2936"/>
      <c r="QPD11" s="2936"/>
      <c r="QPE11" s="2936"/>
      <c r="QPF11" s="2936"/>
      <c r="QPG11" s="2936"/>
      <c r="QPH11" s="2936"/>
      <c r="QPI11" s="2936"/>
      <c r="QPJ11" s="2936"/>
      <c r="QPK11" s="2936"/>
      <c r="QPL11" s="2936"/>
      <c r="QPM11" s="2936"/>
      <c r="QPN11" s="2936"/>
      <c r="QPO11" s="2936"/>
      <c r="QPP11" s="2936"/>
      <c r="QPQ11" s="2936"/>
      <c r="QPR11" s="2936"/>
      <c r="QPS11" s="2936"/>
      <c r="QPT11" s="2936"/>
      <c r="QPU11" s="2936"/>
      <c r="QPV11" s="2936"/>
      <c r="QPW11" s="2936"/>
      <c r="QPX11" s="2936"/>
      <c r="QPY11" s="2936"/>
      <c r="QPZ11" s="2936"/>
      <c r="QQA11" s="2936"/>
      <c r="QQB11" s="2936"/>
      <c r="QQC11" s="2936"/>
      <c r="QQD11" s="2936"/>
      <c r="QQE11" s="2936"/>
      <c r="QQF11" s="2936"/>
      <c r="QQG11" s="2936"/>
      <c r="QQH11" s="2936"/>
      <c r="QQI11" s="2936"/>
      <c r="QQJ11" s="2936"/>
      <c r="QQK11" s="2936"/>
      <c r="QQL11" s="2936"/>
      <c r="QQM11" s="2936"/>
      <c r="QQN11" s="2936"/>
      <c r="QQO11" s="2936"/>
      <c r="QQP11" s="2936"/>
      <c r="QQQ11" s="2936"/>
      <c r="QQR11" s="2936"/>
      <c r="QQS11" s="2936"/>
      <c r="QQT11" s="2936"/>
      <c r="QQU11" s="2936"/>
      <c r="QQV11" s="2936"/>
      <c r="QQW11" s="2936"/>
      <c r="QQX11" s="2936"/>
      <c r="QQY11" s="2936"/>
      <c r="QQZ11" s="2936"/>
      <c r="QRA11" s="2936"/>
      <c r="QRB11" s="2936"/>
      <c r="QRC11" s="2936"/>
      <c r="QRD11" s="2936"/>
      <c r="QRE11" s="2936"/>
      <c r="QRF11" s="2936"/>
      <c r="QRG11" s="2936"/>
      <c r="QRH11" s="2936"/>
      <c r="QRI11" s="2936"/>
      <c r="QRJ11" s="2936"/>
      <c r="QRK11" s="2936"/>
      <c r="QRL11" s="2936"/>
      <c r="QRM11" s="2936"/>
      <c r="QRN11" s="2936"/>
      <c r="QRO11" s="2936"/>
      <c r="QRP11" s="2936"/>
      <c r="QRQ11" s="2936"/>
      <c r="QRR11" s="2936"/>
      <c r="QRS11" s="2936"/>
      <c r="QRT11" s="2936"/>
      <c r="QRU11" s="2936"/>
      <c r="QRV11" s="2936"/>
      <c r="QRW11" s="2936"/>
      <c r="QRX11" s="2936"/>
      <c r="QRY11" s="2936"/>
      <c r="QRZ11" s="2936"/>
      <c r="QSA11" s="2936"/>
      <c r="QSB11" s="2936"/>
      <c r="QSC11" s="2936"/>
      <c r="QSD11" s="2936"/>
      <c r="QSE11" s="2936"/>
      <c r="QSF11" s="2936"/>
      <c r="QSG11" s="2936"/>
      <c r="QSH11" s="2936"/>
      <c r="QSI11" s="2936"/>
      <c r="QSJ11" s="2936"/>
      <c r="QSK11" s="2936"/>
      <c r="QSL11" s="2936"/>
      <c r="QSM11" s="2936"/>
      <c r="QSN11" s="2936"/>
      <c r="QSO11" s="2936"/>
      <c r="QSP11" s="2936"/>
      <c r="QSQ11" s="2936"/>
      <c r="QSR11" s="2936"/>
      <c r="QSS11" s="2936"/>
      <c r="QST11" s="2936"/>
      <c r="QSU11" s="2936"/>
      <c r="QSV11" s="2936"/>
      <c r="QSW11" s="2936"/>
      <c r="QSX11" s="2936"/>
      <c r="QSY11" s="2936"/>
      <c r="QSZ11" s="2936"/>
      <c r="QTA11" s="2936"/>
      <c r="QTB11" s="2936"/>
      <c r="QTC11" s="2936"/>
      <c r="QTD11" s="2936"/>
      <c r="QTE11" s="2936"/>
      <c r="QTF11" s="2936"/>
      <c r="QTG11" s="2936"/>
      <c r="QTH11" s="2936"/>
      <c r="QTI11" s="2936"/>
      <c r="QTJ11" s="2936"/>
      <c r="QTK11" s="2936"/>
      <c r="QTL11" s="2936"/>
      <c r="QTM11" s="2936"/>
      <c r="QTN11" s="2936"/>
      <c r="QTO11" s="2936"/>
      <c r="QTP11" s="2936"/>
      <c r="QTQ11" s="2936"/>
      <c r="QTR11" s="2936"/>
      <c r="QTS11" s="2936"/>
      <c r="QTT11" s="2936"/>
      <c r="QTU11" s="2936"/>
      <c r="QTV11" s="2936"/>
      <c r="QTW11" s="2936"/>
      <c r="QTX11" s="2936"/>
      <c r="QTY11" s="2936"/>
      <c r="QTZ11" s="2936"/>
      <c r="QUA11" s="2936"/>
      <c r="QUB11" s="2936"/>
      <c r="QUC11" s="2936"/>
      <c r="QUD11" s="2936"/>
      <c r="QUE11" s="2936"/>
      <c r="QUF11" s="2936"/>
      <c r="QUG11" s="2936"/>
      <c r="QUH11" s="2936"/>
      <c r="QUI11" s="2936"/>
      <c r="QUJ11" s="2936"/>
      <c r="QUK11" s="2936"/>
      <c r="QUL11" s="2936"/>
      <c r="QUM11" s="2936"/>
      <c r="QUN11" s="2936"/>
      <c r="QUO11" s="2936"/>
      <c r="QUP11" s="2936"/>
      <c r="QUQ11" s="2936"/>
      <c r="QUR11" s="2936"/>
      <c r="QUS11" s="2936"/>
      <c r="QUT11" s="2936"/>
      <c r="QUU11" s="2936"/>
      <c r="QUV11" s="2936"/>
      <c r="QUW11" s="2936"/>
      <c r="QUX11" s="2936"/>
      <c r="QUY11" s="2936"/>
      <c r="QUZ11" s="2936"/>
      <c r="QVA11" s="2936"/>
      <c r="QVB11" s="2936"/>
      <c r="QVC11" s="2936"/>
      <c r="QVD11" s="2936"/>
      <c r="QVE11" s="2936"/>
      <c r="QVF11" s="2936"/>
      <c r="QVG11" s="2936"/>
      <c r="QVH11" s="2936"/>
      <c r="QVI11" s="2936"/>
      <c r="QVJ11" s="2936"/>
      <c r="QVK11" s="2936"/>
      <c r="QVL11" s="2936"/>
      <c r="QVM11" s="2936"/>
      <c r="QVN11" s="2936"/>
      <c r="QVO11" s="2936"/>
      <c r="QVP11" s="2936"/>
      <c r="QVQ11" s="2936"/>
      <c r="QVR11" s="2936"/>
      <c r="QVS11" s="2936"/>
      <c r="QVT11" s="2936"/>
      <c r="QVU11" s="2936"/>
      <c r="QVV11" s="2936"/>
      <c r="QVW11" s="2936"/>
      <c r="QVX11" s="2936"/>
      <c r="QVY11" s="2936"/>
      <c r="QVZ11" s="2936"/>
      <c r="QWA11" s="2936"/>
      <c r="QWB11" s="2936"/>
      <c r="QWC11" s="2936"/>
      <c r="QWD11" s="2936"/>
      <c r="QWE11" s="2936"/>
      <c r="QWF11" s="2936"/>
      <c r="QWG11" s="2936"/>
      <c r="QWH11" s="2936"/>
      <c r="QWI11" s="2936"/>
      <c r="QWJ11" s="2936"/>
      <c r="QWK11" s="2936"/>
      <c r="QWL11" s="2936"/>
      <c r="QWM11" s="2936"/>
      <c r="QWN11" s="2936"/>
      <c r="QWO11" s="2936"/>
      <c r="QWP11" s="2936"/>
      <c r="QWQ11" s="2936"/>
      <c r="QWR11" s="2936"/>
      <c r="QWS11" s="2936"/>
      <c r="QWT11" s="2936"/>
      <c r="QWU11" s="2936"/>
      <c r="QWV11" s="2936"/>
      <c r="QWW11" s="2936"/>
      <c r="QWX11" s="2936"/>
      <c r="QWY11" s="2936"/>
      <c r="QWZ11" s="2936"/>
      <c r="QXA11" s="2936"/>
      <c r="QXB11" s="2936"/>
      <c r="QXC11" s="2936"/>
      <c r="QXD11" s="2936"/>
      <c r="QXE11" s="2936"/>
      <c r="QXF11" s="2936"/>
      <c r="QXG11" s="2936"/>
      <c r="QXH11" s="2936"/>
      <c r="QXI11" s="2936"/>
      <c r="QXJ11" s="2936"/>
      <c r="QXK11" s="2936"/>
      <c r="QXL11" s="2936"/>
      <c r="QXM11" s="2936"/>
      <c r="QXN11" s="2936"/>
      <c r="QXO11" s="2936"/>
      <c r="QXP11" s="2936"/>
      <c r="QXQ11" s="2936"/>
      <c r="QXR11" s="2936"/>
      <c r="QXS11" s="2936"/>
      <c r="QXT11" s="2936"/>
      <c r="QXU11" s="2936"/>
      <c r="QXV11" s="2936"/>
      <c r="QXW11" s="2936"/>
      <c r="QXX11" s="2936"/>
      <c r="QXY11" s="2936"/>
      <c r="QXZ11" s="2936"/>
      <c r="QYA11" s="2936"/>
      <c r="QYB11" s="2936"/>
      <c r="QYC11" s="2936"/>
      <c r="QYD11" s="2936"/>
      <c r="QYE11" s="2936"/>
      <c r="QYF11" s="2936"/>
      <c r="QYG11" s="2936"/>
      <c r="QYH11" s="2936"/>
      <c r="QYI11" s="2936"/>
      <c r="QYJ11" s="2936"/>
      <c r="QYK11" s="2936"/>
      <c r="QYL11" s="2936"/>
      <c r="QYM11" s="2936"/>
      <c r="QYN11" s="2936"/>
      <c r="QYO11" s="2936"/>
      <c r="QYP11" s="2936"/>
      <c r="QYQ11" s="2936"/>
      <c r="QYR11" s="2936"/>
      <c r="QYS11" s="2936"/>
      <c r="QYT11" s="2936"/>
      <c r="QYU11" s="2936"/>
      <c r="QYV11" s="2936"/>
      <c r="QYW11" s="2936"/>
      <c r="QYX11" s="2936"/>
      <c r="QYY11" s="2936"/>
      <c r="QYZ11" s="2936"/>
      <c r="QZA11" s="2936"/>
      <c r="QZB11" s="2936"/>
      <c r="QZC11" s="2936"/>
      <c r="QZD11" s="2936"/>
      <c r="QZE11" s="2936"/>
      <c r="QZF11" s="2936"/>
      <c r="QZG11" s="2936"/>
      <c r="QZH11" s="2936"/>
      <c r="QZI11" s="2936"/>
      <c r="QZJ11" s="2936"/>
      <c r="QZK11" s="2936"/>
      <c r="QZL11" s="2936"/>
      <c r="QZM11" s="2936"/>
      <c r="QZN11" s="2936"/>
      <c r="QZO11" s="2936"/>
      <c r="QZP11" s="2936"/>
      <c r="QZQ11" s="2936"/>
      <c r="QZR11" s="2936"/>
      <c r="QZS11" s="2936"/>
      <c r="QZT11" s="2936"/>
      <c r="QZU11" s="2936"/>
      <c r="QZV11" s="2936"/>
      <c r="QZW11" s="2936"/>
      <c r="QZX11" s="2936"/>
      <c r="QZY11" s="2936"/>
      <c r="QZZ11" s="2936"/>
      <c r="RAA11" s="2936"/>
      <c r="RAB11" s="2936"/>
      <c r="RAC11" s="2936"/>
      <c r="RAD11" s="2936"/>
      <c r="RAE11" s="2936"/>
      <c r="RAF11" s="2936"/>
      <c r="RAG11" s="2936"/>
      <c r="RAH11" s="2936"/>
      <c r="RAI11" s="2936"/>
      <c r="RAJ11" s="2936"/>
      <c r="RAK11" s="2936"/>
      <c r="RAL11" s="2936"/>
      <c r="RAM11" s="2936"/>
      <c r="RAN11" s="2936"/>
      <c r="RAO11" s="2936"/>
      <c r="RAP11" s="2936"/>
      <c r="RAQ11" s="2936"/>
      <c r="RAR11" s="2936"/>
      <c r="RAS11" s="2936"/>
      <c r="RAT11" s="2936"/>
      <c r="RAU11" s="2936"/>
      <c r="RAV11" s="2936"/>
      <c r="RAW11" s="2936"/>
      <c r="RAX11" s="2936"/>
      <c r="RAY11" s="2936"/>
      <c r="RAZ11" s="2936"/>
      <c r="RBA11" s="2936"/>
      <c r="RBB11" s="2936"/>
      <c r="RBC11" s="2936"/>
      <c r="RBD11" s="2936"/>
      <c r="RBE11" s="2936"/>
      <c r="RBF11" s="2936"/>
      <c r="RBG11" s="2936"/>
      <c r="RBH11" s="2936"/>
      <c r="RBI11" s="2936"/>
      <c r="RBJ11" s="2936"/>
      <c r="RBK11" s="2936"/>
      <c r="RBL11" s="2936"/>
      <c r="RBM11" s="2936"/>
      <c r="RBN11" s="2936"/>
      <c r="RBO11" s="2936"/>
      <c r="RBP11" s="2936"/>
      <c r="RBQ11" s="2936"/>
      <c r="RBR11" s="2936"/>
      <c r="RBS11" s="2936"/>
      <c r="RBT11" s="2936"/>
      <c r="RBU11" s="2936"/>
      <c r="RBV11" s="2936"/>
      <c r="RBW11" s="2936"/>
      <c r="RBX11" s="2936"/>
      <c r="RBY11" s="2936"/>
      <c r="RBZ11" s="2936"/>
      <c r="RCA11" s="2936"/>
      <c r="RCB11" s="2936"/>
      <c r="RCC11" s="2936"/>
      <c r="RCD11" s="2936"/>
      <c r="RCE11" s="2936"/>
      <c r="RCF11" s="2936"/>
      <c r="RCG11" s="2936"/>
      <c r="RCH11" s="2936"/>
      <c r="RCI11" s="2936"/>
      <c r="RCJ11" s="2936"/>
      <c r="RCK11" s="2936"/>
      <c r="RCL11" s="2936"/>
      <c r="RCM11" s="2936"/>
      <c r="RCN11" s="2936"/>
      <c r="RCO11" s="2936"/>
      <c r="RCP11" s="2936"/>
      <c r="RCQ11" s="2936"/>
      <c r="RCR11" s="2936"/>
      <c r="RCS11" s="2936"/>
      <c r="RCT11" s="2936"/>
      <c r="RCU11" s="2936"/>
      <c r="RCV11" s="2936"/>
      <c r="RCW11" s="2936"/>
      <c r="RCX11" s="2936"/>
      <c r="RCY11" s="2936"/>
      <c r="RCZ11" s="2936"/>
      <c r="RDA11" s="2936"/>
      <c r="RDB11" s="2936"/>
      <c r="RDC11" s="2936"/>
      <c r="RDD11" s="2936"/>
      <c r="RDE11" s="2936"/>
      <c r="RDF11" s="2936"/>
      <c r="RDG11" s="2936"/>
      <c r="RDH11" s="2936"/>
      <c r="RDI11" s="2936"/>
      <c r="RDJ11" s="2936"/>
      <c r="RDK11" s="2936"/>
      <c r="RDL11" s="2936"/>
      <c r="RDM11" s="2936"/>
      <c r="RDN11" s="2936"/>
      <c r="RDO11" s="2936"/>
      <c r="RDP11" s="2936"/>
      <c r="RDQ11" s="2936"/>
      <c r="RDR11" s="2936"/>
      <c r="RDS11" s="2936"/>
      <c r="RDT11" s="2936"/>
      <c r="RDU11" s="2936"/>
      <c r="RDV11" s="2936"/>
      <c r="RDW11" s="2936"/>
      <c r="RDX11" s="2936"/>
      <c r="RDY11" s="2936"/>
      <c r="RDZ11" s="2936"/>
      <c r="REA11" s="2936"/>
      <c r="REB11" s="2936"/>
      <c r="REC11" s="2936"/>
      <c r="RED11" s="2936"/>
      <c r="REE11" s="2936"/>
      <c r="REF11" s="2936"/>
      <c r="REG11" s="2936"/>
      <c r="REH11" s="2936"/>
      <c r="REI11" s="2936"/>
      <c r="REJ11" s="2936"/>
      <c r="REK11" s="2936"/>
      <c r="REL11" s="2936"/>
      <c r="REM11" s="2936"/>
      <c r="REN11" s="2936"/>
      <c r="REO11" s="2936"/>
      <c r="REP11" s="2936"/>
      <c r="REQ11" s="2936"/>
      <c r="RER11" s="2936"/>
      <c r="RES11" s="2936"/>
      <c r="RET11" s="2936"/>
      <c r="REU11" s="2936"/>
      <c r="REV11" s="2936"/>
      <c r="REW11" s="2936"/>
      <c r="REX11" s="2936"/>
      <c r="REY11" s="2936"/>
      <c r="REZ11" s="2936"/>
      <c r="RFA11" s="2936"/>
      <c r="RFB11" s="2936"/>
      <c r="RFC11" s="2936"/>
      <c r="RFD11" s="2936"/>
      <c r="RFE11" s="2936"/>
      <c r="RFF11" s="2936"/>
      <c r="RFG11" s="2936"/>
      <c r="RFH11" s="2936"/>
      <c r="RFI11" s="2936"/>
      <c r="RFJ11" s="2936"/>
      <c r="RFK11" s="2936"/>
      <c r="RFL11" s="2936"/>
      <c r="RFM11" s="2936"/>
      <c r="RFN11" s="2936"/>
      <c r="RFO11" s="2936"/>
      <c r="RFP11" s="2936"/>
      <c r="RFQ11" s="2936"/>
      <c r="RFR11" s="2936"/>
      <c r="RFS11" s="2936"/>
      <c r="RFT11" s="2936"/>
      <c r="RFU11" s="2936"/>
      <c r="RFV11" s="2936"/>
      <c r="RFW11" s="2936"/>
      <c r="RFX11" s="2936"/>
      <c r="RFY11" s="2936"/>
      <c r="RFZ11" s="2936"/>
      <c r="RGA11" s="2936"/>
      <c r="RGB11" s="2936"/>
      <c r="RGC11" s="2936"/>
      <c r="RGD11" s="2936"/>
      <c r="RGE11" s="2936"/>
      <c r="RGF11" s="2936"/>
      <c r="RGG11" s="2936"/>
      <c r="RGH11" s="2936"/>
      <c r="RGI11" s="2936"/>
      <c r="RGJ11" s="2936"/>
      <c r="RGK11" s="2936"/>
      <c r="RGL11" s="2936"/>
      <c r="RGM11" s="2936"/>
      <c r="RGN11" s="2936"/>
      <c r="RGO11" s="2936"/>
      <c r="RGP11" s="2936"/>
      <c r="RGQ11" s="2936"/>
      <c r="RGR11" s="2936"/>
      <c r="RGS11" s="2936"/>
      <c r="RGT11" s="2936"/>
      <c r="RGU11" s="2936"/>
      <c r="RGV11" s="2936"/>
      <c r="RGW11" s="2936"/>
      <c r="RGX11" s="2936"/>
      <c r="RGY11" s="2936"/>
      <c r="RGZ11" s="2936"/>
      <c r="RHA11" s="2936"/>
      <c r="RHB11" s="2936"/>
      <c r="RHC11" s="2936"/>
      <c r="RHD11" s="2936"/>
      <c r="RHE11" s="2936"/>
      <c r="RHF11" s="2936"/>
      <c r="RHG11" s="2936"/>
      <c r="RHH11" s="2936"/>
      <c r="RHI11" s="2936"/>
      <c r="RHJ11" s="2936"/>
      <c r="RHK11" s="2936"/>
      <c r="RHL11" s="2936"/>
      <c r="RHM11" s="2936"/>
      <c r="RHN11" s="2936"/>
      <c r="RHO11" s="2936"/>
      <c r="RHP11" s="2936"/>
      <c r="RHQ11" s="2936"/>
      <c r="RHR11" s="2936"/>
      <c r="RHS11" s="2936"/>
      <c r="RHT11" s="2936"/>
      <c r="RHU11" s="2936"/>
      <c r="RHV11" s="2936"/>
      <c r="RHW11" s="2936"/>
      <c r="RHX11" s="2936"/>
      <c r="RHY11" s="2936"/>
      <c r="RHZ11" s="2936"/>
      <c r="RIA11" s="2936"/>
      <c r="RIB11" s="2936"/>
      <c r="RIC11" s="2936"/>
      <c r="RID11" s="2936"/>
      <c r="RIE11" s="2936"/>
      <c r="RIF11" s="2936"/>
      <c r="RIG11" s="2936"/>
      <c r="RIH11" s="2936"/>
      <c r="RII11" s="2936"/>
      <c r="RIJ11" s="2936"/>
      <c r="RIK11" s="2936"/>
      <c r="RIL11" s="2936"/>
      <c r="RIM11" s="2936"/>
      <c r="RIN11" s="2936"/>
      <c r="RIO11" s="2936"/>
      <c r="RIP11" s="2936"/>
      <c r="RIQ11" s="2936"/>
      <c r="RIR11" s="2936"/>
      <c r="RIS11" s="2936"/>
      <c r="RIT11" s="2936"/>
      <c r="RIU11" s="2936"/>
      <c r="RIV11" s="2936"/>
      <c r="RIW11" s="2936"/>
      <c r="RIX11" s="2936"/>
      <c r="RIY11" s="2936"/>
      <c r="RIZ11" s="2936"/>
      <c r="RJA11" s="2936"/>
      <c r="RJB11" s="2936"/>
      <c r="RJC11" s="2936"/>
      <c r="RJD11" s="2936"/>
      <c r="RJE11" s="2936"/>
      <c r="RJF11" s="2936"/>
      <c r="RJG11" s="2936"/>
      <c r="RJH11" s="2936"/>
      <c r="RJI11" s="2936"/>
      <c r="RJJ11" s="2936"/>
      <c r="RJK11" s="2936"/>
      <c r="RJL11" s="2936"/>
      <c r="RJM11" s="2936"/>
      <c r="RJN11" s="2936"/>
      <c r="RJO11" s="2936"/>
      <c r="RJP11" s="2936"/>
      <c r="RJQ11" s="2936"/>
      <c r="RJR11" s="2936"/>
      <c r="RJS11" s="2936"/>
      <c r="RJT11" s="2936"/>
      <c r="RJU11" s="2936"/>
      <c r="RJV11" s="2936"/>
      <c r="RJW11" s="2936"/>
      <c r="RJX11" s="2936"/>
      <c r="RJY11" s="2936"/>
      <c r="RJZ11" s="2936"/>
      <c r="RKA11" s="2936"/>
      <c r="RKB11" s="2936"/>
      <c r="RKC11" s="2936"/>
      <c r="RKD11" s="2936"/>
      <c r="RKE11" s="2936"/>
      <c r="RKF11" s="2936"/>
      <c r="RKG11" s="2936"/>
      <c r="RKH11" s="2936"/>
      <c r="RKI11" s="2936"/>
      <c r="RKJ11" s="2936"/>
      <c r="RKK11" s="2936"/>
      <c r="RKL11" s="2936"/>
      <c r="RKM11" s="2936"/>
      <c r="RKN11" s="2936"/>
      <c r="RKO11" s="2936"/>
      <c r="RKP11" s="2936"/>
      <c r="RKQ11" s="2936"/>
      <c r="RKR11" s="2936"/>
      <c r="RKS11" s="2936"/>
      <c r="RKT11" s="2936"/>
      <c r="RKU11" s="2936"/>
      <c r="RKV11" s="2936"/>
      <c r="RKW11" s="2936"/>
      <c r="RKX11" s="2936"/>
      <c r="RKY11" s="2936"/>
      <c r="RKZ11" s="2936"/>
      <c r="RLA11" s="2936"/>
      <c r="RLB11" s="2936"/>
      <c r="RLC11" s="2936"/>
      <c r="RLD11" s="2936"/>
      <c r="RLE11" s="2936"/>
      <c r="RLF11" s="2936"/>
      <c r="RLG11" s="2936"/>
      <c r="RLH11" s="2936"/>
      <c r="RLI11" s="2936"/>
      <c r="RLJ11" s="2936"/>
      <c r="RLK11" s="2936"/>
      <c r="RLL11" s="2936"/>
      <c r="RLM11" s="2936"/>
      <c r="RLN11" s="2936"/>
      <c r="RLO11" s="2936"/>
      <c r="RLP11" s="2936"/>
      <c r="RLQ11" s="2936"/>
      <c r="RLR11" s="2936"/>
      <c r="RLS11" s="2936"/>
      <c r="RLT11" s="2936"/>
      <c r="RLU11" s="2936"/>
      <c r="RLV11" s="2936"/>
      <c r="RLW11" s="2936"/>
      <c r="RLX11" s="2936"/>
      <c r="RLY11" s="2936"/>
      <c r="RLZ11" s="2936"/>
      <c r="RMA11" s="2936"/>
      <c r="RMB11" s="2936"/>
      <c r="RMC11" s="2936"/>
      <c r="RMD11" s="2936"/>
      <c r="RME11" s="2936"/>
      <c r="RMF11" s="2936"/>
      <c r="RMG11" s="2936"/>
      <c r="RMH11" s="2936"/>
      <c r="RMI11" s="2936"/>
      <c r="RMJ11" s="2936"/>
      <c r="RMK11" s="2936"/>
      <c r="RML11" s="2936"/>
      <c r="RMM11" s="2936"/>
      <c r="RMN11" s="2936"/>
      <c r="RMO11" s="2936"/>
      <c r="RMP11" s="2936"/>
      <c r="RMQ11" s="2936"/>
      <c r="RMR11" s="2936"/>
      <c r="RMS11" s="2936"/>
      <c r="RMT11" s="2936"/>
      <c r="RMU11" s="2936"/>
      <c r="RMV11" s="2936"/>
      <c r="RMW11" s="2936"/>
      <c r="RMX11" s="2936"/>
      <c r="RMY11" s="2936"/>
      <c r="RMZ11" s="2936"/>
      <c r="RNA11" s="2936"/>
      <c r="RNB11" s="2936"/>
      <c r="RNC11" s="2936"/>
      <c r="RND11" s="2936"/>
      <c r="RNE11" s="2936"/>
      <c r="RNF11" s="2936"/>
      <c r="RNG11" s="2936"/>
      <c r="RNH11" s="2936"/>
      <c r="RNI11" s="2936"/>
      <c r="RNJ11" s="2936"/>
      <c r="RNK11" s="2936"/>
      <c r="RNL11" s="2936"/>
      <c r="RNM11" s="2936"/>
      <c r="RNN11" s="2936"/>
      <c r="RNO11" s="2936"/>
      <c r="RNP11" s="2936"/>
      <c r="RNQ11" s="2936"/>
      <c r="RNR11" s="2936"/>
      <c r="RNS11" s="2936"/>
      <c r="RNT11" s="2936"/>
      <c r="RNU11" s="2936"/>
      <c r="RNV11" s="2936"/>
      <c r="RNW11" s="2936"/>
      <c r="RNX11" s="2936"/>
      <c r="RNY11" s="2936"/>
      <c r="RNZ11" s="2936"/>
      <c r="ROA11" s="2936"/>
      <c r="ROB11" s="2936"/>
      <c r="ROC11" s="2936"/>
      <c r="ROD11" s="2936"/>
      <c r="ROE11" s="2936"/>
      <c r="ROF11" s="2936"/>
      <c r="ROG11" s="2936"/>
      <c r="ROH11" s="2936"/>
      <c r="ROI11" s="2936"/>
      <c r="ROJ11" s="2936"/>
      <c r="ROK11" s="2936"/>
      <c r="ROL11" s="2936"/>
      <c r="ROM11" s="2936"/>
      <c r="RON11" s="2936"/>
      <c r="ROO11" s="2936"/>
      <c r="ROP11" s="2936"/>
      <c r="ROQ11" s="2936"/>
      <c r="ROR11" s="2936"/>
      <c r="ROS11" s="2936"/>
      <c r="ROT11" s="2936"/>
      <c r="ROU11" s="2936"/>
      <c r="ROV11" s="2936"/>
      <c r="ROW11" s="2936"/>
      <c r="ROX11" s="2936"/>
      <c r="ROY11" s="2936"/>
      <c r="ROZ11" s="2936"/>
      <c r="RPA11" s="2936"/>
      <c r="RPB11" s="2936"/>
      <c r="RPC11" s="2936"/>
      <c r="RPD11" s="2936"/>
      <c r="RPE11" s="2936"/>
      <c r="RPF11" s="2936"/>
      <c r="RPG11" s="2936"/>
      <c r="RPH11" s="2936"/>
      <c r="RPI11" s="2936"/>
      <c r="RPJ11" s="2936"/>
      <c r="RPK11" s="2936"/>
      <c r="RPL11" s="2936"/>
      <c r="RPM11" s="2936"/>
      <c r="RPN11" s="2936"/>
      <c r="RPO11" s="2936"/>
      <c r="RPP11" s="2936"/>
      <c r="RPQ11" s="2936"/>
      <c r="RPR11" s="2936"/>
      <c r="RPS11" s="2936"/>
      <c r="RPT11" s="2936"/>
      <c r="RPU11" s="2936"/>
      <c r="RPV11" s="2936"/>
      <c r="RPW11" s="2936"/>
      <c r="RPX11" s="2936"/>
      <c r="RPY11" s="2936"/>
      <c r="RPZ11" s="2936"/>
      <c r="RQA11" s="2936"/>
      <c r="RQB11" s="2936"/>
      <c r="RQC11" s="2936"/>
      <c r="RQD11" s="2936"/>
      <c r="RQE11" s="2936"/>
      <c r="RQF11" s="2936"/>
      <c r="RQG11" s="2936"/>
      <c r="RQH11" s="2936"/>
      <c r="RQI11" s="2936"/>
      <c r="RQJ11" s="2936"/>
      <c r="RQK11" s="2936"/>
      <c r="RQL11" s="2936"/>
      <c r="RQM11" s="2936"/>
      <c r="RQN11" s="2936"/>
      <c r="RQO11" s="2936"/>
      <c r="RQP11" s="2936"/>
      <c r="RQQ11" s="2936"/>
      <c r="RQR11" s="2936"/>
      <c r="RQS11" s="2936"/>
      <c r="RQT11" s="2936"/>
      <c r="RQU11" s="2936"/>
      <c r="RQV11" s="2936"/>
      <c r="RQW11" s="2936"/>
      <c r="RQX11" s="2936"/>
      <c r="RQY11" s="2936"/>
      <c r="RQZ11" s="2936"/>
      <c r="RRA11" s="2936"/>
      <c r="RRB11" s="2936"/>
      <c r="RRC11" s="2936"/>
      <c r="RRD11" s="2936"/>
      <c r="RRE11" s="2936"/>
      <c r="RRF11" s="2936"/>
      <c r="RRG11" s="2936"/>
      <c r="RRH11" s="2936"/>
      <c r="RRI11" s="2936"/>
      <c r="RRJ11" s="2936"/>
      <c r="RRK11" s="2936"/>
      <c r="RRL11" s="2936"/>
      <c r="RRM11" s="2936"/>
      <c r="RRN11" s="2936"/>
      <c r="RRO11" s="2936"/>
      <c r="RRP11" s="2936"/>
      <c r="RRQ11" s="2936"/>
      <c r="RRR11" s="2936"/>
      <c r="RRS11" s="2936"/>
      <c r="RRT11" s="2936"/>
      <c r="RRU11" s="2936"/>
      <c r="RRV11" s="2936"/>
      <c r="RRW11" s="2936"/>
      <c r="RRX11" s="2936"/>
      <c r="RRY11" s="2936"/>
      <c r="RRZ11" s="2936"/>
      <c r="RSA11" s="2936"/>
      <c r="RSB11" s="2936"/>
      <c r="RSC11" s="2936"/>
      <c r="RSD11" s="2936"/>
      <c r="RSE11" s="2936"/>
      <c r="RSF11" s="2936"/>
      <c r="RSG11" s="2936"/>
      <c r="RSH11" s="2936"/>
      <c r="RSI11" s="2936"/>
      <c r="RSJ11" s="2936"/>
      <c r="RSK11" s="2936"/>
      <c r="RSL11" s="2936"/>
      <c r="RSM11" s="2936"/>
      <c r="RSN11" s="2936"/>
      <c r="RSO11" s="2936"/>
      <c r="RSP11" s="2936"/>
      <c r="RSQ11" s="2936"/>
      <c r="RSR11" s="2936"/>
      <c r="RSS11" s="2936"/>
      <c r="RST11" s="2936"/>
      <c r="RSU11" s="2936"/>
      <c r="RSV11" s="2936"/>
      <c r="RSW11" s="2936"/>
      <c r="RSX11" s="2936"/>
      <c r="RSY11" s="2936"/>
      <c r="RSZ11" s="2936"/>
      <c r="RTA11" s="2936"/>
      <c r="RTB11" s="2936"/>
      <c r="RTC11" s="2936"/>
      <c r="RTD11" s="2936"/>
      <c r="RTE11" s="2936"/>
      <c r="RTF11" s="2936"/>
      <c r="RTG11" s="2936"/>
      <c r="RTH11" s="2936"/>
      <c r="RTI11" s="2936"/>
      <c r="RTJ11" s="2936"/>
      <c r="RTK11" s="2936"/>
      <c r="RTL11" s="2936"/>
      <c r="RTM11" s="2936"/>
      <c r="RTN11" s="2936"/>
      <c r="RTO11" s="2936"/>
      <c r="RTP11" s="2936"/>
      <c r="RTQ11" s="2936"/>
      <c r="RTR11" s="2936"/>
      <c r="RTS11" s="2936"/>
      <c r="RTT11" s="2936"/>
      <c r="RTU11" s="2936"/>
      <c r="RTV11" s="2936"/>
      <c r="RTW11" s="2936"/>
      <c r="RTX11" s="2936"/>
      <c r="RTY11" s="2936"/>
      <c r="RTZ11" s="2936"/>
      <c r="RUA11" s="2936"/>
      <c r="RUB11" s="2936"/>
      <c r="RUC11" s="2936"/>
      <c r="RUD11" s="2936"/>
      <c r="RUE11" s="2936"/>
      <c r="RUF11" s="2936"/>
      <c r="RUG11" s="2936"/>
      <c r="RUH11" s="2936"/>
      <c r="RUI11" s="2936"/>
      <c r="RUJ11" s="2936"/>
      <c r="RUK11" s="2936"/>
      <c r="RUL11" s="2936"/>
      <c r="RUM11" s="2936"/>
      <c r="RUN11" s="2936"/>
      <c r="RUO11" s="2936"/>
      <c r="RUP11" s="2936"/>
      <c r="RUQ11" s="2936"/>
      <c r="RUR11" s="2936"/>
      <c r="RUS11" s="2936"/>
      <c r="RUT11" s="2936"/>
      <c r="RUU11" s="2936"/>
      <c r="RUV11" s="2936"/>
      <c r="RUW11" s="2936"/>
      <c r="RUX11" s="2936"/>
      <c r="RUY11" s="2936"/>
      <c r="RUZ11" s="2936"/>
      <c r="RVA11" s="2936"/>
      <c r="RVB11" s="2936"/>
      <c r="RVC11" s="2936"/>
      <c r="RVD11" s="2936"/>
      <c r="RVE11" s="2936"/>
      <c r="RVF11" s="2936"/>
      <c r="RVG11" s="2936"/>
      <c r="RVH11" s="2936"/>
      <c r="RVI11" s="2936"/>
      <c r="RVJ11" s="2936"/>
      <c r="RVK11" s="2936"/>
      <c r="RVL11" s="2936"/>
      <c r="RVM11" s="2936"/>
      <c r="RVN11" s="2936"/>
      <c r="RVO11" s="2936"/>
      <c r="RVP11" s="2936"/>
      <c r="RVQ11" s="2936"/>
      <c r="RVR11" s="2936"/>
      <c r="RVS11" s="2936"/>
      <c r="RVT11" s="2936"/>
      <c r="RVU11" s="2936"/>
      <c r="RVV11" s="2936"/>
      <c r="RVW11" s="2936"/>
      <c r="RVX11" s="2936"/>
      <c r="RVY11" s="2936"/>
      <c r="RVZ11" s="2936"/>
      <c r="RWA11" s="2936"/>
      <c r="RWB11" s="2936"/>
      <c r="RWC11" s="2936"/>
      <c r="RWD11" s="2936"/>
      <c r="RWE11" s="2936"/>
      <c r="RWF11" s="2936"/>
      <c r="RWG11" s="2936"/>
      <c r="RWH11" s="2936"/>
      <c r="RWI11" s="2936"/>
      <c r="RWJ11" s="2936"/>
      <c r="RWK11" s="2936"/>
      <c r="RWL11" s="2936"/>
      <c r="RWM11" s="2936"/>
      <c r="RWN11" s="2936"/>
      <c r="RWO11" s="2936"/>
      <c r="RWP11" s="2936"/>
      <c r="RWQ11" s="2936"/>
      <c r="RWR11" s="2936"/>
      <c r="RWS11" s="2936"/>
      <c r="RWT11" s="2936"/>
      <c r="RWU11" s="2936"/>
      <c r="RWV11" s="2936"/>
      <c r="RWW11" s="2936"/>
      <c r="RWX11" s="2936"/>
      <c r="RWY11" s="2936"/>
      <c r="RWZ11" s="2936"/>
      <c r="RXA11" s="2936"/>
      <c r="RXB11" s="2936"/>
      <c r="RXC11" s="2936"/>
      <c r="RXD11" s="2936"/>
      <c r="RXE11" s="2936"/>
      <c r="RXF11" s="2936"/>
      <c r="RXG11" s="2936"/>
      <c r="RXH11" s="2936"/>
      <c r="RXI11" s="2936"/>
      <c r="RXJ11" s="2936"/>
      <c r="RXK11" s="2936"/>
      <c r="RXL11" s="2936"/>
      <c r="RXM11" s="2936"/>
      <c r="RXN11" s="2936"/>
      <c r="RXO11" s="2936"/>
      <c r="RXP11" s="2936"/>
      <c r="RXQ11" s="2936"/>
      <c r="RXR11" s="2936"/>
      <c r="RXS11" s="2936"/>
      <c r="RXT11" s="2936"/>
      <c r="RXU11" s="2936"/>
      <c r="RXV11" s="2936"/>
      <c r="RXW11" s="2936"/>
      <c r="RXX11" s="2936"/>
      <c r="RXY11" s="2936"/>
      <c r="RXZ11" s="2936"/>
      <c r="RYA11" s="2936"/>
      <c r="RYB11" s="2936"/>
      <c r="RYC11" s="2936"/>
      <c r="RYD11" s="2936"/>
      <c r="RYE11" s="2936"/>
      <c r="RYF11" s="2936"/>
      <c r="RYG11" s="2936"/>
      <c r="RYH11" s="2936"/>
      <c r="RYI11" s="2936"/>
      <c r="RYJ11" s="2936"/>
      <c r="RYK11" s="2936"/>
      <c r="RYL11" s="2936"/>
      <c r="RYM11" s="2936"/>
      <c r="RYN11" s="2936"/>
      <c r="RYO11" s="2936"/>
      <c r="RYP11" s="2936"/>
      <c r="RYQ11" s="2936"/>
      <c r="RYR11" s="2936"/>
      <c r="RYS11" s="2936"/>
      <c r="RYT11" s="2936"/>
      <c r="RYU11" s="2936"/>
      <c r="RYV11" s="2936"/>
      <c r="RYW11" s="2936"/>
      <c r="RYX11" s="2936"/>
      <c r="RYY11" s="2936"/>
      <c r="RYZ11" s="2936"/>
      <c r="RZA11" s="2936"/>
      <c r="RZB11" s="2936"/>
      <c r="RZC11" s="2936"/>
      <c r="RZD11" s="2936"/>
      <c r="RZE11" s="2936"/>
      <c r="RZF11" s="2936"/>
      <c r="RZG11" s="2936"/>
      <c r="RZH11" s="2936"/>
      <c r="RZI11" s="2936"/>
      <c r="RZJ11" s="2936"/>
      <c r="RZK11" s="2936"/>
      <c r="RZL11" s="2936"/>
      <c r="RZM11" s="2936"/>
      <c r="RZN11" s="2936"/>
      <c r="RZO11" s="2936"/>
      <c r="RZP11" s="2936"/>
      <c r="RZQ11" s="2936"/>
      <c r="RZR11" s="2936"/>
      <c r="RZS11" s="2936"/>
      <c r="RZT11" s="2936"/>
      <c r="RZU11" s="2936"/>
      <c r="RZV11" s="2936"/>
      <c r="RZW11" s="2936"/>
      <c r="RZX11" s="2936"/>
      <c r="RZY11" s="2936"/>
      <c r="RZZ11" s="2936"/>
      <c r="SAA11" s="2936"/>
      <c r="SAB11" s="2936"/>
      <c r="SAC11" s="2936"/>
      <c r="SAD11" s="2936"/>
      <c r="SAE11" s="2936"/>
      <c r="SAF11" s="2936"/>
      <c r="SAG11" s="2936"/>
      <c r="SAH11" s="2936"/>
      <c r="SAI11" s="2936"/>
      <c r="SAJ11" s="2936"/>
      <c r="SAK11" s="2936"/>
      <c r="SAL11" s="2936"/>
      <c r="SAM11" s="2936"/>
      <c r="SAN11" s="2936"/>
      <c r="SAO11" s="2936"/>
      <c r="SAP11" s="2936"/>
      <c r="SAQ11" s="2936"/>
      <c r="SAR11" s="2936"/>
      <c r="SAS11" s="2936"/>
      <c r="SAT11" s="2936"/>
      <c r="SAU11" s="2936"/>
      <c r="SAV11" s="2936"/>
      <c r="SAW11" s="2936"/>
      <c r="SAX11" s="2936"/>
      <c r="SAY11" s="2936"/>
      <c r="SAZ11" s="2936"/>
      <c r="SBA11" s="2936"/>
      <c r="SBB11" s="2936"/>
      <c r="SBC11" s="2936"/>
      <c r="SBD11" s="2936"/>
      <c r="SBE11" s="2936"/>
      <c r="SBF11" s="2936"/>
      <c r="SBG11" s="2936"/>
      <c r="SBH11" s="2936"/>
      <c r="SBI11" s="2936"/>
      <c r="SBJ11" s="2936"/>
      <c r="SBK11" s="2936"/>
      <c r="SBL11" s="2936"/>
      <c r="SBM11" s="2936"/>
      <c r="SBN11" s="2936"/>
      <c r="SBO11" s="2936"/>
      <c r="SBP11" s="2936"/>
      <c r="SBQ11" s="2936"/>
      <c r="SBR11" s="2936"/>
      <c r="SBS11" s="2936"/>
      <c r="SBT11" s="2936"/>
      <c r="SBU11" s="2936"/>
      <c r="SBV11" s="2936"/>
      <c r="SBW11" s="2936"/>
      <c r="SBX11" s="2936"/>
      <c r="SBY11" s="2936"/>
      <c r="SBZ11" s="2936"/>
      <c r="SCA11" s="2936"/>
      <c r="SCB11" s="2936"/>
      <c r="SCC11" s="2936"/>
      <c r="SCD11" s="2936"/>
      <c r="SCE11" s="2936"/>
      <c r="SCF11" s="2936"/>
      <c r="SCG11" s="2936"/>
      <c r="SCH11" s="2936"/>
      <c r="SCI11" s="2936"/>
      <c r="SCJ11" s="2936"/>
      <c r="SCK11" s="2936"/>
      <c r="SCL11" s="2936"/>
      <c r="SCM11" s="2936"/>
      <c r="SCN11" s="2936"/>
      <c r="SCO11" s="2936"/>
      <c r="SCP11" s="2936"/>
      <c r="SCQ11" s="2936"/>
      <c r="SCR11" s="2936"/>
      <c r="SCS11" s="2936"/>
      <c r="SCT11" s="2936"/>
      <c r="SCU11" s="2936"/>
      <c r="SCV11" s="2936"/>
      <c r="SCW11" s="2936"/>
      <c r="SCX11" s="2936"/>
      <c r="SCY11" s="2936"/>
      <c r="SCZ11" s="2936"/>
      <c r="SDA11" s="2936"/>
      <c r="SDB11" s="2936"/>
      <c r="SDC11" s="2936"/>
      <c r="SDD11" s="2936"/>
      <c r="SDE11" s="2936"/>
      <c r="SDF11" s="2936"/>
      <c r="SDG11" s="2936"/>
      <c r="SDH11" s="2936"/>
      <c r="SDI11" s="2936"/>
      <c r="SDJ11" s="2936"/>
      <c r="SDK11" s="2936"/>
      <c r="SDL11" s="2936"/>
      <c r="SDM11" s="2936"/>
      <c r="SDN11" s="2936"/>
      <c r="SDO11" s="2936"/>
      <c r="SDP11" s="2936"/>
      <c r="SDQ11" s="2936"/>
      <c r="SDR11" s="2936"/>
      <c r="SDS11" s="2936"/>
      <c r="SDT11" s="2936"/>
      <c r="SDU11" s="2936"/>
      <c r="SDV11" s="2936"/>
      <c r="SDW11" s="2936"/>
      <c r="SDX11" s="2936"/>
      <c r="SDY11" s="2936"/>
      <c r="SDZ11" s="2936"/>
      <c r="SEA11" s="2936"/>
      <c r="SEB11" s="2936"/>
      <c r="SEC11" s="2936"/>
      <c r="SED11" s="2936"/>
      <c r="SEE11" s="2936"/>
      <c r="SEF11" s="2936"/>
      <c r="SEG11" s="2936"/>
      <c r="SEH11" s="2936"/>
      <c r="SEI11" s="2936"/>
      <c r="SEJ11" s="2936"/>
      <c r="SEK11" s="2936"/>
      <c r="SEL11" s="2936"/>
      <c r="SEM11" s="2936"/>
      <c r="SEN11" s="2936"/>
      <c r="SEO11" s="2936"/>
      <c r="SEP11" s="2936"/>
      <c r="SEQ11" s="2936"/>
      <c r="SER11" s="2936"/>
      <c r="SES11" s="2936"/>
      <c r="SET11" s="2936"/>
      <c r="SEU11" s="2936"/>
      <c r="SEV11" s="2936"/>
      <c r="SEW11" s="2936"/>
      <c r="SEX11" s="2936"/>
      <c r="SEY11" s="2936"/>
      <c r="SEZ11" s="2936"/>
      <c r="SFA11" s="2936"/>
      <c r="SFB11" s="2936"/>
      <c r="SFC11" s="2936"/>
      <c r="SFD11" s="2936"/>
      <c r="SFE11" s="2936"/>
      <c r="SFF11" s="2936"/>
      <c r="SFG11" s="2936"/>
      <c r="SFH11" s="2936"/>
      <c r="SFI11" s="2936"/>
      <c r="SFJ11" s="2936"/>
      <c r="SFK11" s="2936"/>
      <c r="SFL11" s="2936"/>
      <c r="SFM11" s="2936"/>
      <c r="SFN11" s="2936"/>
      <c r="SFO11" s="2936"/>
      <c r="SFP11" s="2936"/>
      <c r="SFQ11" s="2936"/>
      <c r="SFR11" s="2936"/>
      <c r="SFS11" s="2936"/>
      <c r="SFT11" s="2936"/>
      <c r="SFU11" s="2936"/>
      <c r="SFV11" s="2936"/>
      <c r="SFW11" s="2936"/>
      <c r="SFX11" s="2936"/>
      <c r="SFY11" s="2936"/>
      <c r="SFZ11" s="2936"/>
      <c r="SGA11" s="2936"/>
      <c r="SGB11" s="2936"/>
      <c r="SGC11" s="2936"/>
      <c r="SGD11" s="2936"/>
      <c r="SGE11" s="2936"/>
      <c r="SGF11" s="2936"/>
      <c r="SGG11" s="2936"/>
      <c r="SGH11" s="2936"/>
      <c r="SGI11" s="2936"/>
      <c r="SGJ11" s="2936"/>
      <c r="SGK11" s="2936"/>
      <c r="SGL11" s="2936"/>
      <c r="SGM11" s="2936"/>
      <c r="SGN11" s="2936"/>
      <c r="SGO11" s="2936"/>
      <c r="SGP11" s="2936"/>
      <c r="SGQ11" s="2936"/>
      <c r="SGR11" s="2936"/>
      <c r="SGS11" s="2936"/>
      <c r="SGT11" s="2936"/>
      <c r="SGU11" s="2936"/>
      <c r="SGV11" s="2936"/>
      <c r="SGW11" s="2936"/>
      <c r="SGX11" s="2936"/>
      <c r="SGY11" s="2936"/>
      <c r="SGZ11" s="2936"/>
      <c r="SHA11" s="2936"/>
      <c r="SHB11" s="2936"/>
      <c r="SHC11" s="2936"/>
      <c r="SHD11" s="2936"/>
      <c r="SHE11" s="2936"/>
      <c r="SHF11" s="2936"/>
      <c r="SHG11" s="2936"/>
      <c r="SHH11" s="2936"/>
      <c r="SHI11" s="2936"/>
      <c r="SHJ11" s="2936"/>
      <c r="SHK11" s="2936"/>
      <c r="SHL11" s="2936"/>
      <c r="SHM11" s="2936"/>
      <c r="SHN11" s="2936"/>
      <c r="SHO11" s="2936"/>
      <c r="SHP11" s="2936"/>
      <c r="SHQ11" s="2936"/>
      <c r="SHR11" s="2936"/>
      <c r="SHS11" s="2936"/>
      <c r="SHT11" s="2936"/>
      <c r="SHU11" s="2936"/>
      <c r="SHV11" s="2936"/>
      <c r="SHW11" s="2936"/>
      <c r="SHX11" s="2936"/>
      <c r="SHY11" s="2936"/>
      <c r="SHZ11" s="2936"/>
      <c r="SIA11" s="2936"/>
      <c r="SIB11" s="2936"/>
      <c r="SIC11" s="2936"/>
      <c r="SID11" s="2936"/>
      <c r="SIE11" s="2936"/>
      <c r="SIF11" s="2936"/>
      <c r="SIG11" s="2936"/>
      <c r="SIH11" s="2936"/>
      <c r="SII11" s="2936"/>
      <c r="SIJ11" s="2936"/>
      <c r="SIK11" s="2936"/>
      <c r="SIL11" s="2936"/>
      <c r="SIM11" s="2936"/>
      <c r="SIN11" s="2936"/>
      <c r="SIO11" s="2936"/>
      <c r="SIP11" s="2936"/>
      <c r="SIQ11" s="2936"/>
      <c r="SIR11" s="2936"/>
      <c r="SIS11" s="2936"/>
      <c r="SIT11" s="2936"/>
      <c r="SIU11" s="2936"/>
      <c r="SIV11" s="2936"/>
      <c r="SIW11" s="2936"/>
      <c r="SIX11" s="2936"/>
      <c r="SIY11" s="2936"/>
      <c r="SIZ11" s="2936"/>
      <c r="SJA11" s="2936"/>
      <c r="SJB11" s="2936"/>
      <c r="SJC11" s="2936"/>
      <c r="SJD11" s="2936"/>
      <c r="SJE11" s="2936"/>
      <c r="SJF11" s="2936"/>
      <c r="SJG11" s="2936"/>
      <c r="SJH11" s="2936"/>
      <c r="SJI11" s="2936"/>
      <c r="SJJ11" s="2936"/>
      <c r="SJK11" s="2936"/>
      <c r="SJL11" s="2936"/>
      <c r="SJM11" s="2936"/>
      <c r="SJN11" s="2936"/>
      <c r="SJO11" s="2936"/>
      <c r="SJP11" s="2936"/>
      <c r="SJQ11" s="2936"/>
      <c r="SJR11" s="2936"/>
      <c r="SJS11" s="2936"/>
      <c r="SJT11" s="2936"/>
      <c r="SJU11" s="2936"/>
      <c r="SJV11" s="2936"/>
      <c r="SJW11" s="2936"/>
      <c r="SJX11" s="2936"/>
      <c r="SJY11" s="2936"/>
      <c r="SJZ11" s="2936"/>
      <c r="SKA11" s="2936"/>
      <c r="SKB11" s="2936"/>
      <c r="SKC11" s="2936"/>
      <c r="SKD11" s="2936"/>
      <c r="SKE11" s="2936"/>
      <c r="SKF11" s="2936"/>
      <c r="SKG11" s="2936"/>
      <c r="SKH11" s="2936"/>
      <c r="SKI11" s="2936"/>
      <c r="SKJ11" s="2936"/>
      <c r="SKK11" s="2936"/>
      <c r="SKL11" s="2936"/>
      <c r="SKM11" s="2936"/>
      <c r="SKN11" s="2936"/>
      <c r="SKO11" s="2936"/>
      <c r="SKP11" s="2936"/>
      <c r="SKQ11" s="2936"/>
      <c r="SKR11" s="2936"/>
      <c r="SKS11" s="2936"/>
      <c r="SKT11" s="2936"/>
      <c r="SKU11" s="2936"/>
      <c r="SKV11" s="2936"/>
      <c r="SKW11" s="2936"/>
      <c r="SKX11" s="2936"/>
      <c r="SKY11" s="2936"/>
      <c r="SKZ11" s="2936"/>
      <c r="SLA11" s="2936"/>
      <c r="SLB11" s="2936"/>
      <c r="SLC11" s="2936"/>
      <c r="SLD11" s="2936"/>
      <c r="SLE11" s="2936"/>
      <c r="SLF11" s="2936"/>
      <c r="SLG11" s="2936"/>
      <c r="SLH11" s="2936"/>
      <c r="SLI11" s="2936"/>
      <c r="SLJ11" s="2936"/>
      <c r="SLK11" s="2936"/>
      <c r="SLL11" s="2936"/>
      <c r="SLM11" s="2936"/>
      <c r="SLN11" s="2936"/>
      <c r="SLO11" s="2936"/>
      <c r="SLP11" s="2936"/>
      <c r="SLQ11" s="2936"/>
      <c r="SLR11" s="2936"/>
      <c r="SLS11" s="2936"/>
      <c r="SLT11" s="2936"/>
      <c r="SLU11" s="2936"/>
      <c r="SLV11" s="2936"/>
      <c r="SLW11" s="2936"/>
      <c r="SLX11" s="2936"/>
      <c r="SLY11" s="2936"/>
      <c r="SLZ11" s="2936"/>
      <c r="SMA11" s="2936"/>
      <c r="SMB11" s="2936"/>
      <c r="SMC11" s="2936"/>
      <c r="SMD11" s="2936"/>
      <c r="SME11" s="2936"/>
      <c r="SMF11" s="2936"/>
      <c r="SMG11" s="2936"/>
      <c r="SMH11" s="2936"/>
      <c r="SMI11" s="2936"/>
      <c r="SMJ11" s="2936"/>
      <c r="SMK11" s="2936"/>
      <c r="SML11" s="2936"/>
      <c r="SMM11" s="2936"/>
      <c r="SMN11" s="2936"/>
      <c r="SMO11" s="2936"/>
      <c r="SMP11" s="2936"/>
      <c r="SMQ11" s="2936"/>
      <c r="SMR11" s="2936"/>
      <c r="SMS11" s="2936"/>
      <c r="SMT11" s="2936"/>
      <c r="SMU11" s="2936"/>
      <c r="SMV11" s="2936"/>
      <c r="SMW11" s="2936"/>
      <c r="SMX11" s="2936"/>
      <c r="SMY11" s="2936"/>
      <c r="SMZ11" s="2936"/>
      <c r="SNA11" s="2936"/>
      <c r="SNB11" s="2936"/>
      <c r="SNC11" s="2936"/>
      <c r="SND11" s="2936"/>
      <c r="SNE11" s="2936"/>
      <c r="SNF11" s="2936"/>
      <c r="SNG11" s="2936"/>
      <c r="SNH11" s="2936"/>
      <c r="SNI11" s="2936"/>
      <c r="SNJ11" s="2936"/>
      <c r="SNK11" s="2936"/>
      <c r="SNL11" s="2936"/>
      <c r="SNM11" s="2936"/>
      <c r="SNN11" s="2936"/>
      <c r="SNO11" s="2936"/>
      <c r="SNP11" s="2936"/>
      <c r="SNQ11" s="2936"/>
      <c r="SNR11" s="2936"/>
      <c r="SNS11" s="2936"/>
      <c r="SNT11" s="2936"/>
      <c r="SNU11" s="2936"/>
      <c r="SNV11" s="2936"/>
      <c r="SNW11" s="2936"/>
      <c r="SNX11" s="2936"/>
      <c r="SNY11" s="2936"/>
      <c r="SNZ11" s="2936"/>
      <c r="SOA11" s="2936"/>
      <c r="SOB11" s="2936"/>
      <c r="SOC11" s="2936"/>
      <c r="SOD11" s="2936"/>
      <c r="SOE11" s="2936"/>
      <c r="SOF11" s="2936"/>
      <c r="SOG11" s="2936"/>
      <c r="SOH11" s="2936"/>
      <c r="SOI11" s="2936"/>
      <c r="SOJ11" s="2936"/>
      <c r="SOK11" s="2936"/>
      <c r="SOL11" s="2936"/>
      <c r="SOM11" s="2936"/>
      <c r="SON11" s="2936"/>
      <c r="SOO11" s="2936"/>
      <c r="SOP11" s="2936"/>
      <c r="SOQ11" s="2936"/>
      <c r="SOR11" s="2936"/>
      <c r="SOS11" s="2936"/>
      <c r="SOT11" s="2936"/>
      <c r="SOU11" s="2936"/>
      <c r="SOV11" s="2936"/>
      <c r="SOW11" s="2936"/>
      <c r="SOX11" s="2936"/>
      <c r="SOY11" s="2936"/>
      <c r="SOZ11" s="2936"/>
      <c r="SPA11" s="2936"/>
      <c r="SPB11" s="2936"/>
      <c r="SPC11" s="2936"/>
      <c r="SPD11" s="2936"/>
      <c r="SPE11" s="2936"/>
      <c r="SPF11" s="2936"/>
      <c r="SPG11" s="2936"/>
      <c r="SPH11" s="2936"/>
      <c r="SPI11" s="2936"/>
      <c r="SPJ11" s="2936"/>
      <c r="SPK11" s="2936"/>
      <c r="SPL11" s="2936"/>
      <c r="SPM11" s="2936"/>
      <c r="SPN11" s="2936"/>
      <c r="SPO11" s="2936"/>
      <c r="SPP11" s="2936"/>
      <c r="SPQ11" s="2936"/>
      <c r="SPR11" s="2936"/>
      <c r="SPS11" s="2936"/>
      <c r="SPT11" s="2936"/>
      <c r="SPU11" s="2936"/>
      <c r="SPV11" s="2936"/>
      <c r="SPW11" s="2936"/>
      <c r="SPX11" s="2936"/>
      <c r="SPY11" s="2936"/>
      <c r="SPZ11" s="2936"/>
      <c r="SQA11" s="2936"/>
      <c r="SQB11" s="2936"/>
      <c r="SQC11" s="2936"/>
      <c r="SQD11" s="2936"/>
      <c r="SQE11" s="2936"/>
      <c r="SQF11" s="2936"/>
      <c r="SQG11" s="2936"/>
      <c r="SQH11" s="2936"/>
      <c r="SQI11" s="2936"/>
      <c r="SQJ11" s="2936"/>
      <c r="SQK11" s="2936"/>
      <c r="SQL11" s="2936"/>
      <c r="SQM11" s="2936"/>
      <c r="SQN11" s="2936"/>
      <c r="SQO11" s="2936"/>
      <c r="SQP11" s="2936"/>
      <c r="SQQ11" s="2936"/>
      <c r="SQR11" s="2936"/>
      <c r="SQS11" s="2936"/>
      <c r="SQT11" s="2936"/>
      <c r="SQU11" s="2936"/>
      <c r="SQV11" s="2936"/>
      <c r="SQW11" s="2936"/>
      <c r="SQX11" s="2936"/>
      <c r="SQY11" s="2936"/>
      <c r="SQZ11" s="2936"/>
      <c r="SRA11" s="2936"/>
      <c r="SRB11" s="2936"/>
      <c r="SRC11" s="2936"/>
      <c r="SRD11" s="2936"/>
      <c r="SRE11" s="2936"/>
      <c r="SRF11" s="2936"/>
      <c r="SRG11" s="2936"/>
      <c r="SRH11" s="2936"/>
      <c r="SRI11" s="2936"/>
      <c r="SRJ11" s="2936"/>
      <c r="SRK11" s="2936"/>
      <c r="SRL11" s="2936"/>
      <c r="SRM11" s="2936"/>
      <c r="SRN11" s="2936"/>
      <c r="SRO11" s="2936"/>
      <c r="SRP11" s="2936"/>
      <c r="SRQ11" s="2936"/>
      <c r="SRR11" s="2936"/>
      <c r="SRS11" s="2936"/>
      <c r="SRT11" s="2936"/>
      <c r="SRU11" s="2936"/>
      <c r="SRV11" s="2936"/>
      <c r="SRW11" s="2936"/>
      <c r="SRX11" s="2936"/>
      <c r="SRY11" s="2936"/>
      <c r="SRZ11" s="2936"/>
      <c r="SSA11" s="2936"/>
      <c r="SSB11" s="2936"/>
      <c r="SSC11" s="2936"/>
      <c r="SSD11" s="2936"/>
      <c r="SSE11" s="2936"/>
      <c r="SSF11" s="2936"/>
      <c r="SSG11" s="2936"/>
      <c r="SSH11" s="2936"/>
      <c r="SSI11" s="2936"/>
      <c r="SSJ11" s="2936"/>
      <c r="SSK11" s="2936"/>
      <c r="SSL11" s="2936"/>
      <c r="SSM11" s="2936"/>
      <c r="SSN11" s="2936"/>
      <c r="SSO11" s="2936"/>
      <c r="SSP11" s="2936"/>
      <c r="SSQ11" s="2936"/>
      <c r="SSR11" s="2936"/>
      <c r="SSS11" s="2936"/>
      <c r="SST11" s="2936"/>
      <c r="SSU11" s="2936"/>
      <c r="SSV11" s="2936"/>
      <c r="SSW11" s="2936"/>
      <c r="SSX11" s="2936"/>
      <c r="SSY11" s="2936"/>
      <c r="SSZ11" s="2936"/>
      <c r="STA11" s="2936"/>
      <c r="STB11" s="2936"/>
      <c r="STC11" s="2936"/>
      <c r="STD11" s="2936"/>
      <c r="STE11" s="2936"/>
      <c r="STF11" s="2936"/>
      <c r="STG11" s="2936"/>
      <c r="STH11" s="2936"/>
      <c r="STI11" s="2936"/>
      <c r="STJ11" s="2936"/>
      <c r="STK11" s="2936"/>
      <c r="STL11" s="2936"/>
      <c r="STM11" s="2936"/>
      <c r="STN11" s="2936"/>
      <c r="STO11" s="2936"/>
      <c r="STP11" s="2936"/>
      <c r="STQ11" s="2936"/>
      <c r="STR11" s="2936"/>
      <c r="STS11" s="2936"/>
      <c r="STT11" s="2936"/>
      <c r="STU11" s="2936"/>
      <c r="STV11" s="2936"/>
      <c r="STW11" s="2936"/>
      <c r="STX11" s="2936"/>
      <c r="STY11" s="2936"/>
      <c r="STZ11" s="2936"/>
      <c r="SUA11" s="2936"/>
      <c r="SUB11" s="2936"/>
      <c r="SUC11" s="2936"/>
      <c r="SUD11" s="2936"/>
      <c r="SUE11" s="2936"/>
      <c r="SUF11" s="2936"/>
      <c r="SUG11" s="2936"/>
      <c r="SUH11" s="2936"/>
      <c r="SUI11" s="2936"/>
      <c r="SUJ11" s="2936"/>
      <c r="SUK11" s="2936"/>
      <c r="SUL11" s="2936"/>
      <c r="SUM11" s="2936"/>
      <c r="SUN11" s="2936"/>
      <c r="SUO11" s="2936"/>
      <c r="SUP11" s="2936"/>
      <c r="SUQ11" s="2936"/>
      <c r="SUR11" s="2936"/>
      <c r="SUS11" s="2936"/>
      <c r="SUT11" s="2936"/>
      <c r="SUU11" s="2936"/>
      <c r="SUV11" s="2936"/>
      <c r="SUW11" s="2936"/>
      <c r="SUX11" s="2936"/>
      <c r="SUY11" s="2936"/>
      <c r="SUZ11" s="2936"/>
      <c r="SVA11" s="2936"/>
      <c r="SVB11" s="2936"/>
      <c r="SVC11" s="2936"/>
      <c r="SVD11" s="2936"/>
      <c r="SVE11" s="2936"/>
      <c r="SVF11" s="2936"/>
      <c r="SVG11" s="2936"/>
      <c r="SVH11" s="2936"/>
      <c r="SVI11" s="2936"/>
      <c r="SVJ11" s="2936"/>
      <c r="SVK11" s="2936"/>
      <c r="SVL11" s="2936"/>
      <c r="SVM11" s="2936"/>
      <c r="SVN11" s="2936"/>
      <c r="SVO11" s="2936"/>
      <c r="SVP11" s="2936"/>
      <c r="SVQ11" s="2936"/>
      <c r="SVR11" s="2936"/>
      <c r="SVS11" s="2936"/>
      <c r="SVT11" s="2936"/>
      <c r="SVU11" s="2936"/>
      <c r="SVV11" s="2936"/>
      <c r="SVW11" s="2936"/>
      <c r="SVX11" s="2936"/>
      <c r="SVY11" s="2936"/>
      <c r="SVZ11" s="2936"/>
      <c r="SWA11" s="2936"/>
      <c r="SWB11" s="2936"/>
      <c r="SWC11" s="2936"/>
      <c r="SWD11" s="2936"/>
      <c r="SWE11" s="2936"/>
      <c r="SWF11" s="2936"/>
      <c r="SWG11" s="2936"/>
      <c r="SWH11" s="2936"/>
      <c r="SWI11" s="2936"/>
      <c r="SWJ11" s="2936"/>
      <c r="SWK11" s="2936"/>
      <c r="SWL11" s="2936"/>
      <c r="SWM11" s="2936"/>
      <c r="SWN11" s="2936"/>
      <c r="SWO11" s="2936"/>
      <c r="SWP11" s="2936"/>
      <c r="SWQ11" s="2936"/>
      <c r="SWR11" s="2936"/>
      <c r="SWS11" s="2936"/>
      <c r="SWT11" s="2936"/>
      <c r="SWU11" s="2936"/>
      <c r="SWV11" s="2936"/>
      <c r="SWW11" s="2936"/>
      <c r="SWX11" s="2936"/>
      <c r="SWY11" s="2936"/>
      <c r="SWZ11" s="2936"/>
      <c r="SXA11" s="2936"/>
      <c r="SXB11" s="2936"/>
      <c r="SXC11" s="2936"/>
      <c r="SXD11" s="2936"/>
      <c r="SXE11" s="2936"/>
      <c r="SXF11" s="2936"/>
      <c r="SXG11" s="2936"/>
      <c r="SXH11" s="2936"/>
      <c r="SXI11" s="2936"/>
      <c r="SXJ11" s="2936"/>
      <c r="SXK11" s="2936"/>
      <c r="SXL11" s="2936"/>
      <c r="SXM11" s="2936"/>
      <c r="SXN11" s="2936"/>
      <c r="SXO11" s="2936"/>
      <c r="SXP11" s="2936"/>
      <c r="SXQ11" s="2936"/>
      <c r="SXR11" s="2936"/>
      <c r="SXS11" s="2936"/>
      <c r="SXT11" s="2936"/>
      <c r="SXU11" s="2936"/>
      <c r="SXV11" s="2936"/>
      <c r="SXW11" s="2936"/>
      <c r="SXX11" s="2936"/>
      <c r="SXY11" s="2936"/>
      <c r="SXZ11" s="2936"/>
      <c r="SYA11" s="2936"/>
      <c r="SYB11" s="2936"/>
      <c r="SYC11" s="2936"/>
      <c r="SYD11" s="2936"/>
      <c r="SYE11" s="2936"/>
      <c r="SYF11" s="2936"/>
      <c r="SYG11" s="2936"/>
      <c r="SYH11" s="2936"/>
      <c r="SYI11" s="2936"/>
      <c r="SYJ11" s="2936"/>
      <c r="SYK11" s="2936"/>
      <c r="SYL11" s="2936"/>
      <c r="SYM11" s="2936"/>
      <c r="SYN11" s="2936"/>
      <c r="SYO11" s="2936"/>
      <c r="SYP11" s="2936"/>
      <c r="SYQ11" s="2936"/>
      <c r="SYR11" s="2936"/>
      <c r="SYS11" s="2936"/>
      <c r="SYT11" s="2936"/>
      <c r="SYU11" s="2936"/>
      <c r="SYV11" s="2936"/>
      <c r="SYW11" s="2936"/>
      <c r="SYX11" s="2936"/>
      <c r="SYY11" s="2936"/>
      <c r="SYZ11" s="2936"/>
      <c r="SZA11" s="2936"/>
      <c r="SZB11" s="2936"/>
      <c r="SZC11" s="2936"/>
      <c r="SZD11" s="2936"/>
      <c r="SZE11" s="2936"/>
      <c r="SZF11" s="2936"/>
      <c r="SZG11" s="2936"/>
      <c r="SZH11" s="2936"/>
      <c r="SZI11" s="2936"/>
      <c r="SZJ11" s="2936"/>
      <c r="SZK11" s="2936"/>
      <c r="SZL11" s="2936"/>
      <c r="SZM11" s="2936"/>
      <c r="SZN11" s="2936"/>
      <c r="SZO11" s="2936"/>
      <c r="SZP11" s="2936"/>
      <c r="SZQ11" s="2936"/>
      <c r="SZR11" s="2936"/>
      <c r="SZS11" s="2936"/>
      <c r="SZT11" s="2936"/>
      <c r="SZU11" s="2936"/>
      <c r="SZV11" s="2936"/>
      <c r="SZW11" s="2936"/>
      <c r="SZX11" s="2936"/>
      <c r="SZY11" s="2936"/>
      <c r="SZZ11" s="2936"/>
      <c r="TAA11" s="2936"/>
      <c r="TAB11" s="2936"/>
      <c r="TAC11" s="2936"/>
      <c r="TAD11" s="2936"/>
      <c r="TAE11" s="2936"/>
      <c r="TAF11" s="2936"/>
      <c r="TAG11" s="2936"/>
      <c r="TAH11" s="2936"/>
      <c r="TAI11" s="2936"/>
      <c r="TAJ11" s="2936"/>
      <c r="TAK11" s="2936"/>
      <c r="TAL11" s="2936"/>
      <c r="TAM11" s="2936"/>
      <c r="TAN11" s="2936"/>
      <c r="TAO11" s="2936"/>
      <c r="TAP11" s="2936"/>
      <c r="TAQ11" s="2936"/>
      <c r="TAR11" s="2936"/>
      <c r="TAS11" s="2936"/>
      <c r="TAT11" s="2936"/>
      <c r="TAU11" s="2936"/>
      <c r="TAV11" s="2936"/>
      <c r="TAW11" s="2936"/>
      <c r="TAX11" s="2936"/>
      <c r="TAY11" s="2936"/>
      <c r="TAZ11" s="2936"/>
      <c r="TBA11" s="2936"/>
      <c r="TBB11" s="2936"/>
      <c r="TBC11" s="2936"/>
      <c r="TBD11" s="2936"/>
      <c r="TBE11" s="2936"/>
      <c r="TBF11" s="2936"/>
      <c r="TBG11" s="2936"/>
      <c r="TBH11" s="2936"/>
      <c r="TBI11" s="2936"/>
      <c r="TBJ11" s="2936"/>
      <c r="TBK11" s="2936"/>
      <c r="TBL11" s="2936"/>
      <c r="TBM11" s="2936"/>
      <c r="TBN11" s="2936"/>
      <c r="TBO11" s="2936"/>
      <c r="TBP11" s="2936"/>
      <c r="TBQ11" s="2936"/>
      <c r="TBR11" s="2936"/>
      <c r="TBS11" s="2936"/>
      <c r="TBT11" s="2936"/>
      <c r="TBU11" s="2936"/>
      <c r="TBV11" s="2936"/>
      <c r="TBW11" s="2936"/>
      <c r="TBX11" s="2936"/>
      <c r="TBY11" s="2936"/>
      <c r="TBZ11" s="2936"/>
      <c r="TCA11" s="2936"/>
      <c r="TCB11" s="2936"/>
      <c r="TCC11" s="2936"/>
      <c r="TCD11" s="2936"/>
      <c r="TCE11" s="2936"/>
      <c r="TCF11" s="2936"/>
      <c r="TCG11" s="2936"/>
      <c r="TCH11" s="2936"/>
      <c r="TCI11" s="2936"/>
      <c r="TCJ11" s="2936"/>
      <c r="TCK11" s="2936"/>
      <c r="TCL11" s="2936"/>
      <c r="TCM11" s="2936"/>
      <c r="TCN11" s="2936"/>
      <c r="TCO11" s="2936"/>
      <c r="TCP11" s="2936"/>
      <c r="TCQ11" s="2936"/>
      <c r="TCR11" s="2936"/>
      <c r="TCS11" s="2936"/>
      <c r="TCT11" s="2936"/>
      <c r="TCU11" s="2936"/>
      <c r="TCV11" s="2936"/>
      <c r="TCW11" s="2936"/>
      <c r="TCX11" s="2936"/>
      <c r="TCY11" s="2936"/>
      <c r="TCZ11" s="2936"/>
      <c r="TDA11" s="2936"/>
      <c r="TDB11" s="2936"/>
      <c r="TDC11" s="2936"/>
      <c r="TDD11" s="2936"/>
      <c r="TDE11" s="2936"/>
      <c r="TDF11" s="2936"/>
      <c r="TDG11" s="2936"/>
      <c r="TDH11" s="2936"/>
      <c r="TDI11" s="2936"/>
      <c r="TDJ11" s="2936"/>
      <c r="TDK11" s="2936"/>
      <c r="TDL11" s="2936"/>
      <c r="TDM11" s="2936"/>
      <c r="TDN11" s="2936"/>
      <c r="TDO11" s="2936"/>
      <c r="TDP11" s="2936"/>
      <c r="TDQ11" s="2936"/>
      <c r="TDR11" s="2936"/>
      <c r="TDS11" s="2936"/>
      <c r="TDT11" s="2936"/>
      <c r="TDU11" s="2936"/>
      <c r="TDV11" s="2936"/>
      <c r="TDW11" s="2936"/>
      <c r="TDX11" s="2936"/>
      <c r="TDY11" s="2936"/>
      <c r="TDZ11" s="2936"/>
      <c r="TEA11" s="2936"/>
      <c r="TEB11" s="2936"/>
      <c r="TEC11" s="2936"/>
      <c r="TED11" s="2936"/>
      <c r="TEE11" s="2936"/>
      <c r="TEF11" s="2936"/>
      <c r="TEG11" s="2936"/>
      <c r="TEH11" s="2936"/>
      <c r="TEI11" s="2936"/>
      <c r="TEJ11" s="2936"/>
      <c r="TEK11" s="2936"/>
      <c r="TEL11" s="2936"/>
      <c r="TEM11" s="2936"/>
      <c r="TEN11" s="2936"/>
      <c r="TEO11" s="2936"/>
      <c r="TEP11" s="2936"/>
      <c r="TEQ11" s="2936"/>
      <c r="TER11" s="2936"/>
      <c r="TES11" s="2936"/>
      <c r="TET11" s="2936"/>
      <c r="TEU11" s="2936"/>
      <c r="TEV11" s="2936"/>
      <c r="TEW11" s="2936"/>
      <c r="TEX11" s="2936"/>
      <c r="TEY11" s="2936"/>
      <c r="TEZ11" s="2936"/>
      <c r="TFA11" s="2936"/>
      <c r="TFB11" s="2936"/>
      <c r="TFC11" s="2936"/>
      <c r="TFD11" s="2936"/>
      <c r="TFE11" s="2936"/>
      <c r="TFF11" s="2936"/>
      <c r="TFG11" s="2936"/>
      <c r="TFH11" s="2936"/>
      <c r="TFI11" s="2936"/>
      <c r="TFJ11" s="2936"/>
      <c r="TFK11" s="2936"/>
      <c r="TFL11" s="2936"/>
      <c r="TFM11" s="2936"/>
      <c r="TFN11" s="2936"/>
      <c r="TFO11" s="2936"/>
      <c r="TFP11" s="2936"/>
      <c r="TFQ11" s="2936"/>
      <c r="TFR11" s="2936"/>
      <c r="TFS11" s="2936"/>
      <c r="TFT11" s="2936"/>
      <c r="TFU11" s="2936"/>
      <c r="TFV11" s="2936"/>
      <c r="TFW11" s="2936"/>
      <c r="TFX11" s="2936"/>
      <c r="TFY11" s="2936"/>
      <c r="TFZ11" s="2936"/>
      <c r="TGA11" s="2936"/>
      <c r="TGB11" s="2936"/>
      <c r="TGC11" s="2936"/>
      <c r="TGD11" s="2936"/>
      <c r="TGE11" s="2936"/>
      <c r="TGF11" s="2936"/>
      <c r="TGG11" s="2936"/>
      <c r="TGH11" s="2936"/>
      <c r="TGI11" s="2936"/>
      <c r="TGJ11" s="2936"/>
      <c r="TGK11" s="2936"/>
      <c r="TGL11" s="2936"/>
      <c r="TGM11" s="2936"/>
      <c r="TGN11" s="2936"/>
      <c r="TGO11" s="2936"/>
      <c r="TGP11" s="2936"/>
      <c r="TGQ11" s="2936"/>
      <c r="TGR11" s="2936"/>
      <c r="TGS11" s="2936"/>
      <c r="TGT11" s="2936"/>
      <c r="TGU11" s="2936"/>
      <c r="TGV11" s="2936"/>
      <c r="TGW11" s="2936"/>
      <c r="TGX11" s="2936"/>
      <c r="TGY11" s="2936"/>
      <c r="TGZ11" s="2936"/>
      <c r="THA11" s="2936"/>
      <c r="THB11" s="2936"/>
      <c r="THC11" s="2936"/>
      <c r="THD11" s="2936"/>
      <c r="THE11" s="2936"/>
      <c r="THF11" s="2936"/>
      <c r="THG11" s="2936"/>
      <c r="THH11" s="2936"/>
      <c r="THI11" s="2936"/>
      <c r="THJ11" s="2936"/>
      <c r="THK11" s="2936"/>
      <c r="THL11" s="2936"/>
      <c r="THM11" s="2936"/>
      <c r="THN11" s="2936"/>
      <c r="THO11" s="2936"/>
      <c r="THP11" s="2936"/>
      <c r="THQ11" s="2936"/>
      <c r="THR11" s="2936"/>
      <c r="THS11" s="2936"/>
      <c r="THT11" s="2936"/>
      <c r="THU11" s="2936"/>
      <c r="THV11" s="2936"/>
      <c r="THW11" s="2936"/>
      <c r="THX11" s="2936"/>
      <c r="THY11" s="2936"/>
      <c r="THZ11" s="2936"/>
      <c r="TIA11" s="2936"/>
      <c r="TIB11" s="2936"/>
      <c r="TIC11" s="2936"/>
      <c r="TID11" s="2936"/>
      <c r="TIE11" s="2936"/>
      <c r="TIF11" s="2936"/>
      <c r="TIG11" s="2936"/>
      <c r="TIH11" s="2936"/>
      <c r="TII11" s="2936"/>
      <c r="TIJ11" s="2936"/>
      <c r="TIK11" s="2936"/>
      <c r="TIL11" s="2936"/>
      <c r="TIM11" s="2936"/>
      <c r="TIN11" s="2936"/>
      <c r="TIO11" s="2936"/>
      <c r="TIP11" s="2936"/>
      <c r="TIQ11" s="2936"/>
      <c r="TIR11" s="2936"/>
      <c r="TIS11" s="2936"/>
      <c r="TIT11" s="2936"/>
      <c r="TIU11" s="2936"/>
      <c r="TIV11" s="2936"/>
      <c r="TIW11" s="2936"/>
      <c r="TIX11" s="2936"/>
      <c r="TIY11" s="2936"/>
      <c r="TIZ11" s="2936"/>
      <c r="TJA11" s="2936"/>
      <c r="TJB11" s="2936"/>
      <c r="TJC11" s="2936"/>
      <c r="TJD11" s="2936"/>
      <c r="TJE11" s="2936"/>
      <c r="TJF11" s="2936"/>
      <c r="TJG11" s="2936"/>
      <c r="TJH11" s="2936"/>
      <c r="TJI11" s="2936"/>
      <c r="TJJ11" s="2936"/>
      <c r="TJK11" s="2936"/>
      <c r="TJL11" s="2936"/>
      <c r="TJM11" s="2936"/>
      <c r="TJN11" s="2936"/>
      <c r="TJO11" s="2936"/>
      <c r="TJP11" s="2936"/>
      <c r="TJQ11" s="2936"/>
      <c r="TJR11" s="2936"/>
      <c r="TJS11" s="2936"/>
      <c r="TJT11" s="2936"/>
      <c r="TJU11" s="2936"/>
      <c r="TJV11" s="2936"/>
      <c r="TJW11" s="2936"/>
      <c r="TJX11" s="2936"/>
      <c r="TJY11" s="2936"/>
      <c r="TJZ11" s="2936"/>
      <c r="TKA11" s="2936"/>
      <c r="TKB11" s="2936"/>
      <c r="TKC11" s="2936"/>
      <c r="TKD11" s="2936"/>
      <c r="TKE11" s="2936"/>
      <c r="TKF11" s="2936"/>
      <c r="TKG11" s="2936"/>
      <c r="TKH11" s="2936"/>
      <c r="TKI11" s="2936"/>
      <c r="TKJ11" s="2936"/>
      <c r="TKK11" s="2936"/>
      <c r="TKL11" s="2936"/>
      <c r="TKM11" s="2936"/>
      <c r="TKN11" s="2936"/>
      <c r="TKO11" s="2936"/>
      <c r="TKP11" s="2936"/>
      <c r="TKQ11" s="2936"/>
      <c r="TKR11" s="2936"/>
      <c r="TKS11" s="2936"/>
      <c r="TKT11" s="2936"/>
      <c r="TKU11" s="2936"/>
      <c r="TKV11" s="2936"/>
      <c r="TKW11" s="2936"/>
      <c r="TKX11" s="2936"/>
      <c r="TKY11" s="2936"/>
      <c r="TKZ11" s="2936"/>
      <c r="TLA11" s="2936"/>
      <c r="TLB11" s="2936"/>
      <c r="TLC11" s="2936"/>
      <c r="TLD11" s="2936"/>
      <c r="TLE11" s="2936"/>
      <c r="TLF11" s="2936"/>
      <c r="TLG11" s="2936"/>
      <c r="TLH11" s="2936"/>
      <c r="TLI11" s="2936"/>
      <c r="TLJ11" s="2936"/>
      <c r="TLK11" s="2936"/>
      <c r="TLL11" s="2936"/>
      <c r="TLM11" s="2936"/>
      <c r="TLN11" s="2936"/>
      <c r="TLO11" s="2936"/>
      <c r="TLP11" s="2936"/>
      <c r="TLQ11" s="2936"/>
      <c r="TLR11" s="2936"/>
      <c r="TLS11" s="2936"/>
      <c r="TLT11" s="2936"/>
      <c r="TLU11" s="2936"/>
      <c r="TLV11" s="2936"/>
      <c r="TLW11" s="2936"/>
      <c r="TLX11" s="2936"/>
      <c r="TLY11" s="2936"/>
      <c r="TLZ11" s="2936"/>
      <c r="TMA11" s="2936"/>
      <c r="TMB11" s="2936"/>
      <c r="TMC11" s="2936"/>
      <c r="TMD11" s="2936"/>
      <c r="TME11" s="2936"/>
      <c r="TMF11" s="2936"/>
      <c r="TMG11" s="2936"/>
      <c r="TMH11" s="2936"/>
      <c r="TMI11" s="2936"/>
      <c r="TMJ11" s="2936"/>
      <c r="TMK11" s="2936"/>
      <c r="TML11" s="2936"/>
      <c r="TMM11" s="2936"/>
      <c r="TMN11" s="2936"/>
      <c r="TMO11" s="2936"/>
      <c r="TMP11" s="2936"/>
      <c r="TMQ11" s="2936"/>
      <c r="TMR11" s="2936"/>
      <c r="TMS11" s="2936"/>
      <c r="TMT11" s="2936"/>
      <c r="TMU11" s="2936"/>
      <c r="TMV11" s="2936"/>
      <c r="TMW11" s="2936"/>
      <c r="TMX11" s="2936"/>
      <c r="TMY11" s="2936"/>
      <c r="TMZ11" s="2936"/>
      <c r="TNA11" s="2936"/>
      <c r="TNB11" s="2936"/>
      <c r="TNC11" s="2936"/>
      <c r="TND11" s="2936"/>
      <c r="TNE11" s="2936"/>
      <c r="TNF11" s="2936"/>
      <c r="TNG11" s="2936"/>
      <c r="TNH11" s="2936"/>
      <c r="TNI11" s="2936"/>
      <c r="TNJ11" s="2936"/>
      <c r="TNK11" s="2936"/>
      <c r="TNL11" s="2936"/>
      <c r="TNM11" s="2936"/>
      <c r="TNN11" s="2936"/>
      <c r="TNO11" s="2936"/>
      <c r="TNP11" s="2936"/>
      <c r="TNQ11" s="2936"/>
      <c r="TNR11" s="2936"/>
      <c r="TNS11" s="2936"/>
      <c r="TNT11" s="2936"/>
      <c r="TNU11" s="2936"/>
      <c r="TNV11" s="2936"/>
      <c r="TNW11" s="2936"/>
      <c r="TNX11" s="2936"/>
      <c r="TNY11" s="2936"/>
      <c r="TNZ11" s="2936"/>
      <c r="TOA11" s="2936"/>
      <c r="TOB11" s="2936"/>
      <c r="TOC11" s="2936"/>
      <c r="TOD11" s="2936"/>
      <c r="TOE11" s="2936"/>
      <c r="TOF11" s="2936"/>
      <c r="TOG11" s="2936"/>
      <c r="TOH11" s="2936"/>
      <c r="TOI11" s="2936"/>
      <c r="TOJ11" s="2936"/>
      <c r="TOK11" s="2936"/>
      <c r="TOL11" s="2936"/>
      <c r="TOM11" s="2936"/>
      <c r="TON11" s="2936"/>
      <c r="TOO11" s="2936"/>
      <c r="TOP11" s="2936"/>
      <c r="TOQ11" s="2936"/>
      <c r="TOR11" s="2936"/>
      <c r="TOS11" s="2936"/>
      <c r="TOT11" s="2936"/>
      <c r="TOU11" s="2936"/>
      <c r="TOV11" s="2936"/>
      <c r="TOW11" s="2936"/>
      <c r="TOX11" s="2936"/>
      <c r="TOY11" s="2936"/>
      <c r="TOZ11" s="2936"/>
      <c r="TPA11" s="2936"/>
      <c r="TPB11" s="2936"/>
      <c r="TPC11" s="2936"/>
      <c r="TPD11" s="2936"/>
      <c r="TPE11" s="2936"/>
      <c r="TPF11" s="2936"/>
      <c r="TPG11" s="2936"/>
      <c r="TPH11" s="2936"/>
      <c r="TPI11" s="2936"/>
      <c r="TPJ11" s="2936"/>
      <c r="TPK11" s="2936"/>
      <c r="TPL11" s="2936"/>
      <c r="TPM11" s="2936"/>
      <c r="TPN11" s="2936"/>
      <c r="TPO11" s="2936"/>
      <c r="TPP11" s="2936"/>
      <c r="TPQ11" s="2936"/>
      <c r="TPR11" s="2936"/>
      <c r="TPS11" s="2936"/>
      <c r="TPT11" s="2936"/>
      <c r="TPU11" s="2936"/>
      <c r="TPV11" s="2936"/>
      <c r="TPW11" s="2936"/>
      <c r="TPX11" s="2936"/>
      <c r="TPY11" s="2936"/>
      <c r="TPZ11" s="2936"/>
      <c r="TQA11" s="2936"/>
      <c r="TQB11" s="2936"/>
      <c r="TQC11" s="2936"/>
      <c r="TQD11" s="2936"/>
      <c r="TQE11" s="2936"/>
      <c r="TQF11" s="2936"/>
      <c r="TQG11" s="2936"/>
      <c r="TQH11" s="2936"/>
      <c r="TQI11" s="2936"/>
      <c r="TQJ11" s="2936"/>
      <c r="TQK11" s="2936"/>
      <c r="TQL11" s="2936"/>
      <c r="TQM11" s="2936"/>
      <c r="TQN11" s="2936"/>
      <c r="TQO11" s="2936"/>
      <c r="TQP11" s="2936"/>
      <c r="TQQ11" s="2936"/>
      <c r="TQR11" s="2936"/>
      <c r="TQS11" s="2936"/>
      <c r="TQT11" s="2936"/>
      <c r="TQU11" s="2936"/>
      <c r="TQV11" s="2936"/>
      <c r="TQW11" s="2936"/>
      <c r="TQX11" s="2936"/>
      <c r="TQY11" s="2936"/>
      <c r="TQZ11" s="2936"/>
      <c r="TRA11" s="2936"/>
      <c r="TRB11" s="2936"/>
      <c r="TRC11" s="2936"/>
      <c r="TRD11" s="2936"/>
      <c r="TRE11" s="2936"/>
      <c r="TRF11" s="2936"/>
      <c r="TRG11" s="2936"/>
      <c r="TRH11" s="2936"/>
      <c r="TRI11" s="2936"/>
      <c r="TRJ11" s="2936"/>
      <c r="TRK11" s="2936"/>
      <c r="TRL11" s="2936"/>
      <c r="TRM11" s="2936"/>
      <c r="TRN11" s="2936"/>
      <c r="TRO11" s="2936"/>
      <c r="TRP11" s="2936"/>
      <c r="TRQ11" s="2936"/>
      <c r="TRR11" s="2936"/>
      <c r="TRS11" s="2936"/>
      <c r="TRT11" s="2936"/>
      <c r="TRU11" s="2936"/>
      <c r="TRV11" s="2936"/>
      <c r="TRW11" s="2936"/>
      <c r="TRX11" s="2936"/>
      <c r="TRY11" s="2936"/>
      <c r="TRZ11" s="2936"/>
      <c r="TSA11" s="2936"/>
      <c r="TSB11" s="2936"/>
      <c r="TSC11" s="2936"/>
      <c r="TSD11" s="2936"/>
      <c r="TSE11" s="2936"/>
      <c r="TSF11" s="2936"/>
      <c r="TSG11" s="2936"/>
      <c r="TSH11" s="2936"/>
      <c r="TSI11" s="2936"/>
      <c r="TSJ11" s="2936"/>
      <c r="TSK11" s="2936"/>
      <c r="TSL11" s="2936"/>
      <c r="TSM11" s="2936"/>
      <c r="TSN11" s="2936"/>
      <c r="TSO11" s="2936"/>
      <c r="TSP11" s="2936"/>
      <c r="TSQ11" s="2936"/>
      <c r="TSR11" s="2936"/>
      <c r="TSS11" s="2936"/>
      <c r="TST11" s="2936"/>
      <c r="TSU11" s="2936"/>
      <c r="TSV11" s="2936"/>
      <c r="TSW11" s="2936"/>
      <c r="TSX11" s="2936"/>
      <c r="TSY11" s="2936"/>
      <c r="TSZ11" s="2936"/>
      <c r="TTA11" s="2936"/>
      <c r="TTB11" s="2936"/>
      <c r="TTC11" s="2936"/>
      <c r="TTD11" s="2936"/>
      <c r="TTE11" s="2936"/>
      <c r="TTF11" s="2936"/>
      <c r="TTG11" s="2936"/>
      <c r="TTH11" s="2936"/>
      <c r="TTI11" s="2936"/>
      <c r="TTJ11" s="2936"/>
      <c r="TTK11" s="2936"/>
      <c r="TTL11" s="2936"/>
      <c r="TTM11" s="2936"/>
      <c r="TTN11" s="2936"/>
      <c r="TTO11" s="2936"/>
      <c r="TTP11" s="2936"/>
      <c r="TTQ11" s="2936"/>
      <c r="TTR11" s="2936"/>
      <c r="TTS11" s="2936"/>
      <c r="TTT11" s="2936"/>
      <c r="TTU11" s="2936"/>
      <c r="TTV11" s="2936"/>
      <c r="TTW11" s="2936"/>
      <c r="TTX11" s="2936"/>
      <c r="TTY11" s="2936"/>
      <c r="TTZ11" s="2936"/>
      <c r="TUA11" s="2936"/>
      <c r="TUB11" s="2936"/>
      <c r="TUC11" s="2936"/>
      <c r="TUD11" s="2936"/>
      <c r="TUE11" s="2936"/>
      <c r="TUF11" s="2936"/>
      <c r="TUG11" s="2936"/>
      <c r="TUH11" s="2936"/>
      <c r="TUI11" s="2936"/>
      <c r="TUJ11" s="2936"/>
      <c r="TUK11" s="2936"/>
      <c r="TUL11" s="2936"/>
      <c r="TUM11" s="2936"/>
      <c r="TUN11" s="2936"/>
      <c r="TUO11" s="2936"/>
      <c r="TUP11" s="2936"/>
      <c r="TUQ11" s="2936"/>
      <c r="TUR11" s="2936"/>
      <c r="TUS11" s="2936"/>
      <c r="TUT11" s="2936"/>
      <c r="TUU11" s="2936"/>
      <c r="TUV11" s="2936"/>
      <c r="TUW11" s="2936"/>
      <c r="TUX11" s="2936"/>
      <c r="TUY11" s="2936"/>
      <c r="TUZ11" s="2936"/>
      <c r="TVA11" s="2936"/>
      <c r="TVB11" s="2936"/>
      <c r="TVC11" s="2936"/>
      <c r="TVD11" s="2936"/>
      <c r="TVE11" s="2936"/>
      <c r="TVF11" s="2936"/>
      <c r="TVG11" s="2936"/>
      <c r="TVH11" s="2936"/>
      <c r="TVI11" s="2936"/>
      <c r="TVJ11" s="2936"/>
      <c r="TVK11" s="2936"/>
      <c r="TVL11" s="2936"/>
      <c r="TVM11" s="2936"/>
      <c r="TVN11" s="2936"/>
      <c r="TVO11" s="2936"/>
      <c r="TVP11" s="2936"/>
      <c r="TVQ11" s="2936"/>
      <c r="TVR11" s="2936"/>
      <c r="TVS11" s="2936"/>
      <c r="TVT11" s="2936"/>
      <c r="TVU11" s="2936"/>
      <c r="TVV11" s="2936"/>
      <c r="TVW11" s="2936"/>
      <c r="TVX11" s="2936"/>
      <c r="TVY11" s="2936"/>
      <c r="TVZ11" s="2936"/>
      <c r="TWA11" s="2936"/>
      <c r="TWB11" s="2936"/>
      <c r="TWC11" s="2936"/>
      <c r="TWD11" s="2936"/>
      <c r="TWE11" s="2936"/>
      <c r="TWF11" s="2936"/>
      <c r="TWG11" s="2936"/>
      <c r="TWH11" s="2936"/>
      <c r="TWI11" s="2936"/>
      <c r="TWJ11" s="2936"/>
      <c r="TWK11" s="2936"/>
      <c r="TWL11" s="2936"/>
      <c r="TWM11" s="2936"/>
      <c r="TWN11" s="2936"/>
      <c r="TWO11" s="2936"/>
      <c r="TWP11" s="2936"/>
      <c r="TWQ11" s="2936"/>
      <c r="TWR11" s="2936"/>
      <c r="TWS11" s="2936"/>
      <c r="TWT11" s="2936"/>
      <c r="TWU11" s="2936"/>
      <c r="TWV11" s="2936"/>
      <c r="TWW11" s="2936"/>
      <c r="TWX11" s="2936"/>
      <c r="TWY11" s="2936"/>
      <c r="TWZ11" s="2936"/>
      <c r="TXA11" s="2936"/>
      <c r="TXB11" s="2936"/>
      <c r="TXC11" s="2936"/>
      <c r="TXD11" s="2936"/>
      <c r="TXE11" s="2936"/>
      <c r="TXF11" s="2936"/>
      <c r="TXG11" s="2936"/>
      <c r="TXH11" s="2936"/>
      <c r="TXI11" s="2936"/>
      <c r="TXJ11" s="2936"/>
      <c r="TXK11" s="2936"/>
      <c r="TXL11" s="2936"/>
      <c r="TXM11" s="2936"/>
      <c r="TXN11" s="2936"/>
      <c r="TXO11" s="2936"/>
      <c r="TXP11" s="2936"/>
      <c r="TXQ11" s="2936"/>
      <c r="TXR11" s="2936"/>
      <c r="TXS11" s="2936"/>
      <c r="TXT11" s="2936"/>
      <c r="TXU11" s="2936"/>
      <c r="TXV11" s="2936"/>
      <c r="TXW11" s="2936"/>
      <c r="TXX11" s="2936"/>
      <c r="TXY11" s="2936"/>
      <c r="TXZ11" s="2936"/>
      <c r="TYA11" s="2936"/>
      <c r="TYB11" s="2936"/>
      <c r="TYC11" s="2936"/>
      <c r="TYD11" s="2936"/>
      <c r="TYE11" s="2936"/>
      <c r="TYF11" s="2936"/>
      <c r="TYG11" s="2936"/>
      <c r="TYH11" s="2936"/>
      <c r="TYI11" s="2936"/>
      <c r="TYJ11" s="2936"/>
      <c r="TYK11" s="2936"/>
      <c r="TYL11" s="2936"/>
      <c r="TYM11" s="2936"/>
      <c r="TYN11" s="2936"/>
      <c r="TYO11" s="2936"/>
      <c r="TYP11" s="2936"/>
      <c r="TYQ11" s="2936"/>
      <c r="TYR11" s="2936"/>
      <c r="TYS11" s="2936"/>
      <c r="TYT11" s="2936"/>
      <c r="TYU11" s="2936"/>
      <c r="TYV11" s="2936"/>
      <c r="TYW11" s="2936"/>
      <c r="TYX11" s="2936"/>
      <c r="TYY11" s="2936"/>
      <c r="TYZ11" s="2936"/>
      <c r="TZA11" s="2936"/>
      <c r="TZB11" s="2936"/>
      <c r="TZC11" s="2936"/>
      <c r="TZD11" s="2936"/>
      <c r="TZE11" s="2936"/>
      <c r="TZF11" s="2936"/>
      <c r="TZG11" s="2936"/>
      <c r="TZH11" s="2936"/>
      <c r="TZI11" s="2936"/>
      <c r="TZJ11" s="2936"/>
      <c r="TZK11" s="2936"/>
      <c r="TZL11" s="2936"/>
      <c r="TZM11" s="2936"/>
      <c r="TZN11" s="2936"/>
      <c r="TZO11" s="2936"/>
      <c r="TZP11" s="2936"/>
      <c r="TZQ11" s="2936"/>
      <c r="TZR11" s="2936"/>
      <c r="TZS11" s="2936"/>
      <c r="TZT11" s="2936"/>
      <c r="TZU11" s="2936"/>
      <c r="TZV11" s="2936"/>
      <c r="TZW11" s="2936"/>
      <c r="TZX11" s="2936"/>
      <c r="TZY11" s="2936"/>
      <c r="TZZ11" s="2936"/>
      <c r="UAA11" s="2936"/>
      <c r="UAB11" s="2936"/>
      <c r="UAC11" s="2936"/>
      <c r="UAD11" s="2936"/>
      <c r="UAE11" s="2936"/>
      <c r="UAF11" s="2936"/>
      <c r="UAG11" s="2936"/>
      <c r="UAH11" s="2936"/>
      <c r="UAI11" s="2936"/>
      <c r="UAJ11" s="2936"/>
      <c r="UAK11" s="2936"/>
      <c r="UAL11" s="2936"/>
      <c r="UAM11" s="2936"/>
      <c r="UAN11" s="2936"/>
      <c r="UAO11" s="2936"/>
      <c r="UAP11" s="2936"/>
      <c r="UAQ11" s="2936"/>
      <c r="UAR11" s="2936"/>
      <c r="UAS11" s="2936"/>
      <c r="UAT11" s="2936"/>
      <c r="UAU11" s="2936"/>
      <c r="UAV11" s="2936"/>
      <c r="UAW11" s="2936"/>
      <c r="UAX11" s="2936"/>
      <c r="UAY11" s="2936"/>
      <c r="UAZ11" s="2936"/>
      <c r="UBA11" s="2936"/>
      <c r="UBB11" s="2936"/>
      <c r="UBC11" s="2936"/>
      <c r="UBD11" s="2936"/>
      <c r="UBE11" s="2936"/>
      <c r="UBF11" s="2936"/>
      <c r="UBG11" s="2936"/>
      <c r="UBH11" s="2936"/>
      <c r="UBI11" s="2936"/>
      <c r="UBJ11" s="2936"/>
      <c r="UBK11" s="2936"/>
      <c r="UBL11" s="2936"/>
      <c r="UBM11" s="2936"/>
      <c r="UBN11" s="2936"/>
      <c r="UBO11" s="2936"/>
      <c r="UBP11" s="2936"/>
      <c r="UBQ11" s="2936"/>
      <c r="UBR11" s="2936"/>
      <c r="UBS11" s="2936"/>
      <c r="UBT11" s="2936"/>
      <c r="UBU11" s="2936"/>
      <c r="UBV11" s="2936"/>
      <c r="UBW11" s="2936"/>
      <c r="UBX11" s="2936"/>
      <c r="UBY11" s="2936"/>
      <c r="UBZ11" s="2936"/>
      <c r="UCA11" s="2936"/>
      <c r="UCB11" s="2936"/>
      <c r="UCC11" s="2936"/>
      <c r="UCD11" s="2936"/>
      <c r="UCE11" s="2936"/>
      <c r="UCF11" s="2936"/>
      <c r="UCG11" s="2936"/>
      <c r="UCH11" s="2936"/>
      <c r="UCI11" s="2936"/>
      <c r="UCJ11" s="2936"/>
      <c r="UCK11" s="2936"/>
      <c r="UCL11" s="2936"/>
      <c r="UCM11" s="2936"/>
      <c r="UCN11" s="2936"/>
      <c r="UCO11" s="2936"/>
      <c r="UCP11" s="2936"/>
      <c r="UCQ11" s="2936"/>
      <c r="UCR11" s="2936"/>
      <c r="UCS11" s="2936"/>
      <c r="UCT11" s="2936"/>
      <c r="UCU11" s="2936"/>
      <c r="UCV11" s="2936"/>
      <c r="UCW11" s="2936"/>
      <c r="UCX11" s="2936"/>
      <c r="UCY11" s="2936"/>
      <c r="UCZ11" s="2936"/>
      <c r="UDA11" s="2936"/>
      <c r="UDB11" s="2936"/>
      <c r="UDC11" s="2936"/>
      <c r="UDD11" s="2936"/>
      <c r="UDE11" s="2936"/>
      <c r="UDF11" s="2936"/>
      <c r="UDG11" s="2936"/>
      <c r="UDH11" s="2936"/>
      <c r="UDI11" s="2936"/>
      <c r="UDJ11" s="2936"/>
      <c r="UDK11" s="2936"/>
      <c r="UDL11" s="2936"/>
      <c r="UDM11" s="2936"/>
      <c r="UDN11" s="2936"/>
      <c r="UDO11" s="2936"/>
      <c r="UDP11" s="2936"/>
      <c r="UDQ11" s="2936"/>
      <c r="UDR11" s="2936"/>
      <c r="UDS11" s="2936"/>
      <c r="UDT11" s="2936"/>
      <c r="UDU11" s="2936"/>
      <c r="UDV11" s="2936"/>
      <c r="UDW11" s="2936"/>
      <c r="UDX11" s="2936"/>
      <c r="UDY11" s="2936"/>
      <c r="UDZ11" s="2936"/>
      <c r="UEA11" s="2936"/>
      <c r="UEB11" s="2936"/>
      <c r="UEC11" s="2936"/>
      <c r="UED11" s="2936"/>
      <c r="UEE11" s="2936"/>
      <c r="UEF11" s="2936"/>
      <c r="UEG11" s="2936"/>
      <c r="UEH11" s="2936"/>
      <c r="UEI11" s="2936"/>
      <c r="UEJ11" s="2936"/>
      <c r="UEK11" s="2936"/>
      <c r="UEL11" s="2936"/>
      <c r="UEM11" s="2936"/>
      <c r="UEN11" s="2936"/>
      <c r="UEO11" s="2936"/>
      <c r="UEP11" s="2936"/>
      <c r="UEQ11" s="2936"/>
      <c r="UER11" s="2936"/>
      <c r="UES11" s="2936"/>
      <c r="UET11" s="2936"/>
      <c r="UEU11" s="2936"/>
      <c r="UEV11" s="2936"/>
      <c r="UEW11" s="2936"/>
      <c r="UEX11" s="2936"/>
      <c r="UEY11" s="2936"/>
      <c r="UEZ11" s="2936"/>
      <c r="UFA11" s="2936"/>
      <c r="UFB11" s="2936"/>
      <c r="UFC11" s="2936"/>
      <c r="UFD11" s="2936"/>
      <c r="UFE11" s="2936"/>
      <c r="UFF11" s="2936"/>
      <c r="UFG11" s="2936"/>
      <c r="UFH11" s="2936"/>
      <c r="UFI11" s="2936"/>
      <c r="UFJ11" s="2936"/>
      <c r="UFK11" s="2936"/>
      <c r="UFL11" s="2936"/>
      <c r="UFM11" s="2936"/>
      <c r="UFN11" s="2936"/>
      <c r="UFO11" s="2936"/>
      <c r="UFP11" s="2936"/>
      <c r="UFQ11" s="2936"/>
      <c r="UFR11" s="2936"/>
      <c r="UFS11" s="2936"/>
      <c r="UFT11" s="2936"/>
      <c r="UFU11" s="2936"/>
      <c r="UFV11" s="2936"/>
      <c r="UFW11" s="2936"/>
      <c r="UFX11" s="2936"/>
      <c r="UFY11" s="2936"/>
      <c r="UFZ11" s="2936"/>
      <c r="UGA11" s="2936"/>
      <c r="UGB11" s="2936"/>
      <c r="UGC11" s="2936"/>
      <c r="UGD11" s="2936"/>
      <c r="UGE11" s="2936"/>
      <c r="UGF11" s="2936"/>
      <c r="UGG11" s="2936"/>
      <c r="UGH11" s="2936"/>
      <c r="UGI11" s="2936"/>
      <c r="UGJ11" s="2936"/>
      <c r="UGK11" s="2936"/>
      <c r="UGL11" s="2936"/>
      <c r="UGM11" s="2936"/>
      <c r="UGN11" s="2936"/>
      <c r="UGO11" s="2936"/>
      <c r="UGP11" s="2936"/>
      <c r="UGQ11" s="2936"/>
      <c r="UGR11" s="2936"/>
      <c r="UGS11" s="2936"/>
      <c r="UGT11" s="2936"/>
      <c r="UGU11" s="2936"/>
      <c r="UGV11" s="2936"/>
      <c r="UGW11" s="2936"/>
      <c r="UGX11" s="2936"/>
      <c r="UGY11" s="2936"/>
      <c r="UGZ11" s="2936"/>
      <c r="UHA11" s="2936"/>
      <c r="UHB11" s="2936"/>
      <c r="UHC11" s="2936"/>
      <c r="UHD11" s="2936"/>
      <c r="UHE11" s="2936"/>
      <c r="UHF11" s="2936"/>
      <c r="UHG11" s="2936"/>
      <c r="UHH11" s="2936"/>
      <c r="UHI11" s="2936"/>
      <c r="UHJ11" s="2936"/>
      <c r="UHK11" s="2936"/>
      <c r="UHL11" s="2936"/>
      <c r="UHM11" s="2936"/>
      <c r="UHN11" s="2936"/>
      <c r="UHO11" s="2936"/>
      <c r="UHP11" s="2936"/>
      <c r="UHQ11" s="2936"/>
      <c r="UHR11" s="2936"/>
      <c r="UHS11" s="2936"/>
      <c r="UHT11" s="2936"/>
      <c r="UHU11" s="2936"/>
      <c r="UHV11" s="2936"/>
      <c r="UHW11" s="2936"/>
      <c r="UHX11" s="2936"/>
      <c r="UHY11" s="2936"/>
      <c r="UHZ11" s="2936"/>
      <c r="UIA11" s="2936"/>
      <c r="UIB11" s="2936"/>
      <c r="UIC11" s="2936"/>
      <c r="UID11" s="2936"/>
      <c r="UIE11" s="2936"/>
      <c r="UIF11" s="2936"/>
      <c r="UIG11" s="2936"/>
      <c r="UIH11" s="2936"/>
      <c r="UII11" s="2936"/>
      <c r="UIJ11" s="2936"/>
      <c r="UIK11" s="2936"/>
      <c r="UIL11" s="2936"/>
      <c r="UIM11" s="2936"/>
      <c r="UIN11" s="2936"/>
      <c r="UIO11" s="2936"/>
      <c r="UIP11" s="2936"/>
      <c r="UIQ11" s="2936"/>
      <c r="UIR11" s="2936"/>
      <c r="UIS11" s="2936"/>
      <c r="UIT11" s="2936"/>
      <c r="UIU11" s="2936"/>
      <c r="UIV11" s="2936"/>
      <c r="UIW11" s="2936"/>
      <c r="UIX11" s="2936"/>
      <c r="UIY11" s="2936"/>
      <c r="UIZ11" s="2936"/>
      <c r="UJA11" s="2936"/>
      <c r="UJB11" s="2936"/>
      <c r="UJC11" s="2936"/>
      <c r="UJD11" s="2936"/>
      <c r="UJE11" s="2936"/>
      <c r="UJF11" s="2936"/>
      <c r="UJG11" s="2936"/>
      <c r="UJH11" s="2936"/>
      <c r="UJI11" s="2936"/>
      <c r="UJJ11" s="2936"/>
      <c r="UJK11" s="2936"/>
      <c r="UJL11" s="2936"/>
      <c r="UJM11" s="2936"/>
      <c r="UJN11" s="2936"/>
      <c r="UJO11" s="2936"/>
      <c r="UJP11" s="2936"/>
      <c r="UJQ11" s="2936"/>
      <c r="UJR11" s="2936"/>
      <c r="UJS11" s="2936"/>
      <c r="UJT11" s="2936"/>
      <c r="UJU11" s="2936"/>
      <c r="UJV11" s="2936"/>
      <c r="UJW11" s="2936"/>
      <c r="UJX11" s="2936"/>
      <c r="UJY11" s="2936"/>
      <c r="UJZ11" s="2936"/>
      <c r="UKA11" s="2936"/>
      <c r="UKB11" s="2936"/>
      <c r="UKC11" s="2936"/>
      <c r="UKD11" s="2936"/>
      <c r="UKE11" s="2936"/>
      <c r="UKF11" s="2936"/>
      <c r="UKG11" s="2936"/>
      <c r="UKH11" s="2936"/>
      <c r="UKI11" s="2936"/>
      <c r="UKJ11" s="2936"/>
      <c r="UKK11" s="2936"/>
      <c r="UKL11" s="2936"/>
      <c r="UKM11" s="2936"/>
      <c r="UKN11" s="2936"/>
      <c r="UKO11" s="2936"/>
      <c r="UKP11" s="2936"/>
      <c r="UKQ11" s="2936"/>
      <c r="UKR11" s="2936"/>
      <c r="UKS11" s="2936"/>
      <c r="UKT11" s="2936"/>
      <c r="UKU11" s="2936"/>
      <c r="UKV11" s="2936"/>
      <c r="UKW11" s="2936"/>
      <c r="UKX11" s="2936"/>
      <c r="UKY11" s="2936"/>
      <c r="UKZ11" s="2936"/>
      <c r="ULA11" s="2936"/>
      <c r="ULB11" s="2936"/>
      <c r="ULC11" s="2936"/>
      <c r="ULD11" s="2936"/>
      <c r="ULE11" s="2936"/>
      <c r="ULF11" s="2936"/>
      <c r="ULG11" s="2936"/>
      <c r="ULH11" s="2936"/>
      <c r="ULI11" s="2936"/>
      <c r="ULJ11" s="2936"/>
      <c r="ULK11" s="2936"/>
      <c r="ULL11" s="2936"/>
      <c r="ULM11" s="2936"/>
      <c r="ULN11" s="2936"/>
      <c r="ULO11" s="2936"/>
      <c r="ULP11" s="2936"/>
      <c r="ULQ11" s="2936"/>
      <c r="ULR11" s="2936"/>
      <c r="ULS11" s="2936"/>
      <c r="ULT11" s="2936"/>
      <c r="ULU11" s="2936"/>
      <c r="ULV11" s="2936"/>
      <c r="ULW11" s="2936"/>
      <c r="ULX11" s="2936"/>
      <c r="ULY11" s="2936"/>
      <c r="ULZ11" s="2936"/>
      <c r="UMA11" s="2936"/>
      <c r="UMB11" s="2936"/>
      <c r="UMC11" s="2936"/>
      <c r="UMD11" s="2936"/>
      <c r="UME11" s="2936"/>
      <c r="UMF11" s="2936"/>
      <c r="UMG11" s="2936"/>
      <c r="UMH11" s="2936"/>
      <c r="UMI11" s="2936"/>
      <c r="UMJ11" s="2936"/>
      <c r="UMK11" s="2936"/>
      <c r="UML11" s="2936"/>
      <c r="UMM11" s="2936"/>
      <c r="UMN11" s="2936"/>
      <c r="UMO11" s="2936"/>
      <c r="UMP11" s="2936"/>
      <c r="UMQ11" s="2936"/>
      <c r="UMR11" s="2936"/>
      <c r="UMS11" s="2936"/>
      <c r="UMT11" s="2936"/>
      <c r="UMU11" s="2936"/>
      <c r="UMV11" s="2936"/>
      <c r="UMW11" s="2936"/>
      <c r="UMX11" s="2936"/>
      <c r="UMY11" s="2936"/>
      <c r="UMZ11" s="2936"/>
      <c r="UNA11" s="2936"/>
      <c r="UNB11" s="2936"/>
      <c r="UNC11" s="2936"/>
      <c r="UND11" s="2936"/>
      <c r="UNE11" s="2936"/>
      <c r="UNF11" s="2936"/>
      <c r="UNG11" s="2936"/>
      <c r="UNH11" s="2936"/>
      <c r="UNI11" s="2936"/>
      <c r="UNJ11" s="2936"/>
      <c r="UNK11" s="2936"/>
      <c r="UNL11" s="2936"/>
      <c r="UNM11" s="2936"/>
      <c r="UNN11" s="2936"/>
      <c r="UNO11" s="2936"/>
      <c r="UNP11" s="2936"/>
      <c r="UNQ11" s="2936"/>
      <c r="UNR11" s="2936"/>
      <c r="UNS11" s="2936"/>
      <c r="UNT11" s="2936"/>
      <c r="UNU11" s="2936"/>
      <c r="UNV11" s="2936"/>
      <c r="UNW11" s="2936"/>
      <c r="UNX11" s="2936"/>
      <c r="UNY11" s="2936"/>
      <c r="UNZ11" s="2936"/>
      <c r="UOA11" s="2936"/>
      <c r="UOB11" s="2936"/>
      <c r="UOC11" s="2936"/>
      <c r="UOD11" s="2936"/>
      <c r="UOE11" s="2936"/>
      <c r="UOF11" s="2936"/>
      <c r="UOG11" s="2936"/>
      <c r="UOH11" s="2936"/>
      <c r="UOI11" s="2936"/>
      <c r="UOJ11" s="2936"/>
      <c r="UOK11" s="2936"/>
      <c r="UOL11" s="2936"/>
      <c r="UOM11" s="2936"/>
      <c r="UON11" s="2936"/>
      <c r="UOO11" s="2936"/>
      <c r="UOP11" s="2936"/>
      <c r="UOQ11" s="2936"/>
      <c r="UOR11" s="2936"/>
      <c r="UOS11" s="2936"/>
      <c r="UOT11" s="2936"/>
      <c r="UOU11" s="2936"/>
      <c r="UOV11" s="2936"/>
      <c r="UOW11" s="2936"/>
      <c r="UOX11" s="2936"/>
      <c r="UOY11" s="2936"/>
      <c r="UOZ11" s="2936"/>
      <c r="UPA11" s="2936"/>
      <c r="UPB11" s="2936"/>
      <c r="UPC11" s="2936"/>
      <c r="UPD11" s="2936"/>
      <c r="UPE11" s="2936"/>
      <c r="UPF11" s="2936"/>
      <c r="UPG11" s="2936"/>
      <c r="UPH11" s="2936"/>
      <c r="UPI11" s="2936"/>
      <c r="UPJ11" s="2936"/>
      <c r="UPK11" s="2936"/>
      <c r="UPL11" s="2936"/>
      <c r="UPM11" s="2936"/>
      <c r="UPN11" s="2936"/>
      <c r="UPO11" s="2936"/>
      <c r="UPP11" s="2936"/>
      <c r="UPQ11" s="2936"/>
      <c r="UPR11" s="2936"/>
      <c r="UPS11" s="2936"/>
      <c r="UPT11" s="2936"/>
      <c r="UPU11" s="2936"/>
      <c r="UPV11" s="2936"/>
      <c r="UPW11" s="2936"/>
      <c r="UPX11" s="2936"/>
      <c r="UPY11" s="2936"/>
      <c r="UPZ11" s="2936"/>
      <c r="UQA11" s="2936"/>
      <c r="UQB11" s="2936"/>
      <c r="UQC11" s="2936"/>
      <c r="UQD11" s="2936"/>
      <c r="UQE11" s="2936"/>
      <c r="UQF11" s="2936"/>
      <c r="UQG11" s="2936"/>
      <c r="UQH11" s="2936"/>
      <c r="UQI11" s="2936"/>
      <c r="UQJ11" s="2936"/>
      <c r="UQK11" s="2936"/>
      <c r="UQL11" s="2936"/>
      <c r="UQM11" s="2936"/>
      <c r="UQN11" s="2936"/>
      <c r="UQO11" s="2936"/>
      <c r="UQP11" s="2936"/>
      <c r="UQQ11" s="2936"/>
      <c r="UQR11" s="2936"/>
      <c r="UQS11" s="2936"/>
      <c r="UQT11" s="2936"/>
      <c r="UQU11" s="2936"/>
      <c r="UQV11" s="2936"/>
      <c r="UQW11" s="2936"/>
      <c r="UQX11" s="2936"/>
      <c r="UQY11" s="2936"/>
      <c r="UQZ11" s="2936"/>
      <c r="URA11" s="2936"/>
      <c r="URB11" s="2936"/>
      <c r="URC11" s="2936"/>
      <c r="URD11" s="2936"/>
      <c r="URE11" s="2936"/>
      <c r="URF11" s="2936"/>
      <c r="URG11" s="2936"/>
      <c r="URH11" s="2936"/>
      <c r="URI11" s="2936"/>
      <c r="URJ11" s="2936"/>
      <c r="URK11" s="2936"/>
      <c r="URL11" s="2936"/>
      <c r="URM11" s="2936"/>
      <c r="URN11" s="2936"/>
      <c r="URO11" s="2936"/>
      <c r="URP11" s="2936"/>
      <c r="URQ11" s="2936"/>
      <c r="URR11" s="2936"/>
      <c r="URS11" s="2936"/>
      <c r="URT11" s="2936"/>
      <c r="URU11" s="2936"/>
      <c r="URV11" s="2936"/>
      <c r="URW11" s="2936"/>
      <c r="URX11" s="2936"/>
      <c r="URY11" s="2936"/>
      <c r="URZ11" s="2936"/>
      <c r="USA11" s="2936"/>
      <c r="USB11" s="2936"/>
      <c r="USC11" s="2936"/>
      <c r="USD11" s="2936"/>
      <c r="USE11" s="2936"/>
      <c r="USF11" s="2936"/>
      <c r="USG11" s="2936"/>
      <c r="USH11" s="2936"/>
      <c r="USI11" s="2936"/>
      <c r="USJ11" s="2936"/>
      <c r="USK11" s="2936"/>
      <c r="USL11" s="2936"/>
      <c r="USM11" s="2936"/>
      <c r="USN11" s="2936"/>
      <c r="USO11" s="2936"/>
      <c r="USP11" s="2936"/>
      <c r="USQ11" s="2936"/>
      <c r="USR11" s="2936"/>
      <c r="USS11" s="2936"/>
      <c r="UST11" s="2936"/>
      <c r="USU11" s="2936"/>
      <c r="USV11" s="2936"/>
      <c r="USW11" s="2936"/>
      <c r="USX11" s="2936"/>
      <c r="USY11" s="2936"/>
      <c r="USZ11" s="2936"/>
      <c r="UTA11" s="2936"/>
      <c r="UTB11" s="2936"/>
      <c r="UTC11" s="2936"/>
      <c r="UTD11" s="2936"/>
      <c r="UTE11" s="2936"/>
      <c r="UTF11" s="2936"/>
      <c r="UTG11" s="2936"/>
      <c r="UTH11" s="2936"/>
      <c r="UTI11" s="2936"/>
      <c r="UTJ11" s="2936"/>
      <c r="UTK11" s="2936"/>
      <c r="UTL11" s="2936"/>
      <c r="UTM11" s="2936"/>
      <c r="UTN11" s="2936"/>
      <c r="UTO11" s="2936"/>
      <c r="UTP11" s="2936"/>
      <c r="UTQ11" s="2936"/>
      <c r="UTR11" s="2936"/>
      <c r="UTS11" s="2936"/>
      <c r="UTT11" s="2936"/>
      <c r="UTU11" s="2936"/>
      <c r="UTV11" s="2936"/>
      <c r="UTW11" s="2936"/>
      <c r="UTX11" s="2936"/>
      <c r="UTY11" s="2936"/>
      <c r="UTZ11" s="2936"/>
      <c r="UUA11" s="2936"/>
      <c r="UUB11" s="2936"/>
      <c r="UUC11" s="2936"/>
      <c r="UUD11" s="2936"/>
      <c r="UUE11" s="2936"/>
      <c r="UUF11" s="2936"/>
      <c r="UUG11" s="2936"/>
      <c r="UUH11" s="2936"/>
      <c r="UUI11" s="2936"/>
      <c r="UUJ11" s="2936"/>
      <c r="UUK11" s="2936"/>
      <c r="UUL11" s="2936"/>
      <c r="UUM11" s="2936"/>
      <c r="UUN11" s="2936"/>
      <c r="UUO11" s="2936"/>
      <c r="UUP11" s="2936"/>
      <c r="UUQ11" s="2936"/>
      <c r="UUR11" s="2936"/>
      <c r="UUS11" s="2936"/>
      <c r="UUT11" s="2936"/>
      <c r="UUU11" s="2936"/>
      <c r="UUV11" s="2936"/>
      <c r="UUW11" s="2936"/>
      <c r="UUX11" s="2936"/>
      <c r="UUY11" s="2936"/>
      <c r="UUZ11" s="2936"/>
      <c r="UVA11" s="2936"/>
      <c r="UVB11" s="2936"/>
      <c r="UVC11" s="2936"/>
      <c r="UVD11" s="2936"/>
      <c r="UVE11" s="2936"/>
      <c r="UVF11" s="2936"/>
      <c r="UVG11" s="2936"/>
      <c r="UVH11" s="2936"/>
      <c r="UVI11" s="2936"/>
      <c r="UVJ11" s="2936"/>
      <c r="UVK11" s="2936"/>
      <c r="UVL11" s="2936"/>
      <c r="UVM11" s="2936"/>
      <c r="UVN11" s="2936"/>
      <c r="UVO11" s="2936"/>
      <c r="UVP11" s="2936"/>
      <c r="UVQ11" s="2936"/>
      <c r="UVR11" s="2936"/>
      <c r="UVS11" s="2936"/>
      <c r="UVT11" s="2936"/>
      <c r="UVU11" s="2936"/>
      <c r="UVV11" s="2936"/>
      <c r="UVW11" s="2936"/>
      <c r="UVX11" s="2936"/>
      <c r="UVY11" s="2936"/>
      <c r="UVZ11" s="2936"/>
      <c r="UWA11" s="2936"/>
      <c r="UWB11" s="2936"/>
      <c r="UWC11" s="2936"/>
      <c r="UWD11" s="2936"/>
      <c r="UWE11" s="2936"/>
      <c r="UWF11" s="2936"/>
      <c r="UWG11" s="2936"/>
      <c r="UWH11" s="2936"/>
      <c r="UWI11" s="2936"/>
      <c r="UWJ11" s="2936"/>
      <c r="UWK11" s="2936"/>
      <c r="UWL11" s="2936"/>
      <c r="UWM11" s="2936"/>
      <c r="UWN11" s="2936"/>
      <c r="UWO11" s="2936"/>
      <c r="UWP11" s="2936"/>
      <c r="UWQ11" s="2936"/>
      <c r="UWR11" s="2936"/>
      <c r="UWS11" s="2936"/>
      <c r="UWT11" s="2936"/>
      <c r="UWU11" s="2936"/>
      <c r="UWV11" s="2936"/>
      <c r="UWW11" s="2936"/>
      <c r="UWX11" s="2936"/>
      <c r="UWY11" s="2936"/>
      <c r="UWZ11" s="2936"/>
      <c r="UXA11" s="2936"/>
      <c r="UXB11" s="2936"/>
      <c r="UXC11" s="2936"/>
      <c r="UXD11" s="2936"/>
      <c r="UXE11" s="2936"/>
      <c r="UXF11" s="2936"/>
      <c r="UXG11" s="2936"/>
      <c r="UXH11" s="2936"/>
      <c r="UXI11" s="2936"/>
      <c r="UXJ11" s="2936"/>
      <c r="UXK11" s="2936"/>
      <c r="UXL11" s="2936"/>
      <c r="UXM11" s="2936"/>
      <c r="UXN11" s="2936"/>
      <c r="UXO11" s="2936"/>
      <c r="UXP11" s="2936"/>
      <c r="UXQ11" s="2936"/>
      <c r="UXR11" s="2936"/>
      <c r="UXS11" s="2936"/>
      <c r="UXT11" s="2936"/>
      <c r="UXU11" s="2936"/>
      <c r="UXV11" s="2936"/>
      <c r="UXW11" s="2936"/>
      <c r="UXX11" s="2936"/>
      <c r="UXY11" s="2936"/>
      <c r="UXZ11" s="2936"/>
      <c r="UYA11" s="2936"/>
      <c r="UYB11" s="2936"/>
      <c r="UYC11" s="2936"/>
      <c r="UYD11" s="2936"/>
      <c r="UYE11" s="2936"/>
      <c r="UYF11" s="2936"/>
      <c r="UYG11" s="2936"/>
      <c r="UYH11" s="2936"/>
      <c r="UYI11" s="2936"/>
      <c r="UYJ11" s="2936"/>
      <c r="UYK11" s="2936"/>
      <c r="UYL11" s="2936"/>
      <c r="UYM11" s="2936"/>
      <c r="UYN11" s="2936"/>
      <c r="UYO11" s="2936"/>
      <c r="UYP11" s="2936"/>
      <c r="UYQ11" s="2936"/>
      <c r="UYR11" s="2936"/>
      <c r="UYS11" s="2936"/>
      <c r="UYT11" s="2936"/>
      <c r="UYU11" s="2936"/>
      <c r="UYV11" s="2936"/>
      <c r="UYW11" s="2936"/>
      <c r="UYX11" s="2936"/>
      <c r="UYY11" s="2936"/>
      <c r="UYZ11" s="2936"/>
      <c r="UZA11" s="2936"/>
      <c r="UZB11" s="2936"/>
      <c r="UZC11" s="2936"/>
      <c r="UZD11" s="2936"/>
      <c r="UZE11" s="2936"/>
      <c r="UZF11" s="2936"/>
      <c r="UZG11" s="2936"/>
      <c r="UZH11" s="2936"/>
      <c r="UZI11" s="2936"/>
      <c r="UZJ11" s="2936"/>
      <c r="UZK11" s="2936"/>
      <c r="UZL11" s="2936"/>
      <c r="UZM11" s="2936"/>
      <c r="UZN11" s="2936"/>
      <c r="UZO11" s="2936"/>
      <c r="UZP11" s="2936"/>
      <c r="UZQ11" s="2936"/>
      <c r="UZR11" s="2936"/>
      <c r="UZS11" s="2936"/>
      <c r="UZT11" s="2936"/>
      <c r="UZU11" s="2936"/>
      <c r="UZV11" s="2936"/>
      <c r="UZW11" s="2936"/>
      <c r="UZX11" s="2936"/>
      <c r="UZY11" s="2936"/>
      <c r="UZZ11" s="2936"/>
      <c r="VAA11" s="2936"/>
      <c r="VAB11" s="2936"/>
      <c r="VAC11" s="2936"/>
      <c r="VAD11" s="2936"/>
      <c r="VAE11" s="2936"/>
      <c r="VAF11" s="2936"/>
      <c r="VAG11" s="2936"/>
      <c r="VAH11" s="2936"/>
      <c r="VAI11" s="2936"/>
      <c r="VAJ11" s="2936"/>
      <c r="VAK11" s="2936"/>
      <c r="VAL11" s="2936"/>
      <c r="VAM11" s="2936"/>
      <c r="VAN11" s="2936"/>
      <c r="VAO11" s="2936"/>
      <c r="VAP11" s="2936"/>
      <c r="VAQ11" s="2936"/>
      <c r="VAR11" s="2936"/>
      <c r="VAS11" s="2936"/>
      <c r="VAT11" s="2936"/>
      <c r="VAU11" s="2936"/>
      <c r="VAV11" s="2936"/>
      <c r="VAW11" s="2936"/>
      <c r="VAX11" s="2936"/>
      <c r="VAY11" s="2936"/>
      <c r="VAZ11" s="2936"/>
      <c r="VBA11" s="2936"/>
      <c r="VBB11" s="2936"/>
      <c r="VBC11" s="2936"/>
      <c r="VBD11" s="2936"/>
      <c r="VBE11" s="2936"/>
      <c r="VBF11" s="2936"/>
      <c r="VBG11" s="2936"/>
      <c r="VBH11" s="2936"/>
      <c r="VBI11" s="2936"/>
      <c r="VBJ11" s="2936"/>
      <c r="VBK11" s="2936"/>
      <c r="VBL11" s="2936"/>
      <c r="VBM11" s="2936"/>
      <c r="VBN11" s="2936"/>
      <c r="VBO11" s="2936"/>
      <c r="VBP11" s="2936"/>
      <c r="VBQ11" s="2936"/>
      <c r="VBR11" s="2936"/>
      <c r="VBS11" s="2936"/>
      <c r="VBT11" s="2936"/>
      <c r="VBU11" s="2936"/>
      <c r="VBV11" s="2936"/>
      <c r="VBW11" s="2936"/>
      <c r="VBX11" s="2936"/>
      <c r="VBY11" s="2936"/>
      <c r="VBZ11" s="2936"/>
      <c r="VCA11" s="2936"/>
      <c r="VCB11" s="2936"/>
      <c r="VCC11" s="2936"/>
      <c r="VCD11" s="2936"/>
      <c r="VCE11" s="2936"/>
      <c r="VCF11" s="2936"/>
      <c r="VCG11" s="2936"/>
      <c r="VCH11" s="2936"/>
      <c r="VCI11" s="2936"/>
      <c r="VCJ11" s="2936"/>
      <c r="VCK11" s="2936"/>
      <c r="VCL11" s="2936"/>
      <c r="VCM11" s="2936"/>
      <c r="VCN11" s="2936"/>
      <c r="VCO11" s="2936"/>
      <c r="VCP11" s="2936"/>
      <c r="VCQ11" s="2936"/>
      <c r="VCR11" s="2936"/>
      <c r="VCS11" s="2936"/>
      <c r="VCT11" s="2936"/>
      <c r="VCU11" s="2936"/>
      <c r="VCV11" s="2936"/>
      <c r="VCW11" s="2936"/>
      <c r="VCX11" s="2936"/>
      <c r="VCY11" s="2936"/>
      <c r="VCZ11" s="2936"/>
      <c r="VDA11" s="2936"/>
      <c r="VDB11" s="2936"/>
      <c r="VDC11" s="2936"/>
      <c r="VDD11" s="2936"/>
      <c r="VDE11" s="2936"/>
      <c r="VDF11" s="2936"/>
      <c r="VDG11" s="2936"/>
      <c r="VDH11" s="2936"/>
      <c r="VDI11" s="2936"/>
      <c r="VDJ11" s="2936"/>
      <c r="VDK11" s="2936"/>
      <c r="VDL11" s="2936"/>
      <c r="VDM11" s="2936"/>
      <c r="VDN11" s="2936"/>
      <c r="VDO11" s="2936"/>
      <c r="VDP11" s="2936"/>
      <c r="VDQ11" s="2936"/>
      <c r="VDR11" s="2936"/>
      <c r="VDS11" s="2936"/>
      <c r="VDT11" s="2936"/>
      <c r="VDU11" s="2936"/>
      <c r="VDV11" s="2936"/>
      <c r="VDW11" s="2936"/>
      <c r="VDX11" s="2936"/>
      <c r="VDY11" s="2936"/>
      <c r="VDZ11" s="2936"/>
      <c r="VEA11" s="2936"/>
      <c r="VEB11" s="2936"/>
      <c r="VEC11" s="2936"/>
      <c r="VED11" s="2936"/>
      <c r="VEE11" s="2936"/>
      <c r="VEF11" s="2936"/>
      <c r="VEG11" s="2936"/>
      <c r="VEH11" s="2936"/>
      <c r="VEI11" s="2936"/>
      <c r="VEJ11" s="2936"/>
      <c r="VEK11" s="2936"/>
      <c r="VEL11" s="2936"/>
      <c r="VEM11" s="2936"/>
      <c r="VEN11" s="2936"/>
      <c r="VEO11" s="2936"/>
      <c r="VEP11" s="2936"/>
      <c r="VEQ11" s="2936"/>
      <c r="VER11" s="2936"/>
      <c r="VES11" s="2936"/>
      <c r="VET11" s="2936"/>
      <c r="VEU11" s="2936"/>
      <c r="VEV11" s="2936"/>
      <c r="VEW11" s="2936"/>
      <c r="VEX11" s="2936"/>
      <c r="VEY11" s="2936"/>
      <c r="VEZ11" s="2936"/>
      <c r="VFA11" s="2936"/>
      <c r="VFB11" s="2936"/>
      <c r="VFC11" s="2936"/>
      <c r="VFD11" s="2936"/>
      <c r="VFE11" s="2936"/>
      <c r="VFF11" s="2936"/>
      <c r="VFG11" s="2936"/>
      <c r="VFH11" s="2936"/>
      <c r="VFI11" s="2936"/>
      <c r="VFJ11" s="2936"/>
      <c r="VFK11" s="2936"/>
      <c r="VFL11" s="2936"/>
      <c r="VFM11" s="2936"/>
      <c r="VFN11" s="2936"/>
      <c r="VFO11" s="2936"/>
      <c r="VFP11" s="2936"/>
      <c r="VFQ11" s="2936"/>
      <c r="VFR11" s="2936"/>
      <c r="VFS11" s="2936"/>
      <c r="VFT11" s="2936"/>
      <c r="VFU11" s="2936"/>
      <c r="VFV11" s="2936"/>
      <c r="VFW11" s="2936"/>
      <c r="VFX11" s="2936"/>
      <c r="VFY11" s="2936"/>
      <c r="VFZ11" s="2936"/>
      <c r="VGA11" s="2936"/>
      <c r="VGB11" s="2936"/>
      <c r="VGC11" s="2936"/>
      <c r="VGD11" s="2936"/>
      <c r="VGE11" s="2936"/>
      <c r="VGF11" s="2936"/>
      <c r="VGG11" s="2936"/>
      <c r="VGH11" s="2936"/>
      <c r="VGI11" s="2936"/>
      <c r="VGJ11" s="2936"/>
      <c r="VGK11" s="2936"/>
      <c r="VGL11" s="2936"/>
      <c r="VGM11" s="2936"/>
      <c r="VGN11" s="2936"/>
      <c r="VGO11" s="2936"/>
      <c r="VGP11" s="2936"/>
      <c r="VGQ11" s="2936"/>
      <c r="VGR11" s="2936"/>
      <c r="VGS11" s="2936"/>
      <c r="VGT11" s="2936"/>
      <c r="VGU11" s="2936"/>
      <c r="VGV11" s="2936"/>
      <c r="VGW11" s="2936"/>
      <c r="VGX11" s="2936"/>
      <c r="VGY11" s="2936"/>
      <c r="VGZ11" s="2936"/>
      <c r="VHA11" s="2936"/>
      <c r="VHB11" s="2936"/>
      <c r="VHC11" s="2936"/>
      <c r="VHD11" s="2936"/>
      <c r="VHE11" s="2936"/>
      <c r="VHF11" s="2936"/>
      <c r="VHG11" s="2936"/>
      <c r="VHH11" s="2936"/>
      <c r="VHI11" s="2936"/>
      <c r="VHJ11" s="2936"/>
      <c r="VHK11" s="2936"/>
      <c r="VHL11" s="2936"/>
      <c r="VHM11" s="2936"/>
      <c r="VHN11" s="2936"/>
      <c r="VHO11" s="2936"/>
      <c r="VHP11" s="2936"/>
      <c r="VHQ11" s="2936"/>
      <c r="VHR11" s="2936"/>
      <c r="VHS11" s="2936"/>
      <c r="VHT11" s="2936"/>
      <c r="VHU11" s="2936"/>
      <c r="VHV11" s="2936"/>
      <c r="VHW11" s="2936"/>
      <c r="VHX11" s="2936"/>
      <c r="VHY11" s="2936"/>
      <c r="VHZ11" s="2936"/>
      <c r="VIA11" s="2936"/>
      <c r="VIB11" s="2936"/>
      <c r="VIC11" s="2936"/>
      <c r="VID11" s="2936"/>
      <c r="VIE11" s="2936"/>
      <c r="VIF11" s="2936"/>
      <c r="VIG11" s="2936"/>
      <c r="VIH11" s="2936"/>
      <c r="VII11" s="2936"/>
      <c r="VIJ11" s="2936"/>
      <c r="VIK11" s="2936"/>
      <c r="VIL11" s="2936"/>
      <c r="VIM11" s="2936"/>
      <c r="VIN11" s="2936"/>
      <c r="VIO11" s="2936"/>
      <c r="VIP11" s="2936"/>
      <c r="VIQ11" s="2936"/>
      <c r="VIR11" s="2936"/>
      <c r="VIS11" s="2936"/>
      <c r="VIT11" s="2936"/>
      <c r="VIU11" s="2936"/>
      <c r="VIV11" s="2936"/>
      <c r="VIW11" s="2936"/>
      <c r="VIX11" s="2936"/>
      <c r="VIY11" s="2936"/>
      <c r="VIZ11" s="2936"/>
      <c r="VJA11" s="2936"/>
      <c r="VJB11" s="2936"/>
      <c r="VJC11" s="2936"/>
      <c r="VJD11" s="2936"/>
      <c r="VJE11" s="2936"/>
      <c r="VJF11" s="2936"/>
      <c r="VJG11" s="2936"/>
      <c r="VJH11" s="2936"/>
      <c r="VJI11" s="2936"/>
      <c r="VJJ11" s="2936"/>
      <c r="VJK11" s="2936"/>
      <c r="VJL11" s="2936"/>
      <c r="VJM11" s="2936"/>
      <c r="VJN11" s="2936"/>
      <c r="VJO11" s="2936"/>
      <c r="VJP11" s="2936"/>
      <c r="VJQ11" s="2936"/>
      <c r="VJR11" s="2936"/>
      <c r="VJS11" s="2936"/>
      <c r="VJT11" s="2936"/>
      <c r="VJU11" s="2936"/>
      <c r="VJV11" s="2936"/>
      <c r="VJW11" s="2936"/>
      <c r="VJX11" s="2936"/>
      <c r="VJY11" s="2936"/>
      <c r="VJZ11" s="2936"/>
      <c r="VKA11" s="2936"/>
      <c r="VKB11" s="2936"/>
      <c r="VKC11" s="2936"/>
      <c r="VKD11" s="2936"/>
      <c r="VKE11" s="2936"/>
      <c r="VKF11" s="2936"/>
      <c r="VKG11" s="2936"/>
      <c r="VKH11" s="2936"/>
      <c r="VKI11" s="2936"/>
      <c r="VKJ11" s="2936"/>
      <c r="VKK11" s="2936"/>
      <c r="VKL11" s="2936"/>
      <c r="VKM11" s="2936"/>
      <c r="VKN11" s="2936"/>
      <c r="VKO11" s="2936"/>
      <c r="VKP11" s="2936"/>
      <c r="VKQ11" s="2936"/>
      <c r="VKR11" s="2936"/>
      <c r="VKS11" s="2936"/>
      <c r="VKT11" s="2936"/>
      <c r="VKU11" s="2936"/>
      <c r="VKV11" s="2936"/>
      <c r="VKW11" s="2936"/>
      <c r="VKX11" s="2936"/>
      <c r="VKY11" s="2936"/>
      <c r="VKZ11" s="2936"/>
      <c r="VLA11" s="2936"/>
      <c r="VLB11" s="2936"/>
      <c r="VLC11" s="2936"/>
      <c r="VLD11" s="2936"/>
      <c r="VLE11" s="2936"/>
      <c r="VLF11" s="2936"/>
      <c r="VLG11" s="2936"/>
      <c r="VLH11" s="2936"/>
      <c r="VLI11" s="2936"/>
      <c r="VLJ11" s="2936"/>
      <c r="VLK11" s="2936"/>
      <c r="VLL11" s="2936"/>
      <c r="VLM11" s="2936"/>
      <c r="VLN11" s="2936"/>
      <c r="VLO11" s="2936"/>
      <c r="VLP11" s="2936"/>
      <c r="VLQ11" s="2936"/>
      <c r="VLR11" s="2936"/>
      <c r="VLS11" s="2936"/>
      <c r="VLT11" s="2936"/>
      <c r="VLU11" s="2936"/>
      <c r="VLV11" s="2936"/>
      <c r="VLW11" s="2936"/>
      <c r="VLX11" s="2936"/>
      <c r="VLY11" s="2936"/>
      <c r="VLZ11" s="2936"/>
      <c r="VMA11" s="2936"/>
      <c r="VMB11" s="2936"/>
      <c r="VMC11" s="2936"/>
      <c r="VMD11" s="2936"/>
      <c r="VME11" s="2936"/>
      <c r="VMF11" s="2936"/>
      <c r="VMG11" s="2936"/>
      <c r="VMH11" s="2936"/>
      <c r="VMI11" s="2936"/>
      <c r="VMJ11" s="2936"/>
      <c r="VMK11" s="2936"/>
      <c r="VML11" s="2936"/>
      <c r="VMM11" s="2936"/>
      <c r="VMN11" s="2936"/>
      <c r="VMO11" s="2936"/>
      <c r="VMP11" s="2936"/>
      <c r="VMQ11" s="2936"/>
      <c r="VMR11" s="2936"/>
      <c r="VMS11" s="2936"/>
      <c r="VMT11" s="2936"/>
      <c r="VMU11" s="2936"/>
      <c r="VMV11" s="2936"/>
      <c r="VMW11" s="2936"/>
      <c r="VMX11" s="2936"/>
      <c r="VMY11" s="2936"/>
      <c r="VMZ11" s="2936"/>
      <c r="VNA11" s="2936"/>
      <c r="VNB11" s="2936"/>
      <c r="VNC11" s="2936"/>
      <c r="VND11" s="2936"/>
      <c r="VNE11" s="2936"/>
      <c r="VNF11" s="2936"/>
      <c r="VNG11" s="2936"/>
      <c r="VNH11" s="2936"/>
      <c r="VNI11" s="2936"/>
      <c r="VNJ11" s="2936"/>
      <c r="VNK11" s="2936"/>
      <c r="VNL11" s="2936"/>
      <c r="VNM11" s="2936"/>
      <c r="VNN11" s="2936"/>
      <c r="VNO11" s="2936"/>
      <c r="VNP11" s="2936"/>
      <c r="VNQ11" s="2936"/>
      <c r="VNR11" s="2936"/>
      <c r="VNS11" s="2936"/>
      <c r="VNT11" s="2936"/>
      <c r="VNU11" s="2936"/>
      <c r="VNV11" s="2936"/>
      <c r="VNW11" s="2936"/>
      <c r="VNX11" s="2936"/>
      <c r="VNY11" s="2936"/>
      <c r="VNZ11" s="2936"/>
      <c r="VOA11" s="2936"/>
      <c r="VOB11" s="2936"/>
      <c r="VOC11" s="2936"/>
      <c r="VOD11" s="2936"/>
      <c r="VOE11" s="2936"/>
      <c r="VOF11" s="2936"/>
      <c r="VOG11" s="2936"/>
      <c r="VOH11" s="2936"/>
      <c r="VOI11" s="2936"/>
      <c r="VOJ11" s="2936"/>
      <c r="VOK11" s="2936"/>
      <c r="VOL11" s="2936"/>
      <c r="VOM11" s="2936"/>
      <c r="VON11" s="2936"/>
      <c r="VOO11" s="2936"/>
      <c r="VOP11" s="2936"/>
      <c r="VOQ11" s="2936"/>
      <c r="VOR11" s="2936"/>
      <c r="VOS11" s="2936"/>
      <c r="VOT11" s="2936"/>
      <c r="VOU11" s="2936"/>
      <c r="VOV11" s="2936"/>
      <c r="VOW11" s="2936"/>
      <c r="VOX11" s="2936"/>
      <c r="VOY11" s="2936"/>
      <c r="VOZ11" s="2936"/>
      <c r="VPA11" s="2936"/>
      <c r="VPB11" s="2936"/>
      <c r="VPC11" s="2936"/>
      <c r="VPD11" s="2936"/>
      <c r="VPE11" s="2936"/>
      <c r="VPF11" s="2936"/>
      <c r="VPG11" s="2936"/>
      <c r="VPH11" s="2936"/>
      <c r="VPI11" s="2936"/>
      <c r="VPJ11" s="2936"/>
      <c r="VPK11" s="2936"/>
      <c r="VPL11" s="2936"/>
      <c r="VPM11" s="2936"/>
      <c r="VPN11" s="2936"/>
      <c r="VPO11" s="2936"/>
      <c r="VPP11" s="2936"/>
      <c r="VPQ11" s="2936"/>
      <c r="VPR11" s="2936"/>
      <c r="VPS11" s="2936"/>
      <c r="VPT11" s="2936"/>
      <c r="VPU11" s="2936"/>
      <c r="VPV11" s="2936"/>
      <c r="VPW11" s="2936"/>
      <c r="VPX11" s="2936"/>
      <c r="VPY11" s="2936"/>
      <c r="VPZ11" s="2936"/>
      <c r="VQA11" s="2936"/>
      <c r="VQB11" s="2936"/>
      <c r="VQC11" s="2936"/>
      <c r="VQD11" s="2936"/>
      <c r="VQE11" s="2936"/>
      <c r="VQF11" s="2936"/>
      <c r="VQG11" s="2936"/>
      <c r="VQH11" s="2936"/>
      <c r="VQI11" s="2936"/>
      <c r="VQJ11" s="2936"/>
      <c r="VQK11" s="2936"/>
      <c r="VQL11" s="2936"/>
      <c r="VQM11" s="2936"/>
      <c r="VQN11" s="2936"/>
      <c r="VQO11" s="2936"/>
      <c r="VQP11" s="2936"/>
      <c r="VQQ11" s="2936"/>
      <c r="VQR11" s="2936"/>
      <c r="VQS11" s="2936"/>
      <c r="VQT11" s="2936"/>
      <c r="VQU11" s="2936"/>
      <c r="VQV11" s="2936"/>
      <c r="VQW11" s="2936"/>
      <c r="VQX11" s="2936"/>
      <c r="VQY11" s="2936"/>
      <c r="VQZ11" s="2936"/>
      <c r="VRA11" s="2936"/>
      <c r="VRB11" s="2936"/>
      <c r="VRC11" s="2936"/>
      <c r="VRD11" s="2936"/>
      <c r="VRE11" s="2936"/>
      <c r="VRF11" s="2936"/>
      <c r="VRG11" s="2936"/>
      <c r="VRH11" s="2936"/>
      <c r="VRI11" s="2936"/>
      <c r="VRJ11" s="2936"/>
      <c r="VRK11" s="2936"/>
      <c r="VRL11" s="2936"/>
      <c r="VRM11" s="2936"/>
      <c r="VRN11" s="2936"/>
      <c r="VRO11" s="2936"/>
      <c r="VRP11" s="2936"/>
      <c r="VRQ11" s="2936"/>
      <c r="VRR11" s="2936"/>
      <c r="VRS11" s="2936"/>
      <c r="VRT11" s="2936"/>
      <c r="VRU11" s="2936"/>
      <c r="VRV11" s="2936"/>
      <c r="VRW11" s="2936"/>
      <c r="VRX11" s="2936"/>
      <c r="VRY11" s="2936"/>
      <c r="VRZ11" s="2936"/>
      <c r="VSA11" s="2936"/>
      <c r="VSB11" s="2936"/>
      <c r="VSC11" s="2936"/>
      <c r="VSD11" s="2936"/>
      <c r="VSE11" s="2936"/>
      <c r="VSF11" s="2936"/>
      <c r="VSG11" s="2936"/>
      <c r="VSH11" s="2936"/>
      <c r="VSI11" s="2936"/>
      <c r="VSJ11" s="2936"/>
      <c r="VSK11" s="2936"/>
      <c r="VSL11" s="2936"/>
      <c r="VSM11" s="2936"/>
      <c r="VSN11" s="2936"/>
      <c r="VSO11" s="2936"/>
      <c r="VSP11" s="2936"/>
      <c r="VSQ11" s="2936"/>
      <c r="VSR11" s="2936"/>
      <c r="VSS11" s="2936"/>
      <c r="VST11" s="2936"/>
      <c r="VSU11" s="2936"/>
      <c r="VSV11" s="2936"/>
      <c r="VSW11" s="2936"/>
      <c r="VSX11" s="2936"/>
      <c r="VSY11" s="2936"/>
      <c r="VSZ11" s="2936"/>
      <c r="VTA11" s="2936"/>
      <c r="VTB11" s="2936"/>
      <c r="VTC11" s="2936"/>
      <c r="VTD11" s="2936"/>
      <c r="VTE11" s="2936"/>
      <c r="VTF11" s="2936"/>
      <c r="VTG11" s="2936"/>
      <c r="VTH11" s="2936"/>
      <c r="VTI11" s="2936"/>
      <c r="VTJ11" s="2936"/>
      <c r="VTK11" s="2936"/>
      <c r="VTL11" s="2936"/>
      <c r="VTM11" s="2936"/>
      <c r="VTN11" s="2936"/>
      <c r="VTO11" s="2936"/>
      <c r="VTP11" s="2936"/>
      <c r="VTQ11" s="2936"/>
      <c r="VTR11" s="2936"/>
      <c r="VTS11" s="2936"/>
      <c r="VTT11" s="2936"/>
      <c r="VTU11" s="2936"/>
      <c r="VTV11" s="2936"/>
      <c r="VTW11" s="2936"/>
      <c r="VTX11" s="2936"/>
      <c r="VTY11" s="2936"/>
      <c r="VTZ11" s="2936"/>
      <c r="VUA11" s="2936"/>
      <c r="VUB11" s="2936"/>
      <c r="VUC11" s="2936"/>
      <c r="VUD11" s="2936"/>
      <c r="VUE11" s="2936"/>
      <c r="VUF11" s="2936"/>
      <c r="VUG11" s="2936"/>
      <c r="VUH11" s="2936"/>
      <c r="VUI11" s="2936"/>
      <c r="VUJ11" s="2936"/>
      <c r="VUK11" s="2936"/>
      <c r="VUL11" s="2936"/>
      <c r="VUM11" s="2936"/>
      <c r="VUN11" s="2936"/>
      <c r="VUO11" s="2936"/>
      <c r="VUP11" s="2936"/>
      <c r="VUQ11" s="2936"/>
      <c r="VUR11" s="2936"/>
      <c r="VUS11" s="2936"/>
      <c r="VUT11" s="2936"/>
      <c r="VUU11" s="2936"/>
      <c r="VUV11" s="2936"/>
      <c r="VUW11" s="2936"/>
      <c r="VUX11" s="2936"/>
      <c r="VUY11" s="2936"/>
      <c r="VUZ11" s="2936"/>
      <c r="VVA11" s="2936"/>
      <c r="VVB11" s="2936"/>
      <c r="VVC11" s="2936"/>
      <c r="VVD11" s="2936"/>
      <c r="VVE11" s="2936"/>
      <c r="VVF11" s="2936"/>
      <c r="VVG11" s="2936"/>
      <c r="VVH11" s="2936"/>
      <c r="VVI11" s="2936"/>
      <c r="VVJ11" s="2936"/>
      <c r="VVK11" s="2936"/>
      <c r="VVL11" s="2936"/>
      <c r="VVM11" s="2936"/>
      <c r="VVN11" s="2936"/>
      <c r="VVO11" s="2936"/>
      <c r="VVP11" s="2936"/>
      <c r="VVQ11" s="2936"/>
      <c r="VVR11" s="2936"/>
      <c r="VVS11" s="2936"/>
      <c r="VVT11" s="2936"/>
      <c r="VVU11" s="2936"/>
      <c r="VVV11" s="2936"/>
      <c r="VVW11" s="2936"/>
      <c r="VVX11" s="2936"/>
      <c r="VVY11" s="2936"/>
      <c r="VVZ11" s="2936"/>
      <c r="VWA11" s="2936"/>
      <c r="VWB11" s="2936"/>
      <c r="VWC11" s="2936"/>
      <c r="VWD11" s="2936"/>
      <c r="VWE11" s="2936"/>
      <c r="VWF11" s="2936"/>
      <c r="VWG11" s="2936"/>
      <c r="VWH11" s="2936"/>
      <c r="VWI11" s="2936"/>
      <c r="VWJ11" s="2936"/>
      <c r="VWK11" s="2936"/>
      <c r="VWL11" s="2936"/>
      <c r="VWM11" s="2936"/>
      <c r="VWN11" s="2936"/>
      <c r="VWO11" s="2936"/>
      <c r="VWP11" s="2936"/>
      <c r="VWQ11" s="2936"/>
      <c r="VWR11" s="2936"/>
      <c r="VWS11" s="2936"/>
      <c r="VWT11" s="2936"/>
      <c r="VWU11" s="2936"/>
      <c r="VWV11" s="2936"/>
      <c r="VWW11" s="2936"/>
      <c r="VWX11" s="2936"/>
      <c r="VWY11" s="2936"/>
      <c r="VWZ11" s="2936"/>
      <c r="VXA11" s="2936"/>
      <c r="VXB11" s="2936"/>
      <c r="VXC11" s="2936"/>
      <c r="VXD11" s="2936"/>
      <c r="VXE11" s="2936"/>
      <c r="VXF11" s="2936"/>
      <c r="VXG11" s="2936"/>
      <c r="VXH11" s="2936"/>
      <c r="VXI11" s="2936"/>
      <c r="VXJ11" s="2936"/>
      <c r="VXK11" s="2936"/>
      <c r="VXL11" s="2936"/>
      <c r="VXM11" s="2936"/>
      <c r="VXN11" s="2936"/>
      <c r="VXO11" s="2936"/>
      <c r="VXP11" s="2936"/>
      <c r="VXQ11" s="2936"/>
      <c r="VXR11" s="2936"/>
      <c r="VXS11" s="2936"/>
      <c r="VXT11" s="2936"/>
      <c r="VXU11" s="2936"/>
      <c r="VXV11" s="2936"/>
      <c r="VXW11" s="2936"/>
      <c r="VXX11" s="2936"/>
      <c r="VXY11" s="2936"/>
      <c r="VXZ11" s="2936"/>
      <c r="VYA11" s="2936"/>
      <c r="VYB11" s="2936"/>
      <c r="VYC11" s="2936"/>
      <c r="VYD11" s="2936"/>
      <c r="VYE11" s="2936"/>
      <c r="VYF11" s="2936"/>
      <c r="VYG11" s="2936"/>
      <c r="VYH11" s="2936"/>
      <c r="VYI11" s="2936"/>
      <c r="VYJ11" s="2936"/>
      <c r="VYK11" s="2936"/>
      <c r="VYL11" s="2936"/>
      <c r="VYM11" s="2936"/>
      <c r="VYN11" s="2936"/>
      <c r="VYO11" s="2936"/>
      <c r="VYP11" s="2936"/>
      <c r="VYQ11" s="2936"/>
      <c r="VYR11" s="2936"/>
      <c r="VYS11" s="2936"/>
      <c r="VYT11" s="2936"/>
      <c r="VYU11" s="2936"/>
      <c r="VYV11" s="2936"/>
      <c r="VYW11" s="2936"/>
      <c r="VYX11" s="2936"/>
      <c r="VYY11" s="2936"/>
      <c r="VYZ11" s="2936"/>
      <c r="VZA11" s="2936"/>
      <c r="VZB11" s="2936"/>
      <c r="VZC11" s="2936"/>
      <c r="VZD11" s="2936"/>
      <c r="VZE11" s="2936"/>
      <c r="VZF11" s="2936"/>
      <c r="VZG11" s="2936"/>
      <c r="VZH11" s="2936"/>
      <c r="VZI11" s="2936"/>
      <c r="VZJ11" s="2936"/>
      <c r="VZK11" s="2936"/>
      <c r="VZL11" s="2936"/>
      <c r="VZM11" s="2936"/>
      <c r="VZN11" s="2936"/>
      <c r="VZO11" s="2936"/>
      <c r="VZP11" s="2936"/>
      <c r="VZQ11" s="2936"/>
      <c r="VZR11" s="2936"/>
      <c r="VZS11" s="2936"/>
      <c r="VZT11" s="2936"/>
      <c r="VZU11" s="2936"/>
      <c r="VZV11" s="2936"/>
      <c r="VZW11" s="2936"/>
      <c r="VZX11" s="2936"/>
      <c r="VZY11" s="2936"/>
      <c r="VZZ11" s="2936"/>
      <c r="WAA11" s="2936"/>
      <c r="WAB11" s="2936"/>
      <c r="WAC11" s="2936"/>
      <c r="WAD11" s="2936"/>
      <c r="WAE11" s="2936"/>
      <c r="WAF11" s="2936"/>
      <c r="WAG11" s="2936"/>
      <c r="WAH11" s="2936"/>
      <c r="WAI11" s="2936"/>
      <c r="WAJ11" s="2936"/>
      <c r="WAK11" s="2936"/>
      <c r="WAL11" s="2936"/>
      <c r="WAM11" s="2936"/>
      <c r="WAN11" s="2936"/>
      <c r="WAO11" s="2936"/>
      <c r="WAP11" s="2936"/>
      <c r="WAQ11" s="2936"/>
      <c r="WAR11" s="2936"/>
      <c r="WAS11" s="2936"/>
      <c r="WAT11" s="2936"/>
      <c r="WAU11" s="2936"/>
      <c r="WAV11" s="2936"/>
      <c r="WAW11" s="2936"/>
      <c r="WAX11" s="2936"/>
      <c r="WAY11" s="2936"/>
      <c r="WAZ11" s="2936"/>
      <c r="WBA11" s="2936"/>
      <c r="WBB11" s="2936"/>
      <c r="WBC11" s="2936"/>
      <c r="WBD11" s="2936"/>
      <c r="WBE11" s="2936"/>
      <c r="WBF11" s="2936"/>
      <c r="WBG11" s="2936"/>
      <c r="WBH11" s="2936"/>
      <c r="WBI11" s="2936"/>
      <c r="WBJ11" s="2936"/>
      <c r="WBK11" s="2936"/>
      <c r="WBL11" s="2936"/>
      <c r="WBM11" s="2936"/>
      <c r="WBN11" s="2936"/>
      <c r="WBO11" s="2936"/>
      <c r="WBP11" s="2936"/>
      <c r="WBQ11" s="2936"/>
      <c r="WBR11" s="2936"/>
      <c r="WBS11" s="2936"/>
      <c r="WBT11" s="2936"/>
      <c r="WBU11" s="2936"/>
      <c r="WBV11" s="2936"/>
      <c r="WBW11" s="2936"/>
      <c r="WBX11" s="2936"/>
      <c r="WBY11" s="2936"/>
      <c r="WBZ11" s="2936"/>
      <c r="WCA11" s="2936"/>
      <c r="WCB11" s="2936"/>
      <c r="WCC11" s="2936"/>
      <c r="WCD11" s="2936"/>
      <c r="WCE11" s="2936"/>
      <c r="WCF11" s="2936"/>
      <c r="WCG11" s="2936"/>
      <c r="WCH11" s="2936"/>
      <c r="WCI11" s="2936"/>
      <c r="WCJ11" s="2936"/>
      <c r="WCK11" s="2936"/>
      <c r="WCL11" s="2936"/>
      <c r="WCM11" s="2936"/>
      <c r="WCN11" s="2936"/>
      <c r="WCO11" s="2936"/>
      <c r="WCP11" s="2936"/>
      <c r="WCQ11" s="2936"/>
      <c r="WCR11" s="2936"/>
      <c r="WCS11" s="2936"/>
      <c r="WCT11" s="2936"/>
      <c r="WCU11" s="2936"/>
      <c r="WCV11" s="2936"/>
      <c r="WCW11" s="2936"/>
      <c r="WCX11" s="2936"/>
      <c r="WCY11" s="2936"/>
      <c r="WCZ11" s="2936"/>
      <c r="WDA11" s="2936"/>
      <c r="WDB11" s="2936"/>
      <c r="WDC11" s="2936"/>
      <c r="WDD11" s="2936"/>
      <c r="WDE11" s="2936"/>
      <c r="WDF11" s="2936"/>
      <c r="WDG11" s="2936"/>
      <c r="WDH11" s="2936"/>
      <c r="WDI11" s="2936"/>
      <c r="WDJ11" s="2936"/>
      <c r="WDK11" s="2936"/>
      <c r="WDL11" s="2936"/>
      <c r="WDM11" s="2936"/>
      <c r="WDN11" s="2936"/>
      <c r="WDO11" s="2936"/>
      <c r="WDP11" s="2936"/>
      <c r="WDQ11" s="2936"/>
      <c r="WDR11" s="2936"/>
      <c r="WDS11" s="2936"/>
      <c r="WDT11" s="2936"/>
      <c r="WDU11" s="2936"/>
      <c r="WDV11" s="2936"/>
      <c r="WDW11" s="2936"/>
      <c r="WDX11" s="2936"/>
      <c r="WDY11" s="2936"/>
      <c r="WDZ11" s="2936"/>
      <c r="WEA11" s="2936"/>
      <c r="WEB11" s="2936"/>
      <c r="WEC11" s="2936"/>
      <c r="WED11" s="2936"/>
      <c r="WEE11" s="2936"/>
      <c r="WEF11" s="2936"/>
      <c r="WEG11" s="2936"/>
      <c r="WEH11" s="2936"/>
      <c r="WEI11" s="2936"/>
      <c r="WEJ11" s="2936"/>
      <c r="WEK11" s="2936"/>
      <c r="WEL11" s="2936"/>
      <c r="WEM11" s="2936"/>
      <c r="WEN11" s="2936"/>
      <c r="WEO11" s="2936"/>
      <c r="WEP11" s="2936"/>
      <c r="WEQ11" s="2936"/>
      <c r="WER11" s="2936"/>
      <c r="WES11" s="2936"/>
      <c r="WET11" s="2936"/>
      <c r="WEU11" s="2936"/>
      <c r="WEV11" s="2936"/>
      <c r="WEW11" s="2936"/>
      <c r="WEX11" s="2936"/>
      <c r="WEY11" s="2936"/>
      <c r="WEZ11" s="2936"/>
      <c r="WFA11" s="2936"/>
      <c r="WFB11" s="2936"/>
      <c r="WFC11" s="2936"/>
      <c r="WFD11" s="2936"/>
      <c r="WFE11" s="2936"/>
      <c r="WFF11" s="2936"/>
      <c r="WFG11" s="2936"/>
      <c r="WFH11" s="2936"/>
      <c r="WFI11" s="2936"/>
      <c r="WFJ11" s="2936"/>
      <c r="WFK11" s="2936"/>
      <c r="WFL11" s="2936"/>
      <c r="WFM11" s="2936"/>
      <c r="WFN11" s="2936"/>
      <c r="WFO11" s="2936"/>
      <c r="WFP11" s="2936"/>
      <c r="WFQ11" s="2936"/>
      <c r="WFR11" s="2936"/>
      <c r="WFS11" s="2936"/>
      <c r="WFT11" s="2936"/>
      <c r="WFU11" s="2936"/>
      <c r="WFV11" s="2936"/>
      <c r="WFW11" s="2936"/>
      <c r="WFX11" s="2936"/>
      <c r="WFY11" s="2936"/>
      <c r="WFZ11" s="2936"/>
      <c r="WGA11" s="2936"/>
      <c r="WGB11" s="2936"/>
      <c r="WGC11" s="2936"/>
      <c r="WGD11" s="2936"/>
      <c r="WGE11" s="2936"/>
      <c r="WGF11" s="2936"/>
      <c r="WGG11" s="2936"/>
      <c r="WGH11" s="2936"/>
      <c r="WGI11" s="2936"/>
      <c r="WGJ11" s="2936"/>
      <c r="WGK11" s="2936"/>
      <c r="WGL11" s="2936"/>
      <c r="WGM11" s="2936"/>
      <c r="WGN11" s="2936"/>
      <c r="WGO11" s="2936"/>
      <c r="WGP11" s="2936"/>
      <c r="WGQ11" s="2936"/>
      <c r="WGR11" s="2936"/>
      <c r="WGS11" s="2936"/>
      <c r="WGT11" s="2936"/>
      <c r="WGU11" s="2936"/>
      <c r="WGV11" s="2936"/>
      <c r="WGW11" s="2936"/>
      <c r="WGX11" s="2936"/>
      <c r="WGY11" s="2936"/>
      <c r="WGZ11" s="2936"/>
      <c r="WHA11" s="2936"/>
      <c r="WHB11" s="2936"/>
      <c r="WHC11" s="2936"/>
      <c r="WHD11" s="2936"/>
      <c r="WHE11" s="2936"/>
      <c r="WHF11" s="2936"/>
      <c r="WHG11" s="2936"/>
      <c r="WHH11" s="2936"/>
      <c r="WHI11" s="2936"/>
      <c r="WHJ11" s="2936"/>
      <c r="WHK11" s="2936"/>
      <c r="WHL11" s="2936"/>
      <c r="WHM11" s="2936"/>
      <c r="WHN11" s="2936"/>
      <c r="WHO11" s="2936"/>
      <c r="WHP11" s="2936"/>
      <c r="WHQ11" s="2936"/>
      <c r="WHR11" s="2936"/>
      <c r="WHS11" s="2936"/>
      <c r="WHT11" s="2936"/>
      <c r="WHU11" s="2936"/>
      <c r="WHV11" s="2936"/>
      <c r="WHW11" s="2936"/>
      <c r="WHX11" s="2936"/>
      <c r="WHY11" s="2936"/>
      <c r="WHZ11" s="2936"/>
      <c r="WIA11" s="2936"/>
      <c r="WIB11" s="2936"/>
      <c r="WIC11" s="2936"/>
      <c r="WID11" s="2936"/>
      <c r="WIE11" s="2936"/>
      <c r="WIF11" s="2936"/>
      <c r="WIG11" s="2936"/>
      <c r="WIH11" s="2936"/>
      <c r="WII11" s="2936"/>
      <c r="WIJ11" s="2936"/>
      <c r="WIK11" s="2936"/>
      <c r="WIL11" s="2936"/>
      <c r="WIM11" s="2936"/>
      <c r="WIN11" s="2936"/>
      <c r="WIO11" s="2936"/>
      <c r="WIP11" s="2936"/>
      <c r="WIQ11" s="2936"/>
      <c r="WIR11" s="2936"/>
      <c r="WIS11" s="2936"/>
      <c r="WIT11" s="2936"/>
      <c r="WIU11" s="2936"/>
      <c r="WIV11" s="2936"/>
      <c r="WIW11" s="2936"/>
      <c r="WIX11" s="2936"/>
      <c r="WIY11" s="2936"/>
      <c r="WIZ11" s="2936"/>
      <c r="WJA11" s="2936"/>
      <c r="WJB11" s="2936"/>
      <c r="WJC11" s="2936"/>
      <c r="WJD11" s="2936"/>
      <c r="WJE11" s="2936"/>
      <c r="WJF11" s="2936"/>
      <c r="WJG11" s="2936"/>
      <c r="WJH11" s="2936"/>
      <c r="WJI11" s="2936"/>
      <c r="WJJ11" s="2936"/>
      <c r="WJK11" s="2936"/>
      <c r="WJL11" s="2936"/>
      <c r="WJM11" s="2936"/>
      <c r="WJN11" s="2936"/>
      <c r="WJO11" s="2936"/>
      <c r="WJP11" s="2936"/>
      <c r="WJQ11" s="2936"/>
      <c r="WJR11" s="2936"/>
      <c r="WJS11" s="2936"/>
      <c r="WJT11" s="2936"/>
      <c r="WJU11" s="2936"/>
      <c r="WJV11" s="2936"/>
      <c r="WJW11" s="2936"/>
      <c r="WJX11" s="2936"/>
      <c r="WJY11" s="2936"/>
      <c r="WJZ11" s="2936"/>
      <c r="WKA11" s="2936"/>
      <c r="WKB11" s="2936"/>
      <c r="WKC11" s="2936"/>
      <c r="WKD11" s="2936"/>
      <c r="WKE11" s="2936"/>
      <c r="WKF11" s="2936"/>
      <c r="WKG11" s="2936"/>
      <c r="WKH11" s="2936"/>
      <c r="WKI11" s="2936"/>
      <c r="WKJ11" s="2936"/>
      <c r="WKK11" s="2936"/>
      <c r="WKL11" s="2936"/>
      <c r="WKM11" s="2936"/>
      <c r="WKN11" s="2936"/>
      <c r="WKO11" s="2936"/>
      <c r="WKP11" s="2936"/>
      <c r="WKQ11" s="2936"/>
      <c r="WKR11" s="2936"/>
      <c r="WKS11" s="2936"/>
      <c r="WKT11" s="2936"/>
      <c r="WKU11" s="2936"/>
      <c r="WKV11" s="2936"/>
      <c r="WKW11" s="2936"/>
      <c r="WKX11" s="2936"/>
      <c r="WKY11" s="2936"/>
      <c r="WKZ11" s="2936"/>
      <c r="WLA11" s="2936"/>
      <c r="WLB11" s="2936"/>
      <c r="WLC11" s="2936"/>
      <c r="WLD11" s="2936"/>
      <c r="WLE11" s="2936"/>
      <c r="WLF11" s="2936"/>
      <c r="WLG11" s="2936"/>
      <c r="WLH11" s="2936"/>
      <c r="WLI11" s="2936"/>
      <c r="WLJ11" s="2936"/>
      <c r="WLK11" s="2936"/>
      <c r="WLL11" s="2936"/>
      <c r="WLM11" s="2936"/>
      <c r="WLN11" s="2936"/>
      <c r="WLO11" s="2936"/>
      <c r="WLP11" s="2936"/>
      <c r="WLQ11" s="2936"/>
      <c r="WLR11" s="2936"/>
      <c r="WLS11" s="2936"/>
      <c r="WLT11" s="2936"/>
      <c r="WLU11" s="2936"/>
      <c r="WLV11" s="2936"/>
      <c r="WLW11" s="2936"/>
      <c r="WLX11" s="2936"/>
      <c r="WLY11" s="2936"/>
      <c r="WLZ11" s="2936"/>
      <c r="WMA11" s="2936"/>
      <c r="WMB11" s="2936"/>
      <c r="WMC11" s="2936"/>
      <c r="WMD11" s="2936"/>
      <c r="WME11" s="2936"/>
      <c r="WMF11" s="2936"/>
      <c r="WMG11" s="2936"/>
      <c r="WMH11" s="2936"/>
      <c r="WMI11" s="2936"/>
      <c r="WMJ11" s="2936"/>
      <c r="WMK11" s="2936"/>
      <c r="WML11" s="2936"/>
      <c r="WMM11" s="2936"/>
      <c r="WMN11" s="2936"/>
      <c r="WMO11" s="2936"/>
      <c r="WMP11" s="2936"/>
      <c r="WMQ11" s="2936"/>
      <c r="WMR11" s="2936"/>
      <c r="WMS11" s="2936"/>
      <c r="WMT11" s="2936"/>
      <c r="WMU11" s="2936"/>
      <c r="WMV11" s="2936"/>
      <c r="WMW11" s="2936"/>
      <c r="WMX11" s="2936"/>
      <c r="WMY11" s="2936"/>
      <c r="WMZ11" s="2936"/>
      <c r="WNA11" s="2936"/>
      <c r="WNB11" s="2936"/>
      <c r="WNC11" s="2936"/>
      <c r="WND11" s="2936"/>
      <c r="WNE11" s="2936"/>
      <c r="WNF11" s="2936"/>
      <c r="WNG11" s="2936"/>
      <c r="WNH11" s="2936"/>
      <c r="WNI11" s="2936"/>
      <c r="WNJ11" s="2936"/>
      <c r="WNK11" s="2936"/>
      <c r="WNL11" s="2936"/>
      <c r="WNM11" s="2936"/>
      <c r="WNN11" s="2936"/>
      <c r="WNO11" s="2936"/>
      <c r="WNP11" s="2936"/>
      <c r="WNQ11" s="2936"/>
      <c r="WNR11" s="2936"/>
      <c r="WNS11" s="2936"/>
      <c r="WNT11" s="2936"/>
      <c r="WNU11" s="2936"/>
      <c r="WNV11" s="2936"/>
      <c r="WNW11" s="2936"/>
      <c r="WNX11" s="2936"/>
      <c r="WNY11" s="2936"/>
      <c r="WNZ11" s="2936"/>
      <c r="WOA11" s="2936"/>
      <c r="WOB11" s="2936"/>
      <c r="WOC11" s="2936"/>
      <c r="WOD11" s="2936"/>
      <c r="WOE11" s="2936"/>
      <c r="WOF11" s="2936"/>
      <c r="WOG11" s="2936"/>
      <c r="WOH11" s="2936"/>
      <c r="WOI11" s="2936"/>
      <c r="WOJ11" s="2936"/>
      <c r="WOK11" s="2936"/>
      <c r="WOL11" s="2936"/>
      <c r="WOM11" s="2936"/>
      <c r="WON11" s="2936"/>
      <c r="WOO11" s="2936"/>
      <c r="WOP11" s="2936"/>
      <c r="WOQ11" s="2936"/>
      <c r="WOR11" s="2936"/>
      <c r="WOS11" s="2936"/>
      <c r="WOT11" s="2936"/>
      <c r="WOU11" s="2936"/>
      <c r="WOV11" s="2936"/>
      <c r="WOW11" s="2936"/>
      <c r="WOX11" s="2936"/>
      <c r="WOY11" s="2936"/>
      <c r="WOZ11" s="2936"/>
      <c r="WPA11" s="2936"/>
      <c r="WPB11" s="2936"/>
      <c r="WPC11" s="2936"/>
      <c r="WPD11" s="2936"/>
      <c r="WPE11" s="2936"/>
      <c r="WPF11" s="2936"/>
      <c r="WPG11" s="2936"/>
      <c r="WPH11" s="2936"/>
      <c r="WPI11" s="2936"/>
      <c r="WPJ11" s="2936"/>
      <c r="WPK11" s="2936"/>
      <c r="WPL11" s="2936"/>
      <c r="WPM11" s="2936"/>
      <c r="WPN11" s="2936"/>
      <c r="WPO11" s="2936"/>
      <c r="WPP11" s="2936"/>
      <c r="WPQ11" s="2936"/>
      <c r="WPR11" s="2936"/>
      <c r="WPS11" s="2936"/>
      <c r="WPT11" s="2936"/>
      <c r="WPU11" s="2936"/>
      <c r="WPV11" s="2936"/>
      <c r="WPW11" s="2936"/>
      <c r="WPX11" s="2936"/>
      <c r="WPY11" s="2936"/>
      <c r="WPZ11" s="2936"/>
      <c r="WQA11" s="2936"/>
      <c r="WQB11" s="2936"/>
      <c r="WQC11" s="2936"/>
      <c r="WQD11" s="2936"/>
      <c r="WQE11" s="2936"/>
      <c r="WQF11" s="2936"/>
      <c r="WQG11" s="2936"/>
      <c r="WQH11" s="2936"/>
      <c r="WQI11" s="2936"/>
      <c r="WQJ11" s="2936"/>
      <c r="WQK11" s="2936"/>
      <c r="WQL11" s="2936"/>
      <c r="WQM11" s="2936"/>
      <c r="WQN11" s="2936"/>
      <c r="WQO11" s="2936"/>
      <c r="WQP11" s="2936"/>
      <c r="WQQ11" s="2936"/>
      <c r="WQR11" s="2936"/>
      <c r="WQS11" s="2936"/>
      <c r="WQT11" s="2936"/>
      <c r="WQU11" s="2936"/>
      <c r="WQV11" s="2936"/>
      <c r="WQW11" s="2936"/>
      <c r="WQX11" s="2936"/>
      <c r="WQY11" s="2936"/>
      <c r="WQZ11" s="2936"/>
      <c r="WRA11" s="2936"/>
      <c r="WRB11" s="2936"/>
      <c r="WRC11" s="2936"/>
      <c r="WRD11" s="2936"/>
      <c r="WRE11" s="2936"/>
      <c r="WRF11" s="2936"/>
      <c r="WRG11" s="2936"/>
      <c r="WRH11" s="2936"/>
      <c r="WRI11" s="2936"/>
      <c r="WRJ11" s="2936"/>
      <c r="WRK11" s="2936"/>
      <c r="WRL11" s="2936"/>
      <c r="WRM11" s="2936"/>
      <c r="WRN11" s="2936"/>
      <c r="WRO11" s="2936"/>
      <c r="WRP11" s="2936"/>
      <c r="WRQ11" s="2936"/>
      <c r="WRR11" s="2936"/>
      <c r="WRS11" s="2936"/>
      <c r="WRT11" s="2936"/>
      <c r="WRU11" s="2936"/>
      <c r="WRV11" s="2936"/>
      <c r="WRW11" s="2936"/>
      <c r="WRX11" s="2936"/>
      <c r="WRY11" s="2936"/>
      <c r="WRZ11" s="2936"/>
      <c r="WSA11" s="2936"/>
      <c r="WSB11" s="2936"/>
      <c r="WSC11" s="2936"/>
      <c r="WSD11" s="2936"/>
      <c r="WSE11" s="2936"/>
      <c r="WSF11" s="2936"/>
      <c r="WSG11" s="2936"/>
      <c r="WSH11" s="2936"/>
      <c r="WSI11" s="2936"/>
      <c r="WSJ11" s="2936"/>
      <c r="WSK11" s="2936"/>
      <c r="WSL11" s="2936"/>
      <c r="WSM11" s="2936"/>
      <c r="WSN11" s="2936"/>
      <c r="WSO11" s="2936"/>
      <c r="WSP11" s="2936"/>
      <c r="WSQ11" s="2936"/>
      <c r="WSR11" s="2936"/>
      <c r="WSS11" s="2936"/>
      <c r="WST11" s="2936"/>
      <c r="WSU11" s="2936"/>
      <c r="WSV11" s="2936"/>
      <c r="WSW11" s="2936"/>
      <c r="WSX11" s="2936"/>
      <c r="WSY11" s="2936"/>
      <c r="WSZ11" s="2936"/>
      <c r="WTA11" s="2936"/>
      <c r="WTB11" s="2936"/>
      <c r="WTC11" s="2936"/>
      <c r="WTD11" s="2936"/>
      <c r="WTE11" s="2936"/>
      <c r="WTF11" s="2936"/>
      <c r="WTG11" s="2936"/>
      <c r="WTH11" s="2936"/>
      <c r="WTI11" s="2936"/>
      <c r="WTJ11" s="2936"/>
      <c r="WTK11" s="2936"/>
      <c r="WTL11" s="2936"/>
      <c r="WTM11" s="2936"/>
      <c r="WTN11" s="2936"/>
      <c r="WTO11" s="2936"/>
      <c r="WTP11" s="2936"/>
      <c r="WTQ11" s="2936"/>
      <c r="WTR11" s="2936"/>
      <c r="WTS11" s="2936"/>
      <c r="WTT11" s="2936"/>
      <c r="WTU11" s="2936"/>
      <c r="WTV11" s="2936"/>
      <c r="WTW11" s="2936"/>
      <c r="WTX11" s="2936"/>
      <c r="WTY11" s="2936"/>
      <c r="WTZ11" s="2936"/>
      <c r="WUA11" s="2936"/>
      <c r="WUB11" s="2936"/>
      <c r="WUC11" s="2936"/>
      <c r="WUD11" s="2936"/>
      <c r="WUE11" s="2936"/>
      <c r="WUF11" s="2936"/>
      <c r="WUG11" s="2936"/>
      <c r="WUH11" s="2936"/>
      <c r="WUI11" s="2936"/>
      <c r="WUJ11" s="2936"/>
      <c r="WUK11" s="2936"/>
      <c r="WUL11" s="2936"/>
      <c r="WUM11" s="2936"/>
      <c r="WUN11" s="2936"/>
      <c r="WUO11" s="2936"/>
      <c r="WUP11" s="2936"/>
      <c r="WUQ11" s="2936"/>
      <c r="WUR11" s="2936"/>
      <c r="WUS11" s="2936"/>
      <c r="WUT11" s="2936"/>
      <c r="WUU11" s="2936"/>
      <c r="WUV11" s="2936"/>
      <c r="WUW11" s="2936"/>
      <c r="WUX11" s="2936"/>
      <c r="WUY11" s="2936"/>
      <c r="WUZ11" s="2936"/>
      <c r="WVA11" s="2936"/>
      <c r="WVB11" s="2936"/>
      <c r="WVC11" s="2936"/>
      <c r="WVD11" s="2936"/>
      <c r="WVE11" s="2936"/>
      <c r="WVF11" s="2936"/>
      <c r="WVG11" s="2936"/>
      <c r="WVH11" s="2936"/>
      <c r="WVI11" s="2936"/>
      <c r="WVJ11" s="2936"/>
      <c r="WVK11" s="2936"/>
      <c r="WVL11" s="2936"/>
      <c r="WVM11" s="2936"/>
      <c r="WVN11" s="2936"/>
      <c r="WVO11" s="2936"/>
      <c r="WVP11" s="2936"/>
      <c r="WVQ11" s="2936"/>
      <c r="WVR11" s="2936"/>
      <c r="WVS11" s="2936"/>
      <c r="WVT11" s="2936"/>
      <c r="WVU11" s="2936"/>
      <c r="WVV11" s="2936"/>
      <c r="WVW11" s="2936"/>
      <c r="WVX11" s="2936"/>
      <c r="WVY11" s="2936"/>
      <c r="WVZ11" s="2936"/>
    </row>
    <row r="12" spans="1:16146">
      <c r="A12" s="2936" t="s">
        <v>3086</v>
      </c>
      <c r="B12" s="2936" t="s">
        <v>2995</v>
      </c>
      <c r="C12" s="2936" t="s">
        <v>3024</v>
      </c>
      <c r="D12" s="2936" t="s">
        <v>2819</v>
      </c>
      <c r="E12" s="2936" t="s">
        <v>3086</v>
      </c>
      <c r="F12" s="2936">
        <v>201604</v>
      </c>
      <c r="G12" s="2936" t="s">
        <v>3026</v>
      </c>
      <c r="H12" s="2936">
        <v>44666.7</v>
      </c>
      <c r="I12" s="2936">
        <v>156333.45000000001</v>
      </c>
      <c r="J12" s="2936" t="s">
        <v>3082</v>
      </c>
      <c r="K12" s="2936" t="s">
        <v>3052</v>
      </c>
      <c r="L12" s="2936" t="s">
        <v>3083</v>
      </c>
      <c r="M12" s="2936" t="s">
        <v>3084</v>
      </c>
      <c r="N12" s="2936">
        <v>5335</v>
      </c>
      <c r="O12" s="2936">
        <v>79.63</v>
      </c>
      <c r="P12" s="2936">
        <v>341.25</v>
      </c>
      <c r="Q12" s="2936">
        <v>28.4</v>
      </c>
      <c r="R12" s="2936" t="s">
        <v>2996</v>
      </c>
      <c r="S12" s="2936">
        <f t="shared" si="0"/>
        <v>1194.4020937297807</v>
      </c>
    </row>
    <row r="13" spans="1:16146">
      <c r="A13" s="2936" t="s">
        <v>3081</v>
      </c>
      <c r="B13" s="2936" t="s">
        <v>2995</v>
      </c>
      <c r="C13" s="2936" t="s">
        <v>3024</v>
      </c>
      <c r="D13" s="2936" t="s">
        <v>2819</v>
      </c>
      <c r="E13" s="2936" t="s">
        <v>3081</v>
      </c>
      <c r="F13" s="2936">
        <v>201603</v>
      </c>
      <c r="G13" s="2936" t="s">
        <v>3026</v>
      </c>
      <c r="H13" s="2936">
        <v>44000</v>
      </c>
      <c r="I13" s="2936">
        <v>154000</v>
      </c>
      <c r="J13" s="2936" t="s">
        <v>3082</v>
      </c>
      <c r="K13" s="2936" t="s">
        <v>3052</v>
      </c>
      <c r="L13" s="2936" t="s">
        <v>3083</v>
      </c>
      <c r="M13" s="2936" t="s">
        <v>3084</v>
      </c>
      <c r="N13" s="2936">
        <v>5272</v>
      </c>
      <c r="O13" s="2936">
        <v>79.88</v>
      </c>
      <c r="P13" s="2936">
        <v>342.33</v>
      </c>
      <c r="Q13" s="2936">
        <v>28.84</v>
      </c>
      <c r="R13" s="2936" t="s">
        <v>2996</v>
      </c>
      <c r="S13" s="2936">
        <f t="shared" si="0"/>
        <v>1198.1818181818182</v>
      </c>
    </row>
    <row r="14" spans="1:16146">
      <c r="A14" s="2936" t="s">
        <v>3149</v>
      </c>
      <c r="B14" s="2936" t="s">
        <v>2995</v>
      </c>
      <c r="C14" s="2936" t="s">
        <v>3024</v>
      </c>
      <c r="D14" s="2936" t="s">
        <v>2819</v>
      </c>
      <c r="E14" s="2936" t="s">
        <v>3149</v>
      </c>
      <c r="F14" s="2936">
        <v>201614</v>
      </c>
      <c r="G14" s="2936" t="s">
        <v>3026</v>
      </c>
      <c r="H14" s="2936">
        <v>40290</v>
      </c>
      <c r="I14" s="2936">
        <v>60435</v>
      </c>
      <c r="J14" s="2936" t="s">
        <v>3051</v>
      </c>
      <c r="K14" s="2936" t="s">
        <v>3150</v>
      </c>
      <c r="L14" s="2936" t="s">
        <v>3151</v>
      </c>
      <c r="M14" s="2936" t="s">
        <v>3152</v>
      </c>
      <c r="N14" s="2936">
        <v>2031</v>
      </c>
      <c r="O14" s="2936">
        <v>33.61</v>
      </c>
      <c r="P14" s="2936">
        <v>336.06</v>
      </c>
      <c r="Q14" s="2936">
        <v>0</v>
      </c>
      <c r="R14" s="2936" t="s">
        <v>2996</v>
      </c>
      <c r="S14" s="2936">
        <f t="shared" si="0"/>
        <v>504.0953090096798</v>
      </c>
    </row>
    <row r="15" spans="1:16146">
      <c r="A15" s="2936" t="s">
        <v>3085</v>
      </c>
      <c r="B15" s="2936" t="s">
        <v>2995</v>
      </c>
      <c r="C15" s="2936" t="s">
        <v>3024</v>
      </c>
      <c r="D15" s="2936" t="s">
        <v>2819</v>
      </c>
      <c r="E15" s="2936" t="s">
        <v>3085</v>
      </c>
      <c r="F15" s="2936">
        <v>201605</v>
      </c>
      <c r="G15" s="2936" t="s">
        <v>3026</v>
      </c>
      <c r="H15" s="2936">
        <v>40102</v>
      </c>
      <c r="I15" s="2936">
        <v>140357</v>
      </c>
      <c r="J15" s="2936" t="s">
        <v>3082</v>
      </c>
      <c r="K15" s="2936" t="s">
        <v>3052</v>
      </c>
      <c r="L15" s="2936" t="s">
        <v>3083</v>
      </c>
      <c r="M15" s="2936" t="s">
        <v>3084</v>
      </c>
      <c r="N15" s="2936">
        <v>4790</v>
      </c>
      <c r="O15" s="2936">
        <v>79.63</v>
      </c>
      <c r="P15" s="2936">
        <v>341.26</v>
      </c>
      <c r="Q15" s="2936">
        <v>28.42</v>
      </c>
      <c r="R15" s="2936" t="s">
        <v>2996</v>
      </c>
      <c r="S15" s="2936">
        <f t="shared" si="0"/>
        <v>1194.454141938058</v>
      </c>
    </row>
    <row r="16" spans="1:16146">
      <c r="A16" s="2936" t="s">
        <v>3088</v>
      </c>
      <c r="B16" s="2936" t="s">
        <v>2995</v>
      </c>
      <c r="C16" s="2936" t="s">
        <v>3024</v>
      </c>
      <c r="D16" s="2936" t="s">
        <v>2819</v>
      </c>
      <c r="E16" s="2936" t="s">
        <v>3088</v>
      </c>
      <c r="F16" s="2936">
        <v>201606</v>
      </c>
      <c r="G16" s="2936" t="s">
        <v>3026</v>
      </c>
      <c r="H16" s="2936">
        <v>37898</v>
      </c>
      <c r="I16" s="2936">
        <v>132643</v>
      </c>
      <c r="J16" s="2936" t="s">
        <v>3082</v>
      </c>
      <c r="K16" s="2936" t="s">
        <v>3052</v>
      </c>
      <c r="L16" s="2936" t="s">
        <v>3083</v>
      </c>
      <c r="M16" s="2936" t="s">
        <v>3084</v>
      </c>
      <c r="N16" s="2936">
        <v>4525</v>
      </c>
      <c r="O16" s="2936">
        <v>79.599999999999994</v>
      </c>
      <c r="P16" s="2936">
        <v>341.13</v>
      </c>
      <c r="Q16" s="2936">
        <v>28.37</v>
      </c>
      <c r="R16" s="2936" t="s">
        <v>2996</v>
      </c>
      <c r="S16" s="2936">
        <f t="shared" si="0"/>
        <v>1193.9944060372579</v>
      </c>
    </row>
    <row r="17" spans="1:19">
      <c r="A17" s="2936" t="s">
        <v>3115</v>
      </c>
      <c r="B17" s="2936" t="s">
        <v>2995</v>
      </c>
      <c r="C17" s="2936" t="s">
        <v>3024</v>
      </c>
      <c r="D17" s="2936" t="s">
        <v>2819</v>
      </c>
      <c r="E17" s="2936" t="s">
        <v>3115</v>
      </c>
      <c r="F17" s="2936">
        <v>201707</v>
      </c>
      <c r="G17" s="2936" t="s">
        <v>3026</v>
      </c>
      <c r="H17" s="2936">
        <v>34661.800000000003</v>
      </c>
      <c r="I17" s="2936">
        <v>121316.3</v>
      </c>
      <c r="J17" s="2936" t="s">
        <v>3095</v>
      </c>
      <c r="K17" s="2936" t="s">
        <v>3104</v>
      </c>
      <c r="L17" s="2936" t="s">
        <v>3105</v>
      </c>
      <c r="M17" s="2936" t="s">
        <v>3106</v>
      </c>
      <c r="N17" s="2936">
        <v>3220</v>
      </c>
      <c r="O17" s="2936">
        <v>61.93</v>
      </c>
      <c r="P17" s="2936">
        <v>265.42</v>
      </c>
      <c r="Q17" s="2936">
        <v>0</v>
      </c>
      <c r="R17" s="2936" t="s">
        <v>2996</v>
      </c>
      <c r="S17" s="2936">
        <f t="shared" si="0"/>
        <v>928.9765678643347</v>
      </c>
    </row>
    <row r="18" spans="1:19">
      <c r="A18" s="2936" t="s">
        <v>3133</v>
      </c>
      <c r="B18" s="2936" t="s">
        <v>2995</v>
      </c>
      <c r="C18" s="2936" t="s">
        <v>3024</v>
      </c>
      <c r="D18" s="2936" t="s">
        <v>2819</v>
      </c>
      <c r="E18" s="2936" t="s">
        <v>3133</v>
      </c>
      <c r="F18" s="2936">
        <v>201727</v>
      </c>
      <c r="G18" s="2936" t="s">
        <v>3026</v>
      </c>
      <c r="H18" s="2936">
        <v>34333.300000000003</v>
      </c>
      <c r="I18" s="2936">
        <v>120166.55</v>
      </c>
      <c r="J18" s="2936" t="s">
        <v>3095</v>
      </c>
      <c r="K18" s="2936" t="s">
        <v>3126</v>
      </c>
      <c r="L18" s="2936" t="s">
        <v>3127</v>
      </c>
      <c r="M18" s="2936" t="s">
        <v>3128</v>
      </c>
      <c r="N18" s="2936">
        <v>3140</v>
      </c>
      <c r="O18" s="2936">
        <v>60.97</v>
      </c>
      <c r="P18" s="2936">
        <v>261.3</v>
      </c>
      <c r="Q18" s="2936">
        <v>0</v>
      </c>
      <c r="R18" s="2936" t="s">
        <v>2996</v>
      </c>
      <c r="S18" s="2936">
        <f t="shared" si="0"/>
        <v>914.56399472232488</v>
      </c>
    </row>
    <row r="19" spans="1:19">
      <c r="A19" s="2936" t="s">
        <v>3101</v>
      </c>
      <c r="B19" s="2936" t="s">
        <v>2995</v>
      </c>
      <c r="C19" s="2936" t="s">
        <v>3024</v>
      </c>
      <c r="D19" s="2936" t="s">
        <v>2819</v>
      </c>
      <c r="E19" s="2936" t="s">
        <v>3101</v>
      </c>
      <c r="F19" s="2936">
        <v>201644</v>
      </c>
      <c r="G19" s="2936" t="s">
        <v>3026</v>
      </c>
      <c r="H19" s="2936">
        <v>34327.9</v>
      </c>
      <c r="I19" s="2936">
        <v>120147.65</v>
      </c>
      <c r="J19" s="2936" t="s">
        <v>3095</v>
      </c>
      <c r="K19" s="2936" t="s">
        <v>3096</v>
      </c>
      <c r="L19" s="2936" t="s">
        <v>3097</v>
      </c>
      <c r="M19" s="2936" t="s">
        <v>3098</v>
      </c>
      <c r="N19" s="2936">
        <v>3193</v>
      </c>
      <c r="O19" s="2936">
        <v>62.01</v>
      </c>
      <c r="P19" s="2936">
        <v>265.75</v>
      </c>
      <c r="Q19" s="2936">
        <v>0</v>
      </c>
      <c r="R19" s="2936" t="s">
        <v>2996</v>
      </c>
      <c r="S19" s="2936">
        <f t="shared" si="0"/>
        <v>930.14719805173047</v>
      </c>
    </row>
    <row r="20" spans="1:19">
      <c r="A20" s="2936" t="s">
        <v>3113</v>
      </c>
      <c r="B20" s="2936" t="s">
        <v>2995</v>
      </c>
      <c r="C20" s="2936" t="s">
        <v>3024</v>
      </c>
      <c r="D20" s="2936" t="s">
        <v>2819</v>
      </c>
      <c r="E20" s="2936" t="s">
        <v>3113</v>
      </c>
      <c r="F20" s="2936">
        <v>201712</v>
      </c>
      <c r="G20" s="2936" t="s">
        <v>3026</v>
      </c>
      <c r="H20" s="2936">
        <v>34186.699999999997</v>
      </c>
      <c r="I20" s="2936">
        <v>119653.45</v>
      </c>
      <c r="J20" s="2936" t="s">
        <v>3095</v>
      </c>
      <c r="K20" s="2936" t="s">
        <v>3104</v>
      </c>
      <c r="L20" s="2936" t="s">
        <v>3105</v>
      </c>
      <c r="M20" s="2936" t="s">
        <v>3106</v>
      </c>
      <c r="N20" s="2936">
        <v>3176</v>
      </c>
      <c r="O20" s="2936">
        <v>61.93</v>
      </c>
      <c r="P20" s="2936">
        <v>265.43</v>
      </c>
      <c r="Q20" s="2936">
        <v>0</v>
      </c>
      <c r="R20" s="2936" t="s">
        <v>2996</v>
      </c>
      <c r="S20" s="2936">
        <f t="shared" si="0"/>
        <v>929.01625485934596</v>
      </c>
    </row>
    <row r="21" spans="1:19">
      <c r="A21" s="2936" t="s">
        <v>3108</v>
      </c>
      <c r="B21" s="2936" t="s">
        <v>2995</v>
      </c>
      <c r="C21" s="2936" t="s">
        <v>3024</v>
      </c>
      <c r="D21" s="2936" t="s">
        <v>2819</v>
      </c>
      <c r="E21" s="2936" t="s">
        <v>3108</v>
      </c>
      <c r="F21" s="2936">
        <v>201714</v>
      </c>
      <c r="G21" s="2936" t="s">
        <v>3026</v>
      </c>
      <c r="H21" s="2936">
        <v>34000</v>
      </c>
      <c r="I21" s="2936">
        <v>119000</v>
      </c>
      <c r="J21" s="2936" t="s">
        <v>3095</v>
      </c>
      <c r="K21" s="2936" t="s">
        <v>3104</v>
      </c>
      <c r="L21" s="2936" t="s">
        <v>3105</v>
      </c>
      <c r="M21" s="2936" t="s">
        <v>3106</v>
      </c>
      <c r="N21" s="2936">
        <v>3159</v>
      </c>
      <c r="O21" s="2936">
        <v>61.94</v>
      </c>
      <c r="P21" s="2936">
        <v>265.45</v>
      </c>
      <c r="Q21" s="2936">
        <v>0</v>
      </c>
      <c r="R21" s="2936" t="s">
        <v>2996</v>
      </c>
      <c r="S21" s="2936">
        <f t="shared" si="0"/>
        <v>929.11764705882342</v>
      </c>
    </row>
    <row r="22" spans="1:19">
      <c r="A22" s="2936" t="s">
        <v>3132</v>
      </c>
      <c r="B22" s="2936" t="s">
        <v>2995</v>
      </c>
      <c r="C22" s="2936" t="s">
        <v>3024</v>
      </c>
      <c r="D22" s="2936" t="s">
        <v>2819</v>
      </c>
      <c r="E22" s="2936" t="s">
        <v>3132</v>
      </c>
      <c r="F22" s="2936">
        <v>201725</v>
      </c>
      <c r="G22" s="2936" t="s">
        <v>3026</v>
      </c>
      <c r="H22" s="2936">
        <v>33666.699999999997</v>
      </c>
      <c r="I22" s="2936">
        <v>117833.45</v>
      </c>
      <c r="J22" s="2936" t="s">
        <v>3095</v>
      </c>
      <c r="K22" s="2936" t="s">
        <v>3126</v>
      </c>
      <c r="L22" s="2936" t="s">
        <v>3127</v>
      </c>
      <c r="M22" s="2936" t="s">
        <v>3128</v>
      </c>
      <c r="N22" s="2936">
        <v>3080</v>
      </c>
      <c r="O22" s="2936">
        <v>60.99</v>
      </c>
      <c r="P22" s="2936">
        <v>261.38</v>
      </c>
      <c r="Q22" s="2936">
        <v>0</v>
      </c>
      <c r="R22" s="2936" t="s">
        <v>2996</v>
      </c>
      <c r="S22" s="2936">
        <f t="shared" si="0"/>
        <v>914.85057935586212</v>
      </c>
    </row>
    <row r="23" spans="1:19">
      <c r="A23" s="2936" t="s">
        <v>3131</v>
      </c>
      <c r="B23" s="2936" t="s">
        <v>2995</v>
      </c>
      <c r="C23" s="2936" t="s">
        <v>3024</v>
      </c>
      <c r="D23" s="2936" t="s">
        <v>2819</v>
      </c>
      <c r="E23" s="2936" t="s">
        <v>3131</v>
      </c>
      <c r="F23" s="2936">
        <v>201722</v>
      </c>
      <c r="G23" s="2936" t="s">
        <v>3026</v>
      </c>
      <c r="H23" s="2936">
        <v>33666</v>
      </c>
      <c r="I23" s="2936">
        <v>117831</v>
      </c>
      <c r="J23" s="2936" t="s">
        <v>3095</v>
      </c>
      <c r="K23" s="2936" t="s">
        <v>3126</v>
      </c>
      <c r="L23" s="2936" t="s">
        <v>3127</v>
      </c>
      <c r="M23" s="2936" t="s">
        <v>3128</v>
      </c>
      <c r="N23" s="2936">
        <v>3080</v>
      </c>
      <c r="O23" s="2936">
        <v>60.99</v>
      </c>
      <c r="P23" s="2936">
        <v>261.38</v>
      </c>
      <c r="Q23" s="2936">
        <v>0</v>
      </c>
      <c r="R23" s="2936" t="s">
        <v>2996</v>
      </c>
      <c r="S23" s="2936">
        <f t="shared" si="0"/>
        <v>914.86960137824508</v>
      </c>
    </row>
    <row r="24" spans="1:19">
      <c r="A24" s="2936" t="s">
        <v>3103</v>
      </c>
      <c r="B24" s="2936" t="s">
        <v>2995</v>
      </c>
      <c r="C24" s="2936" t="s">
        <v>3024</v>
      </c>
      <c r="D24" s="2936" t="s">
        <v>2819</v>
      </c>
      <c r="E24" s="2936" t="s">
        <v>3103</v>
      </c>
      <c r="F24" s="2936">
        <v>201708</v>
      </c>
      <c r="G24" s="2936" t="s">
        <v>3026</v>
      </c>
      <c r="H24" s="2936">
        <v>33523.5</v>
      </c>
      <c r="I24" s="2936">
        <v>117332.25</v>
      </c>
      <c r="J24" s="2936" t="s">
        <v>3095</v>
      </c>
      <c r="K24" s="2936" t="s">
        <v>3104</v>
      </c>
      <c r="L24" s="2936" t="s">
        <v>3105</v>
      </c>
      <c r="M24" s="2936" t="s">
        <v>3106</v>
      </c>
      <c r="N24" s="2936">
        <v>3115</v>
      </c>
      <c r="O24" s="2936">
        <v>61.95</v>
      </c>
      <c r="P24" s="2936">
        <v>265.49</v>
      </c>
      <c r="Q24" s="2936">
        <v>0</v>
      </c>
      <c r="R24" s="2936" t="s">
        <v>2996</v>
      </c>
      <c r="S24" s="2936">
        <f t="shared" si="0"/>
        <v>929.19892016048448</v>
      </c>
    </row>
    <row r="25" spans="1:19">
      <c r="A25" s="2936" t="s">
        <v>3112</v>
      </c>
      <c r="B25" s="2936" t="s">
        <v>2995</v>
      </c>
      <c r="C25" s="2936" t="s">
        <v>3024</v>
      </c>
      <c r="D25" s="2936" t="s">
        <v>2819</v>
      </c>
      <c r="E25" s="2936" t="s">
        <v>3112</v>
      </c>
      <c r="F25" s="2936">
        <v>201716</v>
      </c>
      <c r="G25" s="2936" t="s">
        <v>3026</v>
      </c>
      <c r="H25" s="2936">
        <v>33399.800000000003</v>
      </c>
      <c r="I25" s="2936">
        <v>116899.3</v>
      </c>
      <c r="J25" s="2936" t="s">
        <v>3095</v>
      </c>
      <c r="K25" s="2936" t="s">
        <v>3104</v>
      </c>
      <c r="L25" s="2936" t="s">
        <v>3105</v>
      </c>
      <c r="M25" s="2936" t="s">
        <v>3106</v>
      </c>
      <c r="N25" s="2936">
        <v>3103</v>
      </c>
      <c r="O25" s="2936">
        <v>61.94</v>
      </c>
      <c r="P25" s="2936">
        <v>265.43</v>
      </c>
      <c r="Q25" s="2936">
        <v>0</v>
      </c>
      <c r="R25" s="2936" t="s">
        <v>2996</v>
      </c>
      <c r="S25" s="2936">
        <f t="shared" si="0"/>
        <v>929.04747932622331</v>
      </c>
    </row>
    <row r="26" spans="1:19">
      <c r="A26" s="2936" t="s">
        <v>3130</v>
      </c>
      <c r="B26" s="2936" t="s">
        <v>2995</v>
      </c>
      <c r="C26" s="2936" t="s">
        <v>3024</v>
      </c>
      <c r="D26" s="2936" t="s">
        <v>2819</v>
      </c>
      <c r="E26" s="2936" t="s">
        <v>3130</v>
      </c>
      <c r="F26" s="2936">
        <v>201726</v>
      </c>
      <c r="G26" s="2936" t="s">
        <v>3026</v>
      </c>
      <c r="H26" s="2936">
        <v>33333.300000000003</v>
      </c>
      <c r="I26" s="2936">
        <v>116666.55</v>
      </c>
      <c r="J26" s="2936" t="s">
        <v>3095</v>
      </c>
      <c r="K26" s="2936" t="s">
        <v>3126</v>
      </c>
      <c r="L26" s="2936" t="s">
        <v>3127</v>
      </c>
      <c r="M26" s="2936" t="s">
        <v>3128</v>
      </c>
      <c r="N26" s="2936">
        <v>3050</v>
      </c>
      <c r="O26" s="2936">
        <v>61</v>
      </c>
      <c r="P26" s="2936">
        <v>261.43</v>
      </c>
      <c r="Q26" s="2936">
        <v>0</v>
      </c>
      <c r="R26" s="2936" t="s">
        <v>2996</v>
      </c>
      <c r="S26" s="2936">
        <f t="shared" si="0"/>
        <v>915.00091500091492</v>
      </c>
    </row>
    <row r="27" spans="1:19">
      <c r="A27" s="2936" t="s">
        <v>3109</v>
      </c>
      <c r="B27" s="2936" t="s">
        <v>2995</v>
      </c>
      <c r="C27" s="2936" t="s">
        <v>3024</v>
      </c>
      <c r="D27" s="2936" t="s">
        <v>2819</v>
      </c>
      <c r="E27" s="2936" t="s">
        <v>3109</v>
      </c>
      <c r="F27" s="2936">
        <v>201710</v>
      </c>
      <c r="G27" s="2936" t="s">
        <v>3026</v>
      </c>
      <c r="H27" s="2936">
        <v>33333.300000000003</v>
      </c>
      <c r="I27" s="2936">
        <v>116666.55</v>
      </c>
      <c r="J27" s="2936" t="s">
        <v>3095</v>
      </c>
      <c r="K27" s="2936" t="s">
        <v>3104</v>
      </c>
      <c r="L27" s="2936" t="s">
        <v>3105</v>
      </c>
      <c r="M27" s="2936" t="s">
        <v>3106</v>
      </c>
      <c r="N27" s="2936">
        <v>3097</v>
      </c>
      <c r="O27" s="2936">
        <v>61.94</v>
      </c>
      <c r="P27" s="2936">
        <v>265.45</v>
      </c>
      <c r="Q27" s="2936">
        <v>0</v>
      </c>
      <c r="R27" s="2936" t="s">
        <v>2996</v>
      </c>
      <c r="S27" s="2936">
        <f t="shared" si="0"/>
        <v>929.10092910092908</v>
      </c>
    </row>
    <row r="28" spans="1:19">
      <c r="A28" s="2936" t="s">
        <v>3087</v>
      </c>
      <c r="B28" s="2936" t="s">
        <v>2995</v>
      </c>
      <c r="C28" s="2936" t="s">
        <v>3024</v>
      </c>
      <c r="D28" s="2936" t="s">
        <v>2819</v>
      </c>
      <c r="E28" s="2936" t="s">
        <v>3087</v>
      </c>
      <c r="F28" s="2936">
        <v>201607</v>
      </c>
      <c r="G28" s="2936" t="s">
        <v>3026</v>
      </c>
      <c r="H28" s="2936">
        <v>33333.300000000003</v>
      </c>
      <c r="I28" s="2936">
        <v>116666.55</v>
      </c>
      <c r="J28" s="2936" t="s">
        <v>3082</v>
      </c>
      <c r="K28" s="2936" t="s">
        <v>3052</v>
      </c>
      <c r="L28" s="2936" t="s">
        <v>3083</v>
      </c>
      <c r="M28" s="2936" t="s">
        <v>3084</v>
      </c>
      <c r="N28" s="2936">
        <v>3980</v>
      </c>
      <c r="O28" s="2936">
        <v>79.599999999999994</v>
      </c>
      <c r="P28" s="2936">
        <v>341.13</v>
      </c>
      <c r="Q28" s="2936">
        <v>28.39</v>
      </c>
      <c r="R28" s="2936" t="s">
        <v>2996</v>
      </c>
      <c r="S28" s="2936">
        <f t="shared" si="0"/>
        <v>1194.0011940011939</v>
      </c>
    </row>
    <row r="29" spans="1:19">
      <c r="A29" s="2936" t="s">
        <v>3129</v>
      </c>
      <c r="B29" s="2936" t="s">
        <v>2995</v>
      </c>
      <c r="C29" s="2936" t="s">
        <v>3024</v>
      </c>
      <c r="D29" s="2936" t="s">
        <v>2819</v>
      </c>
      <c r="E29" s="2936" t="s">
        <v>3129</v>
      </c>
      <c r="F29" s="2936">
        <v>201723</v>
      </c>
      <c r="G29" s="2936" t="s">
        <v>3026</v>
      </c>
      <c r="H29" s="2936">
        <v>33000.699999999997</v>
      </c>
      <c r="I29" s="2936">
        <v>115502.45</v>
      </c>
      <c r="J29" s="2936" t="s">
        <v>3095</v>
      </c>
      <c r="K29" s="2936" t="s">
        <v>3126</v>
      </c>
      <c r="L29" s="2936" t="s">
        <v>3127</v>
      </c>
      <c r="M29" s="2936" t="s">
        <v>3128</v>
      </c>
      <c r="N29" s="2936">
        <v>3020</v>
      </c>
      <c r="O29" s="2936">
        <v>61.01</v>
      </c>
      <c r="P29" s="2936">
        <v>261.47000000000003</v>
      </c>
      <c r="Q29" s="2936">
        <v>0</v>
      </c>
      <c r="R29" s="2936" t="s">
        <v>2996</v>
      </c>
      <c r="S29" s="2936">
        <f t="shared" si="0"/>
        <v>915.1321032584159</v>
      </c>
    </row>
    <row r="30" spans="1:19">
      <c r="A30" s="2936" t="s">
        <v>3110</v>
      </c>
      <c r="B30" s="2936" t="s">
        <v>2995</v>
      </c>
      <c r="C30" s="2936" t="s">
        <v>3024</v>
      </c>
      <c r="D30" s="2936" t="s">
        <v>2819</v>
      </c>
      <c r="E30" s="2936" t="s">
        <v>3110</v>
      </c>
      <c r="F30" s="2936">
        <v>201715</v>
      </c>
      <c r="G30" s="2936" t="s">
        <v>3026</v>
      </c>
      <c r="H30" s="2936">
        <v>33000</v>
      </c>
      <c r="I30" s="2936">
        <v>115500</v>
      </c>
      <c r="J30" s="2936" t="s">
        <v>3095</v>
      </c>
      <c r="K30" s="2936" t="s">
        <v>3104</v>
      </c>
      <c r="L30" s="2936" t="s">
        <v>3105</v>
      </c>
      <c r="M30" s="2936" t="s">
        <v>3106</v>
      </c>
      <c r="N30" s="2936">
        <v>3066</v>
      </c>
      <c r="O30" s="2936">
        <v>61.94</v>
      </c>
      <c r="P30" s="2936">
        <v>265.44</v>
      </c>
      <c r="Q30" s="2936">
        <v>0</v>
      </c>
      <c r="R30" s="2936" t="s">
        <v>2996</v>
      </c>
      <c r="S30" s="2936">
        <f t="shared" si="0"/>
        <v>929.09090909090912</v>
      </c>
    </row>
    <row r="31" spans="1:19">
      <c r="A31" s="2936" t="s">
        <v>3125</v>
      </c>
      <c r="B31" s="2936" t="s">
        <v>2995</v>
      </c>
      <c r="C31" s="2936" t="s">
        <v>3024</v>
      </c>
      <c r="D31" s="2936" t="s">
        <v>2819</v>
      </c>
      <c r="E31" s="2936" t="s">
        <v>3125</v>
      </c>
      <c r="F31" s="2936">
        <v>201724</v>
      </c>
      <c r="G31" s="2936" t="s">
        <v>3026</v>
      </c>
      <c r="H31" s="2936">
        <v>32999.9</v>
      </c>
      <c r="I31" s="2936">
        <v>115499.65</v>
      </c>
      <c r="J31" s="2936" t="s">
        <v>3095</v>
      </c>
      <c r="K31" s="2936" t="s">
        <v>3126</v>
      </c>
      <c r="L31" s="2936" t="s">
        <v>3127</v>
      </c>
      <c r="M31" s="2936" t="s">
        <v>3128</v>
      </c>
      <c r="N31" s="2936">
        <v>3020</v>
      </c>
      <c r="O31" s="2936">
        <v>61.01</v>
      </c>
      <c r="P31" s="2936">
        <v>261.47000000000003</v>
      </c>
      <c r="Q31" s="2936">
        <v>0</v>
      </c>
      <c r="R31" s="2936" t="s">
        <v>2996</v>
      </c>
      <c r="S31" s="2936">
        <f t="shared" si="0"/>
        <v>915.15428834632826</v>
      </c>
    </row>
    <row r="32" spans="1:19">
      <c r="A32" s="2936" t="s">
        <v>3107</v>
      </c>
      <c r="B32" s="2936" t="s">
        <v>2995</v>
      </c>
      <c r="C32" s="2936" t="s">
        <v>3024</v>
      </c>
      <c r="D32" s="2936" t="s">
        <v>2819</v>
      </c>
      <c r="E32" s="2936" t="s">
        <v>3107</v>
      </c>
      <c r="F32" s="2936">
        <v>201713</v>
      </c>
      <c r="G32" s="2936" t="s">
        <v>3026</v>
      </c>
      <c r="H32" s="2936">
        <v>32868.699999999997</v>
      </c>
      <c r="I32" s="2936">
        <v>115040.45</v>
      </c>
      <c r="J32" s="2936" t="s">
        <v>3095</v>
      </c>
      <c r="K32" s="2936" t="s">
        <v>3104</v>
      </c>
      <c r="L32" s="2936" t="s">
        <v>3105</v>
      </c>
      <c r="M32" s="2936" t="s">
        <v>3106</v>
      </c>
      <c r="N32" s="2936">
        <v>3054</v>
      </c>
      <c r="O32" s="2936">
        <v>61.94</v>
      </c>
      <c r="P32" s="2936">
        <v>265.47000000000003</v>
      </c>
      <c r="Q32" s="2936">
        <v>0</v>
      </c>
      <c r="R32" s="2936" t="s">
        <v>2996</v>
      </c>
      <c r="S32" s="2936">
        <f t="shared" si="0"/>
        <v>929.15144194933191</v>
      </c>
    </row>
    <row r="33" spans="1:16146">
      <c r="A33" s="2936" t="s">
        <v>3114</v>
      </c>
      <c r="B33" s="2936" t="s">
        <v>2995</v>
      </c>
      <c r="C33" s="2936" t="s">
        <v>3024</v>
      </c>
      <c r="D33" s="2936" t="s">
        <v>2819</v>
      </c>
      <c r="E33" s="2936" t="s">
        <v>3114</v>
      </c>
      <c r="F33" s="2936">
        <v>201711</v>
      </c>
      <c r="G33" s="2936" t="s">
        <v>3026</v>
      </c>
      <c r="H33" s="2936">
        <v>32357.200000000001</v>
      </c>
      <c r="I33" s="2936">
        <v>113250.2</v>
      </c>
      <c r="J33" s="2936" t="s">
        <v>3095</v>
      </c>
      <c r="K33" s="2936" t="s">
        <v>3104</v>
      </c>
      <c r="L33" s="2936" t="s">
        <v>3105</v>
      </c>
      <c r="M33" s="2936" t="s">
        <v>3106</v>
      </c>
      <c r="N33" s="2936">
        <v>3006</v>
      </c>
      <c r="O33" s="2936">
        <v>61.93</v>
      </c>
      <c r="P33" s="2936">
        <v>265.43</v>
      </c>
      <c r="Q33" s="2936">
        <v>0</v>
      </c>
      <c r="R33" s="2936" t="s">
        <v>2996</v>
      </c>
      <c r="S33" s="2936">
        <f t="shared" si="0"/>
        <v>929.00498188965673</v>
      </c>
    </row>
    <row r="34" spans="1:16146">
      <c r="A34" s="2936" t="s">
        <v>3100</v>
      </c>
      <c r="B34" s="2936" t="s">
        <v>2995</v>
      </c>
      <c r="C34" s="2936" t="s">
        <v>3024</v>
      </c>
      <c r="D34" s="2936" t="s">
        <v>2819</v>
      </c>
      <c r="E34" s="2936" t="s">
        <v>3100</v>
      </c>
      <c r="F34" s="2936">
        <v>201643</v>
      </c>
      <c r="G34" s="2936" t="s">
        <v>3026</v>
      </c>
      <c r="H34" s="2936">
        <v>32338.7</v>
      </c>
      <c r="I34" s="2936">
        <v>113185.45</v>
      </c>
      <c r="J34" s="2936" t="s">
        <v>3095</v>
      </c>
      <c r="K34" s="2936" t="s">
        <v>3096</v>
      </c>
      <c r="L34" s="2936" t="s">
        <v>3097</v>
      </c>
      <c r="M34" s="2936" t="s">
        <v>3098</v>
      </c>
      <c r="N34" s="2936">
        <v>3008</v>
      </c>
      <c r="O34" s="2936">
        <v>62.01</v>
      </c>
      <c r="P34" s="2936">
        <v>265.75</v>
      </c>
      <c r="Q34" s="2936">
        <v>0</v>
      </c>
      <c r="R34" s="2936" t="s">
        <v>2996</v>
      </c>
      <c r="S34" s="2936">
        <f t="shared" ref="S34:S52" si="1">N34/H34*10000</f>
        <v>930.1548918169251</v>
      </c>
    </row>
    <row r="35" spans="1:16146">
      <c r="A35" s="2936" t="s">
        <v>3111</v>
      </c>
      <c r="B35" s="2936" t="s">
        <v>2995</v>
      </c>
      <c r="C35" s="2936" t="s">
        <v>3024</v>
      </c>
      <c r="D35" s="2936" t="s">
        <v>2819</v>
      </c>
      <c r="E35" s="2936" t="s">
        <v>3111</v>
      </c>
      <c r="F35" s="2936">
        <v>201709</v>
      </c>
      <c r="G35" s="2936" t="s">
        <v>3026</v>
      </c>
      <c r="H35" s="2936">
        <v>32000</v>
      </c>
      <c r="I35" s="2936">
        <v>112000</v>
      </c>
      <c r="J35" s="2936" t="s">
        <v>3095</v>
      </c>
      <c r="K35" s="2936" t="s">
        <v>3104</v>
      </c>
      <c r="L35" s="2936" t="s">
        <v>3105</v>
      </c>
      <c r="M35" s="2936" t="s">
        <v>3106</v>
      </c>
      <c r="N35" s="2936">
        <v>2973</v>
      </c>
      <c r="O35" s="2936">
        <v>61.94</v>
      </c>
      <c r="P35" s="2936">
        <v>265.44</v>
      </c>
      <c r="Q35" s="2936">
        <v>0</v>
      </c>
      <c r="R35" s="2936" t="s">
        <v>2996</v>
      </c>
      <c r="S35" s="2936">
        <f t="shared" si="1"/>
        <v>929.0625</v>
      </c>
    </row>
    <row r="36" spans="1:16146">
      <c r="A36" s="2936" t="s">
        <v>3099</v>
      </c>
      <c r="B36" s="2936" t="s">
        <v>2995</v>
      </c>
      <c r="C36" s="2936" t="s">
        <v>3024</v>
      </c>
      <c r="D36" s="2936" t="s">
        <v>2819</v>
      </c>
      <c r="E36" s="2936" t="s">
        <v>3099</v>
      </c>
      <c r="F36" s="2936">
        <v>201646</v>
      </c>
      <c r="G36" s="2936" t="s">
        <v>3026</v>
      </c>
      <c r="H36" s="2936">
        <v>31538</v>
      </c>
      <c r="I36" s="2936">
        <v>110383</v>
      </c>
      <c r="J36" s="2936" t="s">
        <v>3095</v>
      </c>
      <c r="K36" s="2936" t="s">
        <v>3096</v>
      </c>
      <c r="L36" s="2936" t="s">
        <v>3097</v>
      </c>
      <c r="M36" s="2936" t="s">
        <v>3098</v>
      </c>
      <c r="N36" s="2936">
        <v>2934</v>
      </c>
      <c r="O36" s="2936">
        <v>62.02</v>
      </c>
      <c r="P36" s="2936">
        <v>265.8</v>
      </c>
      <c r="Q36" s="2936">
        <v>0</v>
      </c>
      <c r="R36" s="2936" t="s">
        <v>2996</v>
      </c>
      <c r="S36" s="2936">
        <f t="shared" si="1"/>
        <v>930.30629716532439</v>
      </c>
    </row>
    <row r="37" spans="1:16146">
      <c r="A37" s="2936" t="s">
        <v>3094</v>
      </c>
      <c r="B37" s="2936" t="s">
        <v>2995</v>
      </c>
      <c r="C37" s="2936" t="s">
        <v>3024</v>
      </c>
      <c r="D37" s="2936" t="s">
        <v>2819</v>
      </c>
      <c r="E37" s="2936" t="s">
        <v>3094</v>
      </c>
      <c r="F37" s="2936">
        <v>201645</v>
      </c>
      <c r="G37" s="2936" t="s">
        <v>3026</v>
      </c>
      <c r="H37" s="2936">
        <v>20001.2</v>
      </c>
      <c r="I37" s="2936">
        <v>70004.2</v>
      </c>
      <c r="J37" s="2936" t="s">
        <v>3095</v>
      </c>
      <c r="K37" s="2936" t="s">
        <v>3096</v>
      </c>
      <c r="L37" s="2936" t="s">
        <v>3097</v>
      </c>
      <c r="M37" s="2936" t="s">
        <v>3098</v>
      </c>
      <c r="N37" s="2936">
        <v>1861</v>
      </c>
      <c r="O37" s="2936">
        <v>62.03</v>
      </c>
      <c r="P37" s="2936">
        <v>265.83</v>
      </c>
      <c r="Q37" s="2936">
        <v>0</v>
      </c>
      <c r="R37" s="2936" t="s">
        <v>2996</v>
      </c>
      <c r="S37" s="2936">
        <f t="shared" si="1"/>
        <v>930.44417334959894</v>
      </c>
    </row>
    <row r="38" spans="1:16146">
      <c r="A38" s="2936" t="s">
        <v>3060</v>
      </c>
      <c r="B38" s="2936" t="s">
        <v>2995</v>
      </c>
      <c r="C38" s="2936" t="s">
        <v>3024</v>
      </c>
      <c r="D38" s="2936" t="s">
        <v>2819</v>
      </c>
      <c r="E38" s="2936" t="s">
        <v>3060</v>
      </c>
      <c r="F38" s="2936">
        <v>201758</v>
      </c>
      <c r="G38" s="2936" t="s">
        <v>3026</v>
      </c>
      <c r="H38" s="2936">
        <v>15590</v>
      </c>
      <c r="I38" s="2936">
        <v>38975</v>
      </c>
      <c r="J38" s="2936" t="s">
        <v>3032</v>
      </c>
      <c r="K38" s="2936" t="s">
        <v>3061</v>
      </c>
      <c r="L38" s="2936" t="s">
        <v>3062</v>
      </c>
      <c r="M38" s="2936" t="s">
        <v>3063</v>
      </c>
      <c r="N38" s="2936">
        <v>2853</v>
      </c>
      <c r="O38" s="2936">
        <v>122</v>
      </c>
      <c r="P38" s="2936">
        <v>732</v>
      </c>
      <c r="Q38" s="2936">
        <v>0</v>
      </c>
      <c r="R38" s="2936" t="s">
        <v>2996</v>
      </c>
      <c r="S38" s="2936">
        <f t="shared" si="1"/>
        <v>1830.0192431045541</v>
      </c>
    </row>
    <row r="39" spans="1:16146">
      <c r="A39" s="2936" t="s">
        <v>3102</v>
      </c>
      <c r="B39" s="2936" t="s">
        <v>2995</v>
      </c>
      <c r="C39" s="2936" t="s">
        <v>3024</v>
      </c>
      <c r="D39" s="2936" t="s">
        <v>2819</v>
      </c>
      <c r="E39" s="2936" t="s">
        <v>3102</v>
      </c>
      <c r="F39" s="2936">
        <v>201647</v>
      </c>
      <c r="G39" s="2936" t="s">
        <v>3026</v>
      </c>
      <c r="H39" s="2936">
        <v>15127</v>
      </c>
      <c r="I39" s="2936">
        <v>52944.5</v>
      </c>
      <c r="J39" s="2936" t="s">
        <v>3095</v>
      </c>
      <c r="K39" s="2936" t="s">
        <v>3096</v>
      </c>
      <c r="L39" s="2936" t="s">
        <v>3097</v>
      </c>
      <c r="M39" s="2936" t="s">
        <v>3098</v>
      </c>
      <c r="N39" s="2936">
        <v>1407</v>
      </c>
      <c r="O39" s="2936">
        <v>62.01</v>
      </c>
      <c r="P39" s="2936">
        <v>265.75</v>
      </c>
      <c r="Q39" s="2936">
        <v>0</v>
      </c>
      <c r="R39" s="2936" t="s">
        <v>2996</v>
      </c>
      <c r="S39" s="2936">
        <f t="shared" si="1"/>
        <v>930.12494215640913</v>
      </c>
    </row>
    <row r="40" spans="1:16146">
      <c r="A40" s="2936" t="s">
        <v>3050</v>
      </c>
      <c r="B40" s="2936" t="s">
        <v>2995</v>
      </c>
      <c r="C40" s="2936" t="s">
        <v>3024</v>
      </c>
      <c r="D40" s="2936" t="s">
        <v>2819</v>
      </c>
      <c r="E40" s="2936" t="s">
        <v>3050</v>
      </c>
      <c r="F40" s="2936">
        <v>201608</v>
      </c>
      <c r="G40" s="2936" t="s">
        <v>3026</v>
      </c>
      <c r="H40" s="2936">
        <v>11507.1</v>
      </c>
      <c r="I40" s="2936">
        <v>17260.650000000001</v>
      </c>
      <c r="J40" s="2936" t="s">
        <v>3051</v>
      </c>
      <c r="K40" s="2936" t="s">
        <v>3052</v>
      </c>
      <c r="L40" s="2936" t="s">
        <v>3053</v>
      </c>
      <c r="M40" s="2936" t="s">
        <v>3054</v>
      </c>
      <c r="N40" s="2936">
        <v>2500</v>
      </c>
      <c r="O40" s="2936">
        <v>144.84</v>
      </c>
      <c r="P40" s="2936">
        <v>1448.38</v>
      </c>
      <c r="Q40" s="2936">
        <v>152.53</v>
      </c>
      <c r="R40" s="2936" t="s">
        <v>2996</v>
      </c>
      <c r="S40" s="2936">
        <f t="shared" si="1"/>
        <v>2172.5717165923647</v>
      </c>
    </row>
    <row r="41" spans="1:16146">
      <c r="A41" s="2936" t="s">
        <v>3073</v>
      </c>
      <c r="B41" s="2936" t="s">
        <v>2995</v>
      </c>
      <c r="C41" s="2936" t="s">
        <v>3024</v>
      </c>
      <c r="D41" s="2936" t="s">
        <v>2819</v>
      </c>
      <c r="E41" s="2936" t="s">
        <v>3073</v>
      </c>
      <c r="F41" s="2936">
        <v>201746</v>
      </c>
      <c r="G41" s="2936" t="s">
        <v>3065</v>
      </c>
      <c r="H41" s="2936">
        <v>9638</v>
      </c>
      <c r="I41" s="2936">
        <v>14457</v>
      </c>
      <c r="J41" s="2936" t="s">
        <v>3051</v>
      </c>
      <c r="K41" s="2936" t="s">
        <v>3066</v>
      </c>
      <c r="L41" s="2936" t="s">
        <v>3067</v>
      </c>
      <c r="M41" s="2936" t="s">
        <v>3068</v>
      </c>
      <c r="N41" s="2936">
        <v>1521</v>
      </c>
      <c r="O41" s="2936">
        <v>105.21</v>
      </c>
      <c r="P41" s="2936">
        <v>1052.08</v>
      </c>
      <c r="Q41" s="2936">
        <v>0</v>
      </c>
      <c r="R41" s="2936" t="s">
        <v>2996</v>
      </c>
      <c r="S41" s="2936">
        <f t="shared" si="1"/>
        <v>1578.1282423739365</v>
      </c>
    </row>
    <row r="42" spans="1:16146">
      <c r="A42" s="3189" t="s">
        <v>3174</v>
      </c>
      <c r="B42" s="3188" t="s">
        <v>2995</v>
      </c>
      <c r="C42" s="3188" t="s">
        <v>3024</v>
      </c>
      <c r="D42" s="3188" t="s">
        <v>2819</v>
      </c>
      <c r="E42" s="3188" t="s">
        <v>3069</v>
      </c>
      <c r="F42" s="3188">
        <v>201757</v>
      </c>
      <c r="G42" s="3188" t="s">
        <v>3065</v>
      </c>
      <c r="H42" s="3188">
        <v>9483</v>
      </c>
      <c r="I42" s="3188">
        <v>14224.5</v>
      </c>
      <c r="J42" s="3188" t="s">
        <v>3051</v>
      </c>
      <c r="K42" s="3188" t="s">
        <v>3070</v>
      </c>
      <c r="L42" s="3188" t="s">
        <v>3071</v>
      </c>
      <c r="M42" s="3188" t="s">
        <v>3072</v>
      </c>
      <c r="N42" s="3188">
        <v>1553</v>
      </c>
      <c r="O42" s="3188">
        <v>109.18</v>
      </c>
      <c r="P42" s="3188">
        <v>1091.77</v>
      </c>
      <c r="Q42" s="3188">
        <v>1.3</v>
      </c>
      <c r="R42" s="3188" t="s">
        <v>2996</v>
      </c>
      <c r="S42" s="3188">
        <f t="shared" si="1"/>
        <v>1637.6674048296952</v>
      </c>
      <c r="T42" s="3188"/>
      <c r="U42" s="3188"/>
      <c r="V42" s="3188"/>
      <c r="W42" s="3188"/>
      <c r="X42" s="3188"/>
      <c r="Y42" s="3188"/>
      <c r="Z42" s="3188"/>
      <c r="AA42" s="3188"/>
      <c r="AB42" s="3188"/>
      <c r="AC42" s="3188"/>
      <c r="AD42" s="3188"/>
      <c r="AE42" s="3188"/>
      <c r="AF42" s="3188"/>
      <c r="AG42" s="3188"/>
      <c r="AH42" s="3188"/>
      <c r="AI42" s="3188"/>
      <c r="AJ42" s="3188"/>
      <c r="AK42" s="3188"/>
      <c r="AL42" s="3188"/>
      <c r="AM42" s="3188"/>
      <c r="AN42" s="3188"/>
      <c r="AO42" s="3188"/>
      <c r="AP42" s="3188"/>
      <c r="AQ42" s="3188"/>
      <c r="AR42" s="3188"/>
      <c r="AS42" s="3188"/>
      <c r="AT42" s="3188"/>
      <c r="AU42" s="3188"/>
      <c r="AV42" s="3188"/>
      <c r="AW42" s="3188"/>
      <c r="AX42" s="3188"/>
      <c r="AY42" s="3188"/>
      <c r="AZ42" s="3188"/>
      <c r="BA42" s="3188"/>
      <c r="BB42" s="3188"/>
      <c r="BC42" s="3188"/>
      <c r="BD42" s="3188"/>
      <c r="BE42" s="3188"/>
      <c r="BF42" s="3188"/>
      <c r="BG42" s="3188"/>
      <c r="BH42" s="3188"/>
      <c r="BI42" s="3188"/>
      <c r="BJ42" s="3188"/>
      <c r="BK42" s="3188"/>
      <c r="BL42" s="3188"/>
      <c r="BM42" s="3188"/>
      <c r="BN42" s="3188"/>
      <c r="BO42" s="3188"/>
      <c r="BP42" s="3188"/>
      <c r="BQ42" s="3188"/>
      <c r="BR42" s="3188"/>
      <c r="BS42" s="3188"/>
      <c r="BT42" s="3188"/>
      <c r="BU42" s="3188"/>
      <c r="BV42" s="3188"/>
      <c r="BW42" s="3188"/>
      <c r="BX42" s="3188"/>
      <c r="BY42" s="3188"/>
      <c r="BZ42" s="3188"/>
      <c r="CA42" s="3188"/>
      <c r="CB42" s="3188"/>
      <c r="CC42" s="3188"/>
      <c r="CD42" s="3188"/>
      <c r="CE42" s="3188"/>
      <c r="CF42" s="3188"/>
      <c r="CG42" s="3188"/>
      <c r="CH42" s="3188"/>
      <c r="CI42" s="3188"/>
      <c r="CJ42" s="3188"/>
      <c r="CK42" s="3188"/>
      <c r="CL42" s="3188"/>
      <c r="CM42" s="3188"/>
      <c r="CN42" s="3188"/>
      <c r="CO42" s="3188"/>
      <c r="CP42" s="3188"/>
      <c r="CQ42" s="3188"/>
      <c r="CR42" s="3188"/>
      <c r="CS42" s="3188"/>
      <c r="CT42" s="3188"/>
      <c r="CU42" s="3188"/>
      <c r="CV42" s="3188"/>
      <c r="CW42" s="3188"/>
      <c r="CX42" s="3188"/>
      <c r="CY42" s="3188"/>
      <c r="CZ42" s="3188"/>
      <c r="DA42" s="3188"/>
      <c r="DB42" s="3188"/>
      <c r="DC42" s="3188"/>
      <c r="DD42" s="3188"/>
      <c r="DE42" s="3188"/>
      <c r="DF42" s="3188"/>
      <c r="DG42" s="3188"/>
      <c r="DH42" s="3188"/>
      <c r="DI42" s="3188"/>
      <c r="DJ42" s="3188"/>
      <c r="DK42" s="3188"/>
      <c r="DL42" s="3188"/>
      <c r="DM42" s="3188"/>
      <c r="DN42" s="3188"/>
      <c r="DO42" s="3188"/>
      <c r="DP42" s="3188"/>
      <c r="DQ42" s="3188"/>
      <c r="DR42" s="3188"/>
      <c r="DS42" s="3188"/>
      <c r="DT42" s="3188"/>
      <c r="DU42" s="3188"/>
      <c r="DV42" s="3188"/>
      <c r="DW42" s="3188"/>
      <c r="DX42" s="3188"/>
      <c r="DY42" s="3188"/>
      <c r="DZ42" s="3188"/>
      <c r="EA42" s="3188"/>
      <c r="EB42" s="3188"/>
      <c r="EC42" s="3188"/>
      <c r="ED42" s="3188"/>
      <c r="EE42" s="3188"/>
      <c r="EF42" s="3188"/>
      <c r="EG42" s="3188"/>
      <c r="EH42" s="3188"/>
      <c r="EI42" s="3188"/>
      <c r="EJ42" s="3188"/>
      <c r="EK42" s="3188"/>
      <c r="EL42" s="3188"/>
      <c r="EM42" s="3188"/>
      <c r="EN42" s="3188"/>
      <c r="EO42" s="3188"/>
      <c r="EP42" s="3188"/>
      <c r="EQ42" s="3188"/>
      <c r="ER42" s="3188"/>
      <c r="ES42" s="3188"/>
      <c r="ET42" s="3188"/>
      <c r="EU42" s="3188"/>
      <c r="EV42" s="3188"/>
      <c r="EW42" s="3188"/>
      <c r="EX42" s="3188"/>
      <c r="EY42" s="3188"/>
      <c r="EZ42" s="3188"/>
      <c r="FA42" s="3188"/>
      <c r="FB42" s="3188"/>
      <c r="FC42" s="3188"/>
      <c r="FD42" s="3188"/>
      <c r="FE42" s="3188"/>
      <c r="FF42" s="3188"/>
      <c r="FG42" s="3188"/>
      <c r="FH42" s="3188"/>
      <c r="FI42" s="3188"/>
      <c r="FJ42" s="3188"/>
      <c r="FK42" s="3188"/>
      <c r="FL42" s="3188"/>
      <c r="FM42" s="3188"/>
      <c r="FN42" s="3188"/>
      <c r="FO42" s="3188"/>
      <c r="FP42" s="3188"/>
      <c r="FQ42" s="3188"/>
      <c r="FR42" s="3188"/>
      <c r="FS42" s="3188"/>
      <c r="FT42" s="3188"/>
      <c r="FU42" s="3188"/>
      <c r="FV42" s="3188"/>
      <c r="FW42" s="3188"/>
      <c r="FX42" s="3188"/>
      <c r="FY42" s="3188"/>
      <c r="FZ42" s="3188"/>
      <c r="GA42" s="3188"/>
      <c r="GB42" s="3188"/>
      <c r="GC42" s="3188"/>
      <c r="GD42" s="3188"/>
      <c r="GE42" s="3188"/>
      <c r="GF42" s="3188"/>
      <c r="GG42" s="3188"/>
      <c r="GH42" s="3188"/>
      <c r="GI42" s="3188"/>
      <c r="GJ42" s="3188"/>
      <c r="GK42" s="3188"/>
      <c r="GL42" s="3188"/>
      <c r="GM42" s="3188"/>
      <c r="GN42" s="3188"/>
      <c r="GO42" s="3188"/>
      <c r="GP42" s="3188"/>
      <c r="GQ42" s="3188"/>
      <c r="GR42" s="3188"/>
      <c r="GS42" s="3188"/>
      <c r="GT42" s="3188"/>
      <c r="GU42" s="3188"/>
      <c r="GV42" s="3188"/>
      <c r="GW42" s="3188"/>
      <c r="GX42" s="3188"/>
      <c r="GY42" s="3188"/>
      <c r="GZ42" s="3188"/>
      <c r="HA42" s="3188"/>
      <c r="HB42" s="3188"/>
      <c r="HC42" s="3188"/>
      <c r="HD42" s="3188"/>
      <c r="HE42" s="3188"/>
      <c r="HF42" s="3188"/>
      <c r="HG42" s="3188"/>
      <c r="HH42" s="3188"/>
      <c r="HI42" s="3188"/>
      <c r="HJ42" s="3188"/>
      <c r="HK42" s="3188"/>
      <c r="HL42" s="3188"/>
      <c r="HM42" s="3188"/>
      <c r="HN42" s="3188"/>
      <c r="HO42" s="3188"/>
      <c r="HP42" s="3188"/>
      <c r="HQ42" s="3188"/>
      <c r="HR42" s="3188"/>
      <c r="HS42" s="3188"/>
      <c r="HT42" s="3188"/>
      <c r="HU42" s="3188"/>
      <c r="HV42" s="3188"/>
      <c r="HW42" s="3188"/>
      <c r="HX42" s="3188"/>
      <c r="HY42" s="3188"/>
      <c r="HZ42" s="3188"/>
      <c r="IA42" s="3188"/>
      <c r="IB42" s="3188"/>
      <c r="IC42" s="3188"/>
      <c r="ID42" s="3188"/>
      <c r="IE42" s="3188"/>
      <c r="IF42" s="3188"/>
      <c r="IG42" s="3188"/>
      <c r="IH42" s="3188"/>
      <c r="II42" s="3188"/>
      <c r="IJ42" s="3188"/>
      <c r="IK42" s="3188"/>
      <c r="IL42" s="3188"/>
      <c r="IM42" s="3188"/>
      <c r="IN42" s="3188"/>
      <c r="IO42" s="3188"/>
      <c r="IP42" s="3188"/>
      <c r="IQ42" s="3188"/>
      <c r="IR42" s="3188"/>
      <c r="IS42" s="3188"/>
      <c r="IT42" s="3188"/>
      <c r="IU42" s="3188"/>
      <c r="IV42" s="3188"/>
      <c r="IW42" s="3188"/>
      <c r="IX42" s="3188"/>
      <c r="IY42" s="3188"/>
      <c r="IZ42" s="3188"/>
      <c r="JA42" s="3188"/>
      <c r="JB42" s="3188"/>
      <c r="JC42" s="3188"/>
      <c r="JD42" s="3188"/>
      <c r="JE42" s="3188"/>
      <c r="JF42" s="3188"/>
      <c r="JG42" s="3188"/>
      <c r="JH42" s="3188"/>
      <c r="JI42" s="3188"/>
      <c r="JJ42" s="3188"/>
      <c r="JK42" s="3188"/>
      <c r="JL42" s="3188"/>
      <c r="JM42" s="3188"/>
      <c r="JN42" s="3188"/>
      <c r="JO42" s="3188"/>
      <c r="JP42" s="3188"/>
      <c r="JQ42" s="3188"/>
      <c r="JR42" s="3188"/>
      <c r="JS42" s="3188"/>
      <c r="JT42" s="3188"/>
      <c r="JU42" s="3188"/>
      <c r="JV42" s="3188"/>
      <c r="JW42" s="3188"/>
      <c r="JX42" s="3188"/>
      <c r="JY42" s="3188"/>
      <c r="JZ42" s="3188"/>
      <c r="KA42" s="3188"/>
      <c r="KB42" s="3188"/>
      <c r="KC42" s="3188"/>
      <c r="KD42" s="3188"/>
      <c r="KE42" s="3188"/>
      <c r="KF42" s="3188"/>
      <c r="KG42" s="3188"/>
      <c r="KH42" s="3188"/>
      <c r="KI42" s="3188"/>
      <c r="KJ42" s="3188"/>
      <c r="KK42" s="3188"/>
      <c r="KL42" s="3188"/>
      <c r="KM42" s="3188"/>
      <c r="KN42" s="3188"/>
      <c r="KO42" s="3188"/>
      <c r="KP42" s="3188"/>
      <c r="KQ42" s="3188"/>
      <c r="KR42" s="3188"/>
      <c r="KS42" s="3188"/>
      <c r="KT42" s="3188"/>
      <c r="KU42" s="3188"/>
      <c r="KV42" s="3188"/>
      <c r="KW42" s="3188"/>
      <c r="KX42" s="3188"/>
      <c r="KY42" s="3188"/>
      <c r="KZ42" s="3188"/>
      <c r="LA42" s="3188"/>
      <c r="LB42" s="3188"/>
      <c r="LC42" s="3188"/>
      <c r="LD42" s="3188"/>
      <c r="LE42" s="3188"/>
      <c r="LF42" s="3188"/>
      <c r="LG42" s="3188"/>
      <c r="LH42" s="3188"/>
      <c r="LI42" s="3188"/>
      <c r="LJ42" s="3188"/>
      <c r="LK42" s="3188"/>
      <c r="LL42" s="3188"/>
      <c r="LM42" s="3188"/>
      <c r="LN42" s="3188"/>
      <c r="LO42" s="3188"/>
      <c r="LP42" s="3188"/>
      <c r="LQ42" s="3188"/>
      <c r="LR42" s="3188"/>
      <c r="LS42" s="3188"/>
      <c r="LT42" s="3188"/>
      <c r="LU42" s="3188"/>
      <c r="LV42" s="3188"/>
      <c r="LW42" s="3188"/>
      <c r="LX42" s="3188"/>
      <c r="LY42" s="3188"/>
      <c r="LZ42" s="3188"/>
      <c r="MA42" s="3188"/>
      <c r="MB42" s="3188"/>
      <c r="MC42" s="3188"/>
      <c r="MD42" s="3188"/>
      <c r="ME42" s="3188"/>
      <c r="MF42" s="3188"/>
      <c r="MG42" s="3188"/>
      <c r="MH42" s="3188"/>
      <c r="MI42" s="3188"/>
      <c r="MJ42" s="3188"/>
      <c r="MK42" s="3188"/>
      <c r="ML42" s="3188"/>
      <c r="MM42" s="3188"/>
      <c r="MN42" s="3188"/>
      <c r="MO42" s="3188"/>
      <c r="MP42" s="3188"/>
      <c r="MQ42" s="3188"/>
      <c r="MR42" s="3188"/>
      <c r="MS42" s="3188"/>
      <c r="MT42" s="3188"/>
      <c r="MU42" s="3188"/>
      <c r="MV42" s="3188"/>
      <c r="MW42" s="3188"/>
      <c r="MX42" s="3188"/>
      <c r="MY42" s="3188"/>
      <c r="MZ42" s="3188"/>
      <c r="NA42" s="3188"/>
      <c r="NB42" s="3188"/>
      <c r="NC42" s="3188"/>
      <c r="ND42" s="3188"/>
      <c r="NE42" s="3188"/>
      <c r="NF42" s="3188"/>
      <c r="NG42" s="3188"/>
      <c r="NH42" s="3188"/>
      <c r="NI42" s="3188"/>
      <c r="NJ42" s="3188"/>
      <c r="NK42" s="3188"/>
      <c r="NL42" s="3188"/>
      <c r="NM42" s="3188"/>
      <c r="NN42" s="3188"/>
      <c r="NO42" s="3188"/>
      <c r="NP42" s="3188"/>
      <c r="NQ42" s="3188"/>
      <c r="NR42" s="3188"/>
      <c r="NS42" s="3188"/>
      <c r="NT42" s="3188"/>
      <c r="NU42" s="3188"/>
      <c r="NV42" s="3188"/>
      <c r="NW42" s="3188"/>
      <c r="NX42" s="3188"/>
      <c r="NY42" s="3188"/>
      <c r="NZ42" s="3188"/>
      <c r="OA42" s="3188"/>
      <c r="OB42" s="3188"/>
      <c r="OC42" s="3188"/>
      <c r="OD42" s="3188"/>
      <c r="OE42" s="3188"/>
      <c r="OF42" s="3188"/>
      <c r="OG42" s="3188"/>
      <c r="OH42" s="3188"/>
      <c r="OI42" s="3188"/>
      <c r="OJ42" s="3188"/>
      <c r="OK42" s="3188"/>
      <c r="OL42" s="3188"/>
      <c r="OM42" s="3188"/>
      <c r="ON42" s="3188"/>
      <c r="OO42" s="3188"/>
      <c r="OP42" s="3188"/>
      <c r="OQ42" s="3188"/>
      <c r="OR42" s="3188"/>
      <c r="OS42" s="3188"/>
      <c r="OT42" s="3188"/>
      <c r="OU42" s="3188"/>
      <c r="OV42" s="3188"/>
      <c r="OW42" s="3188"/>
      <c r="OX42" s="3188"/>
      <c r="OY42" s="3188"/>
      <c r="OZ42" s="3188"/>
      <c r="PA42" s="3188"/>
      <c r="PB42" s="3188"/>
      <c r="PC42" s="3188"/>
      <c r="PD42" s="3188"/>
      <c r="PE42" s="3188"/>
      <c r="PF42" s="3188"/>
      <c r="PG42" s="3188"/>
      <c r="PH42" s="3188"/>
      <c r="PI42" s="3188"/>
      <c r="PJ42" s="3188"/>
      <c r="PK42" s="3188"/>
      <c r="PL42" s="3188"/>
      <c r="PM42" s="3188"/>
      <c r="PN42" s="3188"/>
      <c r="PO42" s="3188"/>
      <c r="PP42" s="3188"/>
      <c r="PQ42" s="3188"/>
      <c r="PR42" s="3188"/>
      <c r="PS42" s="3188"/>
      <c r="PT42" s="3188"/>
      <c r="PU42" s="3188"/>
      <c r="PV42" s="3188"/>
      <c r="PW42" s="3188"/>
      <c r="PX42" s="3188"/>
      <c r="PY42" s="3188"/>
      <c r="PZ42" s="3188"/>
      <c r="QA42" s="3188"/>
      <c r="QB42" s="3188"/>
      <c r="QC42" s="3188"/>
      <c r="QD42" s="3188"/>
      <c r="QE42" s="3188"/>
      <c r="QF42" s="3188"/>
      <c r="QG42" s="3188"/>
      <c r="QH42" s="3188"/>
      <c r="QI42" s="3188"/>
      <c r="QJ42" s="3188"/>
      <c r="QK42" s="3188"/>
      <c r="QL42" s="3188"/>
      <c r="QM42" s="3188"/>
      <c r="QN42" s="3188"/>
      <c r="QO42" s="3188"/>
      <c r="QP42" s="3188"/>
      <c r="QQ42" s="3188"/>
      <c r="QR42" s="3188"/>
      <c r="QS42" s="3188"/>
      <c r="QT42" s="3188"/>
      <c r="QU42" s="3188"/>
      <c r="QV42" s="3188"/>
      <c r="QW42" s="3188"/>
      <c r="QX42" s="3188"/>
      <c r="QY42" s="3188"/>
      <c r="QZ42" s="3188"/>
      <c r="RA42" s="3188"/>
      <c r="RB42" s="3188"/>
      <c r="RC42" s="3188"/>
      <c r="RD42" s="3188"/>
      <c r="RE42" s="3188"/>
      <c r="RF42" s="3188"/>
      <c r="RG42" s="3188"/>
      <c r="RH42" s="3188"/>
      <c r="RI42" s="3188"/>
      <c r="RJ42" s="3188"/>
      <c r="RK42" s="3188"/>
      <c r="RL42" s="3188"/>
      <c r="RM42" s="3188"/>
      <c r="RN42" s="3188"/>
      <c r="RO42" s="3188"/>
      <c r="RP42" s="3188"/>
      <c r="RQ42" s="3188"/>
      <c r="RR42" s="3188"/>
      <c r="RS42" s="3188"/>
      <c r="RT42" s="3188"/>
      <c r="RU42" s="3188"/>
      <c r="RV42" s="3188"/>
      <c r="RW42" s="3188"/>
      <c r="RX42" s="3188"/>
      <c r="RY42" s="3188"/>
      <c r="RZ42" s="3188"/>
      <c r="SA42" s="3188"/>
      <c r="SB42" s="3188"/>
      <c r="SC42" s="3188"/>
      <c r="SD42" s="3188"/>
      <c r="SE42" s="3188"/>
      <c r="SF42" s="3188"/>
      <c r="SG42" s="3188"/>
      <c r="SH42" s="3188"/>
      <c r="SI42" s="3188"/>
      <c r="SJ42" s="3188"/>
      <c r="SK42" s="3188"/>
      <c r="SL42" s="3188"/>
      <c r="SM42" s="3188"/>
      <c r="SN42" s="3188"/>
      <c r="SO42" s="3188"/>
      <c r="SP42" s="3188"/>
      <c r="SQ42" s="3188"/>
      <c r="SR42" s="3188"/>
      <c r="SS42" s="3188"/>
      <c r="ST42" s="3188"/>
      <c r="SU42" s="3188"/>
      <c r="SV42" s="3188"/>
      <c r="SW42" s="3188"/>
      <c r="SX42" s="3188"/>
      <c r="SY42" s="3188"/>
      <c r="SZ42" s="3188"/>
      <c r="TA42" s="3188"/>
      <c r="TB42" s="3188"/>
      <c r="TC42" s="3188"/>
      <c r="TD42" s="3188"/>
      <c r="TE42" s="3188"/>
      <c r="TF42" s="3188"/>
      <c r="TG42" s="3188"/>
      <c r="TH42" s="3188"/>
      <c r="TI42" s="3188"/>
      <c r="TJ42" s="3188"/>
      <c r="TK42" s="3188"/>
      <c r="TL42" s="3188"/>
      <c r="TM42" s="3188"/>
      <c r="TN42" s="3188"/>
      <c r="TO42" s="3188"/>
      <c r="TP42" s="3188"/>
      <c r="TQ42" s="3188"/>
      <c r="TR42" s="3188"/>
      <c r="TS42" s="3188"/>
      <c r="TT42" s="3188"/>
      <c r="TU42" s="3188"/>
      <c r="TV42" s="3188"/>
      <c r="TW42" s="3188"/>
      <c r="TX42" s="3188"/>
      <c r="TY42" s="3188"/>
      <c r="TZ42" s="3188"/>
      <c r="UA42" s="3188"/>
      <c r="UB42" s="3188"/>
      <c r="UC42" s="3188"/>
      <c r="UD42" s="3188"/>
      <c r="UE42" s="3188"/>
      <c r="UF42" s="3188"/>
      <c r="UG42" s="3188"/>
      <c r="UH42" s="3188"/>
      <c r="UI42" s="3188"/>
      <c r="UJ42" s="3188"/>
      <c r="UK42" s="3188"/>
      <c r="UL42" s="3188"/>
      <c r="UM42" s="3188"/>
      <c r="UN42" s="3188"/>
      <c r="UO42" s="3188"/>
      <c r="UP42" s="3188"/>
      <c r="UQ42" s="3188"/>
      <c r="UR42" s="3188"/>
      <c r="US42" s="3188"/>
      <c r="UT42" s="3188"/>
      <c r="UU42" s="3188"/>
      <c r="UV42" s="3188"/>
      <c r="UW42" s="3188"/>
      <c r="UX42" s="3188"/>
      <c r="UY42" s="3188"/>
      <c r="UZ42" s="3188"/>
      <c r="VA42" s="3188"/>
      <c r="VB42" s="3188"/>
      <c r="VC42" s="3188"/>
      <c r="VD42" s="3188"/>
      <c r="VE42" s="3188"/>
      <c r="VF42" s="3188"/>
      <c r="VG42" s="3188"/>
      <c r="VH42" s="3188"/>
      <c r="VI42" s="3188"/>
      <c r="VJ42" s="3188"/>
      <c r="VK42" s="3188"/>
      <c r="VL42" s="3188"/>
      <c r="VM42" s="3188"/>
      <c r="VN42" s="3188"/>
      <c r="VO42" s="3188"/>
      <c r="VP42" s="3188"/>
      <c r="VQ42" s="3188"/>
      <c r="VR42" s="3188"/>
      <c r="VS42" s="3188"/>
      <c r="VT42" s="3188"/>
      <c r="VU42" s="3188"/>
      <c r="VV42" s="3188"/>
      <c r="VW42" s="3188"/>
      <c r="VX42" s="3188"/>
      <c r="VY42" s="3188"/>
      <c r="VZ42" s="3188"/>
      <c r="WA42" s="3188"/>
      <c r="WB42" s="3188"/>
      <c r="WC42" s="3188"/>
      <c r="WD42" s="3188"/>
      <c r="WE42" s="3188"/>
      <c r="WF42" s="3188"/>
      <c r="WG42" s="3188"/>
      <c r="WH42" s="3188"/>
      <c r="WI42" s="3188"/>
      <c r="WJ42" s="3188"/>
      <c r="WK42" s="3188"/>
      <c r="WL42" s="3188"/>
      <c r="WM42" s="3188"/>
      <c r="WN42" s="3188"/>
      <c r="WO42" s="3188"/>
      <c r="WP42" s="3188"/>
      <c r="WQ42" s="3188"/>
      <c r="WR42" s="3188"/>
      <c r="WS42" s="3188"/>
      <c r="WT42" s="3188"/>
      <c r="WU42" s="3188"/>
      <c r="WV42" s="3188"/>
      <c r="WW42" s="3188"/>
      <c r="WX42" s="3188"/>
      <c r="WY42" s="3188"/>
      <c r="WZ42" s="3188"/>
      <c r="XA42" s="3188"/>
      <c r="XB42" s="3188"/>
      <c r="XC42" s="3188"/>
      <c r="XD42" s="3188"/>
      <c r="XE42" s="3188"/>
      <c r="XF42" s="3188"/>
      <c r="XG42" s="3188"/>
      <c r="XH42" s="3188"/>
      <c r="XI42" s="3188"/>
      <c r="XJ42" s="3188"/>
      <c r="XK42" s="3188"/>
      <c r="XL42" s="3188"/>
      <c r="XM42" s="3188"/>
      <c r="XN42" s="3188"/>
      <c r="XO42" s="3188"/>
      <c r="XP42" s="3188"/>
      <c r="XQ42" s="3188"/>
      <c r="XR42" s="3188"/>
      <c r="XS42" s="3188"/>
      <c r="XT42" s="3188"/>
      <c r="XU42" s="3188"/>
      <c r="XV42" s="3188"/>
      <c r="XW42" s="3188"/>
      <c r="XX42" s="3188"/>
      <c r="XY42" s="3188"/>
      <c r="XZ42" s="3188"/>
      <c r="YA42" s="3188"/>
      <c r="YB42" s="3188"/>
      <c r="YC42" s="3188"/>
      <c r="YD42" s="3188"/>
      <c r="YE42" s="3188"/>
      <c r="YF42" s="3188"/>
      <c r="YG42" s="3188"/>
      <c r="YH42" s="3188"/>
      <c r="YI42" s="3188"/>
      <c r="YJ42" s="3188"/>
      <c r="YK42" s="3188"/>
      <c r="YL42" s="3188"/>
      <c r="YM42" s="3188"/>
      <c r="YN42" s="3188"/>
      <c r="YO42" s="3188"/>
      <c r="YP42" s="3188"/>
      <c r="YQ42" s="3188"/>
      <c r="YR42" s="3188"/>
      <c r="YS42" s="3188"/>
      <c r="YT42" s="3188"/>
      <c r="YU42" s="3188"/>
      <c r="YV42" s="3188"/>
      <c r="YW42" s="3188"/>
      <c r="YX42" s="3188"/>
      <c r="YY42" s="3188"/>
      <c r="YZ42" s="3188"/>
      <c r="ZA42" s="3188"/>
      <c r="ZB42" s="3188"/>
      <c r="ZC42" s="3188"/>
      <c r="ZD42" s="3188"/>
      <c r="ZE42" s="3188"/>
      <c r="ZF42" s="3188"/>
      <c r="ZG42" s="3188"/>
      <c r="ZH42" s="3188"/>
      <c r="ZI42" s="3188"/>
      <c r="ZJ42" s="3188"/>
      <c r="ZK42" s="3188"/>
      <c r="ZL42" s="3188"/>
      <c r="ZM42" s="3188"/>
      <c r="ZN42" s="3188"/>
      <c r="ZO42" s="3188"/>
      <c r="ZP42" s="3188"/>
      <c r="ZQ42" s="3188"/>
      <c r="ZR42" s="3188"/>
      <c r="ZS42" s="3188"/>
      <c r="ZT42" s="3188"/>
      <c r="ZU42" s="3188"/>
      <c r="ZV42" s="3188"/>
      <c r="ZW42" s="3188"/>
      <c r="ZX42" s="3188"/>
      <c r="ZY42" s="3188"/>
      <c r="ZZ42" s="3188"/>
      <c r="AAA42" s="3188"/>
      <c r="AAB42" s="3188"/>
      <c r="AAC42" s="3188"/>
      <c r="AAD42" s="3188"/>
      <c r="AAE42" s="3188"/>
      <c r="AAF42" s="3188"/>
      <c r="AAG42" s="3188"/>
      <c r="AAH42" s="3188"/>
      <c r="AAI42" s="3188"/>
      <c r="AAJ42" s="3188"/>
      <c r="AAK42" s="3188"/>
      <c r="AAL42" s="3188"/>
      <c r="AAM42" s="3188"/>
      <c r="AAN42" s="3188"/>
      <c r="AAO42" s="3188"/>
      <c r="AAP42" s="3188"/>
      <c r="AAQ42" s="3188"/>
      <c r="AAR42" s="3188"/>
      <c r="AAS42" s="3188"/>
      <c r="AAT42" s="3188"/>
      <c r="AAU42" s="3188"/>
      <c r="AAV42" s="3188"/>
      <c r="AAW42" s="3188"/>
      <c r="AAX42" s="3188"/>
      <c r="AAY42" s="3188"/>
      <c r="AAZ42" s="3188"/>
      <c r="ABA42" s="3188"/>
      <c r="ABB42" s="3188"/>
      <c r="ABC42" s="3188"/>
      <c r="ABD42" s="3188"/>
      <c r="ABE42" s="3188"/>
      <c r="ABF42" s="3188"/>
      <c r="ABG42" s="3188"/>
      <c r="ABH42" s="3188"/>
      <c r="ABI42" s="3188"/>
      <c r="ABJ42" s="3188"/>
      <c r="ABK42" s="3188"/>
      <c r="ABL42" s="3188"/>
      <c r="ABM42" s="3188"/>
      <c r="ABN42" s="3188"/>
      <c r="ABO42" s="3188"/>
      <c r="ABP42" s="3188"/>
      <c r="ABQ42" s="3188"/>
      <c r="ABR42" s="3188"/>
      <c r="ABS42" s="3188"/>
      <c r="ABT42" s="3188"/>
      <c r="ABU42" s="3188"/>
      <c r="ABV42" s="3188"/>
      <c r="ABW42" s="3188"/>
      <c r="ABX42" s="3188"/>
      <c r="ABY42" s="3188"/>
      <c r="ABZ42" s="3188"/>
      <c r="ACA42" s="3188"/>
      <c r="ACB42" s="3188"/>
      <c r="ACC42" s="3188"/>
      <c r="ACD42" s="3188"/>
      <c r="ACE42" s="3188"/>
      <c r="ACF42" s="3188"/>
      <c r="ACG42" s="3188"/>
      <c r="ACH42" s="3188"/>
      <c r="ACI42" s="3188"/>
      <c r="ACJ42" s="3188"/>
      <c r="ACK42" s="3188"/>
      <c r="ACL42" s="3188"/>
      <c r="ACM42" s="3188"/>
      <c r="ACN42" s="3188"/>
      <c r="ACO42" s="3188"/>
      <c r="ACP42" s="3188"/>
      <c r="ACQ42" s="3188"/>
      <c r="ACR42" s="3188"/>
      <c r="ACS42" s="3188"/>
      <c r="ACT42" s="3188"/>
      <c r="ACU42" s="3188"/>
      <c r="ACV42" s="3188"/>
      <c r="ACW42" s="3188"/>
      <c r="ACX42" s="3188"/>
      <c r="ACY42" s="3188"/>
      <c r="ACZ42" s="3188"/>
      <c r="ADA42" s="3188"/>
      <c r="ADB42" s="3188"/>
      <c r="ADC42" s="3188"/>
      <c r="ADD42" s="3188"/>
      <c r="ADE42" s="3188"/>
      <c r="ADF42" s="3188"/>
      <c r="ADG42" s="3188"/>
      <c r="ADH42" s="3188"/>
      <c r="ADI42" s="3188"/>
      <c r="ADJ42" s="3188"/>
      <c r="ADK42" s="3188"/>
      <c r="ADL42" s="3188"/>
      <c r="ADM42" s="3188"/>
      <c r="ADN42" s="3188"/>
      <c r="ADO42" s="3188"/>
      <c r="ADP42" s="3188"/>
      <c r="ADQ42" s="3188"/>
      <c r="ADR42" s="3188"/>
      <c r="ADS42" s="3188"/>
      <c r="ADT42" s="3188"/>
      <c r="ADU42" s="3188"/>
      <c r="ADV42" s="3188"/>
      <c r="ADW42" s="3188"/>
      <c r="ADX42" s="3188"/>
      <c r="ADY42" s="3188"/>
      <c r="ADZ42" s="3188"/>
      <c r="AEA42" s="3188"/>
      <c r="AEB42" s="3188"/>
      <c r="AEC42" s="3188"/>
      <c r="AED42" s="3188"/>
      <c r="AEE42" s="3188"/>
      <c r="AEF42" s="3188"/>
      <c r="AEG42" s="3188"/>
      <c r="AEH42" s="3188"/>
      <c r="AEI42" s="3188"/>
      <c r="AEJ42" s="3188"/>
      <c r="AEK42" s="3188"/>
      <c r="AEL42" s="3188"/>
      <c r="AEM42" s="3188"/>
      <c r="AEN42" s="3188"/>
      <c r="AEO42" s="3188"/>
      <c r="AEP42" s="3188"/>
      <c r="AEQ42" s="3188"/>
      <c r="AER42" s="3188"/>
      <c r="AES42" s="3188"/>
      <c r="AET42" s="3188"/>
      <c r="AEU42" s="3188"/>
      <c r="AEV42" s="3188"/>
      <c r="AEW42" s="3188"/>
      <c r="AEX42" s="3188"/>
      <c r="AEY42" s="3188"/>
      <c r="AEZ42" s="3188"/>
      <c r="AFA42" s="3188"/>
      <c r="AFB42" s="3188"/>
      <c r="AFC42" s="3188"/>
      <c r="AFD42" s="3188"/>
      <c r="AFE42" s="3188"/>
      <c r="AFF42" s="3188"/>
      <c r="AFG42" s="3188"/>
      <c r="AFH42" s="3188"/>
      <c r="AFI42" s="3188"/>
      <c r="AFJ42" s="3188"/>
      <c r="AFK42" s="3188"/>
      <c r="AFL42" s="3188"/>
      <c r="AFM42" s="3188"/>
      <c r="AFN42" s="3188"/>
      <c r="AFO42" s="3188"/>
      <c r="AFP42" s="3188"/>
      <c r="AFQ42" s="3188"/>
      <c r="AFR42" s="3188"/>
      <c r="AFS42" s="3188"/>
      <c r="AFT42" s="3188"/>
      <c r="AFU42" s="3188"/>
      <c r="AFV42" s="3188"/>
      <c r="AFW42" s="3188"/>
      <c r="AFX42" s="3188"/>
      <c r="AFY42" s="3188"/>
      <c r="AFZ42" s="3188"/>
      <c r="AGA42" s="3188"/>
      <c r="AGB42" s="3188"/>
      <c r="AGC42" s="3188"/>
      <c r="AGD42" s="3188"/>
      <c r="AGE42" s="3188"/>
      <c r="AGF42" s="3188"/>
      <c r="AGG42" s="3188"/>
      <c r="AGH42" s="3188"/>
      <c r="AGI42" s="3188"/>
      <c r="AGJ42" s="3188"/>
      <c r="AGK42" s="3188"/>
      <c r="AGL42" s="3188"/>
      <c r="AGM42" s="3188"/>
      <c r="AGN42" s="3188"/>
      <c r="AGO42" s="3188"/>
      <c r="AGP42" s="3188"/>
      <c r="AGQ42" s="3188"/>
      <c r="AGR42" s="3188"/>
      <c r="AGS42" s="3188"/>
      <c r="AGT42" s="3188"/>
      <c r="AGU42" s="3188"/>
      <c r="AGV42" s="3188"/>
      <c r="AGW42" s="3188"/>
      <c r="AGX42" s="3188"/>
      <c r="AGY42" s="3188"/>
      <c r="AGZ42" s="3188"/>
      <c r="AHA42" s="3188"/>
      <c r="AHB42" s="3188"/>
      <c r="AHC42" s="3188"/>
      <c r="AHD42" s="3188"/>
      <c r="AHE42" s="3188"/>
      <c r="AHF42" s="3188"/>
      <c r="AHG42" s="3188"/>
      <c r="AHH42" s="3188"/>
      <c r="AHI42" s="3188"/>
      <c r="AHJ42" s="3188"/>
      <c r="AHK42" s="3188"/>
      <c r="AHL42" s="3188"/>
      <c r="AHM42" s="3188"/>
      <c r="AHN42" s="3188"/>
      <c r="AHO42" s="3188"/>
      <c r="AHP42" s="3188"/>
      <c r="AHQ42" s="3188"/>
      <c r="AHR42" s="3188"/>
      <c r="AHS42" s="3188"/>
      <c r="AHT42" s="3188"/>
      <c r="AHU42" s="3188"/>
      <c r="AHV42" s="3188"/>
      <c r="AHW42" s="3188"/>
      <c r="AHX42" s="3188"/>
      <c r="AHY42" s="3188"/>
      <c r="AHZ42" s="3188"/>
      <c r="AIA42" s="3188"/>
      <c r="AIB42" s="3188"/>
      <c r="AIC42" s="3188"/>
      <c r="AID42" s="3188"/>
      <c r="AIE42" s="3188"/>
      <c r="AIF42" s="3188"/>
      <c r="AIG42" s="3188"/>
      <c r="AIH42" s="3188"/>
      <c r="AII42" s="3188"/>
      <c r="AIJ42" s="3188"/>
      <c r="AIK42" s="3188"/>
      <c r="AIL42" s="3188"/>
      <c r="AIM42" s="3188"/>
      <c r="AIN42" s="3188"/>
      <c r="AIO42" s="3188"/>
      <c r="AIP42" s="3188"/>
      <c r="AIQ42" s="3188"/>
      <c r="AIR42" s="3188"/>
      <c r="AIS42" s="3188"/>
      <c r="AIT42" s="3188"/>
      <c r="AIU42" s="3188"/>
      <c r="AIV42" s="3188"/>
      <c r="AIW42" s="3188"/>
      <c r="AIX42" s="3188"/>
      <c r="AIY42" s="3188"/>
      <c r="AIZ42" s="3188"/>
      <c r="AJA42" s="3188"/>
      <c r="AJB42" s="3188"/>
      <c r="AJC42" s="3188"/>
      <c r="AJD42" s="3188"/>
      <c r="AJE42" s="3188"/>
      <c r="AJF42" s="3188"/>
      <c r="AJG42" s="3188"/>
      <c r="AJH42" s="3188"/>
      <c r="AJI42" s="3188"/>
      <c r="AJJ42" s="3188"/>
      <c r="AJK42" s="3188"/>
      <c r="AJL42" s="3188"/>
      <c r="AJM42" s="3188"/>
      <c r="AJN42" s="3188"/>
      <c r="AJO42" s="3188"/>
      <c r="AJP42" s="3188"/>
      <c r="AJQ42" s="3188"/>
      <c r="AJR42" s="3188"/>
      <c r="AJS42" s="3188"/>
      <c r="AJT42" s="3188"/>
      <c r="AJU42" s="3188"/>
      <c r="AJV42" s="3188"/>
      <c r="AJW42" s="3188"/>
      <c r="AJX42" s="3188"/>
      <c r="AJY42" s="3188"/>
      <c r="AJZ42" s="3188"/>
      <c r="AKA42" s="3188"/>
      <c r="AKB42" s="3188"/>
      <c r="AKC42" s="3188"/>
      <c r="AKD42" s="3188"/>
      <c r="AKE42" s="3188"/>
      <c r="AKF42" s="3188"/>
      <c r="AKG42" s="3188"/>
      <c r="AKH42" s="3188"/>
      <c r="AKI42" s="3188"/>
      <c r="AKJ42" s="3188"/>
      <c r="AKK42" s="3188"/>
      <c r="AKL42" s="3188"/>
      <c r="AKM42" s="3188"/>
      <c r="AKN42" s="3188"/>
      <c r="AKO42" s="3188"/>
      <c r="AKP42" s="3188"/>
      <c r="AKQ42" s="3188"/>
      <c r="AKR42" s="3188"/>
      <c r="AKS42" s="3188"/>
      <c r="AKT42" s="3188"/>
      <c r="AKU42" s="3188"/>
      <c r="AKV42" s="3188"/>
      <c r="AKW42" s="3188"/>
      <c r="AKX42" s="3188"/>
      <c r="AKY42" s="3188"/>
      <c r="AKZ42" s="3188"/>
      <c r="ALA42" s="3188"/>
      <c r="ALB42" s="3188"/>
      <c r="ALC42" s="3188"/>
      <c r="ALD42" s="3188"/>
      <c r="ALE42" s="3188"/>
      <c r="ALF42" s="3188"/>
      <c r="ALG42" s="3188"/>
      <c r="ALH42" s="3188"/>
      <c r="ALI42" s="3188"/>
      <c r="ALJ42" s="3188"/>
      <c r="ALK42" s="3188"/>
      <c r="ALL42" s="3188"/>
      <c r="ALM42" s="3188"/>
      <c r="ALN42" s="3188"/>
      <c r="ALO42" s="3188"/>
      <c r="ALP42" s="3188"/>
      <c r="ALQ42" s="3188"/>
      <c r="ALR42" s="3188"/>
      <c r="ALS42" s="3188"/>
      <c r="ALT42" s="3188"/>
      <c r="ALU42" s="3188"/>
      <c r="ALV42" s="3188"/>
      <c r="ALW42" s="3188"/>
      <c r="ALX42" s="3188"/>
      <c r="ALY42" s="3188"/>
      <c r="ALZ42" s="3188"/>
      <c r="AMA42" s="3188"/>
      <c r="AMB42" s="3188"/>
      <c r="AMC42" s="3188"/>
      <c r="AMD42" s="3188"/>
      <c r="AME42" s="3188"/>
      <c r="AMF42" s="3188"/>
      <c r="AMG42" s="3188"/>
      <c r="AMH42" s="3188"/>
      <c r="AMI42" s="3188"/>
      <c r="AMJ42" s="3188"/>
      <c r="AMK42" s="3188"/>
      <c r="AML42" s="3188"/>
      <c r="AMM42" s="3188"/>
      <c r="AMN42" s="3188"/>
      <c r="AMO42" s="3188"/>
      <c r="AMP42" s="3188"/>
      <c r="AMQ42" s="3188"/>
      <c r="AMR42" s="3188"/>
      <c r="AMS42" s="3188"/>
      <c r="AMT42" s="3188"/>
      <c r="AMU42" s="3188"/>
      <c r="AMV42" s="3188"/>
      <c r="AMW42" s="3188"/>
      <c r="AMX42" s="3188"/>
      <c r="AMY42" s="3188"/>
      <c r="AMZ42" s="3188"/>
      <c r="ANA42" s="3188"/>
      <c r="ANB42" s="3188"/>
      <c r="ANC42" s="3188"/>
      <c r="AND42" s="3188"/>
      <c r="ANE42" s="3188"/>
      <c r="ANF42" s="3188"/>
      <c r="ANG42" s="3188"/>
      <c r="ANH42" s="3188"/>
      <c r="ANI42" s="3188"/>
      <c r="ANJ42" s="3188"/>
      <c r="ANK42" s="3188"/>
      <c r="ANL42" s="3188"/>
      <c r="ANM42" s="3188"/>
      <c r="ANN42" s="3188"/>
      <c r="ANO42" s="3188"/>
      <c r="ANP42" s="3188"/>
      <c r="ANQ42" s="3188"/>
      <c r="ANR42" s="3188"/>
      <c r="ANS42" s="3188"/>
      <c r="ANT42" s="3188"/>
      <c r="ANU42" s="3188"/>
      <c r="ANV42" s="3188"/>
      <c r="ANW42" s="3188"/>
      <c r="ANX42" s="3188"/>
      <c r="ANY42" s="3188"/>
      <c r="ANZ42" s="3188"/>
      <c r="AOA42" s="3188"/>
      <c r="AOB42" s="3188"/>
      <c r="AOC42" s="3188"/>
      <c r="AOD42" s="3188"/>
      <c r="AOE42" s="3188"/>
      <c r="AOF42" s="3188"/>
      <c r="AOG42" s="3188"/>
      <c r="AOH42" s="3188"/>
      <c r="AOI42" s="3188"/>
      <c r="AOJ42" s="3188"/>
      <c r="AOK42" s="3188"/>
      <c r="AOL42" s="3188"/>
      <c r="AOM42" s="3188"/>
      <c r="AON42" s="3188"/>
      <c r="AOO42" s="3188"/>
      <c r="AOP42" s="3188"/>
      <c r="AOQ42" s="3188"/>
      <c r="AOR42" s="3188"/>
      <c r="AOS42" s="3188"/>
      <c r="AOT42" s="3188"/>
      <c r="AOU42" s="3188"/>
      <c r="AOV42" s="3188"/>
      <c r="AOW42" s="3188"/>
      <c r="AOX42" s="3188"/>
      <c r="AOY42" s="3188"/>
      <c r="AOZ42" s="3188"/>
      <c r="APA42" s="3188"/>
      <c r="APB42" s="3188"/>
      <c r="APC42" s="3188"/>
      <c r="APD42" s="3188"/>
      <c r="APE42" s="3188"/>
      <c r="APF42" s="3188"/>
      <c r="APG42" s="3188"/>
      <c r="APH42" s="3188"/>
      <c r="API42" s="3188"/>
      <c r="APJ42" s="3188"/>
      <c r="APK42" s="3188"/>
      <c r="APL42" s="3188"/>
      <c r="APM42" s="3188"/>
      <c r="APN42" s="3188"/>
      <c r="APO42" s="3188"/>
      <c r="APP42" s="3188"/>
      <c r="APQ42" s="3188"/>
      <c r="APR42" s="3188"/>
      <c r="APS42" s="3188"/>
      <c r="APT42" s="3188"/>
      <c r="APU42" s="3188"/>
      <c r="APV42" s="3188"/>
      <c r="APW42" s="3188"/>
      <c r="APX42" s="3188"/>
      <c r="APY42" s="3188"/>
      <c r="APZ42" s="3188"/>
      <c r="AQA42" s="3188"/>
      <c r="AQB42" s="3188"/>
      <c r="AQC42" s="3188"/>
      <c r="AQD42" s="3188"/>
      <c r="AQE42" s="3188"/>
      <c r="AQF42" s="3188"/>
      <c r="AQG42" s="3188"/>
      <c r="AQH42" s="3188"/>
      <c r="AQI42" s="3188"/>
      <c r="AQJ42" s="3188"/>
      <c r="AQK42" s="3188"/>
      <c r="AQL42" s="3188"/>
      <c r="AQM42" s="3188"/>
      <c r="AQN42" s="3188"/>
      <c r="AQO42" s="3188"/>
      <c r="AQP42" s="3188"/>
      <c r="AQQ42" s="3188"/>
      <c r="AQR42" s="3188"/>
      <c r="AQS42" s="3188"/>
      <c r="AQT42" s="3188"/>
      <c r="AQU42" s="3188"/>
      <c r="AQV42" s="3188"/>
      <c r="AQW42" s="3188"/>
      <c r="AQX42" s="3188"/>
      <c r="AQY42" s="3188"/>
      <c r="AQZ42" s="3188"/>
      <c r="ARA42" s="3188"/>
      <c r="ARB42" s="3188"/>
      <c r="ARC42" s="3188"/>
      <c r="ARD42" s="3188"/>
      <c r="ARE42" s="3188"/>
      <c r="ARF42" s="3188"/>
      <c r="ARG42" s="3188"/>
      <c r="ARH42" s="3188"/>
      <c r="ARI42" s="3188"/>
      <c r="ARJ42" s="3188"/>
      <c r="ARK42" s="3188"/>
      <c r="ARL42" s="3188"/>
      <c r="ARM42" s="3188"/>
      <c r="ARN42" s="3188"/>
      <c r="ARO42" s="3188"/>
      <c r="ARP42" s="3188"/>
      <c r="ARQ42" s="3188"/>
      <c r="ARR42" s="3188"/>
      <c r="ARS42" s="3188"/>
      <c r="ART42" s="3188"/>
      <c r="ARU42" s="3188"/>
      <c r="ARV42" s="3188"/>
      <c r="ARW42" s="3188"/>
      <c r="ARX42" s="3188"/>
      <c r="ARY42" s="3188"/>
      <c r="ARZ42" s="3188"/>
      <c r="ASA42" s="3188"/>
      <c r="ASB42" s="3188"/>
      <c r="ASC42" s="3188"/>
      <c r="ASD42" s="3188"/>
      <c r="ASE42" s="3188"/>
      <c r="ASF42" s="3188"/>
      <c r="ASG42" s="3188"/>
      <c r="ASH42" s="3188"/>
      <c r="ASI42" s="3188"/>
      <c r="ASJ42" s="3188"/>
      <c r="ASK42" s="3188"/>
      <c r="ASL42" s="3188"/>
      <c r="ASM42" s="3188"/>
      <c r="ASN42" s="3188"/>
      <c r="ASO42" s="3188"/>
      <c r="ASP42" s="3188"/>
      <c r="ASQ42" s="3188"/>
      <c r="ASR42" s="3188"/>
      <c r="ASS42" s="3188"/>
      <c r="AST42" s="3188"/>
      <c r="ASU42" s="3188"/>
      <c r="ASV42" s="3188"/>
      <c r="ASW42" s="3188"/>
      <c r="ASX42" s="3188"/>
      <c r="ASY42" s="3188"/>
      <c r="ASZ42" s="3188"/>
      <c r="ATA42" s="3188"/>
      <c r="ATB42" s="3188"/>
      <c r="ATC42" s="3188"/>
      <c r="ATD42" s="3188"/>
      <c r="ATE42" s="3188"/>
      <c r="ATF42" s="3188"/>
      <c r="ATG42" s="3188"/>
      <c r="ATH42" s="3188"/>
      <c r="ATI42" s="3188"/>
      <c r="ATJ42" s="3188"/>
      <c r="ATK42" s="3188"/>
      <c r="ATL42" s="3188"/>
      <c r="ATM42" s="3188"/>
      <c r="ATN42" s="3188"/>
      <c r="ATO42" s="3188"/>
      <c r="ATP42" s="3188"/>
      <c r="ATQ42" s="3188"/>
      <c r="ATR42" s="3188"/>
      <c r="ATS42" s="3188"/>
      <c r="ATT42" s="3188"/>
      <c r="ATU42" s="3188"/>
      <c r="ATV42" s="3188"/>
      <c r="ATW42" s="3188"/>
      <c r="ATX42" s="3188"/>
      <c r="ATY42" s="3188"/>
      <c r="ATZ42" s="3188"/>
      <c r="AUA42" s="3188"/>
      <c r="AUB42" s="3188"/>
      <c r="AUC42" s="3188"/>
      <c r="AUD42" s="3188"/>
      <c r="AUE42" s="3188"/>
      <c r="AUF42" s="3188"/>
      <c r="AUG42" s="3188"/>
      <c r="AUH42" s="3188"/>
      <c r="AUI42" s="3188"/>
      <c r="AUJ42" s="3188"/>
      <c r="AUK42" s="3188"/>
      <c r="AUL42" s="3188"/>
      <c r="AUM42" s="3188"/>
      <c r="AUN42" s="3188"/>
      <c r="AUO42" s="3188"/>
      <c r="AUP42" s="3188"/>
      <c r="AUQ42" s="3188"/>
      <c r="AUR42" s="3188"/>
      <c r="AUS42" s="3188"/>
      <c r="AUT42" s="3188"/>
      <c r="AUU42" s="3188"/>
      <c r="AUV42" s="3188"/>
      <c r="AUW42" s="3188"/>
      <c r="AUX42" s="3188"/>
      <c r="AUY42" s="3188"/>
      <c r="AUZ42" s="3188"/>
      <c r="AVA42" s="3188"/>
      <c r="AVB42" s="3188"/>
      <c r="AVC42" s="3188"/>
      <c r="AVD42" s="3188"/>
      <c r="AVE42" s="3188"/>
      <c r="AVF42" s="3188"/>
      <c r="AVG42" s="3188"/>
      <c r="AVH42" s="3188"/>
      <c r="AVI42" s="3188"/>
      <c r="AVJ42" s="3188"/>
      <c r="AVK42" s="3188"/>
      <c r="AVL42" s="3188"/>
      <c r="AVM42" s="3188"/>
      <c r="AVN42" s="3188"/>
      <c r="AVO42" s="3188"/>
      <c r="AVP42" s="3188"/>
      <c r="AVQ42" s="3188"/>
      <c r="AVR42" s="3188"/>
      <c r="AVS42" s="3188"/>
      <c r="AVT42" s="3188"/>
      <c r="AVU42" s="3188"/>
      <c r="AVV42" s="3188"/>
      <c r="AVW42" s="3188"/>
      <c r="AVX42" s="3188"/>
      <c r="AVY42" s="3188"/>
      <c r="AVZ42" s="3188"/>
      <c r="AWA42" s="3188"/>
      <c r="AWB42" s="3188"/>
      <c r="AWC42" s="3188"/>
      <c r="AWD42" s="3188"/>
      <c r="AWE42" s="3188"/>
      <c r="AWF42" s="3188"/>
      <c r="AWG42" s="3188"/>
      <c r="AWH42" s="3188"/>
      <c r="AWI42" s="3188"/>
      <c r="AWJ42" s="3188"/>
      <c r="AWK42" s="3188"/>
      <c r="AWL42" s="3188"/>
      <c r="AWM42" s="3188"/>
      <c r="AWN42" s="3188"/>
      <c r="AWO42" s="3188"/>
      <c r="AWP42" s="3188"/>
      <c r="AWQ42" s="3188"/>
      <c r="AWR42" s="3188"/>
      <c r="AWS42" s="3188"/>
      <c r="AWT42" s="3188"/>
      <c r="AWU42" s="3188"/>
      <c r="AWV42" s="3188"/>
      <c r="AWW42" s="3188"/>
      <c r="AWX42" s="3188"/>
      <c r="AWY42" s="3188"/>
      <c r="AWZ42" s="3188"/>
      <c r="AXA42" s="3188"/>
      <c r="AXB42" s="3188"/>
      <c r="AXC42" s="3188"/>
      <c r="AXD42" s="3188"/>
      <c r="AXE42" s="3188"/>
      <c r="AXF42" s="3188"/>
      <c r="AXG42" s="3188"/>
      <c r="AXH42" s="3188"/>
      <c r="AXI42" s="3188"/>
      <c r="AXJ42" s="3188"/>
      <c r="AXK42" s="3188"/>
      <c r="AXL42" s="3188"/>
      <c r="AXM42" s="3188"/>
      <c r="AXN42" s="3188"/>
      <c r="AXO42" s="3188"/>
      <c r="AXP42" s="3188"/>
      <c r="AXQ42" s="3188"/>
      <c r="AXR42" s="3188"/>
      <c r="AXS42" s="3188"/>
      <c r="AXT42" s="3188"/>
      <c r="AXU42" s="3188"/>
      <c r="AXV42" s="3188"/>
      <c r="AXW42" s="3188"/>
      <c r="AXX42" s="3188"/>
      <c r="AXY42" s="3188"/>
      <c r="AXZ42" s="3188"/>
      <c r="AYA42" s="3188"/>
      <c r="AYB42" s="3188"/>
      <c r="AYC42" s="3188"/>
      <c r="AYD42" s="3188"/>
      <c r="AYE42" s="3188"/>
      <c r="AYF42" s="3188"/>
      <c r="AYG42" s="3188"/>
      <c r="AYH42" s="3188"/>
      <c r="AYI42" s="3188"/>
      <c r="AYJ42" s="3188"/>
      <c r="AYK42" s="3188"/>
      <c r="AYL42" s="3188"/>
      <c r="AYM42" s="3188"/>
      <c r="AYN42" s="3188"/>
      <c r="AYO42" s="3188"/>
      <c r="AYP42" s="3188"/>
      <c r="AYQ42" s="3188"/>
      <c r="AYR42" s="3188"/>
      <c r="AYS42" s="3188"/>
      <c r="AYT42" s="3188"/>
      <c r="AYU42" s="3188"/>
      <c r="AYV42" s="3188"/>
      <c r="AYW42" s="3188"/>
      <c r="AYX42" s="3188"/>
      <c r="AYY42" s="3188"/>
      <c r="AYZ42" s="3188"/>
      <c r="AZA42" s="3188"/>
      <c r="AZB42" s="3188"/>
      <c r="AZC42" s="3188"/>
      <c r="AZD42" s="3188"/>
      <c r="AZE42" s="3188"/>
      <c r="AZF42" s="3188"/>
      <c r="AZG42" s="3188"/>
      <c r="AZH42" s="3188"/>
      <c r="AZI42" s="3188"/>
      <c r="AZJ42" s="3188"/>
      <c r="AZK42" s="3188"/>
      <c r="AZL42" s="3188"/>
      <c r="AZM42" s="3188"/>
      <c r="AZN42" s="3188"/>
      <c r="AZO42" s="3188"/>
      <c r="AZP42" s="3188"/>
      <c r="AZQ42" s="3188"/>
      <c r="AZR42" s="3188"/>
      <c r="AZS42" s="3188"/>
      <c r="AZT42" s="3188"/>
      <c r="AZU42" s="3188"/>
      <c r="AZV42" s="3188"/>
      <c r="AZW42" s="3188"/>
      <c r="AZX42" s="3188"/>
      <c r="AZY42" s="3188"/>
      <c r="AZZ42" s="3188"/>
      <c r="BAA42" s="3188"/>
      <c r="BAB42" s="3188"/>
      <c r="BAC42" s="3188"/>
      <c r="BAD42" s="3188"/>
      <c r="BAE42" s="3188"/>
      <c r="BAF42" s="3188"/>
      <c r="BAG42" s="3188"/>
      <c r="BAH42" s="3188"/>
      <c r="BAI42" s="3188"/>
      <c r="BAJ42" s="3188"/>
      <c r="BAK42" s="3188"/>
      <c r="BAL42" s="3188"/>
      <c r="BAM42" s="3188"/>
      <c r="BAN42" s="3188"/>
      <c r="BAO42" s="3188"/>
      <c r="BAP42" s="3188"/>
      <c r="BAQ42" s="3188"/>
      <c r="BAR42" s="3188"/>
      <c r="BAS42" s="3188"/>
      <c r="BAT42" s="3188"/>
      <c r="BAU42" s="3188"/>
      <c r="BAV42" s="3188"/>
      <c r="BAW42" s="3188"/>
      <c r="BAX42" s="3188"/>
      <c r="BAY42" s="3188"/>
      <c r="BAZ42" s="3188"/>
      <c r="BBA42" s="3188"/>
      <c r="BBB42" s="3188"/>
      <c r="BBC42" s="3188"/>
      <c r="BBD42" s="3188"/>
      <c r="BBE42" s="3188"/>
      <c r="BBF42" s="3188"/>
      <c r="BBG42" s="3188"/>
      <c r="BBH42" s="3188"/>
      <c r="BBI42" s="3188"/>
      <c r="BBJ42" s="3188"/>
      <c r="BBK42" s="3188"/>
      <c r="BBL42" s="3188"/>
      <c r="BBM42" s="3188"/>
      <c r="BBN42" s="3188"/>
      <c r="BBO42" s="3188"/>
      <c r="BBP42" s="3188"/>
      <c r="BBQ42" s="3188"/>
      <c r="BBR42" s="3188"/>
      <c r="BBS42" s="3188"/>
      <c r="BBT42" s="3188"/>
      <c r="BBU42" s="3188"/>
      <c r="BBV42" s="3188"/>
      <c r="BBW42" s="3188"/>
      <c r="BBX42" s="3188"/>
      <c r="BBY42" s="3188"/>
      <c r="BBZ42" s="3188"/>
      <c r="BCA42" s="3188"/>
      <c r="BCB42" s="3188"/>
      <c r="BCC42" s="3188"/>
      <c r="BCD42" s="3188"/>
      <c r="BCE42" s="3188"/>
      <c r="BCF42" s="3188"/>
      <c r="BCG42" s="3188"/>
      <c r="BCH42" s="3188"/>
      <c r="BCI42" s="3188"/>
      <c r="BCJ42" s="3188"/>
      <c r="BCK42" s="3188"/>
      <c r="BCL42" s="3188"/>
      <c r="BCM42" s="3188"/>
      <c r="BCN42" s="3188"/>
      <c r="BCO42" s="3188"/>
      <c r="BCP42" s="3188"/>
      <c r="BCQ42" s="3188"/>
      <c r="BCR42" s="3188"/>
      <c r="BCS42" s="3188"/>
      <c r="BCT42" s="3188"/>
      <c r="BCU42" s="3188"/>
      <c r="BCV42" s="3188"/>
      <c r="BCW42" s="3188"/>
      <c r="BCX42" s="3188"/>
      <c r="BCY42" s="3188"/>
      <c r="BCZ42" s="3188"/>
      <c r="BDA42" s="3188"/>
      <c r="BDB42" s="3188"/>
      <c r="BDC42" s="3188"/>
      <c r="BDD42" s="3188"/>
      <c r="BDE42" s="3188"/>
      <c r="BDF42" s="3188"/>
      <c r="BDG42" s="3188"/>
      <c r="BDH42" s="3188"/>
      <c r="BDI42" s="3188"/>
      <c r="BDJ42" s="3188"/>
      <c r="BDK42" s="3188"/>
      <c r="BDL42" s="3188"/>
      <c r="BDM42" s="3188"/>
      <c r="BDN42" s="3188"/>
      <c r="BDO42" s="3188"/>
      <c r="BDP42" s="3188"/>
      <c r="BDQ42" s="3188"/>
      <c r="BDR42" s="3188"/>
      <c r="BDS42" s="3188"/>
      <c r="BDT42" s="3188"/>
      <c r="BDU42" s="3188"/>
      <c r="BDV42" s="3188"/>
      <c r="BDW42" s="3188"/>
      <c r="BDX42" s="3188"/>
      <c r="BDY42" s="3188"/>
      <c r="BDZ42" s="3188"/>
      <c r="BEA42" s="3188"/>
      <c r="BEB42" s="3188"/>
      <c r="BEC42" s="3188"/>
      <c r="BED42" s="3188"/>
      <c r="BEE42" s="3188"/>
      <c r="BEF42" s="3188"/>
      <c r="BEG42" s="3188"/>
      <c r="BEH42" s="3188"/>
      <c r="BEI42" s="3188"/>
      <c r="BEJ42" s="3188"/>
      <c r="BEK42" s="3188"/>
      <c r="BEL42" s="3188"/>
      <c r="BEM42" s="3188"/>
      <c r="BEN42" s="3188"/>
      <c r="BEO42" s="3188"/>
      <c r="BEP42" s="3188"/>
      <c r="BEQ42" s="3188"/>
      <c r="BER42" s="3188"/>
      <c r="BES42" s="3188"/>
      <c r="BET42" s="3188"/>
      <c r="BEU42" s="3188"/>
      <c r="BEV42" s="3188"/>
      <c r="BEW42" s="3188"/>
      <c r="BEX42" s="3188"/>
      <c r="BEY42" s="3188"/>
      <c r="BEZ42" s="3188"/>
      <c r="BFA42" s="3188"/>
      <c r="BFB42" s="3188"/>
      <c r="BFC42" s="3188"/>
      <c r="BFD42" s="3188"/>
      <c r="BFE42" s="3188"/>
      <c r="BFF42" s="3188"/>
      <c r="BFG42" s="3188"/>
      <c r="BFH42" s="3188"/>
      <c r="BFI42" s="3188"/>
      <c r="BFJ42" s="3188"/>
      <c r="BFK42" s="3188"/>
      <c r="BFL42" s="3188"/>
      <c r="BFM42" s="3188"/>
      <c r="BFN42" s="3188"/>
      <c r="BFO42" s="3188"/>
      <c r="BFP42" s="3188"/>
      <c r="BFQ42" s="3188"/>
      <c r="BFR42" s="3188"/>
      <c r="BFS42" s="3188"/>
      <c r="BFT42" s="3188"/>
      <c r="BFU42" s="3188"/>
      <c r="BFV42" s="3188"/>
      <c r="BFW42" s="3188"/>
      <c r="BFX42" s="3188"/>
      <c r="BFY42" s="3188"/>
      <c r="BFZ42" s="3188"/>
      <c r="BGA42" s="3188"/>
      <c r="BGB42" s="3188"/>
      <c r="BGC42" s="3188"/>
      <c r="BGD42" s="3188"/>
      <c r="BGE42" s="3188"/>
      <c r="BGF42" s="3188"/>
      <c r="BGG42" s="3188"/>
      <c r="BGH42" s="3188"/>
      <c r="BGI42" s="3188"/>
      <c r="BGJ42" s="3188"/>
      <c r="BGK42" s="3188"/>
      <c r="BGL42" s="3188"/>
      <c r="BGM42" s="3188"/>
      <c r="BGN42" s="3188"/>
      <c r="BGO42" s="3188"/>
      <c r="BGP42" s="3188"/>
      <c r="BGQ42" s="3188"/>
      <c r="BGR42" s="3188"/>
      <c r="BGS42" s="3188"/>
      <c r="BGT42" s="3188"/>
      <c r="BGU42" s="3188"/>
      <c r="BGV42" s="3188"/>
      <c r="BGW42" s="3188"/>
      <c r="BGX42" s="3188"/>
      <c r="BGY42" s="3188"/>
      <c r="BGZ42" s="3188"/>
      <c r="BHA42" s="3188"/>
      <c r="BHB42" s="3188"/>
      <c r="BHC42" s="3188"/>
      <c r="BHD42" s="3188"/>
      <c r="BHE42" s="3188"/>
      <c r="BHF42" s="3188"/>
      <c r="BHG42" s="3188"/>
      <c r="BHH42" s="3188"/>
      <c r="BHI42" s="3188"/>
      <c r="BHJ42" s="3188"/>
      <c r="BHK42" s="3188"/>
      <c r="BHL42" s="3188"/>
      <c r="BHM42" s="3188"/>
      <c r="BHN42" s="3188"/>
      <c r="BHO42" s="3188"/>
      <c r="BHP42" s="3188"/>
      <c r="BHQ42" s="3188"/>
      <c r="BHR42" s="3188"/>
      <c r="BHS42" s="3188"/>
      <c r="BHT42" s="3188"/>
      <c r="BHU42" s="3188"/>
      <c r="BHV42" s="3188"/>
      <c r="BHW42" s="3188"/>
      <c r="BHX42" s="3188"/>
      <c r="BHY42" s="3188"/>
      <c r="BHZ42" s="3188"/>
      <c r="BIA42" s="3188"/>
      <c r="BIB42" s="3188"/>
      <c r="BIC42" s="3188"/>
      <c r="BID42" s="3188"/>
      <c r="BIE42" s="3188"/>
      <c r="BIF42" s="3188"/>
      <c r="BIG42" s="3188"/>
      <c r="BIH42" s="3188"/>
      <c r="BII42" s="3188"/>
      <c r="BIJ42" s="3188"/>
      <c r="BIK42" s="3188"/>
      <c r="BIL42" s="3188"/>
      <c r="BIM42" s="3188"/>
      <c r="BIN42" s="3188"/>
      <c r="BIO42" s="3188"/>
      <c r="BIP42" s="3188"/>
      <c r="BIQ42" s="3188"/>
      <c r="BIR42" s="3188"/>
      <c r="BIS42" s="3188"/>
      <c r="BIT42" s="3188"/>
      <c r="BIU42" s="3188"/>
      <c r="BIV42" s="3188"/>
      <c r="BIW42" s="3188"/>
      <c r="BIX42" s="3188"/>
      <c r="BIY42" s="3188"/>
      <c r="BIZ42" s="3188"/>
      <c r="BJA42" s="3188"/>
      <c r="BJB42" s="3188"/>
      <c r="BJC42" s="3188"/>
      <c r="BJD42" s="3188"/>
      <c r="BJE42" s="3188"/>
      <c r="BJF42" s="3188"/>
      <c r="BJG42" s="3188"/>
      <c r="BJH42" s="3188"/>
      <c r="BJI42" s="3188"/>
      <c r="BJJ42" s="3188"/>
      <c r="BJK42" s="3188"/>
      <c r="BJL42" s="3188"/>
      <c r="BJM42" s="3188"/>
      <c r="BJN42" s="3188"/>
      <c r="BJO42" s="3188"/>
      <c r="BJP42" s="3188"/>
      <c r="BJQ42" s="3188"/>
      <c r="BJR42" s="3188"/>
      <c r="BJS42" s="3188"/>
      <c r="BJT42" s="3188"/>
      <c r="BJU42" s="3188"/>
      <c r="BJV42" s="3188"/>
      <c r="BJW42" s="3188"/>
      <c r="BJX42" s="3188"/>
      <c r="BJY42" s="3188"/>
      <c r="BJZ42" s="3188"/>
      <c r="BKA42" s="3188"/>
      <c r="BKB42" s="3188"/>
      <c r="BKC42" s="3188"/>
      <c r="BKD42" s="3188"/>
      <c r="BKE42" s="3188"/>
      <c r="BKF42" s="3188"/>
      <c r="BKG42" s="3188"/>
      <c r="BKH42" s="3188"/>
      <c r="BKI42" s="3188"/>
      <c r="BKJ42" s="3188"/>
      <c r="BKK42" s="3188"/>
      <c r="BKL42" s="3188"/>
      <c r="BKM42" s="3188"/>
      <c r="BKN42" s="3188"/>
      <c r="BKO42" s="3188"/>
      <c r="BKP42" s="3188"/>
      <c r="BKQ42" s="3188"/>
      <c r="BKR42" s="3188"/>
      <c r="BKS42" s="3188"/>
      <c r="BKT42" s="3188"/>
      <c r="BKU42" s="3188"/>
      <c r="BKV42" s="3188"/>
      <c r="BKW42" s="3188"/>
      <c r="BKX42" s="3188"/>
      <c r="BKY42" s="3188"/>
      <c r="BKZ42" s="3188"/>
      <c r="BLA42" s="3188"/>
      <c r="BLB42" s="3188"/>
      <c r="BLC42" s="3188"/>
      <c r="BLD42" s="3188"/>
      <c r="BLE42" s="3188"/>
      <c r="BLF42" s="3188"/>
      <c r="BLG42" s="3188"/>
      <c r="BLH42" s="3188"/>
      <c r="BLI42" s="3188"/>
      <c r="BLJ42" s="3188"/>
      <c r="BLK42" s="3188"/>
      <c r="BLL42" s="3188"/>
      <c r="BLM42" s="3188"/>
      <c r="BLN42" s="3188"/>
      <c r="BLO42" s="3188"/>
      <c r="BLP42" s="3188"/>
      <c r="BLQ42" s="3188"/>
      <c r="BLR42" s="3188"/>
      <c r="BLS42" s="3188"/>
      <c r="BLT42" s="3188"/>
      <c r="BLU42" s="3188"/>
      <c r="BLV42" s="3188"/>
      <c r="BLW42" s="3188"/>
      <c r="BLX42" s="3188"/>
      <c r="BLY42" s="3188"/>
      <c r="BLZ42" s="3188"/>
      <c r="BMA42" s="3188"/>
      <c r="BMB42" s="3188"/>
      <c r="BMC42" s="3188"/>
      <c r="BMD42" s="3188"/>
      <c r="BME42" s="3188"/>
      <c r="BMF42" s="3188"/>
      <c r="BMG42" s="3188"/>
      <c r="BMH42" s="3188"/>
      <c r="BMI42" s="3188"/>
      <c r="BMJ42" s="3188"/>
      <c r="BMK42" s="3188"/>
      <c r="BML42" s="3188"/>
      <c r="BMM42" s="3188"/>
      <c r="BMN42" s="3188"/>
      <c r="BMO42" s="3188"/>
      <c r="BMP42" s="3188"/>
      <c r="BMQ42" s="3188"/>
      <c r="BMR42" s="3188"/>
      <c r="BMS42" s="3188"/>
      <c r="BMT42" s="3188"/>
      <c r="BMU42" s="3188"/>
      <c r="BMV42" s="3188"/>
      <c r="BMW42" s="3188"/>
      <c r="BMX42" s="3188"/>
      <c r="BMY42" s="3188"/>
      <c r="BMZ42" s="3188"/>
      <c r="BNA42" s="3188"/>
      <c r="BNB42" s="3188"/>
      <c r="BNC42" s="3188"/>
      <c r="BND42" s="3188"/>
      <c r="BNE42" s="3188"/>
      <c r="BNF42" s="3188"/>
      <c r="BNG42" s="3188"/>
      <c r="BNH42" s="3188"/>
      <c r="BNI42" s="3188"/>
      <c r="BNJ42" s="3188"/>
      <c r="BNK42" s="3188"/>
      <c r="BNL42" s="3188"/>
      <c r="BNM42" s="3188"/>
      <c r="BNN42" s="3188"/>
      <c r="BNO42" s="3188"/>
      <c r="BNP42" s="3188"/>
      <c r="BNQ42" s="3188"/>
      <c r="BNR42" s="3188"/>
      <c r="BNS42" s="3188"/>
      <c r="BNT42" s="3188"/>
      <c r="BNU42" s="3188"/>
      <c r="BNV42" s="3188"/>
      <c r="BNW42" s="3188"/>
      <c r="BNX42" s="3188"/>
      <c r="BNY42" s="3188"/>
      <c r="BNZ42" s="3188"/>
      <c r="BOA42" s="3188"/>
      <c r="BOB42" s="3188"/>
      <c r="BOC42" s="3188"/>
      <c r="BOD42" s="3188"/>
      <c r="BOE42" s="3188"/>
      <c r="BOF42" s="3188"/>
      <c r="BOG42" s="3188"/>
      <c r="BOH42" s="3188"/>
      <c r="BOI42" s="3188"/>
      <c r="BOJ42" s="3188"/>
      <c r="BOK42" s="3188"/>
      <c r="BOL42" s="3188"/>
      <c r="BOM42" s="3188"/>
      <c r="BON42" s="3188"/>
      <c r="BOO42" s="3188"/>
      <c r="BOP42" s="3188"/>
      <c r="BOQ42" s="3188"/>
      <c r="BOR42" s="3188"/>
      <c r="BOS42" s="3188"/>
      <c r="BOT42" s="3188"/>
      <c r="BOU42" s="3188"/>
      <c r="BOV42" s="3188"/>
      <c r="BOW42" s="3188"/>
      <c r="BOX42" s="3188"/>
      <c r="BOY42" s="3188"/>
      <c r="BOZ42" s="3188"/>
      <c r="BPA42" s="3188"/>
      <c r="BPB42" s="3188"/>
      <c r="BPC42" s="3188"/>
      <c r="BPD42" s="3188"/>
      <c r="BPE42" s="3188"/>
      <c r="BPF42" s="3188"/>
      <c r="BPG42" s="3188"/>
      <c r="BPH42" s="3188"/>
      <c r="BPI42" s="3188"/>
      <c r="BPJ42" s="3188"/>
      <c r="BPK42" s="3188"/>
      <c r="BPL42" s="3188"/>
      <c r="BPM42" s="3188"/>
      <c r="BPN42" s="3188"/>
      <c r="BPO42" s="3188"/>
      <c r="BPP42" s="3188"/>
      <c r="BPQ42" s="3188"/>
      <c r="BPR42" s="3188"/>
      <c r="BPS42" s="3188"/>
      <c r="BPT42" s="3188"/>
      <c r="BPU42" s="3188"/>
      <c r="BPV42" s="3188"/>
      <c r="BPW42" s="3188"/>
      <c r="BPX42" s="3188"/>
      <c r="BPY42" s="3188"/>
      <c r="BPZ42" s="3188"/>
      <c r="BQA42" s="3188"/>
      <c r="BQB42" s="3188"/>
      <c r="BQC42" s="3188"/>
      <c r="BQD42" s="3188"/>
      <c r="BQE42" s="3188"/>
      <c r="BQF42" s="3188"/>
      <c r="BQG42" s="3188"/>
      <c r="BQH42" s="3188"/>
      <c r="BQI42" s="3188"/>
      <c r="BQJ42" s="3188"/>
      <c r="BQK42" s="3188"/>
      <c r="BQL42" s="3188"/>
      <c r="BQM42" s="3188"/>
      <c r="BQN42" s="3188"/>
      <c r="BQO42" s="3188"/>
      <c r="BQP42" s="3188"/>
      <c r="BQQ42" s="3188"/>
      <c r="BQR42" s="3188"/>
      <c r="BQS42" s="3188"/>
      <c r="BQT42" s="3188"/>
      <c r="BQU42" s="3188"/>
      <c r="BQV42" s="3188"/>
      <c r="BQW42" s="3188"/>
      <c r="BQX42" s="3188"/>
      <c r="BQY42" s="3188"/>
      <c r="BQZ42" s="3188"/>
      <c r="BRA42" s="3188"/>
      <c r="BRB42" s="3188"/>
      <c r="BRC42" s="3188"/>
      <c r="BRD42" s="3188"/>
      <c r="BRE42" s="3188"/>
      <c r="BRF42" s="3188"/>
      <c r="BRG42" s="3188"/>
      <c r="BRH42" s="3188"/>
      <c r="BRI42" s="3188"/>
      <c r="BRJ42" s="3188"/>
      <c r="BRK42" s="3188"/>
      <c r="BRL42" s="3188"/>
      <c r="BRM42" s="3188"/>
      <c r="BRN42" s="3188"/>
      <c r="BRO42" s="3188"/>
      <c r="BRP42" s="3188"/>
      <c r="BRQ42" s="3188"/>
      <c r="BRR42" s="3188"/>
      <c r="BRS42" s="3188"/>
      <c r="BRT42" s="3188"/>
      <c r="BRU42" s="3188"/>
      <c r="BRV42" s="3188"/>
      <c r="BRW42" s="3188"/>
      <c r="BRX42" s="3188"/>
      <c r="BRY42" s="3188"/>
      <c r="BRZ42" s="3188"/>
      <c r="BSA42" s="3188"/>
      <c r="BSB42" s="3188"/>
      <c r="BSC42" s="3188"/>
      <c r="BSD42" s="3188"/>
      <c r="BSE42" s="3188"/>
      <c r="BSF42" s="3188"/>
      <c r="BSG42" s="3188"/>
      <c r="BSH42" s="3188"/>
      <c r="BSI42" s="3188"/>
      <c r="BSJ42" s="3188"/>
      <c r="BSK42" s="3188"/>
      <c r="BSL42" s="3188"/>
      <c r="BSM42" s="3188"/>
      <c r="BSN42" s="3188"/>
      <c r="BSO42" s="3188"/>
      <c r="BSP42" s="3188"/>
      <c r="BSQ42" s="3188"/>
      <c r="BSR42" s="3188"/>
      <c r="BSS42" s="3188"/>
      <c r="BST42" s="3188"/>
      <c r="BSU42" s="3188"/>
      <c r="BSV42" s="3188"/>
      <c r="BSW42" s="3188"/>
      <c r="BSX42" s="3188"/>
      <c r="BSY42" s="3188"/>
      <c r="BSZ42" s="3188"/>
      <c r="BTA42" s="3188"/>
      <c r="BTB42" s="3188"/>
      <c r="BTC42" s="3188"/>
      <c r="BTD42" s="3188"/>
      <c r="BTE42" s="3188"/>
      <c r="BTF42" s="3188"/>
      <c r="BTG42" s="3188"/>
      <c r="BTH42" s="3188"/>
      <c r="BTI42" s="3188"/>
      <c r="BTJ42" s="3188"/>
      <c r="BTK42" s="3188"/>
      <c r="BTL42" s="3188"/>
      <c r="BTM42" s="3188"/>
      <c r="BTN42" s="3188"/>
      <c r="BTO42" s="3188"/>
      <c r="BTP42" s="3188"/>
      <c r="BTQ42" s="3188"/>
      <c r="BTR42" s="3188"/>
      <c r="BTS42" s="3188"/>
      <c r="BTT42" s="3188"/>
      <c r="BTU42" s="3188"/>
      <c r="BTV42" s="3188"/>
      <c r="BTW42" s="3188"/>
      <c r="BTX42" s="3188"/>
      <c r="BTY42" s="3188"/>
      <c r="BTZ42" s="3188"/>
      <c r="BUA42" s="3188"/>
      <c r="BUB42" s="3188"/>
      <c r="BUC42" s="3188"/>
      <c r="BUD42" s="3188"/>
      <c r="BUE42" s="3188"/>
      <c r="BUF42" s="3188"/>
      <c r="BUG42" s="3188"/>
      <c r="BUH42" s="3188"/>
      <c r="BUI42" s="3188"/>
      <c r="BUJ42" s="3188"/>
      <c r="BUK42" s="3188"/>
      <c r="BUL42" s="3188"/>
      <c r="BUM42" s="3188"/>
      <c r="BUN42" s="3188"/>
      <c r="BUO42" s="3188"/>
      <c r="BUP42" s="3188"/>
      <c r="BUQ42" s="3188"/>
      <c r="BUR42" s="3188"/>
      <c r="BUS42" s="3188"/>
      <c r="BUT42" s="3188"/>
      <c r="BUU42" s="3188"/>
      <c r="BUV42" s="3188"/>
      <c r="BUW42" s="3188"/>
      <c r="BUX42" s="3188"/>
      <c r="BUY42" s="3188"/>
      <c r="BUZ42" s="3188"/>
      <c r="BVA42" s="3188"/>
      <c r="BVB42" s="3188"/>
      <c r="BVC42" s="3188"/>
      <c r="BVD42" s="3188"/>
      <c r="BVE42" s="3188"/>
      <c r="BVF42" s="3188"/>
      <c r="BVG42" s="3188"/>
      <c r="BVH42" s="3188"/>
      <c r="BVI42" s="3188"/>
      <c r="BVJ42" s="3188"/>
      <c r="BVK42" s="3188"/>
      <c r="BVL42" s="3188"/>
      <c r="BVM42" s="3188"/>
      <c r="BVN42" s="3188"/>
      <c r="BVO42" s="3188"/>
      <c r="BVP42" s="3188"/>
      <c r="BVQ42" s="3188"/>
      <c r="BVR42" s="3188"/>
      <c r="BVS42" s="3188"/>
      <c r="BVT42" s="3188"/>
      <c r="BVU42" s="3188"/>
      <c r="BVV42" s="3188"/>
      <c r="BVW42" s="3188"/>
      <c r="BVX42" s="3188"/>
      <c r="BVY42" s="3188"/>
      <c r="BVZ42" s="3188"/>
      <c r="BWA42" s="3188"/>
      <c r="BWB42" s="3188"/>
      <c r="BWC42" s="3188"/>
      <c r="BWD42" s="3188"/>
      <c r="BWE42" s="3188"/>
      <c r="BWF42" s="3188"/>
      <c r="BWG42" s="3188"/>
      <c r="BWH42" s="3188"/>
      <c r="BWI42" s="3188"/>
      <c r="BWJ42" s="3188"/>
      <c r="BWK42" s="3188"/>
      <c r="BWL42" s="3188"/>
      <c r="BWM42" s="3188"/>
      <c r="BWN42" s="3188"/>
      <c r="BWO42" s="3188"/>
      <c r="BWP42" s="3188"/>
      <c r="BWQ42" s="3188"/>
      <c r="BWR42" s="3188"/>
      <c r="BWS42" s="3188"/>
      <c r="BWT42" s="3188"/>
      <c r="BWU42" s="3188"/>
      <c r="BWV42" s="3188"/>
      <c r="BWW42" s="3188"/>
      <c r="BWX42" s="3188"/>
      <c r="BWY42" s="3188"/>
      <c r="BWZ42" s="3188"/>
      <c r="BXA42" s="3188"/>
      <c r="BXB42" s="3188"/>
      <c r="BXC42" s="3188"/>
      <c r="BXD42" s="3188"/>
      <c r="BXE42" s="3188"/>
      <c r="BXF42" s="3188"/>
      <c r="BXG42" s="3188"/>
      <c r="BXH42" s="3188"/>
      <c r="BXI42" s="3188"/>
      <c r="BXJ42" s="3188"/>
      <c r="BXK42" s="3188"/>
      <c r="BXL42" s="3188"/>
      <c r="BXM42" s="3188"/>
      <c r="BXN42" s="3188"/>
      <c r="BXO42" s="3188"/>
      <c r="BXP42" s="3188"/>
      <c r="BXQ42" s="3188"/>
      <c r="BXR42" s="3188"/>
      <c r="BXS42" s="3188"/>
      <c r="BXT42" s="3188"/>
      <c r="BXU42" s="3188"/>
      <c r="BXV42" s="3188"/>
      <c r="BXW42" s="3188"/>
      <c r="BXX42" s="3188"/>
      <c r="BXY42" s="3188"/>
      <c r="BXZ42" s="3188"/>
      <c r="BYA42" s="3188"/>
      <c r="BYB42" s="3188"/>
      <c r="BYC42" s="3188"/>
      <c r="BYD42" s="3188"/>
      <c r="BYE42" s="3188"/>
      <c r="BYF42" s="3188"/>
      <c r="BYG42" s="3188"/>
      <c r="BYH42" s="3188"/>
      <c r="BYI42" s="3188"/>
      <c r="BYJ42" s="3188"/>
      <c r="BYK42" s="3188"/>
      <c r="BYL42" s="3188"/>
      <c r="BYM42" s="3188"/>
      <c r="BYN42" s="3188"/>
      <c r="BYO42" s="3188"/>
      <c r="BYP42" s="3188"/>
      <c r="BYQ42" s="3188"/>
      <c r="BYR42" s="3188"/>
      <c r="BYS42" s="3188"/>
      <c r="BYT42" s="3188"/>
      <c r="BYU42" s="3188"/>
      <c r="BYV42" s="3188"/>
      <c r="BYW42" s="3188"/>
      <c r="BYX42" s="3188"/>
      <c r="BYY42" s="3188"/>
      <c r="BYZ42" s="3188"/>
      <c r="BZA42" s="3188"/>
      <c r="BZB42" s="3188"/>
      <c r="BZC42" s="3188"/>
      <c r="BZD42" s="3188"/>
      <c r="BZE42" s="3188"/>
      <c r="BZF42" s="3188"/>
      <c r="BZG42" s="3188"/>
      <c r="BZH42" s="3188"/>
      <c r="BZI42" s="3188"/>
      <c r="BZJ42" s="3188"/>
      <c r="BZK42" s="3188"/>
      <c r="BZL42" s="3188"/>
      <c r="BZM42" s="3188"/>
      <c r="BZN42" s="3188"/>
      <c r="BZO42" s="3188"/>
      <c r="BZP42" s="3188"/>
      <c r="BZQ42" s="3188"/>
      <c r="BZR42" s="3188"/>
      <c r="BZS42" s="3188"/>
      <c r="BZT42" s="3188"/>
      <c r="BZU42" s="3188"/>
      <c r="BZV42" s="3188"/>
      <c r="BZW42" s="3188"/>
      <c r="BZX42" s="3188"/>
      <c r="BZY42" s="3188"/>
      <c r="BZZ42" s="3188"/>
      <c r="CAA42" s="3188"/>
      <c r="CAB42" s="3188"/>
      <c r="CAC42" s="3188"/>
      <c r="CAD42" s="3188"/>
      <c r="CAE42" s="3188"/>
      <c r="CAF42" s="3188"/>
      <c r="CAG42" s="3188"/>
      <c r="CAH42" s="3188"/>
      <c r="CAI42" s="3188"/>
      <c r="CAJ42" s="3188"/>
      <c r="CAK42" s="3188"/>
      <c r="CAL42" s="3188"/>
      <c r="CAM42" s="3188"/>
      <c r="CAN42" s="3188"/>
      <c r="CAO42" s="3188"/>
      <c r="CAP42" s="3188"/>
      <c r="CAQ42" s="3188"/>
      <c r="CAR42" s="3188"/>
      <c r="CAS42" s="3188"/>
      <c r="CAT42" s="3188"/>
      <c r="CAU42" s="3188"/>
      <c r="CAV42" s="3188"/>
      <c r="CAW42" s="3188"/>
      <c r="CAX42" s="3188"/>
      <c r="CAY42" s="3188"/>
      <c r="CAZ42" s="3188"/>
      <c r="CBA42" s="3188"/>
      <c r="CBB42" s="3188"/>
      <c r="CBC42" s="3188"/>
      <c r="CBD42" s="3188"/>
      <c r="CBE42" s="3188"/>
      <c r="CBF42" s="3188"/>
      <c r="CBG42" s="3188"/>
      <c r="CBH42" s="3188"/>
      <c r="CBI42" s="3188"/>
      <c r="CBJ42" s="3188"/>
      <c r="CBK42" s="3188"/>
      <c r="CBL42" s="3188"/>
      <c r="CBM42" s="3188"/>
      <c r="CBN42" s="3188"/>
      <c r="CBO42" s="3188"/>
      <c r="CBP42" s="3188"/>
      <c r="CBQ42" s="3188"/>
      <c r="CBR42" s="3188"/>
      <c r="CBS42" s="3188"/>
      <c r="CBT42" s="3188"/>
      <c r="CBU42" s="3188"/>
      <c r="CBV42" s="3188"/>
      <c r="CBW42" s="3188"/>
      <c r="CBX42" s="3188"/>
      <c r="CBY42" s="3188"/>
      <c r="CBZ42" s="3188"/>
      <c r="CCA42" s="3188"/>
      <c r="CCB42" s="3188"/>
      <c r="CCC42" s="3188"/>
      <c r="CCD42" s="3188"/>
      <c r="CCE42" s="3188"/>
      <c r="CCF42" s="3188"/>
      <c r="CCG42" s="3188"/>
      <c r="CCH42" s="3188"/>
      <c r="CCI42" s="3188"/>
      <c r="CCJ42" s="3188"/>
      <c r="CCK42" s="3188"/>
      <c r="CCL42" s="3188"/>
      <c r="CCM42" s="3188"/>
      <c r="CCN42" s="3188"/>
      <c r="CCO42" s="3188"/>
      <c r="CCP42" s="3188"/>
      <c r="CCQ42" s="3188"/>
      <c r="CCR42" s="3188"/>
      <c r="CCS42" s="3188"/>
      <c r="CCT42" s="3188"/>
      <c r="CCU42" s="3188"/>
      <c r="CCV42" s="3188"/>
      <c r="CCW42" s="3188"/>
      <c r="CCX42" s="3188"/>
      <c r="CCY42" s="3188"/>
      <c r="CCZ42" s="3188"/>
      <c r="CDA42" s="3188"/>
      <c r="CDB42" s="3188"/>
      <c r="CDC42" s="3188"/>
      <c r="CDD42" s="3188"/>
      <c r="CDE42" s="3188"/>
      <c r="CDF42" s="3188"/>
      <c r="CDG42" s="3188"/>
      <c r="CDH42" s="3188"/>
      <c r="CDI42" s="3188"/>
      <c r="CDJ42" s="3188"/>
      <c r="CDK42" s="3188"/>
      <c r="CDL42" s="3188"/>
      <c r="CDM42" s="3188"/>
      <c r="CDN42" s="3188"/>
      <c r="CDO42" s="3188"/>
      <c r="CDP42" s="3188"/>
      <c r="CDQ42" s="3188"/>
      <c r="CDR42" s="3188"/>
      <c r="CDS42" s="3188"/>
      <c r="CDT42" s="3188"/>
      <c r="CDU42" s="3188"/>
      <c r="CDV42" s="3188"/>
      <c r="CDW42" s="3188"/>
      <c r="CDX42" s="3188"/>
      <c r="CDY42" s="3188"/>
      <c r="CDZ42" s="3188"/>
      <c r="CEA42" s="3188"/>
      <c r="CEB42" s="3188"/>
      <c r="CEC42" s="3188"/>
      <c r="CED42" s="3188"/>
      <c r="CEE42" s="3188"/>
      <c r="CEF42" s="3188"/>
      <c r="CEG42" s="3188"/>
      <c r="CEH42" s="3188"/>
      <c r="CEI42" s="3188"/>
      <c r="CEJ42" s="3188"/>
      <c r="CEK42" s="3188"/>
      <c r="CEL42" s="3188"/>
      <c r="CEM42" s="3188"/>
      <c r="CEN42" s="3188"/>
      <c r="CEO42" s="3188"/>
      <c r="CEP42" s="3188"/>
      <c r="CEQ42" s="3188"/>
      <c r="CER42" s="3188"/>
      <c r="CES42" s="3188"/>
      <c r="CET42" s="3188"/>
      <c r="CEU42" s="3188"/>
      <c r="CEV42" s="3188"/>
      <c r="CEW42" s="3188"/>
      <c r="CEX42" s="3188"/>
      <c r="CEY42" s="3188"/>
      <c r="CEZ42" s="3188"/>
      <c r="CFA42" s="3188"/>
      <c r="CFB42" s="3188"/>
      <c r="CFC42" s="3188"/>
      <c r="CFD42" s="3188"/>
      <c r="CFE42" s="3188"/>
      <c r="CFF42" s="3188"/>
      <c r="CFG42" s="3188"/>
      <c r="CFH42" s="3188"/>
      <c r="CFI42" s="3188"/>
      <c r="CFJ42" s="3188"/>
      <c r="CFK42" s="3188"/>
      <c r="CFL42" s="3188"/>
      <c r="CFM42" s="3188"/>
      <c r="CFN42" s="3188"/>
      <c r="CFO42" s="3188"/>
      <c r="CFP42" s="3188"/>
      <c r="CFQ42" s="3188"/>
      <c r="CFR42" s="3188"/>
      <c r="CFS42" s="3188"/>
      <c r="CFT42" s="3188"/>
      <c r="CFU42" s="3188"/>
      <c r="CFV42" s="3188"/>
      <c r="CFW42" s="3188"/>
      <c r="CFX42" s="3188"/>
      <c r="CFY42" s="3188"/>
      <c r="CFZ42" s="3188"/>
      <c r="CGA42" s="3188"/>
      <c r="CGB42" s="3188"/>
      <c r="CGC42" s="3188"/>
      <c r="CGD42" s="3188"/>
      <c r="CGE42" s="3188"/>
      <c r="CGF42" s="3188"/>
      <c r="CGG42" s="3188"/>
      <c r="CGH42" s="3188"/>
      <c r="CGI42" s="3188"/>
      <c r="CGJ42" s="3188"/>
      <c r="CGK42" s="3188"/>
      <c r="CGL42" s="3188"/>
      <c r="CGM42" s="3188"/>
      <c r="CGN42" s="3188"/>
      <c r="CGO42" s="3188"/>
      <c r="CGP42" s="3188"/>
      <c r="CGQ42" s="3188"/>
      <c r="CGR42" s="3188"/>
      <c r="CGS42" s="3188"/>
      <c r="CGT42" s="3188"/>
      <c r="CGU42" s="3188"/>
      <c r="CGV42" s="3188"/>
      <c r="CGW42" s="3188"/>
      <c r="CGX42" s="3188"/>
      <c r="CGY42" s="3188"/>
      <c r="CGZ42" s="3188"/>
      <c r="CHA42" s="3188"/>
      <c r="CHB42" s="3188"/>
      <c r="CHC42" s="3188"/>
      <c r="CHD42" s="3188"/>
      <c r="CHE42" s="3188"/>
      <c r="CHF42" s="3188"/>
      <c r="CHG42" s="3188"/>
      <c r="CHH42" s="3188"/>
      <c r="CHI42" s="3188"/>
      <c r="CHJ42" s="3188"/>
      <c r="CHK42" s="3188"/>
      <c r="CHL42" s="3188"/>
      <c r="CHM42" s="3188"/>
      <c r="CHN42" s="3188"/>
      <c r="CHO42" s="3188"/>
      <c r="CHP42" s="3188"/>
      <c r="CHQ42" s="3188"/>
      <c r="CHR42" s="3188"/>
      <c r="CHS42" s="3188"/>
      <c r="CHT42" s="3188"/>
      <c r="CHU42" s="3188"/>
      <c r="CHV42" s="3188"/>
      <c r="CHW42" s="3188"/>
      <c r="CHX42" s="3188"/>
      <c r="CHY42" s="3188"/>
      <c r="CHZ42" s="3188"/>
      <c r="CIA42" s="3188"/>
      <c r="CIB42" s="3188"/>
      <c r="CIC42" s="3188"/>
      <c r="CID42" s="3188"/>
      <c r="CIE42" s="3188"/>
      <c r="CIF42" s="3188"/>
      <c r="CIG42" s="3188"/>
      <c r="CIH42" s="3188"/>
      <c r="CII42" s="3188"/>
      <c r="CIJ42" s="3188"/>
      <c r="CIK42" s="3188"/>
      <c r="CIL42" s="3188"/>
      <c r="CIM42" s="3188"/>
      <c r="CIN42" s="3188"/>
      <c r="CIO42" s="3188"/>
      <c r="CIP42" s="3188"/>
      <c r="CIQ42" s="3188"/>
      <c r="CIR42" s="3188"/>
      <c r="CIS42" s="3188"/>
      <c r="CIT42" s="3188"/>
      <c r="CIU42" s="3188"/>
      <c r="CIV42" s="3188"/>
      <c r="CIW42" s="3188"/>
      <c r="CIX42" s="3188"/>
      <c r="CIY42" s="3188"/>
      <c r="CIZ42" s="3188"/>
      <c r="CJA42" s="3188"/>
      <c r="CJB42" s="3188"/>
      <c r="CJC42" s="3188"/>
      <c r="CJD42" s="3188"/>
      <c r="CJE42" s="3188"/>
      <c r="CJF42" s="3188"/>
      <c r="CJG42" s="3188"/>
      <c r="CJH42" s="3188"/>
      <c r="CJI42" s="3188"/>
      <c r="CJJ42" s="3188"/>
      <c r="CJK42" s="3188"/>
      <c r="CJL42" s="3188"/>
      <c r="CJM42" s="3188"/>
      <c r="CJN42" s="3188"/>
      <c r="CJO42" s="3188"/>
      <c r="CJP42" s="3188"/>
      <c r="CJQ42" s="3188"/>
      <c r="CJR42" s="3188"/>
      <c r="CJS42" s="3188"/>
      <c r="CJT42" s="3188"/>
      <c r="CJU42" s="3188"/>
      <c r="CJV42" s="3188"/>
      <c r="CJW42" s="3188"/>
      <c r="CJX42" s="3188"/>
      <c r="CJY42" s="3188"/>
      <c r="CJZ42" s="3188"/>
      <c r="CKA42" s="3188"/>
      <c r="CKB42" s="3188"/>
      <c r="CKC42" s="3188"/>
      <c r="CKD42" s="3188"/>
      <c r="CKE42" s="3188"/>
      <c r="CKF42" s="3188"/>
      <c r="CKG42" s="3188"/>
      <c r="CKH42" s="3188"/>
      <c r="CKI42" s="3188"/>
      <c r="CKJ42" s="3188"/>
      <c r="CKK42" s="3188"/>
      <c r="CKL42" s="3188"/>
      <c r="CKM42" s="3188"/>
      <c r="CKN42" s="3188"/>
      <c r="CKO42" s="3188"/>
      <c r="CKP42" s="3188"/>
      <c r="CKQ42" s="3188"/>
      <c r="CKR42" s="3188"/>
      <c r="CKS42" s="3188"/>
      <c r="CKT42" s="3188"/>
      <c r="CKU42" s="3188"/>
      <c r="CKV42" s="3188"/>
      <c r="CKW42" s="3188"/>
      <c r="CKX42" s="3188"/>
      <c r="CKY42" s="3188"/>
      <c r="CKZ42" s="3188"/>
      <c r="CLA42" s="3188"/>
      <c r="CLB42" s="3188"/>
      <c r="CLC42" s="3188"/>
      <c r="CLD42" s="3188"/>
      <c r="CLE42" s="3188"/>
      <c r="CLF42" s="3188"/>
      <c r="CLG42" s="3188"/>
      <c r="CLH42" s="3188"/>
      <c r="CLI42" s="3188"/>
      <c r="CLJ42" s="3188"/>
      <c r="CLK42" s="3188"/>
      <c r="CLL42" s="3188"/>
      <c r="CLM42" s="3188"/>
      <c r="CLN42" s="3188"/>
      <c r="CLO42" s="3188"/>
      <c r="CLP42" s="3188"/>
      <c r="CLQ42" s="3188"/>
      <c r="CLR42" s="3188"/>
      <c r="CLS42" s="3188"/>
      <c r="CLT42" s="3188"/>
      <c r="CLU42" s="3188"/>
      <c r="CLV42" s="3188"/>
      <c r="CLW42" s="3188"/>
      <c r="CLX42" s="3188"/>
      <c r="CLY42" s="3188"/>
      <c r="CLZ42" s="3188"/>
      <c r="CMA42" s="3188"/>
      <c r="CMB42" s="3188"/>
      <c r="CMC42" s="3188"/>
      <c r="CMD42" s="3188"/>
      <c r="CME42" s="3188"/>
      <c r="CMF42" s="3188"/>
      <c r="CMG42" s="3188"/>
      <c r="CMH42" s="3188"/>
      <c r="CMI42" s="3188"/>
      <c r="CMJ42" s="3188"/>
      <c r="CMK42" s="3188"/>
      <c r="CML42" s="3188"/>
      <c r="CMM42" s="3188"/>
      <c r="CMN42" s="3188"/>
      <c r="CMO42" s="3188"/>
      <c r="CMP42" s="3188"/>
      <c r="CMQ42" s="3188"/>
      <c r="CMR42" s="3188"/>
      <c r="CMS42" s="3188"/>
      <c r="CMT42" s="3188"/>
      <c r="CMU42" s="3188"/>
      <c r="CMV42" s="3188"/>
      <c r="CMW42" s="3188"/>
      <c r="CMX42" s="3188"/>
      <c r="CMY42" s="3188"/>
      <c r="CMZ42" s="3188"/>
      <c r="CNA42" s="3188"/>
      <c r="CNB42" s="3188"/>
      <c r="CNC42" s="3188"/>
      <c r="CND42" s="3188"/>
      <c r="CNE42" s="3188"/>
      <c r="CNF42" s="3188"/>
      <c r="CNG42" s="3188"/>
      <c r="CNH42" s="3188"/>
      <c r="CNI42" s="3188"/>
      <c r="CNJ42" s="3188"/>
      <c r="CNK42" s="3188"/>
      <c r="CNL42" s="3188"/>
      <c r="CNM42" s="3188"/>
      <c r="CNN42" s="3188"/>
      <c r="CNO42" s="3188"/>
      <c r="CNP42" s="3188"/>
      <c r="CNQ42" s="3188"/>
      <c r="CNR42" s="3188"/>
      <c r="CNS42" s="3188"/>
      <c r="CNT42" s="3188"/>
      <c r="CNU42" s="3188"/>
      <c r="CNV42" s="3188"/>
      <c r="CNW42" s="3188"/>
      <c r="CNX42" s="3188"/>
      <c r="CNY42" s="3188"/>
      <c r="CNZ42" s="3188"/>
      <c r="COA42" s="3188"/>
      <c r="COB42" s="3188"/>
      <c r="COC42" s="3188"/>
      <c r="COD42" s="3188"/>
      <c r="COE42" s="3188"/>
      <c r="COF42" s="3188"/>
      <c r="COG42" s="3188"/>
      <c r="COH42" s="3188"/>
      <c r="COI42" s="3188"/>
      <c r="COJ42" s="3188"/>
      <c r="COK42" s="3188"/>
      <c r="COL42" s="3188"/>
      <c r="COM42" s="3188"/>
      <c r="CON42" s="3188"/>
      <c r="COO42" s="3188"/>
      <c r="COP42" s="3188"/>
      <c r="COQ42" s="3188"/>
      <c r="COR42" s="3188"/>
      <c r="COS42" s="3188"/>
      <c r="COT42" s="3188"/>
      <c r="COU42" s="3188"/>
      <c r="COV42" s="3188"/>
      <c r="COW42" s="3188"/>
      <c r="COX42" s="3188"/>
      <c r="COY42" s="3188"/>
      <c r="COZ42" s="3188"/>
      <c r="CPA42" s="3188"/>
      <c r="CPB42" s="3188"/>
      <c r="CPC42" s="3188"/>
      <c r="CPD42" s="3188"/>
      <c r="CPE42" s="3188"/>
      <c r="CPF42" s="3188"/>
      <c r="CPG42" s="3188"/>
      <c r="CPH42" s="3188"/>
      <c r="CPI42" s="3188"/>
      <c r="CPJ42" s="3188"/>
      <c r="CPK42" s="3188"/>
      <c r="CPL42" s="3188"/>
      <c r="CPM42" s="3188"/>
      <c r="CPN42" s="3188"/>
      <c r="CPO42" s="3188"/>
      <c r="CPP42" s="3188"/>
      <c r="CPQ42" s="3188"/>
      <c r="CPR42" s="3188"/>
      <c r="CPS42" s="3188"/>
      <c r="CPT42" s="3188"/>
      <c r="CPU42" s="3188"/>
      <c r="CPV42" s="3188"/>
      <c r="CPW42" s="3188"/>
      <c r="CPX42" s="3188"/>
      <c r="CPY42" s="3188"/>
      <c r="CPZ42" s="3188"/>
      <c r="CQA42" s="3188"/>
      <c r="CQB42" s="3188"/>
      <c r="CQC42" s="3188"/>
      <c r="CQD42" s="3188"/>
      <c r="CQE42" s="3188"/>
      <c r="CQF42" s="3188"/>
      <c r="CQG42" s="3188"/>
      <c r="CQH42" s="3188"/>
      <c r="CQI42" s="3188"/>
      <c r="CQJ42" s="3188"/>
      <c r="CQK42" s="3188"/>
      <c r="CQL42" s="3188"/>
      <c r="CQM42" s="3188"/>
      <c r="CQN42" s="3188"/>
      <c r="CQO42" s="3188"/>
      <c r="CQP42" s="3188"/>
      <c r="CQQ42" s="3188"/>
      <c r="CQR42" s="3188"/>
      <c r="CQS42" s="3188"/>
      <c r="CQT42" s="3188"/>
      <c r="CQU42" s="3188"/>
      <c r="CQV42" s="3188"/>
      <c r="CQW42" s="3188"/>
      <c r="CQX42" s="3188"/>
      <c r="CQY42" s="3188"/>
      <c r="CQZ42" s="3188"/>
      <c r="CRA42" s="3188"/>
      <c r="CRB42" s="3188"/>
      <c r="CRC42" s="3188"/>
      <c r="CRD42" s="3188"/>
      <c r="CRE42" s="3188"/>
      <c r="CRF42" s="3188"/>
      <c r="CRG42" s="3188"/>
      <c r="CRH42" s="3188"/>
      <c r="CRI42" s="3188"/>
      <c r="CRJ42" s="3188"/>
      <c r="CRK42" s="3188"/>
      <c r="CRL42" s="3188"/>
      <c r="CRM42" s="3188"/>
      <c r="CRN42" s="3188"/>
      <c r="CRO42" s="3188"/>
      <c r="CRP42" s="3188"/>
      <c r="CRQ42" s="3188"/>
      <c r="CRR42" s="3188"/>
      <c r="CRS42" s="3188"/>
      <c r="CRT42" s="3188"/>
      <c r="CRU42" s="3188"/>
      <c r="CRV42" s="3188"/>
      <c r="CRW42" s="3188"/>
      <c r="CRX42" s="3188"/>
      <c r="CRY42" s="3188"/>
      <c r="CRZ42" s="3188"/>
      <c r="CSA42" s="3188"/>
      <c r="CSB42" s="3188"/>
      <c r="CSC42" s="3188"/>
      <c r="CSD42" s="3188"/>
      <c r="CSE42" s="3188"/>
      <c r="CSF42" s="3188"/>
      <c r="CSG42" s="3188"/>
      <c r="CSH42" s="3188"/>
      <c r="CSI42" s="3188"/>
      <c r="CSJ42" s="3188"/>
      <c r="CSK42" s="3188"/>
      <c r="CSL42" s="3188"/>
      <c r="CSM42" s="3188"/>
      <c r="CSN42" s="3188"/>
      <c r="CSO42" s="3188"/>
      <c r="CSP42" s="3188"/>
      <c r="CSQ42" s="3188"/>
      <c r="CSR42" s="3188"/>
      <c r="CSS42" s="3188"/>
      <c r="CST42" s="3188"/>
      <c r="CSU42" s="3188"/>
      <c r="CSV42" s="3188"/>
      <c r="CSW42" s="3188"/>
      <c r="CSX42" s="3188"/>
      <c r="CSY42" s="3188"/>
      <c r="CSZ42" s="3188"/>
      <c r="CTA42" s="3188"/>
      <c r="CTB42" s="3188"/>
      <c r="CTC42" s="3188"/>
      <c r="CTD42" s="3188"/>
      <c r="CTE42" s="3188"/>
      <c r="CTF42" s="3188"/>
      <c r="CTG42" s="3188"/>
      <c r="CTH42" s="3188"/>
      <c r="CTI42" s="3188"/>
      <c r="CTJ42" s="3188"/>
      <c r="CTK42" s="3188"/>
      <c r="CTL42" s="3188"/>
      <c r="CTM42" s="3188"/>
      <c r="CTN42" s="3188"/>
      <c r="CTO42" s="3188"/>
      <c r="CTP42" s="3188"/>
      <c r="CTQ42" s="3188"/>
      <c r="CTR42" s="3188"/>
      <c r="CTS42" s="3188"/>
      <c r="CTT42" s="3188"/>
      <c r="CTU42" s="3188"/>
      <c r="CTV42" s="3188"/>
      <c r="CTW42" s="3188"/>
      <c r="CTX42" s="3188"/>
      <c r="CTY42" s="3188"/>
      <c r="CTZ42" s="3188"/>
      <c r="CUA42" s="3188"/>
      <c r="CUB42" s="3188"/>
      <c r="CUC42" s="3188"/>
      <c r="CUD42" s="3188"/>
      <c r="CUE42" s="3188"/>
      <c r="CUF42" s="3188"/>
      <c r="CUG42" s="3188"/>
      <c r="CUH42" s="3188"/>
      <c r="CUI42" s="3188"/>
      <c r="CUJ42" s="3188"/>
      <c r="CUK42" s="3188"/>
      <c r="CUL42" s="3188"/>
      <c r="CUM42" s="3188"/>
      <c r="CUN42" s="3188"/>
      <c r="CUO42" s="3188"/>
      <c r="CUP42" s="3188"/>
      <c r="CUQ42" s="3188"/>
      <c r="CUR42" s="3188"/>
      <c r="CUS42" s="3188"/>
      <c r="CUT42" s="3188"/>
      <c r="CUU42" s="3188"/>
      <c r="CUV42" s="3188"/>
      <c r="CUW42" s="3188"/>
      <c r="CUX42" s="3188"/>
      <c r="CUY42" s="3188"/>
      <c r="CUZ42" s="3188"/>
      <c r="CVA42" s="3188"/>
      <c r="CVB42" s="3188"/>
      <c r="CVC42" s="3188"/>
      <c r="CVD42" s="3188"/>
      <c r="CVE42" s="3188"/>
      <c r="CVF42" s="3188"/>
      <c r="CVG42" s="3188"/>
      <c r="CVH42" s="3188"/>
      <c r="CVI42" s="3188"/>
      <c r="CVJ42" s="3188"/>
      <c r="CVK42" s="3188"/>
      <c r="CVL42" s="3188"/>
      <c r="CVM42" s="3188"/>
      <c r="CVN42" s="3188"/>
      <c r="CVO42" s="3188"/>
      <c r="CVP42" s="3188"/>
      <c r="CVQ42" s="3188"/>
      <c r="CVR42" s="3188"/>
      <c r="CVS42" s="3188"/>
      <c r="CVT42" s="3188"/>
      <c r="CVU42" s="3188"/>
      <c r="CVV42" s="3188"/>
      <c r="CVW42" s="3188"/>
      <c r="CVX42" s="3188"/>
      <c r="CVY42" s="3188"/>
      <c r="CVZ42" s="3188"/>
      <c r="CWA42" s="3188"/>
      <c r="CWB42" s="3188"/>
      <c r="CWC42" s="3188"/>
      <c r="CWD42" s="3188"/>
      <c r="CWE42" s="3188"/>
      <c r="CWF42" s="3188"/>
      <c r="CWG42" s="3188"/>
      <c r="CWH42" s="3188"/>
      <c r="CWI42" s="3188"/>
      <c r="CWJ42" s="3188"/>
      <c r="CWK42" s="3188"/>
      <c r="CWL42" s="3188"/>
      <c r="CWM42" s="3188"/>
      <c r="CWN42" s="3188"/>
      <c r="CWO42" s="3188"/>
      <c r="CWP42" s="3188"/>
      <c r="CWQ42" s="3188"/>
      <c r="CWR42" s="3188"/>
      <c r="CWS42" s="3188"/>
      <c r="CWT42" s="3188"/>
      <c r="CWU42" s="3188"/>
      <c r="CWV42" s="3188"/>
      <c r="CWW42" s="3188"/>
      <c r="CWX42" s="3188"/>
      <c r="CWY42" s="3188"/>
      <c r="CWZ42" s="3188"/>
      <c r="CXA42" s="3188"/>
      <c r="CXB42" s="3188"/>
      <c r="CXC42" s="3188"/>
      <c r="CXD42" s="3188"/>
      <c r="CXE42" s="3188"/>
      <c r="CXF42" s="3188"/>
      <c r="CXG42" s="3188"/>
      <c r="CXH42" s="3188"/>
      <c r="CXI42" s="3188"/>
      <c r="CXJ42" s="3188"/>
      <c r="CXK42" s="3188"/>
      <c r="CXL42" s="3188"/>
      <c r="CXM42" s="3188"/>
      <c r="CXN42" s="3188"/>
      <c r="CXO42" s="3188"/>
      <c r="CXP42" s="3188"/>
      <c r="CXQ42" s="3188"/>
      <c r="CXR42" s="3188"/>
      <c r="CXS42" s="3188"/>
      <c r="CXT42" s="3188"/>
      <c r="CXU42" s="3188"/>
      <c r="CXV42" s="3188"/>
      <c r="CXW42" s="3188"/>
      <c r="CXX42" s="3188"/>
      <c r="CXY42" s="3188"/>
      <c r="CXZ42" s="3188"/>
      <c r="CYA42" s="3188"/>
      <c r="CYB42" s="3188"/>
      <c r="CYC42" s="3188"/>
      <c r="CYD42" s="3188"/>
      <c r="CYE42" s="3188"/>
      <c r="CYF42" s="3188"/>
      <c r="CYG42" s="3188"/>
      <c r="CYH42" s="3188"/>
      <c r="CYI42" s="3188"/>
      <c r="CYJ42" s="3188"/>
      <c r="CYK42" s="3188"/>
      <c r="CYL42" s="3188"/>
      <c r="CYM42" s="3188"/>
      <c r="CYN42" s="3188"/>
      <c r="CYO42" s="3188"/>
      <c r="CYP42" s="3188"/>
      <c r="CYQ42" s="3188"/>
      <c r="CYR42" s="3188"/>
      <c r="CYS42" s="3188"/>
      <c r="CYT42" s="3188"/>
      <c r="CYU42" s="3188"/>
      <c r="CYV42" s="3188"/>
      <c r="CYW42" s="3188"/>
      <c r="CYX42" s="3188"/>
      <c r="CYY42" s="3188"/>
      <c r="CYZ42" s="3188"/>
      <c r="CZA42" s="3188"/>
      <c r="CZB42" s="3188"/>
      <c r="CZC42" s="3188"/>
      <c r="CZD42" s="3188"/>
      <c r="CZE42" s="3188"/>
      <c r="CZF42" s="3188"/>
      <c r="CZG42" s="3188"/>
      <c r="CZH42" s="3188"/>
      <c r="CZI42" s="3188"/>
      <c r="CZJ42" s="3188"/>
      <c r="CZK42" s="3188"/>
      <c r="CZL42" s="3188"/>
      <c r="CZM42" s="3188"/>
      <c r="CZN42" s="3188"/>
      <c r="CZO42" s="3188"/>
      <c r="CZP42" s="3188"/>
      <c r="CZQ42" s="3188"/>
      <c r="CZR42" s="3188"/>
      <c r="CZS42" s="3188"/>
      <c r="CZT42" s="3188"/>
      <c r="CZU42" s="3188"/>
      <c r="CZV42" s="3188"/>
      <c r="CZW42" s="3188"/>
      <c r="CZX42" s="3188"/>
      <c r="CZY42" s="3188"/>
      <c r="CZZ42" s="3188"/>
      <c r="DAA42" s="3188"/>
      <c r="DAB42" s="3188"/>
      <c r="DAC42" s="3188"/>
      <c r="DAD42" s="3188"/>
      <c r="DAE42" s="3188"/>
      <c r="DAF42" s="3188"/>
      <c r="DAG42" s="3188"/>
      <c r="DAH42" s="3188"/>
      <c r="DAI42" s="3188"/>
      <c r="DAJ42" s="3188"/>
      <c r="DAK42" s="3188"/>
      <c r="DAL42" s="3188"/>
      <c r="DAM42" s="3188"/>
      <c r="DAN42" s="3188"/>
      <c r="DAO42" s="3188"/>
      <c r="DAP42" s="3188"/>
      <c r="DAQ42" s="3188"/>
      <c r="DAR42" s="3188"/>
      <c r="DAS42" s="3188"/>
      <c r="DAT42" s="3188"/>
      <c r="DAU42" s="3188"/>
      <c r="DAV42" s="3188"/>
      <c r="DAW42" s="3188"/>
      <c r="DAX42" s="3188"/>
      <c r="DAY42" s="3188"/>
      <c r="DAZ42" s="3188"/>
      <c r="DBA42" s="3188"/>
      <c r="DBB42" s="3188"/>
      <c r="DBC42" s="3188"/>
      <c r="DBD42" s="3188"/>
      <c r="DBE42" s="3188"/>
      <c r="DBF42" s="3188"/>
      <c r="DBG42" s="3188"/>
      <c r="DBH42" s="3188"/>
      <c r="DBI42" s="3188"/>
      <c r="DBJ42" s="3188"/>
      <c r="DBK42" s="3188"/>
      <c r="DBL42" s="3188"/>
      <c r="DBM42" s="3188"/>
      <c r="DBN42" s="3188"/>
      <c r="DBO42" s="3188"/>
      <c r="DBP42" s="3188"/>
      <c r="DBQ42" s="3188"/>
      <c r="DBR42" s="3188"/>
      <c r="DBS42" s="3188"/>
      <c r="DBT42" s="3188"/>
      <c r="DBU42" s="3188"/>
      <c r="DBV42" s="3188"/>
      <c r="DBW42" s="3188"/>
      <c r="DBX42" s="3188"/>
      <c r="DBY42" s="3188"/>
      <c r="DBZ42" s="3188"/>
      <c r="DCA42" s="3188"/>
      <c r="DCB42" s="3188"/>
      <c r="DCC42" s="3188"/>
      <c r="DCD42" s="3188"/>
      <c r="DCE42" s="3188"/>
      <c r="DCF42" s="3188"/>
      <c r="DCG42" s="3188"/>
      <c r="DCH42" s="3188"/>
      <c r="DCI42" s="3188"/>
      <c r="DCJ42" s="3188"/>
      <c r="DCK42" s="3188"/>
      <c r="DCL42" s="3188"/>
      <c r="DCM42" s="3188"/>
      <c r="DCN42" s="3188"/>
      <c r="DCO42" s="3188"/>
      <c r="DCP42" s="3188"/>
      <c r="DCQ42" s="3188"/>
      <c r="DCR42" s="3188"/>
      <c r="DCS42" s="3188"/>
      <c r="DCT42" s="3188"/>
      <c r="DCU42" s="3188"/>
      <c r="DCV42" s="3188"/>
      <c r="DCW42" s="3188"/>
      <c r="DCX42" s="3188"/>
      <c r="DCY42" s="3188"/>
      <c r="DCZ42" s="3188"/>
      <c r="DDA42" s="3188"/>
      <c r="DDB42" s="3188"/>
      <c r="DDC42" s="3188"/>
      <c r="DDD42" s="3188"/>
      <c r="DDE42" s="3188"/>
      <c r="DDF42" s="3188"/>
      <c r="DDG42" s="3188"/>
      <c r="DDH42" s="3188"/>
      <c r="DDI42" s="3188"/>
      <c r="DDJ42" s="3188"/>
      <c r="DDK42" s="3188"/>
      <c r="DDL42" s="3188"/>
      <c r="DDM42" s="3188"/>
      <c r="DDN42" s="3188"/>
      <c r="DDO42" s="3188"/>
      <c r="DDP42" s="3188"/>
      <c r="DDQ42" s="3188"/>
      <c r="DDR42" s="3188"/>
      <c r="DDS42" s="3188"/>
      <c r="DDT42" s="3188"/>
      <c r="DDU42" s="3188"/>
      <c r="DDV42" s="3188"/>
      <c r="DDW42" s="3188"/>
      <c r="DDX42" s="3188"/>
      <c r="DDY42" s="3188"/>
      <c r="DDZ42" s="3188"/>
      <c r="DEA42" s="3188"/>
      <c r="DEB42" s="3188"/>
      <c r="DEC42" s="3188"/>
      <c r="DED42" s="3188"/>
      <c r="DEE42" s="3188"/>
      <c r="DEF42" s="3188"/>
      <c r="DEG42" s="3188"/>
      <c r="DEH42" s="3188"/>
      <c r="DEI42" s="3188"/>
      <c r="DEJ42" s="3188"/>
      <c r="DEK42" s="3188"/>
      <c r="DEL42" s="3188"/>
      <c r="DEM42" s="3188"/>
      <c r="DEN42" s="3188"/>
      <c r="DEO42" s="3188"/>
      <c r="DEP42" s="3188"/>
      <c r="DEQ42" s="3188"/>
      <c r="DER42" s="3188"/>
      <c r="DES42" s="3188"/>
      <c r="DET42" s="3188"/>
      <c r="DEU42" s="3188"/>
      <c r="DEV42" s="3188"/>
      <c r="DEW42" s="3188"/>
      <c r="DEX42" s="3188"/>
      <c r="DEY42" s="3188"/>
      <c r="DEZ42" s="3188"/>
      <c r="DFA42" s="3188"/>
      <c r="DFB42" s="3188"/>
      <c r="DFC42" s="3188"/>
      <c r="DFD42" s="3188"/>
      <c r="DFE42" s="3188"/>
      <c r="DFF42" s="3188"/>
      <c r="DFG42" s="3188"/>
      <c r="DFH42" s="3188"/>
      <c r="DFI42" s="3188"/>
      <c r="DFJ42" s="3188"/>
      <c r="DFK42" s="3188"/>
      <c r="DFL42" s="3188"/>
      <c r="DFM42" s="3188"/>
      <c r="DFN42" s="3188"/>
      <c r="DFO42" s="3188"/>
      <c r="DFP42" s="3188"/>
      <c r="DFQ42" s="3188"/>
      <c r="DFR42" s="3188"/>
      <c r="DFS42" s="3188"/>
      <c r="DFT42" s="3188"/>
      <c r="DFU42" s="3188"/>
      <c r="DFV42" s="3188"/>
      <c r="DFW42" s="3188"/>
      <c r="DFX42" s="3188"/>
      <c r="DFY42" s="3188"/>
      <c r="DFZ42" s="3188"/>
      <c r="DGA42" s="3188"/>
      <c r="DGB42" s="3188"/>
      <c r="DGC42" s="3188"/>
      <c r="DGD42" s="3188"/>
      <c r="DGE42" s="3188"/>
      <c r="DGF42" s="3188"/>
      <c r="DGG42" s="3188"/>
      <c r="DGH42" s="3188"/>
      <c r="DGI42" s="3188"/>
      <c r="DGJ42" s="3188"/>
      <c r="DGK42" s="3188"/>
      <c r="DGL42" s="3188"/>
      <c r="DGM42" s="3188"/>
      <c r="DGN42" s="3188"/>
      <c r="DGO42" s="3188"/>
      <c r="DGP42" s="3188"/>
      <c r="DGQ42" s="3188"/>
      <c r="DGR42" s="3188"/>
      <c r="DGS42" s="3188"/>
      <c r="DGT42" s="3188"/>
      <c r="DGU42" s="3188"/>
      <c r="DGV42" s="3188"/>
      <c r="DGW42" s="3188"/>
      <c r="DGX42" s="3188"/>
      <c r="DGY42" s="3188"/>
      <c r="DGZ42" s="3188"/>
      <c r="DHA42" s="3188"/>
      <c r="DHB42" s="3188"/>
      <c r="DHC42" s="3188"/>
      <c r="DHD42" s="3188"/>
      <c r="DHE42" s="3188"/>
      <c r="DHF42" s="3188"/>
      <c r="DHG42" s="3188"/>
      <c r="DHH42" s="3188"/>
      <c r="DHI42" s="3188"/>
      <c r="DHJ42" s="3188"/>
      <c r="DHK42" s="3188"/>
      <c r="DHL42" s="3188"/>
      <c r="DHM42" s="3188"/>
      <c r="DHN42" s="3188"/>
      <c r="DHO42" s="3188"/>
      <c r="DHP42" s="3188"/>
      <c r="DHQ42" s="3188"/>
      <c r="DHR42" s="3188"/>
      <c r="DHS42" s="3188"/>
      <c r="DHT42" s="3188"/>
      <c r="DHU42" s="3188"/>
      <c r="DHV42" s="3188"/>
      <c r="DHW42" s="3188"/>
      <c r="DHX42" s="3188"/>
      <c r="DHY42" s="3188"/>
      <c r="DHZ42" s="3188"/>
      <c r="DIA42" s="3188"/>
      <c r="DIB42" s="3188"/>
      <c r="DIC42" s="3188"/>
      <c r="DID42" s="3188"/>
      <c r="DIE42" s="3188"/>
      <c r="DIF42" s="3188"/>
      <c r="DIG42" s="3188"/>
      <c r="DIH42" s="3188"/>
      <c r="DII42" s="3188"/>
      <c r="DIJ42" s="3188"/>
      <c r="DIK42" s="3188"/>
      <c r="DIL42" s="3188"/>
      <c r="DIM42" s="3188"/>
      <c r="DIN42" s="3188"/>
      <c r="DIO42" s="3188"/>
      <c r="DIP42" s="3188"/>
      <c r="DIQ42" s="3188"/>
      <c r="DIR42" s="3188"/>
      <c r="DIS42" s="3188"/>
      <c r="DIT42" s="3188"/>
      <c r="DIU42" s="3188"/>
      <c r="DIV42" s="3188"/>
      <c r="DIW42" s="3188"/>
      <c r="DIX42" s="3188"/>
      <c r="DIY42" s="3188"/>
      <c r="DIZ42" s="3188"/>
      <c r="DJA42" s="3188"/>
      <c r="DJB42" s="3188"/>
      <c r="DJC42" s="3188"/>
      <c r="DJD42" s="3188"/>
      <c r="DJE42" s="3188"/>
      <c r="DJF42" s="3188"/>
      <c r="DJG42" s="3188"/>
      <c r="DJH42" s="3188"/>
      <c r="DJI42" s="3188"/>
      <c r="DJJ42" s="3188"/>
      <c r="DJK42" s="3188"/>
      <c r="DJL42" s="3188"/>
      <c r="DJM42" s="3188"/>
      <c r="DJN42" s="3188"/>
      <c r="DJO42" s="3188"/>
      <c r="DJP42" s="3188"/>
      <c r="DJQ42" s="3188"/>
      <c r="DJR42" s="3188"/>
      <c r="DJS42" s="3188"/>
      <c r="DJT42" s="3188"/>
      <c r="DJU42" s="3188"/>
      <c r="DJV42" s="3188"/>
      <c r="DJW42" s="3188"/>
      <c r="DJX42" s="3188"/>
      <c r="DJY42" s="3188"/>
      <c r="DJZ42" s="3188"/>
      <c r="DKA42" s="3188"/>
      <c r="DKB42" s="3188"/>
      <c r="DKC42" s="3188"/>
      <c r="DKD42" s="3188"/>
      <c r="DKE42" s="3188"/>
      <c r="DKF42" s="3188"/>
      <c r="DKG42" s="3188"/>
      <c r="DKH42" s="3188"/>
      <c r="DKI42" s="3188"/>
      <c r="DKJ42" s="3188"/>
      <c r="DKK42" s="3188"/>
      <c r="DKL42" s="3188"/>
      <c r="DKM42" s="3188"/>
      <c r="DKN42" s="3188"/>
      <c r="DKO42" s="3188"/>
      <c r="DKP42" s="3188"/>
      <c r="DKQ42" s="3188"/>
      <c r="DKR42" s="3188"/>
      <c r="DKS42" s="3188"/>
      <c r="DKT42" s="3188"/>
      <c r="DKU42" s="3188"/>
      <c r="DKV42" s="3188"/>
      <c r="DKW42" s="3188"/>
      <c r="DKX42" s="3188"/>
      <c r="DKY42" s="3188"/>
      <c r="DKZ42" s="3188"/>
      <c r="DLA42" s="3188"/>
      <c r="DLB42" s="3188"/>
      <c r="DLC42" s="3188"/>
      <c r="DLD42" s="3188"/>
      <c r="DLE42" s="3188"/>
      <c r="DLF42" s="3188"/>
      <c r="DLG42" s="3188"/>
      <c r="DLH42" s="3188"/>
      <c r="DLI42" s="3188"/>
      <c r="DLJ42" s="3188"/>
      <c r="DLK42" s="3188"/>
      <c r="DLL42" s="3188"/>
      <c r="DLM42" s="3188"/>
      <c r="DLN42" s="3188"/>
      <c r="DLO42" s="3188"/>
      <c r="DLP42" s="3188"/>
      <c r="DLQ42" s="3188"/>
      <c r="DLR42" s="3188"/>
      <c r="DLS42" s="3188"/>
      <c r="DLT42" s="3188"/>
      <c r="DLU42" s="3188"/>
      <c r="DLV42" s="3188"/>
      <c r="DLW42" s="3188"/>
      <c r="DLX42" s="3188"/>
      <c r="DLY42" s="3188"/>
      <c r="DLZ42" s="3188"/>
      <c r="DMA42" s="3188"/>
      <c r="DMB42" s="3188"/>
      <c r="DMC42" s="3188"/>
      <c r="DMD42" s="3188"/>
      <c r="DME42" s="3188"/>
      <c r="DMF42" s="3188"/>
      <c r="DMG42" s="3188"/>
      <c r="DMH42" s="3188"/>
      <c r="DMI42" s="3188"/>
      <c r="DMJ42" s="3188"/>
      <c r="DMK42" s="3188"/>
      <c r="DML42" s="3188"/>
      <c r="DMM42" s="3188"/>
      <c r="DMN42" s="3188"/>
      <c r="DMO42" s="3188"/>
      <c r="DMP42" s="3188"/>
      <c r="DMQ42" s="3188"/>
      <c r="DMR42" s="3188"/>
      <c r="DMS42" s="3188"/>
      <c r="DMT42" s="3188"/>
      <c r="DMU42" s="3188"/>
      <c r="DMV42" s="3188"/>
      <c r="DMW42" s="3188"/>
      <c r="DMX42" s="3188"/>
      <c r="DMY42" s="3188"/>
      <c r="DMZ42" s="3188"/>
      <c r="DNA42" s="3188"/>
      <c r="DNB42" s="3188"/>
      <c r="DNC42" s="3188"/>
      <c r="DND42" s="3188"/>
      <c r="DNE42" s="3188"/>
      <c r="DNF42" s="3188"/>
      <c r="DNG42" s="3188"/>
      <c r="DNH42" s="3188"/>
      <c r="DNI42" s="3188"/>
      <c r="DNJ42" s="3188"/>
      <c r="DNK42" s="3188"/>
      <c r="DNL42" s="3188"/>
      <c r="DNM42" s="3188"/>
      <c r="DNN42" s="3188"/>
      <c r="DNO42" s="3188"/>
      <c r="DNP42" s="3188"/>
      <c r="DNQ42" s="3188"/>
      <c r="DNR42" s="3188"/>
      <c r="DNS42" s="3188"/>
      <c r="DNT42" s="3188"/>
      <c r="DNU42" s="3188"/>
      <c r="DNV42" s="3188"/>
      <c r="DNW42" s="3188"/>
      <c r="DNX42" s="3188"/>
      <c r="DNY42" s="3188"/>
      <c r="DNZ42" s="3188"/>
      <c r="DOA42" s="3188"/>
      <c r="DOB42" s="3188"/>
      <c r="DOC42" s="3188"/>
      <c r="DOD42" s="3188"/>
      <c r="DOE42" s="3188"/>
      <c r="DOF42" s="3188"/>
      <c r="DOG42" s="3188"/>
      <c r="DOH42" s="3188"/>
      <c r="DOI42" s="3188"/>
      <c r="DOJ42" s="3188"/>
      <c r="DOK42" s="3188"/>
      <c r="DOL42" s="3188"/>
      <c r="DOM42" s="3188"/>
      <c r="DON42" s="3188"/>
      <c r="DOO42" s="3188"/>
      <c r="DOP42" s="3188"/>
      <c r="DOQ42" s="3188"/>
      <c r="DOR42" s="3188"/>
      <c r="DOS42" s="3188"/>
      <c r="DOT42" s="3188"/>
      <c r="DOU42" s="3188"/>
      <c r="DOV42" s="3188"/>
      <c r="DOW42" s="3188"/>
      <c r="DOX42" s="3188"/>
      <c r="DOY42" s="3188"/>
      <c r="DOZ42" s="3188"/>
      <c r="DPA42" s="3188"/>
      <c r="DPB42" s="3188"/>
      <c r="DPC42" s="3188"/>
      <c r="DPD42" s="3188"/>
      <c r="DPE42" s="3188"/>
      <c r="DPF42" s="3188"/>
      <c r="DPG42" s="3188"/>
      <c r="DPH42" s="3188"/>
      <c r="DPI42" s="3188"/>
      <c r="DPJ42" s="3188"/>
      <c r="DPK42" s="3188"/>
      <c r="DPL42" s="3188"/>
      <c r="DPM42" s="3188"/>
      <c r="DPN42" s="3188"/>
      <c r="DPO42" s="3188"/>
      <c r="DPP42" s="3188"/>
      <c r="DPQ42" s="3188"/>
      <c r="DPR42" s="3188"/>
      <c r="DPS42" s="3188"/>
      <c r="DPT42" s="3188"/>
      <c r="DPU42" s="3188"/>
      <c r="DPV42" s="3188"/>
      <c r="DPW42" s="3188"/>
      <c r="DPX42" s="3188"/>
      <c r="DPY42" s="3188"/>
      <c r="DPZ42" s="3188"/>
      <c r="DQA42" s="3188"/>
      <c r="DQB42" s="3188"/>
      <c r="DQC42" s="3188"/>
      <c r="DQD42" s="3188"/>
      <c r="DQE42" s="3188"/>
      <c r="DQF42" s="3188"/>
      <c r="DQG42" s="3188"/>
      <c r="DQH42" s="3188"/>
      <c r="DQI42" s="3188"/>
      <c r="DQJ42" s="3188"/>
      <c r="DQK42" s="3188"/>
      <c r="DQL42" s="3188"/>
      <c r="DQM42" s="3188"/>
      <c r="DQN42" s="3188"/>
      <c r="DQO42" s="3188"/>
      <c r="DQP42" s="3188"/>
      <c r="DQQ42" s="3188"/>
      <c r="DQR42" s="3188"/>
      <c r="DQS42" s="3188"/>
      <c r="DQT42" s="3188"/>
      <c r="DQU42" s="3188"/>
      <c r="DQV42" s="3188"/>
      <c r="DQW42" s="3188"/>
      <c r="DQX42" s="3188"/>
      <c r="DQY42" s="3188"/>
      <c r="DQZ42" s="3188"/>
      <c r="DRA42" s="3188"/>
      <c r="DRB42" s="3188"/>
      <c r="DRC42" s="3188"/>
      <c r="DRD42" s="3188"/>
      <c r="DRE42" s="3188"/>
      <c r="DRF42" s="3188"/>
      <c r="DRG42" s="3188"/>
      <c r="DRH42" s="3188"/>
      <c r="DRI42" s="3188"/>
      <c r="DRJ42" s="3188"/>
      <c r="DRK42" s="3188"/>
      <c r="DRL42" s="3188"/>
      <c r="DRM42" s="3188"/>
      <c r="DRN42" s="3188"/>
      <c r="DRO42" s="3188"/>
      <c r="DRP42" s="3188"/>
      <c r="DRQ42" s="3188"/>
      <c r="DRR42" s="3188"/>
      <c r="DRS42" s="3188"/>
      <c r="DRT42" s="3188"/>
      <c r="DRU42" s="3188"/>
      <c r="DRV42" s="3188"/>
      <c r="DRW42" s="3188"/>
      <c r="DRX42" s="3188"/>
      <c r="DRY42" s="3188"/>
      <c r="DRZ42" s="3188"/>
      <c r="DSA42" s="3188"/>
      <c r="DSB42" s="3188"/>
      <c r="DSC42" s="3188"/>
      <c r="DSD42" s="3188"/>
      <c r="DSE42" s="3188"/>
      <c r="DSF42" s="3188"/>
      <c r="DSG42" s="3188"/>
      <c r="DSH42" s="3188"/>
      <c r="DSI42" s="3188"/>
      <c r="DSJ42" s="3188"/>
      <c r="DSK42" s="3188"/>
      <c r="DSL42" s="3188"/>
      <c r="DSM42" s="3188"/>
      <c r="DSN42" s="3188"/>
      <c r="DSO42" s="3188"/>
      <c r="DSP42" s="3188"/>
      <c r="DSQ42" s="3188"/>
      <c r="DSR42" s="3188"/>
      <c r="DSS42" s="3188"/>
      <c r="DST42" s="3188"/>
      <c r="DSU42" s="3188"/>
      <c r="DSV42" s="3188"/>
      <c r="DSW42" s="3188"/>
      <c r="DSX42" s="3188"/>
      <c r="DSY42" s="3188"/>
      <c r="DSZ42" s="3188"/>
      <c r="DTA42" s="3188"/>
      <c r="DTB42" s="3188"/>
      <c r="DTC42" s="3188"/>
      <c r="DTD42" s="3188"/>
      <c r="DTE42" s="3188"/>
      <c r="DTF42" s="3188"/>
      <c r="DTG42" s="3188"/>
      <c r="DTH42" s="3188"/>
      <c r="DTI42" s="3188"/>
      <c r="DTJ42" s="3188"/>
      <c r="DTK42" s="3188"/>
      <c r="DTL42" s="3188"/>
      <c r="DTM42" s="3188"/>
      <c r="DTN42" s="3188"/>
      <c r="DTO42" s="3188"/>
      <c r="DTP42" s="3188"/>
      <c r="DTQ42" s="3188"/>
      <c r="DTR42" s="3188"/>
      <c r="DTS42" s="3188"/>
      <c r="DTT42" s="3188"/>
      <c r="DTU42" s="3188"/>
      <c r="DTV42" s="3188"/>
      <c r="DTW42" s="3188"/>
      <c r="DTX42" s="3188"/>
      <c r="DTY42" s="3188"/>
      <c r="DTZ42" s="3188"/>
      <c r="DUA42" s="3188"/>
      <c r="DUB42" s="3188"/>
      <c r="DUC42" s="3188"/>
      <c r="DUD42" s="3188"/>
      <c r="DUE42" s="3188"/>
      <c r="DUF42" s="3188"/>
      <c r="DUG42" s="3188"/>
      <c r="DUH42" s="3188"/>
      <c r="DUI42" s="3188"/>
      <c r="DUJ42" s="3188"/>
      <c r="DUK42" s="3188"/>
      <c r="DUL42" s="3188"/>
      <c r="DUM42" s="3188"/>
      <c r="DUN42" s="3188"/>
      <c r="DUO42" s="3188"/>
      <c r="DUP42" s="3188"/>
      <c r="DUQ42" s="3188"/>
      <c r="DUR42" s="3188"/>
      <c r="DUS42" s="3188"/>
      <c r="DUT42" s="3188"/>
      <c r="DUU42" s="3188"/>
      <c r="DUV42" s="3188"/>
      <c r="DUW42" s="3188"/>
      <c r="DUX42" s="3188"/>
      <c r="DUY42" s="3188"/>
      <c r="DUZ42" s="3188"/>
      <c r="DVA42" s="3188"/>
      <c r="DVB42" s="3188"/>
      <c r="DVC42" s="3188"/>
      <c r="DVD42" s="3188"/>
      <c r="DVE42" s="3188"/>
      <c r="DVF42" s="3188"/>
      <c r="DVG42" s="3188"/>
      <c r="DVH42" s="3188"/>
      <c r="DVI42" s="3188"/>
      <c r="DVJ42" s="3188"/>
      <c r="DVK42" s="3188"/>
      <c r="DVL42" s="3188"/>
      <c r="DVM42" s="3188"/>
      <c r="DVN42" s="3188"/>
      <c r="DVO42" s="3188"/>
      <c r="DVP42" s="3188"/>
      <c r="DVQ42" s="3188"/>
      <c r="DVR42" s="3188"/>
      <c r="DVS42" s="3188"/>
      <c r="DVT42" s="3188"/>
      <c r="DVU42" s="3188"/>
      <c r="DVV42" s="3188"/>
      <c r="DVW42" s="3188"/>
      <c r="DVX42" s="3188"/>
      <c r="DVY42" s="3188"/>
      <c r="DVZ42" s="3188"/>
      <c r="DWA42" s="3188"/>
      <c r="DWB42" s="3188"/>
      <c r="DWC42" s="3188"/>
      <c r="DWD42" s="3188"/>
      <c r="DWE42" s="3188"/>
      <c r="DWF42" s="3188"/>
      <c r="DWG42" s="3188"/>
      <c r="DWH42" s="3188"/>
      <c r="DWI42" s="3188"/>
      <c r="DWJ42" s="3188"/>
      <c r="DWK42" s="3188"/>
      <c r="DWL42" s="3188"/>
      <c r="DWM42" s="3188"/>
      <c r="DWN42" s="3188"/>
      <c r="DWO42" s="3188"/>
      <c r="DWP42" s="3188"/>
      <c r="DWQ42" s="3188"/>
      <c r="DWR42" s="3188"/>
      <c r="DWS42" s="3188"/>
      <c r="DWT42" s="3188"/>
      <c r="DWU42" s="3188"/>
      <c r="DWV42" s="3188"/>
      <c r="DWW42" s="3188"/>
      <c r="DWX42" s="3188"/>
      <c r="DWY42" s="3188"/>
      <c r="DWZ42" s="3188"/>
      <c r="DXA42" s="3188"/>
      <c r="DXB42" s="3188"/>
      <c r="DXC42" s="3188"/>
      <c r="DXD42" s="3188"/>
      <c r="DXE42" s="3188"/>
      <c r="DXF42" s="3188"/>
      <c r="DXG42" s="3188"/>
      <c r="DXH42" s="3188"/>
      <c r="DXI42" s="3188"/>
      <c r="DXJ42" s="3188"/>
      <c r="DXK42" s="3188"/>
      <c r="DXL42" s="3188"/>
      <c r="DXM42" s="3188"/>
      <c r="DXN42" s="3188"/>
      <c r="DXO42" s="3188"/>
      <c r="DXP42" s="3188"/>
      <c r="DXQ42" s="3188"/>
      <c r="DXR42" s="3188"/>
      <c r="DXS42" s="3188"/>
      <c r="DXT42" s="3188"/>
      <c r="DXU42" s="3188"/>
      <c r="DXV42" s="3188"/>
      <c r="DXW42" s="3188"/>
      <c r="DXX42" s="3188"/>
      <c r="DXY42" s="3188"/>
      <c r="DXZ42" s="3188"/>
      <c r="DYA42" s="3188"/>
      <c r="DYB42" s="3188"/>
      <c r="DYC42" s="3188"/>
      <c r="DYD42" s="3188"/>
      <c r="DYE42" s="3188"/>
      <c r="DYF42" s="3188"/>
      <c r="DYG42" s="3188"/>
      <c r="DYH42" s="3188"/>
      <c r="DYI42" s="3188"/>
      <c r="DYJ42" s="3188"/>
      <c r="DYK42" s="3188"/>
      <c r="DYL42" s="3188"/>
      <c r="DYM42" s="3188"/>
      <c r="DYN42" s="3188"/>
      <c r="DYO42" s="3188"/>
      <c r="DYP42" s="3188"/>
      <c r="DYQ42" s="3188"/>
      <c r="DYR42" s="3188"/>
      <c r="DYS42" s="3188"/>
      <c r="DYT42" s="3188"/>
      <c r="DYU42" s="3188"/>
      <c r="DYV42" s="3188"/>
      <c r="DYW42" s="3188"/>
      <c r="DYX42" s="3188"/>
      <c r="DYY42" s="3188"/>
      <c r="DYZ42" s="3188"/>
      <c r="DZA42" s="3188"/>
      <c r="DZB42" s="3188"/>
      <c r="DZC42" s="3188"/>
      <c r="DZD42" s="3188"/>
      <c r="DZE42" s="3188"/>
      <c r="DZF42" s="3188"/>
      <c r="DZG42" s="3188"/>
      <c r="DZH42" s="3188"/>
      <c r="DZI42" s="3188"/>
      <c r="DZJ42" s="3188"/>
      <c r="DZK42" s="3188"/>
      <c r="DZL42" s="3188"/>
      <c r="DZM42" s="3188"/>
      <c r="DZN42" s="3188"/>
      <c r="DZO42" s="3188"/>
      <c r="DZP42" s="3188"/>
      <c r="DZQ42" s="3188"/>
      <c r="DZR42" s="3188"/>
      <c r="DZS42" s="3188"/>
      <c r="DZT42" s="3188"/>
      <c r="DZU42" s="3188"/>
      <c r="DZV42" s="3188"/>
      <c r="DZW42" s="3188"/>
      <c r="DZX42" s="3188"/>
      <c r="DZY42" s="3188"/>
      <c r="DZZ42" s="3188"/>
      <c r="EAA42" s="3188"/>
      <c r="EAB42" s="3188"/>
      <c r="EAC42" s="3188"/>
      <c r="EAD42" s="3188"/>
      <c r="EAE42" s="3188"/>
      <c r="EAF42" s="3188"/>
      <c r="EAG42" s="3188"/>
      <c r="EAH42" s="3188"/>
      <c r="EAI42" s="3188"/>
      <c r="EAJ42" s="3188"/>
      <c r="EAK42" s="3188"/>
      <c r="EAL42" s="3188"/>
      <c r="EAM42" s="3188"/>
      <c r="EAN42" s="3188"/>
      <c r="EAO42" s="3188"/>
      <c r="EAP42" s="3188"/>
      <c r="EAQ42" s="3188"/>
      <c r="EAR42" s="3188"/>
      <c r="EAS42" s="3188"/>
      <c r="EAT42" s="3188"/>
      <c r="EAU42" s="3188"/>
      <c r="EAV42" s="3188"/>
      <c r="EAW42" s="3188"/>
      <c r="EAX42" s="3188"/>
      <c r="EAY42" s="3188"/>
      <c r="EAZ42" s="3188"/>
      <c r="EBA42" s="3188"/>
      <c r="EBB42" s="3188"/>
      <c r="EBC42" s="3188"/>
      <c r="EBD42" s="3188"/>
      <c r="EBE42" s="3188"/>
      <c r="EBF42" s="3188"/>
      <c r="EBG42" s="3188"/>
      <c r="EBH42" s="3188"/>
      <c r="EBI42" s="3188"/>
      <c r="EBJ42" s="3188"/>
      <c r="EBK42" s="3188"/>
      <c r="EBL42" s="3188"/>
      <c r="EBM42" s="3188"/>
      <c r="EBN42" s="3188"/>
      <c r="EBO42" s="3188"/>
      <c r="EBP42" s="3188"/>
      <c r="EBQ42" s="3188"/>
      <c r="EBR42" s="3188"/>
      <c r="EBS42" s="3188"/>
      <c r="EBT42" s="3188"/>
      <c r="EBU42" s="3188"/>
      <c r="EBV42" s="3188"/>
      <c r="EBW42" s="3188"/>
      <c r="EBX42" s="3188"/>
      <c r="EBY42" s="3188"/>
      <c r="EBZ42" s="3188"/>
      <c r="ECA42" s="3188"/>
      <c r="ECB42" s="3188"/>
      <c r="ECC42" s="3188"/>
      <c r="ECD42" s="3188"/>
      <c r="ECE42" s="3188"/>
      <c r="ECF42" s="3188"/>
      <c r="ECG42" s="3188"/>
      <c r="ECH42" s="3188"/>
      <c r="ECI42" s="3188"/>
      <c r="ECJ42" s="3188"/>
      <c r="ECK42" s="3188"/>
      <c r="ECL42" s="3188"/>
      <c r="ECM42" s="3188"/>
      <c r="ECN42" s="3188"/>
      <c r="ECO42" s="3188"/>
      <c r="ECP42" s="3188"/>
      <c r="ECQ42" s="3188"/>
      <c r="ECR42" s="3188"/>
      <c r="ECS42" s="3188"/>
      <c r="ECT42" s="3188"/>
      <c r="ECU42" s="3188"/>
      <c r="ECV42" s="3188"/>
      <c r="ECW42" s="3188"/>
      <c r="ECX42" s="3188"/>
      <c r="ECY42" s="3188"/>
      <c r="ECZ42" s="3188"/>
      <c r="EDA42" s="3188"/>
      <c r="EDB42" s="3188"/>
      <c r="EDC42" s="3188"/>
      <c r="EDD42" s="3188"/>
      <c r="EDE42" s="3188"/>
      <c r="EDF42" s="3188"/>
      <c r="EDG42" s="3188"/>
      <c r="EDH42" s="3188"/>
      <c r="EDI42" s="3188"/>
      <c r="EDJ42" s="3188"/>
      <c r="EDK42" s="3188"/>
      <c r="EDL42" s="3188"/>
      <c r="EDM42" s="3188"/>
      <c r="EDN42" s="3188"/>
      <c r="EDO42" s="3188"/>
      <c r="EDP42" s="3188"/>
      <c r="EDQ42" s="3188"/>
      <c r="EDR42" s="3188"/>
      <c r="EDS42" s="3188"/>
      <c r="EDT42" s="3188"/>
      <c r="EDU42" s="3188"/>
      <c r="EDV42" s="3188"/>
      <c r="EDW42" s="3188"/>
      <c r="EDX42" s="3188"/>
      <c r="EDY42" s="3188"/>
      <c r="EDZ42" s="3188"/>
      <c r="EEA42" s="3188"/>
      <c r="EEB42" s="3188"/>
      <c r="EEC42" s="3188"/>
      <c r="EED42" s="3188"/>
      <c r="EEE42" s="3188"/>
      <c r="EEF42" s="3188"/>
      <c r="EEG42" s="3188"/>
      <c r="EEH42" s="3188"/>
      <c r="EEI42" s="3188"/>
      <c r="EEJ42" s="3188"/>
      <c r="EEK42" s="3188"/>
      <c r="EEL42" s="3188"/>
      <c r="EEM42" s="3188"/>
      <c r="EEN42" s="3188"/>
      <c r="EEO42" s="3188"/>
      <c r="EEP42" s="3188"/>
      <c r="EEQ42" s="3188"/>
      <c r="EER42" s="3188"/>
      <c r="EES42" s="3188"/>
      <c r="EET42" s="3188"/>
      <c r="EEU42" s="3188"/>
      <c r="EEV42" s="3188"/>
      <c r="EEW42" s="3188"/>
      <c r="EEX42" s="3188"/>
      <c r="EEY42" s="3188"/>
      <c r="EEZ42" s="3188"/>
      <c r="EFA42" s="3188"/>
      <c r="EFB42" s="3188"/>
      <c r="EFC42" s="3188"/>
      <c r="EFD42" s="3188"/>
      <c r="EFE42" s="3188"/>
      <c r="EFF42" s="3188"/>
      <c r="EFG42" s="3188"/>
      <c r="EFH42" s="3188"/>
      <c r="EFI42" s="3188"/>
      <c r="EFJ42" s="3188"/>
      <c r="EFK42" s="3188"/>
      <c r="EFL42" s="3188"/>
      <c r="EFM42" s="3188"/>
      <c r="EFN42" s="3188"/>
      <c r="EFO42" s="3188"/>
      <c r="EFP42" s="3188"/>
      <c r="EFQ42" s="3188"/>
      <c r="EFR42" s="3188"/>
      <c r="EFS42" s="3188"/>
      <c r="EFT42" s="3188"/>
      <c r="EFU42" s="3188"/>
      <c r="EFV42" s="3188"/>
      <c r="EFW42" s="3188"/>
      <c r="EFX42" s="3188"/>
      <c r="EFY42" s="3188"/>
      <c r="EFZ42" s="3188"/>
      <c r="EGA42" s="3188"/>
      <c r="EGB42" s="3188"/>
      <c r="EGC42" s="3188"/>
      <c r="EGD42" s="3188"/>
      <c r="EGE42" s="3188"/>
      <c r="EGF42" s="3188"/>
      <c r="EGG42" s="3188"/>
      <c r="EGH42" s="3188"/>
      <c r="EGI42" s="3188"/>
      <c r="EGJ42" s="3188"/>
      <c r="EGK42" s="3188"/>
      <c r="EGL42" s="3188"/>
      <c r="EGM42" s="3188"/>
      <c r="EGN42" s="3188"/>
      <c r="EGO42" s="3188"/>
      <c r="EGP42" s="3188"/>
      <c r="EGQ42" s="3188"/>
      <c r="EGR42" s="3188"/>
      <c r="EGS42" s="3188"/>
      <c r="EGT42" s="3188"/>
      <c r="EGU42" s="3188"/>
      <c r="EGV42" s="3188"/>
      <c r="EGW42" s="3188"/>
      <c r="EGX42" s="3188"/>
      <c r="EGY42" s="3188"/>
      <c r="EGZ42" s="3188"/>
      <c r="EHA42" s="3188"/>
      <c r="EHB42" s="3188"/>
      <c r="EHC42" s="3188"/>
      <c r="EHD42" s="3188"/>
      <c r="EHE42" s="3188"/>
      <c r="EHF42" s="3188"/>
      <c r="EHG42" s="3188"/>
      <c r="EHH42" s="3188"/>
      <c r="EHI42" s="3188"/>
      <c r="EHJ42" s="3188"/>
      <c r="EHK42" s="3188"/>
      <c r="EHL42" s="3188"/>
      <c r="EHM42" s="3188"/>
      <c r="EHN42" s="3188"/>
      <c r="EHO42" s="3188"/>
      <c r="EHP42" s="3188"/>
      <c r="EHQ42" s="3188"/>
      <c r="EHR42" s="3188"/>
      <c r="EHS42" s="3188"/>
      <c r="EHT42" s="3188"/>
      <c r="EHU42" s="3188"/>
      <c r="EHV42" s="3188"/>
      <c r="EHW42" s="3188"/>
      <c r="EHX42" s="3188"/>
      <c r="EHY42" s="3188"/>
      <c r="EHZ42" s="3188"/>
      <c r="EIA42" s="3188"/>
      <c r="EIB42" s="3188"/>
      <c r="EIC42" s="3188"/>
      <c r="EID42" s="3188"/>
      <c r="EIE42" s="3188"/>
      <c r="EIF42" s="3188"/>
      <c r="EIG42" s="3188"/>
      <c r="EIH42" s="3188"/>
      <c r="EII42" s="3188"/>
      <c r="EIJ42" s="3188"/>
      <c r="EIK42" s="3188"/>
      <c r="EIL42" s="3188"/>
      <c r="EIM42" s="3188"/>
      <c r="EIN42" s="3188"/>
      <c r="EIO42" s="3188"/>
      <c r="EIP42" s="3188"/>
      <c r="EIQ42" s="3188"/>
      <c r="EIR42" s="3188"/>
      <c r="EIS42" s="3188"/>
      <c r="EIT42" s="3188"/>
      <c r="EIU42" s="3188"/>
      <c r="EIV42" s="3188"/>
      <c r="EIW42" s="3188"/>
      <c r="EIX42" s="3188"/>
      <c r="EIY42" s="3188"/>
      <c r="EIZ42" s="3188"/>
      <c r="EJA42" s="3188"/>
      <c r="EJB42" s="3188"/>
      <c r="EJC42" s="3188"/>
      <c r="EJD42" s="3188"/>
      <c r="EJE42" s="3188"/>
      <c r="EJF42" s="3188"/>
      <c r="EJG42" s="3188"/>
      <c r="EJH42" s="3188"/>
      <c r="EJI42" s="3188"/>
      <c r="EJJ42" s="3188"/>
      <c r="EJK42" s="3188"/>
      <c r="EJL42" s="3188"/>
      <c r="EJM42" s="3188"/>
      <c r="EJN42" s="3188"/>
      <c r="EJO42" s="3188"/>
      <c r="EJP42" s="3188"/>
      <c r="EJQ42" s="3188"/>
      <c r="EJR42" s="3188"/>
      <c r="EJS42" s="3188"/>
      <c r="EJT42" s="3188"/>
      <c r="EJU42" s="3188"/>
      <c r="EJV42" s="3188"/>
      <c r="EJW42" s="3188"/>
      <c r="EJX42" s="3188"/>
      <c r="EJY42" s="3188"/>
      <c r="EJZ42" s="3188"/>
      <c r="EKA42" s="3188"/>
      <c r="EKB42" s="3188"/>
      <c r="EKC42" s="3188"/>
      <c r="EKD42" s="3188"/>
      <c r="EKE42" s="3188"/>
      <c r="EKF42" s="3188"/>
      <c r="EKG42" s="3188"/>
      <c r="EKH42" s="3188"/>
      <c r="EKI42" s="3188"/>
      <c r="EKJ42" s="3188"/>
      <c r="EKK42" s="3188"/>
      <c r="EKL42" s="3188"/>
      <c r="EKM42" s="3188"/>
      <c r="EKN42" s="3188"/>
      <c r="EKO42" s="3188"/>
      <c r="EKP42" s="3188"/>
      <c r="EKQ42" s="3188"/>
      <c r="EKR42" s="3188"/>
      <c r="EKS42" s="3188"/>
      <c r="EKT42" s="3188"/>
      <c r="EKU42" s="3188"/>
      <c r="EKV42" s="3188"/>
      <c r="EKW42" s="3188"/>
      <c r="EKX42" s="3188"/>
      <c r="EKY42" s="3188"/>
      <c r="EKZ42" s="3188"/>
      <c r="ELA42" s="3188"/>
      <c r="ELB42" s="3188"/>
      <c r="ELC42" s="3188"/>
      <c r="ELD42" s="3188"/>
      <c r="ELE42" s="3188"/>
      <c r="ELF42" s="3188"/>
      <c r="ELG42" s="3188"/>
      <c r="ELH42" s="3188"/>
      <c r="ELI42" s="3188"/>
      <c r="ELJ42" s="3188"/>
      <c r="ELK42" s="3188"/>
      <c r="ELL42" s="3188"/>
      <c r="ELM42" s="3188"/>
      <c r="ELN42" s="3188"/>
      <c r="ELO42" s="3188"/>
      <c r="ELP42" s="3188"/>
      <c r="ELQ42" s="3188"/>
      <c r="ELR42" s="3188"/>
      <c r="ELS42" s="3188"/>
      <c r="ELT42" s="3188"/>
      <c r="ELU42" s="3188"/>
      <c r="ELV42" s="3188"/>
      <c r="ELW42" s="3188"/>
      <c r="ELX42" s="3188"/>
      <c r="ELY42" s="3188"/>
      <c r="ELZ42" s="3188"/>
      <c r="EMA42" s="3188"/>
      <c r="EMB42" s="3188"/>
      <c r="EMC42" s="3188"/>
      <c r="EMD42" s="3188"/>
      <c r="EME42" s="3188"/>
      <c r="EMF42" s="3188"/>
      <c r="EMG42" s="3188"/>
      <c r="EMH42" s="3188"/>
      <c r="EMI42" s="3188"/>
      <c r="EMJ42" s="3188"/>
      <c r="EMK42" s="3188"/>
      <c r="EML42" s="3188"/>
      <c r="EMM42" s="3188"/>
      <c r="EMN42" s="3188"/>
      <c r="EMO42" s="3188"/>
      <c r="EMP42" s="3188"/>
      <c r="EMQ42" s="3188"/>
      <c r="EMR42" s="3188"/>
      <c r="EMS42" s="3188"/>
      <c r="EMT42" s="3188"/>
      <c r="EMU42" s="3188"/>
      <c r="EMV42" s="3188"/>
      <c r="EMW42" s="3188"/>
      <c r="EMX42" s="3188"/>
      <c r="EMY42" s="3188"/>
      <c r="EMZ42" s="3188"/>
      <c r="ENA42" s="3188"/>
      <c r="ENB42" s="3188"/>
      <c r="ENC42" s="3188"/>
      <c r="END42" s="3188"/>
      <c r="ENE42" s="3188"/>
      <c r="ENF42" s="3188"/>
      <c r="ENG42" s="3188"/>
      <c r="ENH42" s="3188"/>
      <c r="ENI42" s="3188"/>
      <c r="ENJ42" s="3188"/>
      <c r="ENK42" s="3188"/>
      <c r="ENL42" s="3188"/>
      <c r="ENM42" s="3188"/>
      <c r="ENN42" s="3188"/>
      <c r="ENO42" s="3188"/>
      <c r="ENP42" s="3188"/>
      <c r="ENQ42" s="3188"/>
      <c r="ENR42" s="3188"/>
      <c r="ENS42" s="3188"/>
      <c r="ENT42" s="3188"/>
      <c r="ENU42" s="3188"/>
      <c r="ENV42" s="3188"/>
      <c r="ENW42" s="3188"/>
      <c r="ENX42" s="3188"/>
      <c r="ENY42" s="3188"/>
      <c r="ENZ42" s="3188"/>
      <c r="EOA42" s="3188"/>
      <c r="EOB42" s="3188"/>
      <c r="EOC42" s="3188"/>
      <c r="EOD42" s="3188"/>
      <c r="EOE42" s="3188"/>
      <c r="EOF42" s="3188"/>
      <c r="EOG42" s="3188"/>
      <c r="EOH42" s="3188"/>
      <c r="EOI42" s="3188"/>
      <c r="EOJ42" s="3188"/>
      <c r="EOK42" s="3188"/>
      <c r="EOL42" s="3188"/>
      <c r="EOM42" s="3188"/>
      <c r="EON42" s="3188"/>
      <c r="EOO42" s="3188"/>
      <c r="EOP42" s="3188"/>
      <c r="EOQ42" s="3188"/>
      <c r="EOR42" s="3188"/>
      <c r="EOS42" s="3188"/>
      <c r="EOT42" s="3188"/>
      <c r="EOU42" s="3188"/>
      <c r="EOV42" s="3188"/>
      <c r="EOW42" s="3188"/>
      <c r="EOX42" s="3188"/>
      <c r="EOY42" s="3188"/>
      <c r="EOZ42" s="3188"/>
      <c r="EPA42" s="3188"/>
      <c r="EPB42" s="3188"/>
      <c r="EPC42" s="3188"/>
      <c r="EPD42" s="3188"/>
      <c r="EPE42" s="3188"/>
      <c r="EPF42" s="3188"/>
      <c r="EPG42" s="3188"/>
      <c r="EPH42" s="3188"/>
      <c r="EPI42" s="3188"/>
      <c r="EPJ42" s="3188"/>
      <c r="EPK42" s="3188"/>
      <c r="EPL42" s="3188"/>
      <c r="EPM42" s="3188"/>
      <c r="EPN42" s="3188"/>
      <c r="EPO42" s="3188"/>
      <c r="EPP42" s="3188"/>
      <c r="EPQ42" s="3188"/>
      <c r="EPR42" s="3188"/>
      <c r="EPS42" s="3188"/>
      <c r="EPT42" s="3188"/>
      <c r="EPU42" s="3188"/>
      <c r="EPV42" s="3188"/>
      <c r="EPW42" s="3188"/>
      <c r="EPX42" s="3188"/>
      <c r="EPY42" s="3188"/>
      <c r="EPZ42" s="3188"/>
      <c r="EQA42" s="3188"/>
      <c r="EQB42" s="3188"/>
      <c r="EQC42" s="3188"/>
      <c r="EQD42" s="3188"/>
      <c r="EQE42" s="3188"/>
      <c r="EQF42" s="3188"/>
      <c r="EQG42" s="3188"/>
      <c r="EQH42" s="3188"/>
      <c r="EQI42" s="3188"/>
      <c r="EQJ42" s="3188"/>
      <c r="EQK42" s="3188"/>
      <c r="EQL42" s="3188"/>
      <c r="EQM42" s="3188"/>
      <c r="EQN42" s="3188"/>
      <c r="EQO42" s="3188"/>
      <c r="EQP42" s="3188"/>
      <c r="EQQ42" s="3188"/>
      <c r="EQR42" s="3188"/>
      <c r="EQS42" s="3188"/>
      <c r="EQT42" s="3188"/>
      <c r="EQU42" s="3188"/>
      <c r="EQV42" s="3188"/>
      <c r="EQW42" s="3188"/>
      <c r="EQX42" s="3188"/>
      <c r="EQY42" s="3188"/>
      <c r="EQZ42" s="3188"/>
      <c r="ERA42" s="3188"/>
      <c r="ERB42" s="3188"/>
      <c r="ERC42" s="3188"/>
      <c r="ERD42" s="3188"/>
      <c r="ERE42" s="3188"/>
      <c r="ERF42" s="3188"/>
      <c r="ERG42" s="3188"/>
      <c r="ERH42" s="3188"/>
      <c r="ERI42" s="3188"/>
      <c r="ERJ42" s="3188"/>
      <c r="ERK42" s="3188"/>
      <c r="ERL42" s="3188"/>
      <c r="ERM42" s="3188"/>
      <c r="ERN42" s="3188"/>
      <c r="ERO42" s="3188"/>
      <c r="ERP42" s="3188"/>
      <c r="ERQ42" s="3188"/>
      <c r="ERR42" s="3188"/>
      <c r="ERS42" s="3188"/>
      <c r="ERT42" s="3188"/>
      <c r="ERU42" s="3188"/>
      <c r="ERV42" s="3188"/>
      <c r="ERW42" s="3188"/>
      <c r="ERX42" s="3188"/>
      <c r="ERY42" s="3188"/>
      <c r="ERZ42" s="3188"/>
      <c r="ESA42" s="3188"/>
      <c r="ESB42" s="3188"/>
      <c r="ESC42" s="3188"/>
      <c r="ESD42" s="3188"/>
      <c r="ESE42" s="3188"/>
      <c r="ESF42" s="3188"/>
      <c r="ESG42" s="3188"/>
      <c r="ESH42" s="3188"/>
      <c r="ESI42" s="3188"/>
      <c r="ESJ42" s="3188"/>
      <c r="ESK42" s="3188"/>
      <c r="ESL42" s="3188"/>
      <c r="ESM42" s="3188"/>
      <c r="ESN42" s="3188"/>
      <c r="ESO42" s="3188"/>
      <c r="ESP42" s="3188"/>
      <c r="ESQ42" s="3188"/>
      <c r="ESR42" s="3188"/>
      <c r="ESS42" s="3188"/>
      <c r="EST42" s="3188"/>
      <c r="ESU42" s="3188"/>
      <c r="ESV42" s="3188"/>
      <c r="ESW42" s="3188"/>
      <c r="ESX42" s="3188"/>
      <c r="ESY42" s="3188"/>
      <c r="ESZ42" s="3188"/>
      <c r="ETA42" s="3188"/>
      <c r="ETB42" s="3188"/>
      <c r="ETC42" s="3188"/>
      <c r="ETD42" s="3188"/>
      <c r="ETE42" s="3188"/>
      <c r="ETF42" s="3188"/>
      <c r="ETG42" s="3188"/>
      <c r="ETH42" s="3188"/>
      <c r="ETI42" s="3188"/>
      <c r="ETJ42" s="3188"/>
      <c r="ETK42" s="3188"/>
      <c r="ETL42" s="3188"/>
      <c r="ETM42" s="3188"/>
      <c r="ETN42" s="3188"/>
      <c r="ETO42" s="3188"/>
      <c r="ETP42" s="3188"/>
      <c r="ETQ42" s="3188"/>
      <c r="ETR42" s="3188"/>
      <c r="ETS42" s="3188"/>
      <c r="ETT42" s="3188"/>
      <c r="ETU42" s="3188"/>
      <c r="ETV42" s="3188"/>
      <c r="ETW42" s="3188"/>
      <c r="ETX42" s="3188"/>
      <c r="ETY42" s="3188"/>
      <c r="ETZ42" s="3188"/>
      <c r="EUA42" s="3188"/>
      <c r="EUB42" s="3188"/>
      <c r="EUC42" s="3188"/>
      <c r="EUD42" s="3188"/>
      <c r="EUE42" s="3188"/>
      <c r="EUF42" s="3188"/>
      <c r="EUG42" s="3188"/>
      <c r="EUH42" s="3188"/>
      <c r="EUI42" s="3188"/>
      <c r="EUJ42" s="3188"/>
      <c r="EUK42" s="3188"/>
      <c r="EUL42" s="3188"/>
      <c r="EUM42" s="3188"/>
      <c r="EUN42" s="3188"/>
      <c r="EUO42" s="3188"/>
      <c r="EUP42" s="3188"/>
      <c r="EUQ42" s="3188"/>
      <c r="EUR42" s="3188"/>
      <c r="EUS42" s="3188"/>
      <c r="EUT42" s="3188"/>
      <c r="EUU42" s="3188"/>
      <c r="EUV42" s="3188"/>
      <c r="EUW42" s="3188"/>
      <c r="EUX42" s="3188"/>
      <c r="EUY42" s="3188"/>
      <c r="EUZ42" s="3188"/>
      <c r="EVA42" s="3188"/>
      <c r="EVB42" s="3188"/>
      <c r="EVC42" s="3188"/>
      <c r="EVD42" s="3188"/>
      <c r="EVE42" s="3188"/>
      <c r="EVF42" s="3188"/>
      <c r="EVG42" s="3188"/>
      <c r="EVH42" s="3188"/>
      <c r="EVI42" s="3188"/>
      <c r="EVJ42" s="3188"/>
      <c r="EVK42" s="3188"/>
      <c r="EVL42" s="3188"/>
      <c r="EVM42" s="3188"/>
      <c r="EVN42" s="3188"/>
      <c r="EVO42" s="3188"/>
      <c r="EVP42" s="3188"/>
      <c r="EVQ42" s="3188"/>
      <c r="EVR42" s="3188"/>
      <c r="EVS42" s="3188"/>
      <c r="EVT42" s="3188"/>
      <c r="EVU42" s="3188"/>
      <c r="EVV42" s="3188"/>
      <c r="EVW42" s="3188"/>
      <c r="EVX42" s="3188"/>
      <c r="EVY42" s="3188"/>
      <c r="EVZ42" s="3188"/>
      <c r="EWA42" s="3188"/>
      <c r="EWB42" s="3188"/>
      <c r="EWC42" s="3188"/>
      <c r="EWD42" s="3188"/>
      <c r="EWE42" s="3188"/>
      <c r="EWF42" s="3188"/>
      <c r="EWG42" s="3188"/>
      <c r="EWH42" s="3188"/>
      <c r="EWI42" s="3188"/>
      <c r="EWJ42" s="3188"/>
      <c r="EWK42" s="3188"/>
      <c r="EWL42" s="3188"/>
      <c r="EWM42" s="3188"/>
      <c r="EWN42" s="3188"/>
      <c r="EWO42" s="3188"/>
      <c r="EWP42" s="3188"/>
      <c r="EWQ42" s="3188"/>
      <c r="EWR42" s="3188"/>
      <c r="EWS42" s="3188"/>
      <c r="EWT42" s="3188"/>
      <c r="EWU42" s="3188"/>
      <c r="EWV42" s="3188"/>
      <c r="EWW42" s="3188"/>
      <c r="EWX42" s="3188"/>
      <c r="EWY42" s="3188"/>
      <c r="EWZ42" s="3188"/>
      <c r="EXA42" s="3188"/>
      <c r="EXB42" s="3188"/>
      <c r="EXC42" s="3188"/>
      <c r="EXD42" s="3188"/>
      <c r="EXE42" s="3188"/>
      <c r="EXF42" s="3188"/>
      <c r="EXG42" s="3188"/>
      <c r="EXH42" s="3188"/>
      <c r="EXI42" s="3188"/>
      <c r="EXJ42" s="3188"/>
      <c r="EXK42" s="3188"/>
      <c r="EXL42" s="3188"/>
      <c r="EXM42" s="3188"/>
      <c r="EXN42" s="3188"/>
      <c r="EXO42" s="3188"/>
      <c r="EXP42" s="3188"/>
      <c r="EXQ42" s="3188"/>
      <c r="EXR42" s="3188"/>
      <c r="EXS42" s="3188"/>
      <c r="EXT42" s="3188"/>
      <c r="EXU42" s="3188"/>
      <c r="EXV42" s="3188"/>
      <c r="EXW42" s="3188"/>
      <c r="EXX42" s="3188"/>
      <c r="EXY42" s="3188"/>
      <c r="EXZ42" s="3188"/>
      <c r="EYA42" s="3188"/>
      <c r="EYB42" s="3188"/>
      <c r="EYC42" s="3188"/>
      <c r="EYD42" s="3188"/>
      <c r="EYE42" s="3188"/>
      <c r="EYF42" s="3188"/>
      <c r="EYG42" s="3188"/>
      <c r="EYH42" s="3188"/>
      <c r="EYI42" s="3188"/>
      <c r="EYJ42" s="3188"/>
      <c r="EYK42" s="3188"/>
      <c r="EYL42" s="3188"/>
      <c r="EYM42" s="3188"/>
      <c r="EYN42" s="3188"/>
      <c r="EYO42" s="3188"/>
      <c r="EYP42" s="3188"/>
      <c r="EYQ42" s="3188"/>
      <c r="EYR42" s="3188"/>
      <c r="EYS42" s="3188"/>
      <c r="EYT42" s="3188"/>
      <c r="EYU42" s="3188"/>
      <c r="EYV42" s="3188"/>
      <c r="EYW42" s="3188"/>
      <c r="EYX42" s="3188"/>
      <c r="EYY42" s="3188"/>
      <c r="EYZ42" s="3188"/>
      <c r="EZA42" s="3188"/>
      <c r="EZB42" s="3188"/>
      <c r="EZC42" s="3188"/>
      <c r="EZD42" s="3188"/>
      <c r="EZE42" s="3188"/>
      <c r="EZF42" s="3188"/>
      <c r="EZG42" s="3188"/>
      <c r="EZH42" s="3188"/>
      <c r="EZI42" s="3188"/>
      <c r="EZJ42" s="3188"/>
      <c r="EZK42" s="3188"/>
      <c r="EZL42" s="3188"/>
      <c r="EZM42" s="3188"/>
      <c r="EZN42" s="3188"/>
      <c r="EZO42" s="3188"/>
      <c r="EZP42" s="3188"/>
      <c r="EZQ42" s="3188"/>
      <c r="EZR42" s="3188"/>
      <c r="EZS42" s="3188"/>
      <c r="EZT42" s="3188"/>
      <c r="EZU42" s="3188"/>
      <c r="EZV42" s="3188"/>
      <c r="EZW42" s="3188"/>
      <c r="EZX42" s="3188"/>
      <c r="EZY42" s="3188"/>
      <c r="EZZ42" s="3188"/>
      <c r="FAA42" s="3188"/>
      <c r="FAB42" s="3188"/>
      <c r="FAC42" s="3188"/>
      <c r="FAD42" s="3188"/>
      <c r="FAE42" s="3188"/>
      <c r="FAF42" s="3188"/>
      <c r="FAG42" s="3188"/>
      <c r="FAH42" s="3188"/>
      <c r="FAI42" s="3188"/>
      <c r="FAJ42" s="3188"/>
      <c r="FAK42" s="3188"/>
      <c r="FAL42" s="3188"/>
      <c r="FAM42" s="3188"/>
      <c r="FAN42" s="3188"/>
      <c r="FAO42" s="3188"/>
      <c r="FAP42" s="3188"/>
      <c r="FAQ42" s="3188"/>
      <c r="FAR42" s="3188"/>
      <c r="FAS42" s="3188"/>
      <c r="FAT42" s="3188"/>
      <c r="FAU42" s="3188"/>
      <c r="FAV42" s="3188"/>
      <c r="FAW42" s="3188"/>
      <c r="FAX42" s="3188"/>
      <c r="FAY42" s="3188"/>
      <c r="FAZ42" s="3188"/>
      <c r="FBA42" s="3188"/>
      <c r="FBB42" s="3188"/>
      <c r="FBC42" s="3188"/>
      <c r="FBD42" s="3188"/>
      <c r="FBE42" s="3188"/>
      <c r="FBF42" s="3188"/>
      <c r="FBG42" s="3188"/>
      <c r="FBH42" s="3188"/>
      <c r="FBI42" s="3188"/>
      <c r="FBJ42" s="3188"/>
      <c r="FBK42" s="3188"/>
      <c r="FBL42" s="3188"/>
      <c r="FBM42" s="3188"/>
      <c r="FBN42" s="3188"/>
      <c r="FBO42" s="3188"/>
      <c r="FBP42" s="3188"/>
      <c r="FBQ42" s="3188"/>
      <c r="FBR42" s="3188"/>
      <c r="FBS42" s="3188"/>
      <c r="FBT42" s="3188"/>
      <c r="FBU42" s="3188"/>
      <c r="FBV42" s="3188"/>
      <c r="FBW42" s="3188"/>
      <c r="FBX42" s="3188"/>
      <c r="FBY42" s="3188"/>
      <c r="FBZ42" s="3188"/>
      <c r="FCA42" s="3188"/>
      <c r="FCB42" s="3188"/>
      <c r="FCC42" s="3188"/>
      <c r="FCD42" s="3188"/>
      <c r="FCE42" s="3188"/>
      <c r="FCF42" s="3188"/>
      <c r="FCG42" s="3188"/>
      <c r="FCH42" s="3188"/>
      <c r="FCI42" s="3188"/>
      <c r="FCJ42" s="3188"/>
      <c r="FCK42" s="3188"/>
      <c r="FCL42" s="3188"/>
      <c r="FCM42" s="3188"/>
      <c r="FCN42" s="3188"/>
      <c r="FCO42" s="3188"/>
      <c r="FCP42" s="3188"/>
      <c r="FCQ42" s="3188"/>
      <c r="FCR42" s="3188"/>
      <c r="FCS42" s="3188"/>
      <c r="FCT42" s="3188"/>
      <c r="FCU42" s="3188"/>
      <c r="FCV42" s="3188"/>
      <c r="FCW42" s="3188"/>
      <c r="FCX42" s="3188"/>
      <c r="FCY42" s="3188"/>
      <c r="FCZ42" s="3188"/>
      <c r="FDA42" s="3188"/>
      <c r="FDB42" s="3188"/>
      <c r="FDC42" s="3188"/>
      <c r="FDD42" s="3188"/>
      <c r="FDE42" s="3188"/>
      <c r="FDF42" s="3188"/>
      <c r="FDG42" s="3188"/>
      <c r="FDH42" s="3188"/>
      <c r="FDI42" s="3188"/>
      <c r="FDJ42" s="3188"/>
      <c r="FDK42" s="3188"/>
      <c r="FDL42" s="3188"/>
      <c r="FDM42" s="3188"/>
      <c r="FDN42" s="3188"/>
      <c r="FDO42" s="3188"/>
      <c r="FDP42" s="3188"/>
      <c r="FDQ42" s="3188"/>
      <c r="FDR42" s="3188"/>
      <c r="FDS42" s="3188"/>
      <c r="FDT42" s="3188"/>
      <c r="FDU42" s="3188"/>
      <c r="FDV42" s="3188"/>
      <c r="FDW42" s="3188"/>
      <c r="FDX42" s="3188"/>
      <c r="FDY42" s="3188"/>
      <c r="FDZ42" s="3188"/>
      <c r="FEA42" s="3188"/>
      <c r="FEB42" s="3188"/>
      <c r="FEC42" s="3188"/>
      <c r="FED42" s="3188"/>
      <c r="FEE42" s="3188"/>
      <c r="FEF42" s="3188"/>
      <c r="FEG42" s="3188"/>
      <c r="FEH42" s="3188"/>
      <c r="FEI42" s="3188"/>
      <c r="FEJ42" s="3188"/>
      <c r="FEK42" s="3188"/>
      <c r="FEL42" s="3188"/>
      <c r="FEM42" s="3188"/>
      <c r="FEN42" s="3188"/>
      <c r="FEO42" s="3188"/>
      <c r="FEP42" s="3188"/>
      <c r="FEQ42" s="3188"/>
      <c r="FER42" s="3188"/>
      <c r="FES42" s="3188"/>
      <c r="FET42" s="3188"/>
      <c r="FEU42" s="3188"/>
      <c r="FEV42" s="3188"/>
      <c r="FEW42" s="3188"/>
      <c r="FEX42" s="3188"/>
      <c r="FEY42" s="3188"/>
      <c r="FEZ42" s="3188"/>
      <c r="FFA42" s="3188"/>
      <c r="FFB42" s="3188"/>
      <c r="FFC42" s="3188"/>
      <c r="FFD42" s="3188"/>
      <c r="FFE42" s="3188"/>
      <c r="FFF42" s="3188"/>
      <c r="FFG42" s="3188"/>
      <c r="FFH42" s="3188"/>
      <c r="FFI42" s="3188"/>
      <c r="FFJ42" s="3188"/>
      <c r="FFK42" s="3188"/>
      <c r="FFL42" s="3188"/>
      <c r="FFM42" s="3188"/>
      <c r="FFN42" s="3188"/>
      <c r="FFO42" s="3188"/>
      <c r="FFP42" s="3188"/>
      <c r="FFQ42" s="3188"/>
      <c r="FFR42" s="3188"/>
      <c r="FFS42" s="3188"/>
      <c r="FFT42" s="3188"/>
      <c r="FFU42" s="3188"/>
      <c r="FFV42" s="3188"/>
      <c r="FFW42" s="3188"/>
      <c r="FFX42" s="3188"/>
      <c r="FFY42" s="3188"/>
      <c r="FFZ42" s="3188"/>
      <c r="FGA42" s="3188"/>
      <c r="FGB42" s="3188"/>
      <c r="FGC42" s="3188"/>
      <c r="FGD42" s="3188"/>
      <c r="FGE42" s="3188"/>
      <c r="FGF42" s="3188"/>
      <c r="FGG42" s="3188"/>
      <c r="FGH42" s="3188"/>
      <c r="FGI42" s="3188"/>
      <c r="FGJ42" s="3188"/>
      <c r="FGK42" s="3188"/>
      <c r="FGL42" s="3188"/>
      <c r="FGM42" s="3188"/>
      <c r="FGN42" s="3188"/>
      <c r="FGO42" s="3188"/>
      <c r="FGP42" s="3188"/>
      <c r="FGQ42" s="3188"/>
      <c r="FGR42" s="3188"/>
      <c r="FGS42" s="3188"/>
      <c r="FGT42" s="3188"/>
      <c r="FGU42" s="3188"/>
      <c r="FGV42" s="3188"/>
      <c r="FGW42" s="3188"/>
      <c r="FGX42" s="3188"/>
      <c r="FGY42" s="3188"/>
      <c r="FGZ42" s="3188"/>
      <c r="FHA42" s="3188"/>
      <c r="FHB42" s="3188"/>
      <c r="FHC42" s="3188"/>
      <c r="FHD42" s="3188"/>
      <c r="FHE42" s="3188"/>
      <c r="FHF42" s="3188"/>
      <c r="FHG42" s="3188"/>
      <c r="FHH42" s="3188"/>
      <c r="FHI42" s="3188"/>
      <c r="FHJ42" s="3188"/>
      <c r="FHK42" s="3188"/>
      <c r="FHL42" s="3188"/>
      <c r="FHM42" s="3188"/>
      <c r="FHN42" s="3188"/>
      <c r="FHO42" s="3188"/>
      <c r="FHP42" s="3188"/>
      <c r="FHQ42" s="3188"/>
      <c r="FHR42" s="3188"/>
      <c r="FHS42" s="3188"/>
      <c r="FHT42" s="3188"/>
      <c r="FHU42" s="3188"/>
      <c r="FHV42" s="3188"/>
      <c r="FHW42" s="3188"/>
      <c r="FHX42" s="3188"/>
      <c r="FHY42" s="3188"/>
      <c r="FHZ42" s="3188"/>
      <c r="FIA42" s="3188"/>
      <c r="FIB42" s="3188"/>
      <c r="FIC42" s="3188"/>
      <c r="FID42" s="3188"/>
      <c r="FIE42" s="3188"/>
      <c r="FIF42" s="3188"/>
      <c r="FIG42" s="3188"/>
      <c r="FIH42" s="3188"/>
      <c r="FII42" s="3188"/>
      <c r="FIJ42" s="3188"/>
      <c r="FIK42" s="3188"/>
      <c r="FIL42" s="3188"/>
      <c r="FIM42" s="3188"/>
      <c r="FIN42" s="3188"/>
      <c r="FIO42" s="3188"/>
      <c r="FIP42" s="3188"/>
      <c r="FIQ42" s="3188"/>
      <c r="FIR42" s="3188"/>
      <c r="FIS42" s="3188"/>
      <c r="FIT42" s="3188"/>
      <c r="FIU42" s="3188"/>
      <c r="FIV42" s="3188"/>
      <c r="FIW42" s="3188"/>
      <c r="FIX42" s="3188"/>
      <c r="FIY42" s="3188"/>
      <c r="FIZ42" s="3188"/>
      <c r="FJA42" s="3188"/>
      <c r="FJB42" s="3188"/>
      <c r="FJC42" s="3188"/>
      <c r="FJD42" s="3188"/>
      <c r="FJE42" s="3188"/>
      <c r="FJF42" s="3188"/>
      <c r="FJG42" s="3188"/>
      <c r="FJH42" s="3188"/>
      <c r="FJI42" s="3188"/>
      <c r="FJJ42" s="3188"/>
      <c r="FJK42" s="3188"/>
      <c r="FJL42" s="3188"/>
      <c r="FJM42" s="3188"/>
      <c r="FJN42" s="3188"/>
      <c r="FJO42" s="3188"/>
      <c r="FJP42" s="3188"/>
      <c r="FJQ42" s="3188"/>
      <c r="FJR42" s="3188"/>
      <c r="FJS42" s="3188"/>
      <c r="FJT42" s="3188"/>
      <c r="FJU42" s="3188"/>
      <c r="FJV42" s="3188"/>
      <c r="FJW42" s="3188"/>
      <c r="FJX42" s="3188"/>
      <c r="FJY42" s="3188"/>
      <c r="FJZ42" s="3188"/>
      <c r="FKA42" s="3188"/>
      <c r="FKB42" s="3188"/>
      <c r="FKC42" s="3188"/>
      <c r="FKD42" s="3188"/>
      <c r="FKE42" s="3188"/>
      <c r="FKF42" s="3188"/>
      <c r="FKG42" s="3188"/>
      <c r="FKH42" s="3188"/>
      <c r="FKI42" s="3188"/>
      <c r="FKJ42" s="3188"/>
      <c r="FKK42" s="3188"/>
      <c r="FKL42" s="3188"/>
      <c r="FKM42" s="3188"/>
      <c r="FKN42" s="3188"/>
      <c r="FKO42" s="3188"/>
      <c r="FKP42" s="3188"/>
      <c r="FKQ42" s="3188"/>
      <c r="FKR42" s="3188"/>
      <c r="FKS42" s="3188"/>
      <c r="FKT42" s="3188"/>
      <c r="FKU42" s="3188"/>
      <c r="FKV42" s="3188"/>
      <c r="FKW42" s="3188"/>
      <c r="FKX42" s="3188"/>
      <c r="FKY42" s="3188"/>
      <c r="FKZ42" s="3188"/>
      <c r="FLA42" s="3188"/>
      <c r="FLB42" s="3188"/>
      <c r="FLC42" s="3188"/>
      <c r="FLD42" s="3188"/>
      <c r="FLE42" s="3188"/>
      <c r="FLF42" s="3188"/>
      <c r="FLG42" s="3188"/>
      <c r="FLH42" s="3188"/>
      <c r="FLI42" s="3188"/>
      <c r="FLJ42" s="3188"/>
      <c r="FLK42" s="3188"/>
      <c r="FLL42" s="3188"/>
      <c r="FLM42" s="3188"/>
      <c r="FLN42" s="3188"/>
      <c r="FLO42" s="3188"/>
      <c r="FLP42" s="3188"/>
      <c r="FLQ42" s="3188"/>
      <c r="FLR42" s="3188"/>
      <c r="FLS42" s="3188"/>
      <c r="FLT42" s="3188"/>
      <c r="FLU42" s="3188"/>
      <c r="FLV42" s="3188"/>
      <c r="FLW42" s="3188"/>
      <c r="FLX42" s="3188"/>
      <c r="FLY42" s="3188"/>
      <c r="FLZ42" s="3188"/>
      <c r="FMA42" s="3188"/>
      <c r="FMB42" s="3188"/>
      <c r="FMC42" s="3188"/>
      <c r="FMD42" s="3188"/>
      <c r="FME42" s="3188"/>
      <c r="FMF42" s="3188"/>
      <c r="FMG42" s="3188"/>
      <c r="FMH42" s="3188"/>
      <c r="FMI42" s="3188"/>
      <c r="FMJ42" s="3188"/>
      <c r="FMK42" s="3188"/>
      <c r="FML42" s="3188"/>
      <c r="FMM42" s="3188"/>
      <c r="FMN42" s="3188"/>
      <c r="FMO42" s="3188"/>
      <c r="FMP42" s="3188"/>
      <c r="FMQ42" s="3188"/>
      <c r="FMR42" s="3188"/>
      <c r="FMS42" s="3188"/>
      <c r="FMT42" s="3188"/>
      <c r="FMU42" s="3188"/>
      <c r="FMV42" s="3188"/>
      <c r="FMW42" s="3188"/>
      <c r="FMX42" s="3188"/>
      <c r="FMY42" s="3188"/>
      <c r="FMZ42" s="3188"/>
      <c r="FNA42" s="3188"/>
      <c r="FNB42" s="3188"/>
      <c r="FNC42" s="3188"/>
      <c r="FND42" s="3188"/>
      <c r="FNE42" s="3188"/>
      <c r="FNF42" s="3188"/>
      <c r="FNG42" s="3188"/>
      <c r="FNH42" s="3188"/>
      <c r="FNI42" s="3188"/>
      <c r="FNJ42" s="3188"/>
      <c r="FNK42" s="3188"/>
      <c r="FNL42" s="3188"/>
      <c r="FNM42" s="3188"/>
      <c r="FNN42" s="3188"/>
      <c r="FNO42" s="3188"/>
      <c r="FNP42" s="3188"/>
      <c r="FNQ42" s="3188"/>
      <c r="FNR42" s="3188"/>
      <c r="FNS42" s="3188"/>
      <c r="FNT42" s="3188"/>
      <c r="FNU42" s="3188"/>
      <c r="FNV42" s="3188"/>
      <c r="FNW42" s="3188"/>
      <c r="FNX42" s="3188"/>
      <c r="FNY42" s="3188"/>
      <c r="FNZ42" s="3188"/>
      <c r="FOA42" s="3188"/>
      <c r="FOB42" s="3188"/>
      <c r="FOC42" s="3188"/>
      <c r="FOD42" s="3188"/>
      <c r="FOE42" s="3188"/>
      <c r="FOF42" s="3188"/>
      <c r="FOG42" s="3188"/>
      <c r="FOH42" s="3188"/>
      <c r="FOI42" s="3188"/>
      <c r="FOJ42" s="3188"/>
      <c r="FOK42" s="3188"/>
      <c r="FOL42" s="3188"/>
      <c r="FOM42" s="3188"/>
      <c r="FON42" s="3188"/>
      <c r="FOO42" s="3188"/>
      <c r="FOP42" s="3188"/>
      <c r="FOQ42" s="3188"/>
      <c r="FOR42" s="3188"/>
      <c r="FOS42" s="3188"/>
      <c r="FOT42" s="3188"/>
      <c r="FOU42" s="3188"/>
      <c r="FOV42" s="3188"/>
      <c r="FOW42" s="3188"/>
      <c r="FOX42" s="3188"/>
      <c r="FOY42" s="3188"/>
      <c r="FOZ42" s="3188"/>
      <c r="FPA42" s="3188"/>
      <c r="FPB42" s="3188"/>
      <c r="FPC42" s="3188"/>
      <c r="FPD42" s="3188"/>
      <c r="FPE42" s="3188"/>
      <c r="FPF42" s="3188"/>
      <c r="FPG42" s="3188"/>
      <c r="FPH42" s="3188"/>
      <c r="FPI42" s="3188"/>
      <c r="FPJ42" s="3188"/>
      <c r="FPK42" s="3188"/>
      <c r="FPL42" s="3188"/>
      <c r="FPM42" s="3188"/>
      <c r="FPN42" s="3188"/>
      <c r="FPO42" s="3188"/>
      <c r="FPP42" s="3188"/>
      <c r="FPQ42" s="3188"/>
      <c r="FPR42" s="3188"/>
      <c r="FPS42" s="3188"/>
      <c r="FPT42" s="3188"/>
      <c r="FPU42" s="3188"/>
      <c r="FPV42" s="3188"/>
      <c r="FPW42" s="3188"/>
      <c r="FPX42" s="3188"/>
      <c r="FPY42" s="3188"/>
      <c r="FPZ42" s="3188"/>
      <c r="FQA42" s="3188"/>
      <c r="FQB42" s="3188"/>
      <c r="FQC42" s="3188"/>
      <c r="FQD42" s="3188"/>
      <c r="FQE42" s="3188"/>
      <c r="FQF42" s="3188"/>
      <c r="FQG42" s="3188"/>
      <c r="FQH42" s="3188"/>
      <c r="FQI42" s="3188"/>
      <c r="FQJ42" s="3188"/>
      <c r="FQK42" s="3188"/>
      <c r="FQL42" s="3188"/>
      <c r="FQM42" s="3188"/>
      <c r="FQN42" s="3188"/>
      <c r="FQO42" s="3188"/>
      <c r="FQP42" s="3188"/>
      <c r="FQQ42" s="3188"/>
      <c r="FQR42" s="3188"/>
      <c r="FQS42" s="3188"/>
      <c r="FQT42" s="3188"/>
      <c r="FQU42" s="3188"/>
      <c r="FQV42" s="3188"/>
      <c r="FQW42" s="3188"/>
      <c r="FQX42" s="3188"/>
      <c r="FQY42" s="3188"/>
      <c r="FQZ42" s="3188"/>
      <c r="FRA42" s="3188"/>
      <c r="FRB42" s="3188"/>
      <c r="FRC42" s="3188"/>
      <c r="FRD42" s="3188"/>
      <c r="FRE42" s="3188"/>
      <c r="FRF42" s="3188"/>
      <c r="FRG42" s="3188"/>
      <c r="FRH42" s="3188"/>
      <c r="FRI42" s="3188"/>
      <c r="FRJ42" s="3188"/>
      <c r="FRK42" s="3188"/>
      <c r="FRL42" s="3188"/>
      <c r="FRM42" s="3188"/>
      <c r="FRN42" s="3188"/>
      <c r="FRO42" s="3188"/>
      <c r="FRP42" s="3188"/>
      <c r="FRQ42" s="3188"/>
      <c r="FRR42" s="3188"/>
      <c r="FRS42" s="3188"/>
      <c r="FRT42" s="3188"/>
      <c r="FRU42" s="3188"/>
      <c r="FRV42" s="3188"/>
      <c r="FRW42" s="3188"/>
      <c r="FRX42" s="3188"/>
      <c r="FRY42" s="3188"/>
      <c r="FRZ42" s="3188"/>
      <c r="FSA42" s="3188"/>
      <c r="FSB42" s="3188"/>
      <c r="FSC42" s="3188"/>
      <c r="FSD42" s="3188"/>
      <c r="FSE42" s="3188"/>
      <c r="FSF42" s="3188"/>
      <c r="FSG42" s="3188"/>
      <c r="FSH42" s="3188"/>
      <c r="FSI42" s="3188"/>
      <c r="FSJ42" s="3188"/>
      <c r="FSK42" s="3188"/>
      <c r="FSL42" s="3188"/>
      <c r="FSM42" s="3188"/>
      <c r="FSN42" s="3188"/>
      <c r="FSO42" s="3188"/>
      <c r="FSP42" s="3188"/>
      <c r="FSQ42" s="3188"/>
      <c r="FSR42" s="3188"/>
      <c r="FSS42" s="3188"/>
      <c r="FST42" s="3188"/>
      <c r="FSU42" s="3188"/>
      <c r="FSV42" s="3188"/>
      <c r="FSW42" s="3188"/>
      <c r="FSX42" s="3188"/>
      <c r="FSY42" s="3188"/>
      <c r="FSZ42" s="3188"/>
      <c r="FTA42" s="3188"/>
      <c r="FTB42" s="3188"/>
      <c r="FTC42" s="3188"/>
      <c r="FTD42" s="3188"/>
      <c r="FTE42" s="3188"/>
      <c r="FTF42" s="3188"/>
      <c r="FTG42" s="3188"/>
      <c r="FTH42" s="3188"/>
      <c r="FTI42" s="3188"/>
      <c r="FTJ42" s="3188"/>
      <c r="FTK42" s="3188"/>
      <c r="FTL42" s="3188"/>
      <c r="FTM42" s="3188"/>
      <c r="FTN42" s="3188"/>
      <c r="FTO42" s="3188"/>
      <c r="FTP42" s="3188"/>
      <c r="FTQ42" s="3188"/>
      <c r="FTR42" s="3188"/>
      <c r="FTS42" s="3188"/>
      <c r="FTT42" s="3188"/>
      <c r="FTU42" s="3188"/>
      <c r="FTV42" s="3188"/>
      <c r="FTW42" s="3188"/>
      <c r="FTX42" s="3188"/>
      <c r="FTY42" s="3188"/>
      <c r="FTZ42" s="3188"/>
      <c r="FUA42" s="3188"/>
      <c r="FUB42" s="3188"/>
      <c r="FUC42" s="3188"/>
      <c r="FUD42" s="3188"/>
      <c r="FUE42" s="3188"/>
      <c r="FUF42" s="3188"/>
      <c r="FUG42" s="3188"/>
      <c r="FUH42" s="3188"/>
      <c r="FUI42" s="3188"/>
      <c r="FUJ42" s="3188"/>
      <c r="FUK42" s="3188"/>
      <c r="FUL42" s="3188"/>
      <c r="FUM42" s="3188"/>
      <c r="FUN42" s="3188"/>
      <c r="FUO42" s="3188"/>
      <c r="FUP42" s="3188"/>
      <c r="FUQ42" s="3188"/>
      <c r="FUR42" s="3188"/>
      <c r="FUS42" s="3188"/>
      <c r="FUT42" s="3188"/>
      <c r="FUU42" s="3188"/>
      <c r="FUV42" s="3188"/>
      <c r="FUW42" s="3188"/>
      <c r="FUX42" s="3188"/>
      <c r="FUY42" s="3188"/>
      <c r="FUZ42" s="3188"/>
      <c r="FVA42" s="3188"/>
      <c r="FVB42" s="3188"/>
      <c r="FVC42" s="3188"/>
      <c r="FVD42" s="3188"/>
      <c r="FVE42" s="3188"/>
      <c r="FVF42" s="3188"/>
      <c r="FVG42" s="3188"/>
      <c r="FVH42" s="3188"/>
      <c r="FVI42" s="3188"/>
      <c r="FVJ42" s="3188"/>
      <c r="FVK42" s="3188"/>
      <c r="FVL42" s="3188"/>
      <c r="FVM42" s="3188"/>
      <c r="FVN42" s="3188"/>
      <c r="FVO42" s="3188"/>
      <c r="FVP42" s="3188"/>
      <c r="FVQ42" s="3188"/>
      <c r="FVR42" s="3188"/>
      <c r="FVS42" s="3188"/>
      <c r="FVT42" s="3188"/>
      <c r="FVU42" s="3188"/>
      <c r="FVV42" s="3188"/>
      <c r="FVW42" s="3188"/>
      <c r="FVX42" s="3188"/>
      <c r="FVY42" s="3188"/>
      <c r="FVZ42" s="3188"/>
      <c r="FWA42" s="3188"/>
      <c r="FWB42" s="3188"/>
      <c r="FWC42" s="3188"/>
      <c r="FWD42" s="3188"/>
      <c r="FWE42" s="3188"/>
      <c r="FWF42" s="3188"/>
      <c r="FWG42" s="3188"/>
      <c r="FWH42" s="3188"/>
      <c r="FWI42" s="3188"/>
      <c r="FWJ42" s="3188"/>
      <c r="FWK42" s="3188"/>
      <c r="FWL42" s="3188"/>
      <c r="FWM42" s="3188"/>
      <c r="FWN42" s="3188"/>
      <c r="FWO42" s="3188"/>
      <c r="FWP42" s="3188"/>
      <c r="FWQ42" s="3188"/>
      <c r="FWR42" s="3188"/>
      <c r="FWS42" s="3188"/>
      <c r="FWT42" s="3188"/>
      <c r="FWU42" s="3188"/>
      <c r="FWV42" s="3188"/>
      <c r="FWW42" s="3188"/>
      <c r="FWX42" s="3188"/>
      <c r="FWY42" s="3188"/>
      <c r="FWZ42" s="3188"/>
      <c r="FXA42" s="3188"/>
      <c r="FXB42" s="3188"/>
      <c r="FXC42" s="3188"/>
      <c r="FXD42" s="3188"/>
      <c r="FXE42" s="3188"/>
      <c r="FXF42" s="3188"/>
      <c r="FXG42" s="3188"/>
      <c r="FXH42" s="3188"/>
      <c r="FXI42" s="3188"/>
      <c r="FXJ42" s="3188"/>
      <c r="FXK42" s="3188"/>
      <c r="FXL42" s="3188"/>
      <c r="FXM42" s="3188"/>
      <c r="FXN42" s="3188"/>
      <c r="FXO42" s="3188"/>
      <c r="FXP42" s="3188"/>
      <c r="FXQ42" s="3188"/>
      <c r="FXR42" s="3188"/>
      <c r="FXS42" s="3188"/>
      <c r="FXT42" s="3188"/>
      <c r="FXU42" s="3188"/>
      <c r="FXV42" s="3188"/>
      <c r="FXW42" s="3188"/>
      <c r="FXX42" s="3188"/>
      <c r="FXY42" s="3188"/>
      <c r="FXZ42" s="3188"/>
      <c r="FYA42" s="3188"/>
      <c r="FYB42" s="3188"/>
      <c r="FYC42" s="3188"/>
      <c r="FYD42" s="3188"/>
      <c r="FYE42" s="3188"/>
      <c r="FYF42" s="3188"/>
      <c r="FYG42" s="3188"/>
      <c r="FYH42" s="3188"/>
      <c r="FYI42" s="3188"/>
      <c r="FYJ42" s="3188"/>
      <c r="FYK42" s="3188"/>
      <c r="FYL42" s="3188"/>
      <c r="FYM42" s="3188"/>
      <c r="FYN42" s="3188"/>
      <c r="FYO42" s="3188"/>
      <c r="FYP42" s="3188"/>
      <c r="FYQ42" s="3188"/>
      <c r="FYR42" s="3188"/>
      <c r="FYS42" s="3188"/>
      <c r="FYT42" s="3188"/>
      <c r="FYU42" s="3188"/>
      <c r="FYV42" s="3188"/>
      <c r="FYW42" s="3188"/>
      <c r="FYX42" s="3188"/>
      <c r="FYY42" s="3188"/>
      <c r="FYZ42" s="3188"/>
      <c r="FZA42" s="3188"/>
      <c r="FZB42" s="3188"/>
      <c r="FZC42" s="3188"/>
      <c r="FZD42" s="3188"/>
      <c r="FZE42" s="3188"/>
      <c r="FZF42" s="3188"/>
      <c r="FZG42" s="3188"/>
      <c r="FZH42" s="3188"/>
      <c r="FZI42" s="3188"/>
      <c r="FZJ42" s="3188"/>
      <c r="FZK42" s="3188"/>
      <c r="FZL42" s="3188"/>
      <c r="FZM42" s="3188"/>
      <c r="FZN42" s="3188"/>
      <c r="FZO42" s="3188"/>
      <c r="FZP42" s="3188"/>
      <c r="FZQ42" s="3188"/>
      <c r="FZR42" s="3188"/>
      <c r="FZS42" s="3188"/>
      <c r="FZT42" s="3188"/>
      <c r="FZU42" s="3188"/>
      <c r="FZV42" s="3188"/>
      <c r="FZW42" s="3188"/>
      <c r="FZX42" s="3188"/>
      <c r="FZY42" s="3188"/>
      <c r="FZZ42" s="3188"/>
      <c r="GAA42" s="3188"/>
      <c r="GAB42" s="3188"/>
      <c r="GAC42" s="3188"/>
      <c r="GAD42" s="3188"/>
      <c r="GAE42" s="3188"/>
      <c r="GAF42" s="3188"/>
      <c r="GAG42" s="3188"/>
      <c r="GAH42" s="3188"/>
      <c r="GAI42" s="3188"/>
      <c r="GAJ42" s="3188"/>
      <c r="GAK42" s="3188"/>
      <c r="GAL42" s="3188"/>
      <c r="GAM42" s="3188"/>
      <c r="GAN42" s="3188"/>
      <c r="GAO42" s="3188"/>
      <c r="GAP42" s="3188"/>
      <c r="GAQ42" s="3188"/>
      <c r="GAR42" s="3188"/>
      <c r="GAS42" s="3188"/>
      <c r="GAT42" s="3188"/>
      <c r="GAU42" s="3188"/>
      <c r="GAV42" s="3188"/>
      <c r="GAW42" s="3188"/>
      <c r="GAX42" s="3188"/>
      <c r="GAY42" s="3188"/>
      <c r="GAZ42" s="3188"/>
      <c r="GBA42" s="3188"/>
      <c r="GBB42" s="3188"/>
      <c r="GBC42" s="3188"/>
      <c r="GBD42" s="3188"/>
      <c r="GBE42" s="3188"/>
      <c r="GBF42" s="3188"/>
      <c r="GBG42" s="3188"/>
      <c r="GBH42" s="3188"/>
      <c r="GBI42" s="3188"/>
      <c r="GBJ42" s="3188"/>
      <c r="GBK42" s="3188"/>
      <c r="GBL42" s="3188"/>
      <c r="GBM42" s="3188"/>
      <c r="GBN42" s="3188"/>
      <c r="GBO42" s="3188"/>
      <c r="GBP42" s="3188"/>
      <c r="GBQ42" s="3188"/>
      <c r="GBR42" s="3188"/>
      <c r="GBS42" s="3188"/>
      <c r="GBT42" s="3188"/>
      <c r="GBU42" s="3188"/>
      <c r="GBV42" s="3188"/>
      <c r="GBW42" s="3188"/>
      <c r="GBX42" s="3188"/>
      <c r="GBY42" s="3188"/>
      <c r="GBZ42" s="3188"/>
      <c r="GCA42" s="3188"/>
      <c r="GCB42" s="3188"/>
      <c r="GCC42" s="3188"/>
      <c r="GCD42" s="3188"/>
      <c r="GCE42" s="3188"/>
      <c r="GCF42" s="3188"/>
      <c r="GCG42" s="3188"/>
      <c r="GCH42" s="3188"/>
      <c r="GCI42" s="3188"/>
      <c r="GCJ42" s="3188"/>
      <c r="GCK42" s="3188"/>
      <c r="GCL42" s="3188"/>
      <c r="GCM42" s="3188"/>
      <c r="GCN42" s="3188"/>
      <c r="GCO42" s="3188"/>
      <c r="GCP42" s="3188"/>
      <c r="GCQ42" s="3188"/>
      <c r="GCR42" s="3188"/>
      <c r="GCS42" s="3188"/>
      <c r="GCT42" s="3188"/>
      <c r="GCU42" s="3188"/>
      <c r="GCV42" s="3188"/>
      <c r="GCW42" s="3188"/>
      <c r="GCX42" s="3188"/>
      <c r="GCY42" s="3188"/>
      <c r="GCZ42" s="3188"/>
      <c r="GDA42" s="3188"/>
      <c r="GDB42" s="3188"/>
      <c r="GDC42" s="3188"/>
      <c r="GDD42" s="3188"/>
      <c r="GDE42" s="3188"/>
      <c r="GDF42" s="3188"/>
      <c r="GDG42" s="3188"/>
      <c r="GDH42" s="3188"/>
      <c r="GDI42" s="3188"/>
      <c r="GDJ42" s="3188"/>
      <c r="GDK42" s="3188"/>
      <c r="GDL42" s="3188"/>
      <c r="GDM42" s="3188"/>
      <c r="GDN42" s="3188"/>
      <c r="GDO42" s="3188"/>
      <c r="GDP42" s="3188"/>
      <c r="GDQ42" s="3188"/>
      <c r="GDR42" s="3188"/>
      <c r="GDS42" s="3188"/>
      <c r="GDT42" s="3188"/>
      <c r="GDU42" s="3188"/>
      <c r="GDV42" s="3188"/>
      <c r="GDW42" s="3188"/>
      <c r="GDX42" s="3188"/>
      <c r="GDY42" s="3188"/>
      <c r="GDZ42" s="3188"/>
      <c r="GEA42" s="3188"/>
      <c r="GEB42" s="3188"/>
      <c r="GEC42" s="3188"/>
      <c r="GED42" s="3188"/>
      <c r="GEE42" s="3188"/>
      <c r="GEF42" s="3188"/>
      <c r="GEG42" s="3188"/>
      <c r="GEH42" s="3188"/>
      <c r="GEI42" s="3188"/>
      <c r="GEJ42" s="3188"/>
      <c r="GEK42" s="3188"/>
      <c r="GEL42" s="3188"/>
      <c r="GEM42" s="3188"/>
      <c r="GEN42" s="3188"/>
      <c r="GEO42" s="3188"/>
      <c r="GEP42" s="3188"/>
      <c r="GEQ42" s="3188"/>
      <c r="GER42" s="3188"/>
      <c r="GES42" s="3188"/>
      <c r="GET42" s="3188"/>
      <c r="GEU42" s="3188"/>
      <c r="GEV42" s="3188"/>
      <c r="GEW42" s="3188"/>
      <c r="GEX42" s="3188"/>
      <c r="GEY42" s="3188"/>
      <c r="GEZ42" s="3188"/>
      <c r="GFA42" s="3188"/>
      <c r="GFB42" s="3188"/>
      <c r="GFC42" s="3188"/>
      <c r="GFD42" s="3188"/>
      <c r="GFE42" s="3188"/>
      <c r="GFF42" s="3188"/>
      <c r="GFG42" s="3188"/>
      <c r="GFH42" s="3188"/>
      <c r="GFI42" s="3188"/>
      <c r="GFJ42" s="3188"/>
      <c r="GFK42" s="3188"/>
      <c r="GFL42" s="3188"/>
      <c r="GFM42" s="3188"/>
      <c r="GFN42" s="3188"/>
      <c r="GFO42" s="3188"/>
      <c r="GFP42" s="3188"/>
      <c r="GFQ42" s="3188"/>
      <c r="GFR42" s="3188"/>
      <c r="GFS42" s="3188"/>
      <c r="GFT42" s="3188"/>
      <c r="GFU42" s="3188"/>
      <c r="GFV42" s="3188"/>
      <c r="GFW42" s="3188"/>
      <c r="GFX42" s="3188"/>
      <c r="GFY42" s="3188"/>
      <c r="GFZ42" s="3188"/>
      <c r="GGA42" s="3188"/>
      <c r="GGB42" s="3188"/>
      <c r="GGC42" s="3188"/>
      <c r="GGD42" s="3188"/>
      <c r="GGE42" s="3188"/>
      <c r="GGF42" s="3188"/>
      <c r="GGG42" s="3188"/>
      <c r="GGH42" s="3188"/>
      <c r="GGI42" s="3188"/>
      <c r="GGJ42" s="3188"/>
      <c r="GGK42" s="3188"/>
      <c r="GGL42" s="3188"/>
      <c r="GGM42" s="3188"/>
      <c r="GGN42" s="3188"/>
      <c r="GGO42" s="3188"/>
      <c r="GGP42" s="3188"/>
      <c r="GGQ42" s="3188"/>
      <c r="GGR42" s="3188"/>
      <c r="GGS42" s="3188"/>
      <c r="GGT42" s="3188"/>
      <c r="GGU42" s="3188"/>
      <c r="GGV42" s="3188"/>
      <c r="GGW42" s="3188"/>
      <c r="GGX42" s="3188"/>
      <c r="GGY42" s="3188"/>
      <c r="GGZ42" s="3188"/>
      <c r="GHA42" s="3188"/>
      <c r="GHB42" s="3188"/>
      <c r="GHC42" s="3188"/>
      <c r="GHD42" s="3188"/>
      <c r="GHE42" s="3188"/>
      <c r="GHF42" s="3188"/>
      <c r="GHG42" s="3188"/>
      <c r="GHH42" s="3188"/>
      <c r="GHI42" s="3188"/>
      <c r="GHJ42" s="3188"/>
      <c r="GHK42" s="3188"/>
      <c r="GHL42" s="3188"/>
      <c r="GHM42" s="3188"/>
      <c r="GHN42" s="3188"/>
      <c r="GHO42" s="3188"/>
      <c r="GHP42" s="3188"/>
      <c r="GHQ42" s="3188"/>
      <c r="GHR42" s="3188"/>
      <c r="GHS42" s="3188"/>
      <c r="GHT42" s="3188"/>
      <c r="GHU42" s="3188"/>
      <c r="GHV42" s="3188"/>
      <c r="GHW42" s="3188"/>
      <c r="GHX42" s="3188"/>
      <c r="GHY42" s="3188"/>
      <c r="GHZ42" s="3188"/>
      <c r="GIA42" s="3188"/>
      <c r="GIB42" s="3188"/>
      <c r="GIC42" s="3188"/>
      <c r="GID42" s="3188"/>
      <c r="GIE42" s="3188"/>
      <c r="GIF42" s="3188"/>
      <c r="GIG42" s="3188"/>
      <c r="GIH42" s="3188"/>
      <c r="GII42" s="3188"/>
      <c r="GIJ42" s="3188"/>
      <c r="GIK42" s="3188"/>
      <c r="GIL42" s="3188"/>
      <c r="GIM42" s="3188"/>
      <c r="GIN42" s="3188"/>
      <c r="GIO42" s="3188"/>
      <c r="GIP42" s="3188"/>
      <c r="GIQ42" s="3188"/>
      <c r="GIR42" s="3188"/>
      <c r="GIS42" s="3188"/>
      <c r="GIT42" s="3188"/>
      <c r="GIU42" s="3188"/>
      <c r="GIV42" s="3188"/>
      <c r="GIW42" s="3188"/>
      <c r="GIX42" s="3188"/>
      <c r="GIY42" s="3188"/>
      <c r="GIZ42" s="3188"/>
      <c r="GJA42" s="3188"/>
      <c r="GJB42" s="3188"/>
      <c r="GJC42" s="3188"/>
      <c r="GJD42" s="3188"/>
      <c r="GJE42" s="3188"/>
      <c r="GJF42" s="3188"/>
      <c r="GJG42" s="3188"/>
      <c r="GJH42" s="3188"/>
      <c r="GJI42" s="3188"/>
      <c r="GJJ42" s="3188"/>
      <c r="GJK42" s="3188"/>
      <c r="GJL42" s="3188"/>
      <c r="GJM42" s="3188"/>
      <c r="GJN42" s="3188"/>
      <c r="GJO42" s="3188"/>
      <c r="GJP42" s="3188"/>
      <c r="GJQ42" s="3188"/>
      <c r="GJR42" s="3188"/>
      <c r="GJS42" s="3188"/>
      <c r="GJT42" s="3188"/>
      <c r="GJU42" s="3188"/>
      <c r="GJV42" s="3188"/>
      <c r="GJW42" s="3188"/>
      <c r="GJX42" s="3188"/>
      <c r="GJY42" s="3188"/>
      <c r="GJZ42" s="3188"/>
      <c r="GKA42" s="3188"/>
      <c r="GKB42" s="3188"/>
      <c r="GKC42" s="3188"/>
      <c r="GKD42" s="3188"/>
      <c r="GKE42" s="3188"/>
      <c r="GKF42" s="3188"/>
      <c r="GKG42" s="3188"/>
      <c r="GKH42" s="3188"/>
      <c r="GKI42" s="3188"/>
      <c r="GKJ42" s="3188"/>
      <c r="GKK42" s="3188"/>
      <c r="GKL42" s="3188"/>
      <c r="GKM42" s="3188"/>
      <c r="GKN42" s="3188"/>
      <c r="GKO42" s="3188"/>
      <c r="GKP42" s="3188"/>
      <c r="GKQ42" s="3188"/>
      <c r="GKR42" s="3188"/>
      <c r="GKS42" s="3188"/>
      <c r="GKT42" s="3188"/>
      <c r="GKU42" s="3188"/>
      <c r="GKV42" s="3188"/>
      <c r="GKW42" s="3188"/>
      <c r="GKX42" s="3188"/>
      <c r="GKY42" s="3188"/>
      <c r="GKZ42" s="3188"/>
      <c r="GLA42" s="3188"/>
      <c r="GLB42" s="3188"/>
      <c r="GLC42" s="3188"/>
      <c r="GLD42" s="3188"/>
      <c r="GLE42" s="3188"/>
      <c r="GLF42" s="3188"/>
      <c r="GLG42" s="3188"/>
      <c r="GLH42" s="3188"/>
      <c r="GLI42" s="3188"/>
      <c r="GLJ42" s="3188"/>
      <c r="GLK42" s="3188"/>
      <c r="GLL42" s="3188"/>
      <c r="GLM42" s="3188"/>
      <c r="GLN42" s="3188"/>
      <c r="GLO42" s="3188"/>
      <c r="GLP42" s="3188"/>
      <c r="GLQ42" s="3188"/>
      <c r="GLR42" s="3188"/>
      <c r="GLS42" s="3188"/>
      <c r="GLT42" s="3188"/>
      <c r="GLU42" s="3188"/>
      <c r="GLV42" s="3188"/>
      <c r="GLW42" s="3188"/>
      <c r="GLX42" s="3188"/>
      <c r="GLY42" s="3188"/>
      <c r="GLZ42" s="3188"/>
      <c r="GMA42" s="3188"/>
      <c r="GMB42" s="3188"/>
      <c r="GMC42" s="3188"/>
      <c r="GMD42" s="3188"/>
      <c r="GME42" s="3188"/>
      <c r="GMF42" s="3188"/>
      <c r="GMG42" s="3188"/>
      <c r="GMH42" s="3188"/>
      <c r="GMI42" s="3188"/>
      <c r="GMJ42" s="3188"/>
      <c r="GMK42" s="3188"/>
      <c r="GML42" s="3188"/>
      <c r="GMM42" s="3188"/>
      <c r="GMN42" s="3188"/>
      <c r="GMO42" s="3188"/>
      <c r="GMP42" s="3188"/>
      <c r="GMQ42" s="3188"/>
      <c r="GMR42" s="3188"/>
      <c r="GMS42" s="3188"/>
      <c r="GMT42" s="3188"/>
      <c r="GMU42" s="3188"/>
      <c r="GMV42" s="3188"/>
      <c r="GMW42" s="3188"/>
      <c r="GMX42" s="3188"/>
      <c r="GMY42" s="3188"/>
      <c r="GMZ42" s="3188"/>
      <c r="GNA42" s="3188"/>
      <c r="GNB42" s="3188"/>
      <c r="GNC42" s="3188"/>
      <c r="GND42" s="3188"/>
      <c r="GNE42" s="3188"/>
      <c r="GNF42" s="3188"/>
      <c r="GNG42" s="3188"/>
      <c r="GNH42" s="3188"/>
      <c r="GNI42" s="3188"/>
      <c r="GNJ42" s="3188"/>
      <c r="GNK42" s="3188"/>
      <c r="GNL42" s="3188"/>
      <c r="GNM42" s="3188"/>
      <c r="GNN42" s="3188"/>
      <c r="GNO42" s="3188"/>
      <c r="GNP42" s="3188"/>
      <c r="GNQ42" s="3188"/>
      <c r="GNR42" s="3188"/>
      <c r="GNS42" s="3188"/>
      <c r="GNT42" s="3188"/>
      <c r="GNU42" s="3188"/>
      <c r="GNV42" s="3188"/>
      <c r="GNW42" s="3188"/>
      <c r="GNX42" s="3188"/>
      <c r="GNY42" s="3188"/>
      <c r="GNZ42" s="3188"/>
      <c r="GOA42" s="3188"/>
      <c r="GOB42" s="3188"/>
      <c r="GOC42" s="3188"/>
      <c r="GOD42" s="3188"/>
      <c r="GOE42" s="3188"/>
      <c r="GOF42" s="3188"/>
      <c r="GOG42" s="3188"/>
      <c r="GOH42" s="3188"/>
      <c r="GOI42" s="3188"/>
      <c r="GOJ42" s="3188"/>
      <c r="GOK42" s="3188"/>
      <c r="GOL42" s="3188"/>
      <c r="GOM42" s="3188"/>
      <c r="GON42" s="3188"/>
      <c r="GOO42" s="3188"/>
      <c r="GOP42" s="3188"/>
      <c r="GOQ42" s="3188"/>
      <c r="GOR42" s="3188"/>
      <c r="GOS42" s="3188"/>
      <c r="GOT42" s="3188"/>
      <c r="GOU42" s="3188"/>
      <c r="GOV42" s="3188"/>
      <c r="GOW42" s="3188"/>
      <c r="GOX42" s="3188"/>
      <c r="GOY42" s="3188"/>
      <c r="GOZ42" s="3188"/>
      <c r="GPA42" s="3188"/>
      <c r="GPB42" s="3188"/>
      <c r="GPC42" s="3188"/>
      <c r="GPD42" s="3188"/>
      <c r="GPE42" s="3188"/>
      <c r="GPF42" s="3188"/>
      <c r="GPG42" s="3188"/>
      <c r="GPH42" s="3188"/>
      <c r="GPI42" s="3188"/>
      <c r="GPJ42" s="3188"/>
      <c r="GPK42" s="3188"/>
      <c r="GPL42" s="3188"/>
      <c r="GPM42" s="3188"/>
      <c r="GPN42" s="3188"/>
      <c r="GPO42" s="3188"/>
      <c r="GPP42" s="3188"/>
      <c r="GPQ42" s="3188"/>
      <c r="GPR42" s="3188"/>
      <c r="GPS42" s="3188"/>
      <c r="GPT42" s="3188"/>
      <c r="GPU42" s="3188"/>
      <c r="GPV42" s="3188"/>
      <c r="GPW42" s="3188"/>
      <c r="GPX42" s="3188"/>
      <c r="GPY42" s="3188"/>
      <c r="GPZ42" s="3188"/>
      <c r="GQA42" s="3188"/>
      <c r="GQB42" s="3188"/>
      <c r="GQC42" s="3188"/>
      <c r="GQD42" s="3188"/>
      <c r="GQE42" s="3188"/>
      <c r="GQF42" s="3188"/>
      <c r="GQG42" s="3188"/>
      <c r="GQH42" s="3188"/>
      <c r="GQI42" s="3188"/>
      <c r="GQJ42" s="3188"/>
      <c r="GQK42" s="3188"/>
      <c r="GQL42" s="3188"/>
      <c r="GQM42" s="3188"/>
      <c r="GQN42" s="3188"/>
      <c r="GQO42" s="3188"/>
      <c r="GQP42" s="3188"/>
      <c r="GQQ42" s="3188"/>
      <c r="GQR42" s="3188"/>
      <c r="GQS42" s="3188"/>
      <c r="GQT42" s="3188"/>
      <c r="GQU42" s="3188"/>
      <c r="GQV42" s="3188"/>
      <c r="GQW42" s="3188"/>
      <c r="GQX42" s="3188"/>
      <c r="GQY42" s="3188"/>
      <c r="GQZ42" s="3188"/>
      <c r="GRA42" s="3188"/>
      <c r="GRB42" s="3188"/>
      <c r="GRC42" s="3188"/>
      <c r="GRD42" s="3188"/>
      <c r="GRE42" s="3188"/>
      <c r="GRF42" s="3188"/>
      <c r="GRG42" s="3188"/>
      <c r="GRH42" s="3188"/>
      <c r="GRI42" s="3188"/>
      <c r="GRJ42" s="3188"/>
      <c r="GRK42" s="3188"/>
      <c r="GRL42" s="3188"/>
      <c r="GRM42" s="3188"/>
      <c r="GRN42" s="3188"/>
      <c r="GRO42" s="3188"/>
      <c r="GRP42" s="3188"/>
      <c r="GRQ42" s="3188"/>
      <c r="GRR42" s="3188"/>
      <c r="GRS42" s="3188"/>
      <c r="GRT42" s="3188"/>
      <c r="GRU42" s="3188"/>
      <c r="GRV42" s="3188"/>
      <c r="GRW42" s="3188"/>
      <c r="GRX42" s="3188"/>
      <c r="GRY42" s="3188"/>
      <c r="GRZ42" s="3188"/>
      <c r="GSA42" s="3188"/>
      <c r="GSB42" s="3188"/>
      <c r="GSC42" s="3188"/>
      <c r="GSD42" s="3188"/>
      <c r="GSE42" s="3188"/>
      <c r="GSF42" s="3188"/>
      <c r="GSG42" s="3188"/>
      <c r="GSH42" s="3188"/>
      <c r="GSI42" s="3188"/>
      <c r="GSJ42" s="3188"/>
      <c r="GSK42" s="3188"/>
      <c r="GSL42" s="3188"/>
      <c r="GSM42" s="3188"/>
      <c r="GSN42" s="3188"/>
      <c r="GSO42" s="3188"/>
      <c r="GSP42" s="3188"/>
      <c r="GSQ42" s="3188"/>
      <c r="GSR42" s="3188"/>
      <c r="GSS42" s="3188"/>
      <c r="GST42" s="3188"/>
      <c r="GSU42" s="3188"/>
      <c r="GSV42" s="3188"/>
      <c r="GSW42" s="3188"/>
      <c r="GSX42" s="3188"/>
      <c r="GSY42" s="3188"/>
      <c r="GSZ42" s="3188"/>
      <c r="GTA42" s="3188"/>
      <c r="GTB42" s="3188"/>
      <c r="GTC42" s="3188"/>
      <c r="GTD42" s="3188"/>
      <c r="GTE42" s="3188"/>
      <c r="GTF42" s="3188"/>
      <c r="GTG42" s="3188"/>
      <c r="GTH42" s="3188"/>
      <c r="GTI42" s="3188"/>
      <c r="GTJ42" s="3188"/>
      <c r="GTK42" s="3188"/>
      <c r="GTL42" s="3188"/>
      <c r="GTM42" s="3188"/>
      <c r="GTN42" s="3188"/>
      <c r="GTO42" s="3188"/>
      <c r="GTP42" s="3188"/>
      <c r="GTQ42" s="3188"/>
      <c r="GTR42" s="3188"/>
      <c r="GTS42" s="3188"/>
      <c r="GTT42" s="3188"/>
      <c r="GTU42" s="3188"/>
      <c r="GTV42" s="3188"/>
      <c r="GTW42" s="3188"/>
      <c r="GTX42" s="3188"/>
      <c r="GTY42" s="3188"/>
      <c r="GTZ42" s="3188"/>
      <c r="GUA42" s="3188"/>
      <c r="GUB42" s="3188"/>
      <c r="GUC42" s="3188"/>
      <c r="GUD42" s="3188"/>
      <c r="GUE42" s="3188"/>
      <c r="GUF42" s="3188"/>
      <c r="GUG42" s="3188"/>
      <c r="GUH42" s="3188"/>
      <c r="GUI42" s="3188"/>
      <c r="GUJ42" s="3188"/>
      <c r="GUK42" s="3188"/>
      <c r="GUL42" s="3188"/>
      <c r="GUM42" s="3188"/>
      <c r="GUN42" s="3188"/>
      <c r="GUO42" s="3188"/>
      <c r="GUP42" s="3188"/>
      <c r="GUQ42" s="3188"/>
      <c r="GUR42" s="3188"/>
      <c r="GUS42" s="3188"/>
      <c r="GUT42" s="3188"/>
      <c r="GUU42" s="3188"/>
      <c r="GUV42" s="3188"/>
      <c r="GUW42" s="3188"/>
      <c r="GUX42" s="3188"/>
      <c r="GUY42" s="3188"/>
      <c r="GUZ42" s="3188"/>
      <c r="GVA42" s="3188"/>
      <c r="GVB42" s="3188"/>
      <c r="GVC42" s="3188"/>
      <c r="GVD42" s="3188"/>
      <c r="GVE42" s="3188"/>
      <c r="GVF42" s="3188"/>
      <c r="GVG42" s="3188"/>
      <c r="GVH42" s="3188"/>
      <c r="GVI42" s="3188"/>
      <c r="GVJ42" s="3188"/>
      <c r="GVK42" s="3188"/>
      <c r="GVL42" s="3188"/>
      <c r="GVM42" s="3188"/>
      <c r="GVN42" s="3188"/>
      <c r="GVO42" s="3188"/>
      <c r="GVP42" s="3188"/>
      <c r="GVQ42" s="3188"/>
      <c r="GVR42" s="3188"/>
      <c r="GVS42" s="3188"/>
      <c r="GVT42" s="3188"/>
      <c r="GVU42" s="3188"/>
      <c r="GVV42" s="3188"/>
      <c r="GVW42" s="3188"/>
      <c r="GVX42" s="3188"/>
      <c r="GVY42" s="3188"/>
      <c r="GVZ42" s="3188"/>
      <c r="GWA42" s="3188"/>
      <c r="GWB42" s="3188"/>
      <c r="GWC42" s="3188"/>
      <c r="GWD42" s="3188"/>
      <c r="GWE42" s="3188"/>
      <c r="GWF42" s="3188"/>
      <c r="GWG42" s="3188"/>
      <c r="GWH42" s="3188"/>
      <c r="GWI42" s="3188"/>
      <c r="GWJ42" s="3188"/>
      <c r="GWK42" s="3188"/>
      <c r="GWL42" s="3188"/>
      <c r="GWM42" s="3188"/>
      <c r="GWN42" s="3188"/>
      <c r="GWO42" s="3188"/>
      <c r="GWP42" s="3188"/>
      <c r="GWQ42" s="3188"/>
      <c r="GWR42" s="3188"/>
      <c r="GWS42" s="3188"/>
      <c r="GWT42" s="3188"/>
      <c r="GWU42" s="3188"/>
      <c r="GWV42" s="3188"/>
      <c r="GWW42" s="3188"/>
      <c r="GWX42" s="3188"/>
      <c r="GWY42" s="3188"/>
      <c r="GWZ42" s="3188"/>
      <c r="GXA42" s="3188"/>
      <c r="GXB42" s="3188"/>
      <c r="GXC42" s="3188"/>
      <c r="GXD42" s="3188"/>
      <c r="GXE42" s="3188"/>
      <c r="GXF42" s="3188"/>
      <c r="GXG42" s="3188"/>
      <c r="GXH42" s="3188"/>
      <c r="GXI42" s="3188"/>
      <c r="GXJ42" s="3188"/>
      <c r="GXK42" s="3188"/>
      <c r="GXL42" s="3188"/>
      <c r="GXM42" s="3188"/>
      <c r="GXN42" s="3188"/>
      <c r="GXO42" s="3188"/>
      <c r="GXP42" s="3188"/>
      <c r="GXQ42" s="3188"/>
      <c r="GXR42" s="3188"/>
      <c r="GXS42" s="3188"/>
      <c r="GXT42" s="3188"/>
      <c r="GXU42" s="3188"/>
      <c r="GXV42" s="3188"/>
      <c r="GXW42" s="3188"/>
      <c r="GXX42" s="3188"/>
      <c r="GXY42" s="3188"/>
      <c r="GXZ42" s="3188"/>
      <c r="GYA42" s="3188"/>
      <c r="GYB42" s="3188"/>
      <c r="GYC42" s="3188"/>
      <c r="GYD42" s="3188"/>
      <c r="GYE42" s="3188"/>
      <c r="GYF42" s="3188"/>
      <c r="GYG42" s="3188"/>
      <c r="GYH42" s="3188"/>
      <c r="GYI42" s="3188"/>
      <c r="GYJ42" s="3188"/>
      <c r="GYK42" s="3188"/>
      <c r="GYL42" s="3188"/>
      <c r="GYM42" s="3188"/>
      <c r="GYN42" s="3188"/>
      <c r="GYO42" s="3188"/>
      <c r="GYP42" s="3188"/>
      <c r="GYQ42" s="3188"/>
      <c r="GYR42" s="3188"/>
      <c r="GYS42" s="3188"/>
      <c r="GYT42" s="3188"/>
      <c r="GYU42" s="3188"/>
      <c r="GYV42" s="3188"/>
      <c r="GYW42" s="3188"/>
      <c r="GYX42" s="3188"/>
      <c r="GYY42" s="3188"/>
      <c r="GYZ42" s="3188"/>
      <c r="GZA42" s="3188"/>
      <c r="GZB42" s="3188"/>
      <c r="GZC42" s="3188"/>
      <c r="GZD42" s="3188"/>
      <c r="GZE42" s="3188"/>
      <c r="GZF42" s="3188"/>
      <c r="GZG42" s="3188"/>
      <c r="GZH42" s="3188"/>
      <c r="GZI42" s="3188"/>
      <c r="GZJ42" s="3188"/>
      <c r="GZK42" s="3188"/>
      <c r="GZL42" s="3188"/>
      <c r="GZM42" s="3188"/>
      <c r="GZN42" s="3188"/>
      <c r="GZO42" s="3188"/>
      <c r="GZP42" s="3188"/>
      <c r="GZQ42" s="3188"/>
      <c r="GZR42" s="3188"/>
      <c r="GZS42" s="3188"/>
      <c r="GZT42" s="3188"/>
      <c r="GZU42" s="3188"/>
      <c r="GZV42" s="3188"/>
      <c r="GZW42" s="3188"/>
      <c r="GZX42" s="3188"/>
      <c r="GZY42" s="3188"/>
      <c r="GZZ42" s="3188"/>
      <c r="HAA42" s="3188"/>
      <c r="HAB42" s="3188"/>
      <c r="HAC42" s="3188"/>
      <c r="HAD42" s="3188"/>
      <c r="HAE42" s="3188"/>
      <c r="HAF42" s="3188"/>
      <c r="HAG42" s="3188"/>
      <c r="HAH42" s="3188"/>
      <c r="HAI42" s="3188"/>
      <c r="HAJ42" s="3188"/>
      <c r="HAK42" s="3188"/>
      <c r="HAL42" s="3188"/>
      <c r="HAM42" s="3188"/>
      <c r="HAN42" s="3188"/>
      <c r="HAO42" s="3188"/>
      <c r="HAP42" s="3188"/>
      <c r="HAQ42" s="3188"/>
      <c r="HAR42" s="3188"/>
      <c r="HAS42" s="3188"/>
      <c r="HAT42" s="3188"/>
      <c r="HAU42" s="3188"/>
      <c r="HAV42" s="3188"/>
      <c r="HAW42" s="3188"/>
      <c r="HAX42" s="3188"/>
      <c r="HAY42" s="3188"/>
      <c r="HAZ42" s="3188"/>
      <c r="HBA42" s="3188"/>
      <c r="HBB42" s="3188"/>
      <c r="HBC42" s="3188"/>
      <c r="HBD42" s="3188"/>
      <c r="HBE42" s="3188"/>
      <c r="HBF42" s="3188"/>
      <c r="HBG42" s="3188"/>
      <c r="HBH42" s="3188"/>
      <c r="HBI42" s="3188"/>
      <c r="HBJ42" s="3188"/>
      <c r="HBK42" s="3188"/>
      <c r="HBL42" s="3188"/>
      <c r="HBM42" s="3188"/>
      <c r="HBN42" s="3188"/>
      <c r="HBO42" s="3188"/>
      <c r="HBP42" s="3188"/>
      <c r="HBQ42" s="3188"/>
      <c r="HBR42" s="3188"/>
      <c r="HBS42" s="3188"/>
      <c r="HBT42" s="3188"/>
      <c r="HBU42" s="3188"/>
      <c r="HBV42" s="3188"/>
      <c r="HBW42" s="3188"/>
      <c r="HBX42" s="3188"/>
      <c r="HBY42" s="3188"/>
      <c r="HBZ42" s="3188"/>
      <c r="HCA42" s="3188"/>
      <c r="HCB42" s="3188"/>
      <c r="HCC42" s="3188"/>
      <c r="HCD42" s="3188"/>
      <c r="HCE42" s="3188"/>
      <c r="HCF42" s="3188"/>
      <c r="HCG42" s="3188"/>
      <c r="HCH42" s="3188"/>
      <c r="HCI42" s="3188"/>
      <c r="HCJ42" s="3188"/>
      <c r="HCK42" s="3188"/>
      <c r="HCL42" s="3188"/>
      <c r="HCM42" s="3188"/>
      <c r="HCN42" s="3188"/>
      <c r="HCO42" s="3188"/>
      <c r="HCP42" s="3188"/>
      <c r="HCQ42" s="3188"/>
      <c r="HCR42" s="3188"/>
      <c r="HCS42" s="3188"/>
      <c r="HCT42" s="3188"/>
      <c r="HCU42" s="3188"/>
      <c r="HCV42" s="3188"/>
      <c r="HCW42" s="3188"/>
      <c r="HCX42" s="3188"/>
      <c r="HCY42" s="3188"/>
      <c r="HCZ42" s="3188"/>
      <c r="HDA42" s="3188"/>
      <c r="HDB42" s="3188"/>
      <c r="HDC42" s="3188"/>
      <c r="HDD42" s="3188"/>
      <c r="HDE42" s="3188"/>
      <c r="HDF42" s="3188"/>
      <c r="HDG42" s="3188"/>
      <c r="HDH42" s="3188"/>
      <c r="HDI42" s="3188"/>
      <c r="HDJ42" s="3188"/>
      <c r="HDK42" s="3188"/>
      <c r="HDL42" s="3188"/>
      <c r="HDM42" s="3188"/>
      <c r="HDN42" s="3188"/>
      <c r="HDO42" s="3188"/>
      <c r="HDP42" s="3188"/>
      <c r="HDQ42" s="3188"/>
      <c r="HDR42" s="3188"/>
      <c r="HDS42" s="3188"/>
      <c r="HDT42" s="3188"/>
      <c r="HDU42" s="3188"/>
      <c r="HDV42" s="3188"/>
      <c r="HDW42" s="3188"/>
      <c r="HDX42" s="3188"/>
      <c r="HDY42" s="3188"/>
      <c r="HDZ42" s="3188"/>
      <c r="HEA42" s="3188"/>
      <c r="HEB42" s="3188"/>
      <c r="HEC42" s="3188"/>
      <c r="HED42" s="3188"/>
      <c r="HEE42" s="3188"/>
      <c r="HEF42" s="3188"/>
      <c r="HEG42" s="3188"/>
      <c r="HEH42" s="3188"/>
      <c r="HEI42" s="3188"/>
      <c r="HEJ42" s="3188"/>
      <c r="HEK42" s="3188"/>
      <c r="HEL42" s="3188"/>
      <c r="HEM42" s="3188"/>
      <c r="HEN42" s="3188"/>
      <c r="HEO42" s="3188"/>
      <c r="HEP42" s="3188"/>
      <c r="HEQ42" s="3188"/>
      <c r="HER42" s="3188"/>
      <c r="HES42" s="3188"/>
      <c r="HET42" s="3188"/>
      <c r="HEU42" s="3188"/>
      <c r="HEV42" s="3188"/>
      <c r="HEW42" s="3188"/>
      <c r="HEX42" s="3188"/>
      <c r="HEY42" s="3188"/>
      <c r="HEZ42" s="3188"/>
      <c r="HFA42" s="3188"/>
      <c r="HFB42" s="3188"/>
      <c r="HFC42" s="3188"/>
      <c r="HFD42" s="3188"/>
      <c r="HFE42" s="3188"/>
      <c r="HFF42" s="3188"/>
      <c r="HFG42" s="3188"/>
      <c r="HFH42" s="3188"/>
      <c r="HFI42" s="3188"/>
      <c r="HFJ42" s="3188"/>
      <c r="HFK42" s="3188"/>
      <c r="HFL42" s="3188"/>
      <c r="HFM42" s="3188"/>
      <c r="HFN42" s="3188"/>
      <c r="HFO42" s="3188"/>
      <c r="HFP42" s="3188"/>
      <c r="HFQ42" s="3188"/>
      <c r="HFR42" s="3188"/>
      <c r="HFS42" s="3188"/>
      <c r="HFT42" s="3188"/>
      <c r="HFU42" s="3188"/>
      <c r="HFV42" s="3188"/>
      <c r="HFW42" s="3188"/>
      <c r="HFX42" s="3188"/>
      <c r="HFY42" s="3188"/>
      <c r="HFZ42" s="3188"/>
      <c r="HGA42" s="3188"/>
      <c r="HGB42" s="3188"/>
      <c r="HGC42" s="3188"/>
      <c r="HGD42" s="3188"/>
      <c r="HGE42" s="3188"/>
      <c r="HGF42" s="3188"/>
      <c r="HGG42" s="3188"/>
      <c r="HGH42" s="3188"/>
      <c r="HGI42" s="3188"/>
      <c r="HGJ42" s="3188"/>
      <c r="HGK42" s="3188"/>
      <c r="HGL42" s="3188"/>
      <c r="HGM42" s="3188"/>
      <c r="HGN42" s="3188"/>
      <c r="HGO42" s="3188"/>
      <c r="HGP42" s="3188"/>
      <c r="HGQ42" s="3188"/>
      <c r="HGR42" s="3188"/>
      <c r="HGS42" s="3188"/>
      <c r="HGT42" s="3188"/>
      <c r="HGU42" s="3188"/>
      <c r="HGV42" s="3188"/>
      <c r="HGW42" s="3188"/>
      <c r="HGX42" s="3188"/>
      <c r="HGY42" s="3188"/>
      <c r="HGZ42" s="3188"/>
      <c r="HHA42" s="3188"/>
      <c r="HHB42" s="3188"/>
      <c r="HHC42" s="3188"/>
      <c r="HHD42" s="3188"/>
      <c r="HHE42" s="3188"/>
      <c r="HHF42" s="3188"/>
      <c r="HHG42" s="3188"/>
      <c r="HHH42" s="3188"/>
      <c r="HHI42" s="3188"/>
      <c r="HHJ42" s="3188"/>
      <c r="HHK42" s="3188"/>
      <c r="HHL42" s="3188"/>
      <c r="HHM42" s="3188"/>
      <c r="HHN42" s="3188"/>
      <c r="HHO42" s="3188"/>
      <c r="HHP42" s="3188"/>
      <c r="HHQ42" s="3188"/>
      <c r="HHR42" s="3188"/>
      <c r="HHS42" s="3188"/>
      <c r="HHT42" s="3188"/>
      <c r="HHU42" s="3188"/>
      <c r="HHV42" s="3188"/>
      <c r="HHW42" s="3188"/>
      <c r="HHX42" s="3188"/>
      <c r="HHY42" s="3188"/>
      <c r="HHZ42" s="3188"/>
      <c r="HIA42" s="3188"/>
      <c r="HIB42" s="3188"/>
      <c r="HIC42" s="3188"/>
      <c r="HID42" s="3188"/>
      <c r="HIE42" s="3188"/>
      <c r="HIF42" s="3188"/>
      <c r="HIG42" s="3188"/>
      <c r="HIH42" s="3188"/>
      <c r="HII42" s="3188"/>
      <c r="HIJ42" s="3188"/>
      <c r="HIK42" s="3188"/>
      <c r="HIL42" s="3188"/>
      <c r="HIM42" s="3188"/>
      <c r="HIN42" s="3188"/>
      <c r="HIO42" s="3188"/>
      <c r="HIP42" s="3188"/>
      <c r="HIQ42" s="3188"/>
      <c r="HIR42" s="3188"/>
      <c r="HIS42" s="3188"/>
      <c r="HIT42" s="3188"/>
      <c r="HIU42" s="3188"/>
      <c r="HIV42" s="3188"/>
      <c r="HIW42" s="3188"/>
      <c r="HIX42" s="3188"/>
      <c r="HIY42" s="3188"/>
      <c r="HIZ42" s="3188"/>
      <c r="HJA42" s="3188"/>
      <c r="HJB42" s="3188"/>
      <c r="HJC42" s="3188"/>
      <c r="HJD42" s="3188"/>
      <c r="HJE42" s="3188"/>
      <c r="HJF42" s="3188"/>
      <c r="HJG42" s="3188"/>
      <c r="HJH42" s="3188"/>
      <c r="HJI42" s="3188"/>
      <c r="HJJ42" s="3188"/>
      <c r="HJK42" s="3188"/>
      <c r="HJL42" s="3188"/>
      <c r="HJM42" s="3188"/>
      <c r="HJN42" s="3188"/>
      <c r="HJO42" s="3188"/>
      <c r="HJP42" s="3188"/>
      <c r="HJQ42" s="3188"/>
      <c r="HJR42" s="3188"/>
      <c r="HJS42" s="3188"/>
      <c r="HJT42" s="3188"/>
      <c r="HJU42" s="3188"/>
      <c r="HJV42" s="3188"/>
      <c r="HJW42" s="3188"/>
      <c r="HJX42" s="3188"/>
      <c r="HJY42" s="3188"/>
      <c r="HJZ42" s="3188"/>
      <c r="HKA42" s="3188"/>
      <c r="HKB42" s="3188"/>
      <c r="HKC42" s="3188"/>
      <c r="HKD42" s="3188"/>
      <c r="HKE42" s="3188"/>
      <c r="HKF42" s="3188"/>
      <c r="HKG42" s="3188"/>
      <c r="HKH42" s="3188"/>
      <c r="HKI42" s="3188"/>
      <c r="HKJ42" s="3188"/>
      <c r="HKK42" s="3188"/>
      <c r="HKL42" s="3188"/>
      <c r="HKM42" s="3188"/>
      <c r="HKN42" s="3188"/>
      <c r="HKO42" s="3188"/>
      <c r="HKP42" s="3188"/>
      <c r="HKQ42" s="3188"/>
      <c r="HKR42" s="3188"/>
      <c r="HKS42" s="3188"/>
      <c r="HKT42" s="3188"/>
      <c r="HKU42" s="3188"/>
      <c r="HKV42" s="3188"/>
      <c r="HKW42" s="3188"/>
      <c r="HKX42" s="3188"/>
      <c r="HKY42" s="3188"/>
      <c r="HKZ42" s="3188"/>
      <c r="HLA42" s="3188"/>
      <c r="HLB42" s="3188"/>
      <c r="HLC42" s="3188"/>
      <c r="HLD42" s="3188"/>
      <c r="HLE42" s="3188"/>
      <c r="HLF42" s="3188"/>
      <c r="HLG42" s="3188"/>
      <c r="HLH42" s="3188"/>
      <c r="HLI42" s="3188"/>
      <c r="HLJ42" s="3188"/>
      <c r="HLK42" s="3188"/>
      <c r="HLL42" s="3188"/>
      <c r="HLM42" s="3188"/>
      <c r="HLN42" s="3188"/>
      <c r="HLO42" s="3188"/>
      <c r="HLP42" s="3188"/>
      <c r="HLQ42" s="3188"/>
      <c r="HLR42" s="3188"/>
      <c r="HLS42" s="3188"/>
      <c r="HLT42" s="3188"/>
      <c r="HLU42" s="3188"/>
      <c r="HLV42" s="3188"/>
      <c r="HLW42" s="3188"/>
      <c r="HLX42" s="3188"/>
      <c r="HLY42" s="3188"/>
      <c r="HLZ42" s="3188"/>
      <c r="HMA42" s="3188"/>
      <c r="HMB42" s="3188"/>
      <c r="HMC42" s="3188"/>
      <c r="HMD42" s="3188"/>
      <c r="HME42" s="3188"/>
      <c r="HMF42" s="3188"/>
      <c r="HMG42" s="3188"/>
      <c r="HMH42" s="3188"/>
      <c r="HMI42" s="3188"/>
      <c r="HMJ42" s="3188"/>
      <c r="HMK42" s="3188"/>
      <c r="HML42" s="3188"/>
      <c r="HMM42" s="3188"/>
      <c r="HMN42" s="3188"/>
      <c r="HMO42" s="3188"/>
      <c r="HMP42" s="3188"/>
      <c r="HMQ42" s="3188"/>
      <c r="HMR42" s="3188"/>
      <c r="HMS42" s="3188"/>
      <c r="HMT42" s="3188"/>
      <c r="HMU42" s="3188"/>
      <c r="HMV42" s="3188"/>
      <c r="HMW42" s="3188"/>
      <c r="HMX42" s="3188"/>
      <c r="HMY42" s="3188"/>
      <c r="HMZ42" s="3188"/>
      <c r="HNA42" s="3188"/>
      <c r="HNB42" s="3188"/>
      <c r="HNC42" s="3188"/>
      <c r="HND42" s="3188"/>
      <c r="HNE42" s="3188"/>
      <c r="HNF42" s="3188"/>
      <c r="HNG42" s="3188"/>
      <c r="HNH42" s="3188"/>
      <c r="HNI42" s="3188"/>
      <c r="HNJ42" s="3188"/>
      <c r="HNK42" s="3188"/>
      <c r="HNL42" s="3188"/>
      <c r="HNM42" s="3188"/>
      <c r="HNN42" s="3188"/>
      <c r="HNO42" s="3188"/>
      <c r="HNP42" s="3188"/>
      <c r="HNQ42" s="3188"/>
      <c r="HNR42" s="3188"/>
      <c r="HNS42" s="3188"/>
      <c r="HNT42" s="3188"/>
      <c r="HNU42" s="3188"/>
      <c r="HNV42" s="3188"/>
      <c r="HNW42" s="3188"/>
      <c r="HNX42" s="3188"/>
      <c r="HNY42" s="3188"/>
      <c r="HNZ42" s="3188"/>
      <c r="HOA42" s="3188"/>
      <c r="HOB42" s="3188"/>
      <c r="HOC42" s="3188"/>
      <c r="HOD42" s="3188"/>
      <c r="HOE42" s="3188"/>
      <c r="HOF42" s="3188"/>
      <c r="HOG42" s="3188"/>
      <c r="HOH42" s="3188"/>
      <c r="HOI42" s="3188"/>
      <c r="HOJ42" s="3188"/>
      <c r="HOK42" s="3188"/>
      <c r="HOL42" s="3188"/>
      <c r="HOM42" s="3188"/>
      <c r="HON42" s="3188"/>
      <c r="HOO42" s="3188"/>
      <c r="HOP42" s="3188"/>
      <c r="HOQ42" s="3188"/>
      <c r="HOR42" s="3188"/>
      <c r="HOS42" s="3188"/>
      <c r="HOT42" s="3188"/>
      <c r="HOU42" s="3188"/>
      <c r="HOV42" s="3188"/>
      <c r="HOW42" s="3188"/>
      <c r="HOX42" s="3188"/>
      <c r="HOY42" s="3188"/>
      <c r="HOZ42" s="3188"/>
      <c r="HPA42" s="3188"/>
      <c r="HPB42" s="3188"/>
      <c r="HPC42" s="3188"/>
      <c r="HPD42" s="3188"/>
      <c r="HPE42" s="3188"/>
      <c r="HPF42" s="3188"/>
      <c r="HPG42" s="3188"/>
      <c r="HPH42" s="3188"/>
      <c r="HPI42" s="3188"/>
      <c r="HPJ42" s="3188"/>
      <c r="HPK42" s="3188"/>
      <c r="HPL42" s="3188"/>
      <c r="HPM42" s="3188"/>
      <c r="HPN42" s="3188"/>
      <c r="HPO42" s="3188"/>
      <c r="HPP42" s="3188"/>
      <c r="HPQ42" s="3188"/>
      <c r="HPR42" s="3188"/>
      <c r="HPS42" s="3188"/>
      <c r="HPT42" s="3188"/>
      <c r="HPU42" s="3188"/>
      <c r="HPV42" s="3188"/>
      <c r="HPW42" s="3188"/>
      <c r="HPX42" s="3188"/>
      <c r="HPY42" s="3188"/>
      <c r="HPZ42" s="3188"/>
      <c r="HQA42" s="3188"/>
      <c r="HQB42" s="3188"/>
      <c r="HQC42" s="3188"/>
      <c r="HQD42" s="3188"/>
      <c r="HQE42" s="3188"/>
      <c r="HQF42" s="3188"/>
      <c r="HQG42" s="3188"/>
      <c r="HQH42" s="3188"/>
      <c r="HQI42" s="3188"/>
      <c r="HQJ42" s="3188"/>
      <c r="HQK42" s="3188"/>
      <c r="HQL42" s="3188"/>
      <c r="HQM42" s="3188"/>
      <c r="HQN42" s="3188"/>
      <c r="HQO42" s="3188"/>
      <c r="HQP42" s="3188"/>
      <c r="HQQ42" s="3188"/>
      <c r="HQR42" s="3188"/>
      <c r="HQS42" s="3188"/>
      <c r="HQT42" s="3188"/>
      <c r="HQU42" s="3188"/>
      <c r="HQV42" s="3188"/>
      <c r="HQW42" s="3188"/>
      <c r="HQX42" s="3188"/>
      <c r="HQY42" s="3188"/>
      <c r="HQZ42" s="3188"/>
      <c r="HRA42" s="3188"/>
      <c r="HRB42" s="3188"/>
      <c r="HRC42" s="3188"/>
      <c r="HRD42" s="3188"/>
      <c r="HRE42" s="3188"/>
      <c r="HRF42" s="3188"/>
      <c r="HRG42" s="3188"/>
      <c r="HRH42" s="3188"/>
      <c r="HRI42" s="3188"/>
      <c r="HRJ42" s="3188"/>
      <c r="HRK42" s="3188"/>
      <c r="HRL42" s="3188"/>
      <c r="HRM42" s="3188"/>
      <c r="HRN42" s="3188"/>
      <c r="HRO42" s="3188"/>
      <c r="HRP42" s="3188"/>
      <c r="HRQ42" s="3188"/>
      <c r="HRR42" s="3188"/>
      <c r="HRS42" s="3188"/>
      <c r="HRT42" s="3188"/>
      <c r="HRU42" s="3188"/>
      <c r="HRV42" s="3188"/>
      <c r="HRW42" s="3188"/>
      <c r="HRX42" s="3188"/>
      <c r="HRY42" s="3188"/>
      <c r="HRZ42" s="3188"/>
      <c r="HSA42" s="3188"/>
      <c r="HSB42" s="3188"/>
      <c r="HSC42" s="3188"/>
      <c r="HSD42" s="3188"/>
      <c r="HSE42" s="3188"/>
      <c r="HSF42" s="3188"/>
      <c r="HSG42" s="3188"/>
      <c r="HSH42" s="3188"/>
      <c r="HSI42" s="3188"/>
      <c r="HSJ42" s="3188"/>
      <c r="HSK42" s="3188"/>
      <c r="HSL42" s="3188"/>
      <c r="HSM42" s="3188"/>
      <c r="HSN42" s="3188"/>
      <c r="HSO42" s="3188"/>
      <c r="HSP42" s="3188"/>
      <c r="HSQ42" s="3188"/>
      <c r="HSR42" s="3188"/>
      <c r="HSS42" s="3188"/>
      <c r="HST42" s="3188"/>
      <c r="HSU42" s="3188"/>
      <c r="HSV42" s="3188"/>
      <c r="HSW42" s="3188"/>
      <c r="HSX42" s="3188"/>
      <c r="HSY42" s="3188"/>
      <c r="HSZ42" s="3188"/>
      <c r="HTA42" s="3188"/>
      <c r="HTB42" s="3188"/>
      <c r="HTC42" s="3188"/>
      <c r="HTD42" s="3188"/>
      <c r="HTE42" s="3188"/>
      <c r="HTF42" s="3188"/>
      <c r="HTG42" s="3188"/>
      <c r="HTH42" s="3188"/>
      <c r="HTI42" s="3188"/>
      <c r="HTJ42" s="3188"/>
      <c r="HTK42" s="3188"/>
      <c r="HTL42" s="3188"/>
      <c r="HTM42" s="3188"/>
      <c r="HTN42" s="3188"/>
      <c r="HTO42" s="3188"/>
      <c r="HTP42" s="3188"/>
      <c r="HTQ42" s="3188"/>
      <c r="HTR42" s="3188"/>
      <c r="HTS42" s="3188"/>
      <c r="HTT42" s="3188"/>
      <c r="HTU42" s="3188"/>
      <c r="HTV42" s="3188"/>
      <c r="HTW42" s="3188"/>
      <c r="HTX42" s="3188"/>
      <c r="HTY42" s="3188"/>
      <c r="HTZ42" s="3188"/>
      <c r="HUA42" s="3188"/>
      <c r="HUB42" s="3188"/>
      <c r="HUC42" s="3188"/>
      <c r="HUD42" s="3188"/>
      <c r="HUE42" s="3188"/>
      <c r="HUF42" s="3188"/>
      <c r="HUG42" s="3188"/>
      <c r="HUH42" s="3188"/>
      <c r="HUI42" s="3188"/>
      <c r="HUJ42" s="3188"/>
      <c r="HUK42" s="3188"/>
      <c r="HUL42" s="3188"/>
      <c r="HUM42" s="3188"/>
      <c r="HUN42" s="3188"/>
      <c r="HUO42" s="3188"/>
      <c r="HUP42" s="3188"/>
      <c r="HUQ42" s="3188"/>
      <c r="HUR42" s="3188"/>
      <c r="HUS42" s="3188"/>
      <c r="HUT42" s="3188"/>
      <c r="HUU42" s="3188"/>
      <c r="HUV42" s="3188"/>
      <c r="HUW42" s="3188"/>
      <c r="HUX42" s="3188"/>
      <c r="HUY42" s="3188"/>
      <c r="HUZ42" s="3188"/>
      <c r="HVA42" s="3188"/>
      <c r="HVB42" s="3188"/>
      <c r="HVC42" s="3188"/>
      <c r="HVD42" s="3188"/>
      <c r="HVE42" s="3188"/>
      <c r="HVF42" s="3188"/>
      <c r="HVG42" s="3188"/>
      <c r="HVH42" s="3188"/>
      <c r="HVI42" s="3188"/>
      <c r="HVJ42" s="3188"/>
      <c r="HVK42" s="3188"/>
      <c r="HVL42" s="3188"/>
      <c r="HVM42" s="3188"/>
      <c r="HVN42" s="3188"/>
      <c r="HVO42" s="3188"/>
      <c r="HVP42" s="3188"/>
      <c r="HVQ42" s="3188"/>
      <c r="HVR42" s="3188"/>
      <c r="HVS42" s="3188"/>
      <c r="HVT42" s="3188"/>
      <c r="HVU42" s="3188"/>
      <c r="HVV42" s="3188"/>
      <c r="HVW42" s="3188"/>
      <c r="HVX42" s="3188"/>
      <c r="HVY42" s="3188"/>
      <c r="HVZ42" s="3188"/>
      <c r="HWA42" s="3188"/>
      <c r="HWB42" s="3188"/>
      <c r="HWC42" s="3188"/>
      <c r="HWD42" s="3188"/>
      <c r="HWE42" s="3188"/>
      <c r="HWF42" s="3188"/>
      <c r="HWG42" s="3188"/>
      <c r="HWH42" s="3188"/>
      <c r="HWI42" s="3188"/>
      <c r="HWJ42" s="3188"/>
      <c r="HWK42" s="3188"/>
      <c r="HWL42" s="3188"/>
      <c r="HWM42" s="3188"/>
      <c r="HWN42" s="3188"/>
      <c r="HWO42" s="3188"/>
      <c r="HWP42" s="3188"/>
      <c r="HWQ42" s="3188"/>
      <c r="HWR42" s="3188"/>
      <c r="HWS42" s="3188"/>
      <c r="HWT42" s="3188"/>
      <c r="HWU42" s="3188"/>
      <c r="HWV42" s="3188"/>
      <c r="HWW42" s="3188"/>
      <c r="HWX42" s="3188"/>
      <c r="HWY42" s="3188"/>
      <c r="HWZ42" s="3188"/>
      <c r="HXA42" s="3188"/>
      <c r="HXB42" s="3188"/>
      <c r="HXC42" s="3188"/>
      <c r="HXD42" s="3188"/>
      <c r="HXE42" s="3188"/>
      <c r="HXF42" s="3188"/>
      <c r="HXG42" s="3188"/>
      <c r="HXH42" s="3188"/>
      <c r="HXI42" s="3188"/>
      <c r="HXJ42" s="3188"/>
      <c r="HXK42" s="3188"/>
      <c r="HXL42" s="3188"/>
      <c r="HXM42" s="3188"/>
      <c r="HXN42" s="3188"/>
      <c r="HXO42" s="3188"/>
      <c r="HXP42" s="3188"/>
      <c r="HXQ42" s="3188"/>
      <c r="HXR42" s="3188"/>
      <c r="HXS42" s="3188"/>
      <c r="HXT42" s="3188"/>
      <c r="HXU42" s="3188"/>
      <c r="HXV42" s="3188"/>
      <c r="HXW42" s="3188"/>
      <c r="HXX42" s="3188"/>
      <c r="HXY42" s="3188"/>
      <c r="HXZ42" s="3188"/>
      <c r="HYA42" s="3188"/>
      <c r="HYB42" s="3188"/>
      <c r="HYC42" s="3188"/>
      <c r="HYD42" s="3188"/>
      <c r="HYE42" s="3188"/>
      <c r="HYF42" s="3188"/>
      <c r="HYG42" s="3188"/>
      <c r="HYH42" s="3188"/>
      <c r="HYI42" s="3188"/>
      <c r="HYJ42" s="3188"/>
      <c r="HYK42" s="3188"/>
      <c r="HYL42" s="3188"/>
      <c r="HYM42" s="3188"/>
      <c r="HYN42" s="3188"/>
      <c r="HYO42" s="3188"/>
      <c r="HYP42" s="3188"/>
      <c r="HYQ42" s="3188"/>
      <c r="HYR42" s="3188"/>
      <c r="HYS42" s="3188"/>
      <c r="HYT42" s="3188"/>
      <c r="HYU42" s="3188"/>
      <c r="HYV42" s="3188"/>
      <c r="HYW42" s="3188"/>
      <c r="HYX42" s="3188"/>
      <c r="HYY42" s="3188"/>
      <c r="HYZ42" s="3188"/>
      <c r="HZA42" s="3188"/>
      <c r="HZB42" s="3188"/>
      <c r="HZC42" s="3188"/>
      <c r="HZD42" s="3188"/>
      <c r="HZE42" s="3188"/>
      <c r="HZF42" s="3188"/>
      <c r="HZG42" s="3188"/>
      <c r="HZH42" s="3188"/>
      <c r="HZI42" s="3188"/>
      <c r="HZJ42" s="3188"/>
      <c r="HZK42" s="3188"/>
      <c r="HZL42" s="3188"/>
      <c r="HZM42" s="3188"/>
      <c r="HZN42" s="3188"/>
      <c r="HZO42" s="3188"/>
      <c r="HZP42" s="3188"/>
      <c r="HZQ42" s="3188"/>
      <c r="HZR42" s="3188"/>
      <c r="HZS42" s="3188"/>
      <c r="HZT42" s="3188"/>
      <c r="HZU42" s="3188"/>
      <c r="HZV42" s="3188"/>
      <c r="HZW42" s="3188"/>
      <c r="HZX42" s="3188"/>
      <c r="HZY42" s="3188"/>
      <c r="HZZ42" s="3188"/>
      <c r="IAA42" s="3188"/>
      <c r="IAB42" s="3188"/>
      <c r="IAC42" s="3188"/>
      <c r="IAD42" s="3188"/>
      <c r="IAE42" s="3188"/>
      <c r="IAF42" s="3188"/>
      <c r="IAG42" s="3188"/>
      <c r="IAH42" s="3188"/>
      <c r="IAI42" s="3188"/>
      <c r="IAJ42" s="3188"/>
      <c r="IAK42" s="3188"/>
      <c r="IAL42" s="3188"/>
      <c r="IAM42" s="3188"/>
      <c r="IAN42" s="3188"/>
      <c r="IAO42" s="3188"/>
      <c r="IAP42" s="3188"/>
      <c r="IAQ42" s="3188"/>
      <c r="IAR42" s="3188"/>
      <c r="IAS42" s="3188"/>
      <c r="IAT42" s="3188"/>
      <c r="IAU42" s="3188"/>
      <c r="IAV42" s="3188"/>
      <c r="IAW42" s="3188"/>
      <c r="IAX42" s="3188"/>
      <c r="IAY42" s="3188"/>
      <c r="IAZ42" s="3188"/>
      <c r="IBA42" s="3188"/>
      <c r="IBB42" s="3188"/>
      <c r="IBC42" s="3188"/>
      <c r="IBD42" s="3188"/>
      <c r="IBE42" s="3188"/>
      <c r="IBF42" s="3188"/>
      <c r="IBG42" s="3188"/>
      <c r="IBH42" s="3188"/>
      <c r="IBI42" s="3188"/>
      <c r="IBJ42" s="3188"/>
      <c r="IBK42" s="3188"/>
      <c r="IBL42" s="3188"/>
      <c r="IBM42" s="3188"/>
      <c r="IBN42" s="3188"/>
      <c r="IBO42" s="3188"/>
      <c r="IBP42" s="3188"/>
      <c r="IBQ42" s="3188"/>
      <c r="IBR42" s="3188"/>
      <c r="IBS42" s="3188"/>
      <c r="IBT42" s="3188"/>
      <c r="IBU42" s="3188"/>
      <c r="IBV42" s="3188"/>
      <c r="IBW42" s="3188"/>
      <c r="IBX42" s="3188"/>
      <c r="IBY42" s="3188"/>
      <c r="IBZ42" s="3188"/>
      <c r="ICA42" s="3188"/>
      <c r="ICB42" s="3188"/>
      <c r="ICC42" s="3188"/>
      <c r="ICD42" s="3188"/>
      <c r="ICE42" s="3188"/>
      <c r="ICF42" s="3188"/>
      <c r="ICG42" s="3188"/>
      <c r="ICH42" s="3188"/>
      <c r="ICI42" s="3188"/>
      <c r="ICJ42" s="3188"/>
      <c r="ICK42" s="3188"/>
      <c r="ICL42" s="3188"/>
      <c r="ICM42" s="3188"/>
      <c r="ICN42" s="3188"/>
      <c r="ICO42" s="3188"/>
      <c r="ICP42" s="3188"/>
      <c r="ICQ42" s="3188"/>
      <c r="ICR42" s="3188"/>
      <c r="ICS42" s="3188"/>
      <c r="ICT42" s="3188"/>
      <c r="ICU42" s="3188"/>
      <c r="ICV42" s="3188"/>
      <c r="ICW42" s="3188"/>
      <c r="ICX42" s="3188"/>
      <c r="ICY42" s="3188"/>
      <c r="ICZ42" s="3188"/>
      <c r="IDA42" s="3188"/>
      <c r="IDB42" s="3188"/>
      <c r="IDC42" s="3188"/>
      <c r="IDD42" s="3188"/>
      <c r="IDE42" s="3188"/>
      <c r="IDF42" s="3188"/>
      <c r="IDG42" s="3188"/>
      <c r="IDH42" s="3188"/>
      <c r="IDI42" s="3188"/>
      <c r="IDJ42" s="3188"/>
      <c r="IDK42" s="3188"/>
      <c r="IDL42" s="3188"/>
      <c r="IDM42" s="3188"/>
      <c r="IDN42" s="3188"/>
      <c r="IDO42" s="3188"/>
      <c r="IDP42" s="3188"/>
      <c r="IDQ42" s="3188"/>
      <c r="IDR42" s="3188"/>
      <c r="IDS42" s="3188"/>
      <c r="IDT42" s="3188"/>
      <c r="IDU42" s="3188"/>
      <c r="IDV42" s="3188"/>
      <c r="IDW42" s="3188"/>
      <c r="IDX42" s="3188"/>
      <c r="IDY42" s="3188"/>
      <c r="IDZ42" s="3188"/>
      <c r="IEA42" s="3188"/>
      <c r="IEB42" s="3188"/>
      <c r="IEC42" s="3188"/>
      <c r="IED42" s="3188"/>
      <c r="IEE42" s="3188"/>
      <c r="IEF42" s="3188"/>
      <c r="IEG42" s="3188"/>
      <c r="IEH42" s="3188"/>
      <c r="IEI42" s="3188"/>
      <c r="IEJ42" s="3188"/>
      <c r="IEK42" s="3188"/>
      <c r="IEL42" s="3188"/>
      <c r="IEM42" s="3188"/>
      <c r="IEN42" s="3188"/>
      <c r="IEO42" s="3188"/>
      <c r="IEP42" s="3188"/>
      <c r="IEQ42" s="3188"/>
      <c r="IER42" s="3188"/>
      <c r="IES42" s="3188"/>
      <c r="IET42" s="3188"/>
      <c r="IEU42" s="3188"/>
      <c r="IEV42" s="3188"/>
      <c r="IEW42" s="3188"/>
      <c r="IEX42" s="3188"/>
      <c r="IEY42" s="3188"/>
      <c r="IEZ42" s="3188"/>
      <c r="IFA42" s="3188"/>
      <c r="IFB42" s="3188"/>
      <c r="IFC42" s="3188"/>
      <c r="IFD42" s="3188"/>
      <c r="IFE42" s="3188"/>
      <c r="IFF42" s="3188"/>
      <c r="IFG42" s="3188"/>
      <c r="IFH42" s="3188"/>
      <c r="IFI42" s="3188"/>
      <c r="IFJ42" s="3188"/>
      <c r="IFK42" s="3188"/>
      <c r="IFL42" s="3188"/>
      <c r="IFM42" s="3188"/>
      <c r="IFN42" s="3188"/>
      <c r="IFO42" s="3188"/>
      <c r="IFP42" s="3188"/>
      <c r="IFQ42" s="3188"/>
      <c r="IFR42" s="3188"/>
      <c r="IFS42" s="3188"/>
      <c r="IFT42" s="3188"/>
      <c r="IFU42" s="3188"/>
      <c r="IFV42" s="3188"/>
      <c r="IFW42" s="3188"/>
      <c r="IFX42" s="3188"/>
      <c r="IFY42" s="3188"/>
      <c r="IFZ42" s="3188"/>
      <c r="IGA42" s="3188"/>
      <c r="IGB42" s="3188"/>
      <c r="IGC42" s="3188"/>
      <c r="IGD42" s="3188"/>
      <c r="IGE42" s="3188"/>
      <c r="IGF42" s="3188"/>
      <c r="IGG42" s="3188"/>
      <c r="IGH42" s="3188"/>
      <c r="IGI42" s="3188"/>
      <c r="IGJ42" s="3188"/>
      <c r="IGK42" s="3188"/>
      <c r="IGL42" s="3188"/>
      <c r="IGM42" s="3188"/>
      <c r="IGN42" s="3188"/>
      <c r="IGO42" s="3188"/>
      <c r="IGP42" s="3188"/>
      <c r="IGQ42" s="3188"/>
      <c r="IGR42" s="3188"/>
      <c r="IGS42" s="3188"/>
      <c r="IGT42" s="3188"/>
      <c r="IGU42" s="3188"/>
      <c r="IGV42" s="3188"/>
      <c r="IGW42" s="3188"/>
      <c r="IGX42" s="3188"/>
      <c r="IGY42" s="3188"/>
      <c r="IGZ42" s="3188"/>
      <c r="IHA42" s="3188"/>
      <c r="IHB42" s="3188"/>
      <c r="IHC42" s="3188"/>
      <c r="IHD42" s="3188"/>
      <c r="IHE42" s="3188"/>
      <c r="IHF42" s="3188"/>
      <c r="IHG42" s="3188"/>
      <c r="IHH42" s="3188"/>
      <c r="IHI42" s="3188"/>
      <c r="IHJ42" s="3188"/>
      <c r="IHK42" s="3188"/>
      <c r="IHL42" s="3188"/>
      <c r="IHM42" s="3188"/>
      <c r="IHN42" s="3188"/>
      <c r="IHO42" s="3188"/>
      <c r="IHP42" s="3188"/>
      <c r="IHQ42" s="3188"/>
      <c r="IHR42" s="3188"/>
      <c r="IHS42" s="3188"/>
      <c r="IHT42" s="3188"/>
      <c r="IHU42" s="3188"/>
      <c r="IHV42" s="3188"/>
      <c r="IHW42" s="3188"/>
      <c r="IHX42" s="3188"/>
      <c r="IHY42" s="3188"/>
      <c r="IHZ42" s="3188"/>
      <c r="IIA42" s="3188"/>
      <c r="IIB42" s="3188"/>
      <c r="IIC42" s="3188"/>
      <c r="IID42" s="3188"/>
      <c r="IIE42" s="3188"/>
      <c r="IIF42" s="3188"/>
      <c r="IIG42" s="3188"/>
      <c r="IIH42" s="3188"/>
      <c r="III42" s="3188"/>
      <c r="IIJ42" s="3188"/>
      <c r="IIK42" s="3188"/>
      <c r="IIL42" s="3188"/>
      <c r="IIM42" s="3188"/>
      <c r="IIN42" s="3188"/>
      <c r="IIO42" s="3188"/>
      <c r="IIP42" s="3188"/>
      <c r="IIQ42" s="3188"/>
      <c r="IIR42" s="3188"/>
      <c r="IIS42" s="3188"/>
      <c r="IIT42" s="3188"/>
      <c r="IIU42" s="3188"/>
      <c r="IIV42" s="3188"/>
      <c r="IIW42" s="3188"/>
      <c r="IIX42" s="3188"/>
      <c r="IIY42" s="3188"/>
      <c r="IIZ42" s="3188"/>
      <c r="IJA42" s="3188"/>
      <c r="IJB42" s="3188"/>
      <c r="IJC42" s="3188"/>
      <c r="IJD42" s="3188"/>
      <c r="IJE42" s="3188"/>
      <c r="IJF42" s="3188"/>
      <c r="IJG42" s="3188"/>
      <c r="IJH42" s="3188"/>
      <c r="IJI42" s="3188"/>
      <c r="IJJ42" s="3188"/>
      <c r="IJK42" s="3188"/>
      <c r="IJL42" s="3188"/>
      <c r="IJM42" s="3188"/>
      <c r="IJN42" s="3188"/>
      <c r="IJO42" s="3188"/>
      <c r="IJP42" s="3188"/>
      <c r="IJQ42" s="3188"/>
      <c r="IJR42" s="3188"/>
      <c r="IJS42" s="3188"/>
      <c r="IJT42" s="3188"/>
      <c r="IJU42" s="3188"/>
      <c r="IJV42" s="3188"/>
      <c r="IJW42" s="3188"/>
      <c r="IJX42" s="3188"/>
      <c r="IJY42" s="3188"/>
      <c r="IJZ42" s="3188"/>
      <c r="IKA42" s="3188"/>
      <c r="IKB42" s="3188"/>
      <c r="IKC42" s="3188"/>
      <c r="IKD42" s="3188"/>
      <c r="IKE42" s="3188"/>
      <c r="IKF42" s="3188"/>
      <c r="IKG42" s="3188"/>
      <c r="IKH42" s="3188"/>
      <c r="IKI42" s="3188"/>
      <c r="IKJ42" s="3188"/>
      <c r="IKK42" s="3188"/>
      <c r="IKL42" s="3188"/>
      <c r="IKM42" s="3188"/>
      <c r="IKN42" s="3188"/>
      <c r="IKO42" s="3188"/>
      <c r="IKP42" s="3188"/>
      <c r="IKQ42" s="3188"/>
      <c r="IKR42" s="3188"/>
      <c r="IKS42" s="3188"/>
      <c r="IKT42" s="3188"/>
      <c r="IKU42" s="3188"/>
      <c r="IKV42" s="3188"/>
      <c r="IKW42" s="3188"/>
      <c r="IKX42" s="3188"/>
      <c r="IKY42" s="3188"/>
      <c r="IKZ42" s="3188"/>
      <c r="ILA42" s="3188"/>
      <c r="ILB42" s="3188"/>
      <c r="ILC42" s="3188"/>
      <c r="ILD42" s="3188"/>
      <c r="ILE42" s="3188"/>
      <c r="ILF42" s="3188"/>
      <c r="ILG42" s="3188"/>
      <c r="ILH42" s="3188"/>
      <c r="ILI42" s="3188"/>
      <c r="ILJ42" s="3188"/>
      <c r="ILK42" s="3188"/>
      <c r="ILL42" s="3188"/>
      <c r="ILM42" s="3188"/>
      <c r="ILN42" s="3188"/>
      <c r="ILO42" s="3188"/>
      <c r="ILP42" s="3188"/>
      <c r="ILQ42" s="3188"/>
      <c r="ILR42" s="3188"/>
      <c r="ILS42" s="3188"/>
      <c r="ILT42" s="3188"/>
      <c r="ILU42" s="3188"/>
      <c r="ILV42" s="3188"/>
      <c r="ILW42" s="3188"/>
      <c r="ILX42" s="3188"/>
      <c r="ILY42" s="3188"/>
      <c r="ILZ42" s="3188"/>
      <c r="IMA42" s="3188"/>
      <c r="IMB42" s="3188"/>
      <c r="IMC42" s="3188"/>
      <c r="IMD42" s="3188"/>
      <c r="IME42" s="3188"/>
      <c r="IMF42" s="3188"/>
      <c r="IMG42" s="3188"/>
      <c r="IMH42" s="3188"/>
      <c r="IMI42" s="3188"/>
      <c r="IMJ42" s="3188"/>
      <c r="IMK42" s="3188"/>
      <c r="IML42" s="3188"/>
      <c r="IMM42" s="3188"/>
      <c r="IMN42" s="3188"/>
      <c r="IMO42" s="3188"/>
      <c r="IMP42" s="3188"/>
      <c r="IMQ42" s="3188"/>
      <c r="IMR42" s="3188"/>
      <c r="IMS42" s="3188"/>
      <c r="IMT42" s="3188"/>
      <c r="IMU42" s="3188"/>
      <c r="IMV42" s="3188"/>
      <c r="IMW42" s="3188"/>
      <c r="IMX42" s="3188"/>
      <c r="IMY42" s="3188"/>
      <c r="IMZ42" s="3188"/>
      <c r="INA42" s="3188"/>
      <c r="INB42" s="3188"/>
      <c r="INC42" s="3188"/>
      <c r="IND42" s="3188"/>
      <c r="INE42" s="3188"/>
      <c r="INF42" s="3188"/>
      <c r="ING42" s="3188"/>
      <c r="INH42" s="3188"/>
      <c r="INI42" s="3188"/>
      <c r="INJ42" s="3188"/>
      <c r="INK42" s="3188"/>
      <c r="INL42" s="3188"/>
      <c r="INM42" s="3188"/>
      <c r="INN42" s="3188"/>
      <c r="INO42" s="3188"/>
      <c r="INP42" s="3188"/>
      <c r="INQ42" s="3188"/>
      <c r="INR42" s="3188"/>
      <c r="INS42" s="3188"/>
      <c r="INT42" s="3188"/>
      <c r="INU42" s="3188"/>
      <c r="INV42" s="3188"/>
      <c r="INW42" s="3188"/>
      <c r="INX42" s="3188"/>
      <c r="INY42" s="3188"/>
      <c r="INZ42" s="3188"/>
      <c r="IOA42" s="3188"/>
      <c r="IOB42" s="3188"/>
      <c r="IOC42" s="3188"/>
      <c r="IOD42" s="3188"/>
      <c r="IOE42" s="3188"/>
      <c r="IOF42" s="3188"/>
      <c r="IOG42" s="3188"/>
      <c r="IOH42" s="3188"/>
      <c r="IOI42" s="3188"/>
      <c r="IOJ42" s="3188"/>
      <c r="IOK42" s="3188"/>
      <c r="IOL42" s="3188"/>
      <c r="IOM42" s="3188"/>
      <c r="ION42" s="3188"/>
      <c r="IOO42" s="3188"/>
      <c r="IOP42" s="3188"/>
      <c r="IOQ42" s="3188"/>
      <c r="IOR42" s="3188"/>
      <c r="IOS42" s="3188"/>
      <c r="IOT42" s="3188"/>
      <c r="IOU42" s="3188"/>
      <c r="IOV42" s="3188"/>
      <c r="IOW42" s="3188"/>
      <c r="IOX42" s="3188"/>
      <c r="IOY42" s="3188"/>
      <c r="IOZ42" s="3188"/>
      <c r="IPA42" s="3188"/>
      <c r="IPB42" s="3188"/>
      <c r="IPC42" s="3188"/>
      <c r="IPD42" s="3188"/>
      <c r="IPE42" s="3188"/>
      <c r="IPF42" s="3188"/>
      <c r="IPG42" s="3188"/>
      <c r="IPH42" s="3188"/>
      <c r="IPI42" s="3188"/>
      <c r="IPJ42" s="3188"/>
      <c r="IPK42" s="3188"/>
      <c r="IPL42" s="3188"/>
      <c r="IPM42" s="3188"/>
      <c r="IPN42" s="3188"/>
      <c r="IPO42" s="3188"/>
      <c r="IPP42" s="3188"/>
      <c r="IPQ42" s="3188"/>
      <c r="IPR42" s="3188"/>
      <c r="IPS42" s="3188"/>
      <c r="IPT42" s="3188"/>
      <c r="IPU42" s="3188"/>
      <c r="IPV42" s="3188"/>
      <c r="IPW42" s="3188"/>
      <c r="IPX42" s="3188"/>
      <c r="IPY42" s="3188"/>
      <c r="IPZ42" s="3188"/>
      <c r="IQA42" s="3188"/>
      <c r="IQB42" s="3188"/>
      <c r="IQC42" s="3188"/>
      <c r="IQD42" s="3188"/>
      <c r="IQE42" s="3188"/>
      <c r="IQF42" s="3188"/>
      <c r="IQG42" s="3188"/>
      <c r="IQH42" s="3188"/>
      <c r="IQI42" s="3188"/>
      <c r="IQJ42" s="3188"/>
      <c r="IQK42" s="3188"/>
      <c r="IQL42" s="3188"/>
      <c r="IQM42" s="3188"/>
      <c r="IQN42" s="3188"/>
      <c r="IQO42" s="3188"/>
      <c r="IQP42" s="3188"/>
      <c r="IQQ42" s="3188"/>
      <c r="IQR42" s="3188"/>
      <c r="IQS42" s="3188"/>
      <c r="IQT42" s="3188"/>
      <c r="IQU42" s="3188"/>
      <c r="IQV42" s="3188"/>
      <c r="IQW42" s="3188"/>
      <c r="IQX42" s="3188"/>
      <c r="IQY42" s="3188"/>
      <c r="IQZ42" s="3188"/>
      <c r="IRA42" s="3188"/>
      <c r="IRB42" s="3188"/>
      <c r="IRC42" s="3188"/>
      <c r="IRD42" s="3188"/>
      <c r="IRE42" s="3188"/>
      <c r="IRF42" s="3188"/>
      <c r="IRG42" s="3188"/>
      <c r="IRH42" s="3188"/>
      <c r="IRI42" s="3188"/>
      <c r="IRJ42" s="3188"/>
      <c r="IRK42" s="3188"/>
      <c r="IRL42" s="3188"/>
      <c r="IRM42" s="3188"/>
      <c r="IRN42" s="3188"/>
      <c r="IRO42" s="3188"/>
      <c r="IRP42" s="3188"/>
      <c r="IRQ42" s="3188"/>
      <c r="IRR42" s="3188"/>
      <c r="IRS42" s="3188"/>
      <c r="IRT42" s="3188"/>
      <c r="IRU42" s="3188"/>
      <c r="IRV42" s="3188"/>
      <c r="IRW42" s="3188"/>
      <c r="IRX42" s="3188"/>
      <c r="IRY42" s="3188"/>
      <c r="IRZ42" s="3188"/>
      <c r="ISA42" s="3188"/>
      <c r="ISB42" s="3188"/>
      <c r="ISC42" s="3188"/>
      <c r="ISD42" s="3188"/>
      <c r="ISE42" s="3188"/>
      <c r="ISF42" s="3188"/>
      <c r="ISG42" s="3188"/>
      <c r="ISH42" s="3188"/>
      <c r="ISI42" s="3188"/>
      <c r="ISJ42" s="3188"/>
      <c r="ISK42" s="3188"/>
      <c r="ISL42" s="3188"/>
      <c r="ISM42" s="3188"/>
      <c r="ISN42" s="3188"/>
      <c r="ISO42" s="3188"/>
      <c r="ISP42" s="3188"/>
      <c r="ISQ42" s="3188"/>
      <c r="ISR42" s="3188"/>
      <c r="ISS42" s="3188"/>
      <c r="IST42" s="3188"/>
      <c r="ISU42" s="3188"/>
      <c r="ISV42" s="3188"/>
      <c r="ISW42" s="3188"/>
      <c r="ISX42" s="3188"/>
      <c r="ISY42" s="3188"/>
      <c r="ISZ42" s="3188"/>
      <c r="ITA42" s="3188"/>
      <c r="ITB42" s="3188"/>
      <c r="ITC42" s="3188"/>
      <c r="ITD42" s="3188"/>
      <c r="ITE42" s="3188"/>
      <c r="ITF42" s="3188"/>
      <c r="ITG42" s="3188"/>
      <c r="ITH42" s="3188"/>
      <c r="ITI42" s="3188"/>
      <c r="ITJ42" s="3188"/>
      <c r="ITK42" s="3188"/>
      <c r="ITL42" s="3188"/>
      <c r="ITM42" s="3188"/>
      <c r="ITN42" s="3188"/>
      <c r="ITO42" s="3188"/>
      <c r="ITP42" s="3188"/>
      <c r="ITQ42" s="3188"/>
      <c r="ITR42" s="3188"/>
      <c r="ITS42" s="3188"/>
      <c r="ITT42" s="3188"/>
      <c r="ITU42" s="3188"/>
      <c r="ITV42" s="3188"/>
      <c r="ITW42" s="3188"/>
      <c r="ITX42" s="3188"/>
      <c r="ITY42" s="3188"/>
      <c r="ITZ42" s="3188"/>
      <c r="IUA42" s="3188"/>
      <c r="IUB42" s="3188"/>
      <c r="IUC42" s="3188"/>
      <c r="IUD42" s="3188"/>
      <c r="IUE42" s="3188"/>
      <c r="IUF42" s="3188"/>
      <c r="IUG42" s="3188"/>
      <c r="IUH42" s="3188"/>
      <c r="IUI42" s="3188"/>
      <c r="IUJ42" s="3188"/>
      <c r="IUK42" s="3188"/>
      <c r="IUL42" s="3188"/>
      <c r="IUM42" s="3188"/>
      <c r="IUN42" s="3188"/>
      <c r="IUO42" s="3188"/>
      <c r="IUP42" s="3188"/>
      <c r="IUQ42" s="3188"/>
      <c r="IUR42" s="3188"/>
      <c r="IUS42" s="3188"/>
      <c r="IUT42" s="3188"/>
      <c r="IUU42" s="3188"/>
      <c r="IUV42" s="3188"/>
      <c r="IUW42" s="3188"/>
      <c r="IUX42" s="3188"/>
      <c r="IUY42" s="3188"/>
      <c r="IUZ42" s="3188"/>
      <c r="IVA42" s="3188"/>
      <c r="IVB42" s="3188"/>
      <c r="IVC42" s="3188"/>
      <c r="IVD42" s="3188"/>
      <c r="IVE42" s="3188"/>
      <c r="IVF42" s="3188"/>
      <c r="IVG42" s="3188"/>
      <c r="IVH42" s="3188"/>
      <c r="IVI42" s="3188"/>
      <c r="IVJ42" s="3188"/>
      <c r="IVK42" s="3188"/>
      <c r="IVL42" s="3188"/>
      <c r="IVM42" s="3188"/>
      <c r="IVN42" s="3188"/>
      <c r="IVO42" s="3188"/>
      <c r="IVP42" s="3188"/>
      <c r="IVQ42" s="3188"/>
      <c r="IVR42" s="3188"/>
      <c r="IVS42" s="3188"/>
      <c r="IVT42" s="3188"/>
      <c r="IVU42" s="3188"/>
      <c r="IVV42" s="3188"/>
      <c r="IVW42" s="3188"/>
      <c r="IVX42" s="3188"/>
      <c r="IVY42" s="3188"/>
      <c r="IVZ42" s="3188"/>
      <c r="IWA42" s="3188"/>
      <c r="IWB42" s="3188"/>
      <c r="IWC42" s="3188"/>
      <c r="IWD42" s="3188"/>
      <c r="IWE42" s="3188"/>
      <c r="IWF42" s="3188"/>
      <c r="IWG42" s="3188"/>
      <c r="IWH42" s="3188"/>
      <c r="IWI42" s="3188"/>
      <c r="IWJ42" s="3188"/>
      <c r="IWK42" s="3188"/>
      <c r="IWL42" s="3188"/>
      <c r="IWM42" s="3188"/>
      <c r="IWN42" s="3188"/>
      <c r="IWO42" s="3188"/>
      <c r="IWP42" s="3188"/>
      <c r="IWQ42" s="3188"/>
      <c r="IWR42" s="3188"/>
      <c r="IWS42" s="3188"/>
      <c r="IWT42" s="3188"/>
      <c r="IWU42" s="3188"/>
      <c r="IWV42" s="3188"/>
      <c r="IWW42" s="3188"/>
      <c r="IWX42" s="3188"/>
      <c r="IWY42" s="3188"/>
      <c r="IWZ42" s="3188"/>
      <c r="IXA42" s="3188"/>
      <c r="IXB42" s="3188"/>
      <c r="IXC42" s="3188"/>
      <c r="IXD42" s="3188"/>
      <c r="IXE42" s="3188"/>
      <c r="IXF42" s="3188"/>
      <c r="IXG42" s="3188"/>
      <c r="IXH42" s="3188"/>
      <c r="IXI42" s="3188"/>
      <c r="IXJ42" s="3188"/>
      <c r="IXK42" s="3188"/>
      <c r="IXL42" s="3188"/>
      <c r="IXM42" s="3188"/>
      <c r="IXN42" s="3188"/>
      <c r="IXO42" s="3188"/>
      <c r="IXP42" s="3188"/>
      <c r="IXQ42" s="3188"/>
      <c r="IXR42" s="3188"/>
      <c r="IXS42" s="3188"/>
      <c r="IXT42" s="3188"/>
      <c r="IXU42" s="3188"/>
      <c r="IXV42" s="3188"/>
      <c r="IXW42" s="3188"/>
      <c r="IXX42" s="3188"/>
      <c r="IXY42" s="3188"/>
      <c r="IXZ42" s="3188"/>
      <c r="IYA42" s="3188"/>
      <c r="IYB42" s="3188"/>
      <c r="IYC42" s="3188"/>
      <c r="IYD42" s="3188"/>
      <c r="IYE42" s="3188"/>
      <c r="IYF42" s="3188"/>
      <c r="IYG42" s="3188"/>
      <c r="IYH42" s="3188"/>
      <c r="IYI42" s="3188"/>
      <c r="IYJ42" s="3188"/>
      <c r="IYK42" s="3188"/>
      <c r="IYL42" s="3188"/>
      <c r="IYM42" s="3188"/>
      <c r="IYN42" s="3188"/>
      <c r="IYO42" s="3188"/>
      <c r="IYP42" s="3188"/>
      <c r="IYQ42" s="3188"/>
      <c r="IYR42" s="3188"/>
      <c r="IYS42" s="3188"/>
      <c r="IYT42" s="3188"/>
      <c r="IYU42" s="3188"/>
      <c r="IYV42" s="3188"/>
      <c r="IYW42" s="3188"/>
      <c r="IYX42" s="3188"/>
      <c r="IYY42" s="3188"/>
      <c r="IYZ42" s="3188"/>
      <c r="IZA42" s="3188"/>
      <c r="IZB42" s="3188"/>
      <c r="IZC42" s="3188"/>
      <c r="IZD42" s="3188"/>
      <c r="IZE42" s="3188"/>
      <c r="IZF42" s="3188"/>
      <c r="IZG42" s="3188"/>
      <c r="IZH42" s="3188"/>
      <c r="IZI42" s="3188"/>
      <c r="IZJ42" s="3188"/>
      <c r="IZK42" s="3188"/>
      <c r="IZL42" s="3188"/>
      <c r="IZM42" s="3188"/>
      <c r="IZN42" s="3188"/>
      <c r="IZO42" s="3188"/>
      <c r="IZP42" s="3188"/>
      <c r="IZQ42" s="3188"/>
      <c r="IZR42" s="3188"/>
      <c r="IZS42" s="3188"/>
      <c r="IZT42" s="3188"/>
      <c r="IZU42" s="3188"/>
      <c r="IZV42" s="3188"/>
      <c r="IZW42" s="3188"/>
      <c r="IZX42" s="3188"/>
      <c r="IZY42" s="3188"/>
      <c r="IZZ42" s="3188"/>
      <c r="JAA42" s="3188"/>
      <c r="JAB42" s="3188"/>
      <c r="JAC42" s="3188"/>
      <c r="JAD42" s="3188"/>
      <c r="JAE42" s="3188"/>
      <c r="JAF42" s="3188"/>
      <c r="JAG42" s="3188"/>
      <c r="JAH42" s="3188"/>
      <c r="JAI42" s="3188"/>
      <c r="JAJ42" s="3188"/>
      <c r="JAK42" s="3188"/>
      <c r="JAL42" s="3188"/>
      <c r="JAM42" s="3188"/>
      <c r="JAN42" s="3188"/>
      <c r="JAO42" s="3188"/>
      <c r="JAP42" s="3188"/>
      <c r="JAQ42" s="3188"/>
      <c r="JAR42" s="3188"/>
      <c r="JAS42" s="3188"/>
      <c r="JAT42" s="3188"/>
      <c r="JAU42" s="3188"/>
      <c r="JAV42" s="3188"/>
      <c r="JAW42" s="3188"/>
      <c r="JAX42" s="3188"/>
      <c r="JAY42" s="3188"/>
      <c r="JAZ42" s="3188"/>
      <c r="JBA42" s="3188"/>
      <c r="JBB42" s="3188"/>
      <c r="JBC42" s="3188"/>
      <c r="JBD42" s="3188"/>
      <c r="JBE42" s="3188"/>
      <c r="JBF42" s="3188"/>
      <c r="JBG42" s="3188"/>
      <c r="JBH42" s="3188"/>
      <c r="JBI42" s="3188"/>
      <c r="JBJ42" s="3188"/>
      <c r="JBK42" s="3188"/>
      <c r="JBL42" s="3188"/>
      <c r="JBM42" s="3188"/>
      <c r="JBN42" s="3188"/>
      <c r="JBO42" s="3188"/>
      <c r="JBP42" s="3188"/>
      <c r="JBQ42" s="3188"/>
      <c r="JBR42" s="3188"/>
      <c r="JBS42" s="3188"/>
      <c r="JBT42" s="3188"/>
      <c r="JBU42" s="3188"/>
      <c r="JBV42" s="3188"/>
      <c r="JBW42" s="3188"/>
      <c r="JBX42" s="3188"/>
      <c r="JBY42" s="3188"/>
      <c r="JBZ42" s="3188"/>
      <c r="JCA42" s="3188"/>
      <c r="JCB42" s="3188"/>
      <c r="JCC42" s="3188"/>
      <c r="JCD42" s="3188"/>
      <c r="JCE42" s="3188"/>
      <c r="JCF42" s="3188"/>
      <c r="JCG42" s="3188"/>
      <c r="JCH42" s="3188"/>
      <c r="JCI42" s="3188"/>
      <c r="JCJ42" s="3188"/>
      <c r="JCK42" s="3188"/>
      <c r="JCL42" s="3188"/>
      <c r="JCM42" s="3188"/>
      <c r="JCN42" s="3188"/>
      <c r="JCO42" s="3188"/>
      <c r="JCP42" s="3188"/>
      <c r="JCQ42" s="3188"/>
      <c r="JCR42" s="3188"/>
      <c r="JCS42" s="3188"/>
      <c r="JCT42" s="3188"/>
      <c r="JCU42" s="3188"/>
      <c r="JCV42" s="3188"/>
      <c r="JCW42" s="3188"/>
      <c r="JCX42" s="3188"/>
      <c r="JCY42" s="3188"/>
      <c r="JCZ42" s="3188"/>
      <c r="JDA42" s="3188"/>
      <c r="JDB42" s="3188"/>
      <c r="JDC42" s="3188"/>
      <c r="JDD42" s="3188"/>
      <c r="JDE42" s="3188"/>
      <c r="JDF42" s="3188"/>
      <c r="JDG42" s="3188"/>
      <c r="JDH42" s="3188"/>
      <c r="JDI42" s="3188"/>
      <c r="JDJ42" s="3188"/>
      <c r="JDK42" s="3188"/>
      <c r="JDL42" s="3188"/>
      <c r="JDM42" s="3188"/>
      <c r="JDN42" s="3188"/>
      <c r="JDO42" s="3188"/>
      <c r="JDP42" s="3188"/>
      <c r="JDQ42" s="3188"/>
      <c r="JDR42" s="3188"/>
      <c r="JDS42" s="3188"/>
      <c r="JDT42" s="3188"/>
      <c r="JDU42" s="3188"/>
      <c r="JDV42" s="3188"/>
      <c r="JDW42" s="3188"/>
      <c r="JDX42" s="3188"/>
      <c r="JDY42" s="3188"/>
      <c r="JDZ42" s="3188"/>
      <c r="JEA42" s="3188"/>
      <c r="JEB42" s="3188"/>
      <c r="JEC42" s="3188"/>
      <c r="JED42" s="3188"/>
      <c r="JEE42" s="3188"/>
      <c r="JEF42" s="3188"/>
      <c r="JEG42" s="3188"/>
      <c r="JEH42" s="3188"/>
      <c r="JEI42" s="3188"/>
      <c r="JEJ42" s="3188"/>
      <c r="JEK42" s="3188"/>
      <c r="JEL42" s="3188"/>
      <c r="JEM42" s="3188"/>
      <c r="JEN42" s="3188"/>
      <c r="JEO42" s="3188"/>
      <c r="JEP42" s="3188"/>
      <c r="JEQ42" s="3188"/>
      <c r="JER42" s="3188"/>
      <c r="JES42" s="3188"/>
      <c r="JET42" s="3188"/>
      <c r="JEU42" s="3188"/>
      <c r="JEV42" s="3188"/>
      <c r="JEW42" s="3188"/>
      <c r="JEX42" s="3188"/>
      <c r="JEY42" s="3188"/>
      <c r="JEZ42" s="3188"/>
      <c r="JFA42" s="3188"/>
      <c r="JFB42" s="3188"/>
      <c r="JFC42" s="3188"/>
      <c r="JFD42" s="3188"/>
      <c r="JFE42" s="3188"/>
      <c r="JFF42" s="3188"/>
      <c r="JFG42" s="3188"/>
      <c r="JFH42" s="3188"/>
      <c r="JFI42" s="3188"/>
      <c r="JFJ42" s="3188"/>
      <c r="JFK42" s="3188"/>
      <c r="JFL42" s="3188"/>
      <c r="JFM42" s="3188"/>
      <c r="JFN42" s="3188"/>
      <c r="JFO42" s="3188"/>
      <c r="JFP42" s="3188"/>
      <c r="JFQ42" s="3188"/>
      <c r="JFR42" s="3188"/>
      <c r="JFS42" s="3188"/>
      <c r="JFT42" s="3188"/>
      <c r="JFU42" s="3188"/>
      <c r="JFV42" s="3188"/>
      <c r="JFW42" s="3188"/>
      <c r="JFX42" s="3188"/>
      <c r="JFY42" s="3188"/>
      <c r="JFZ42" s="3188"/>
      <c r="JGA42" s="3188"/>
      <c r="JGB42" s="3188"/>
      <c r="JGC42" s="3188"/>
      <c r="JGD42" s="3188"/>
      <c r="JGE42" s="3188"/>
      <c r="JGF42" s="3188"/>
      <c r="JGG42" s="3188"/>
      <c r="JGH42" s="3188"/>
      <c r="JGI42" s="3188"/>
      <c r="JGJ42" s="3188"/>
      <c r="JGK42" s="3188"/>
      <c r="JGL42" s="3188"/>
      <c r="JGM42" s="3188"/>
      <c r="JGN42" s="3188"/>
      <c r="JGO42" s="3188"/>
      <c r="JGP42" s="3188"/>
      <c r="JGQ42" s="3188"/>
      <c r="JGR42" s="3188"/>
      <c r="JGS42" s="3188"/>
      <c r="JGT42" s="3188"/>
      <c r="JGU42" s="3188"/>
      <c r="JGV42" s="3188"/>
      <c r="JGW42" s="3188"/>
      <c r="JGX42" s="3188"/>
      <c r="JGY42" s="3188"/>
      <c r="JGZ42" s="3188"/>
      <c r="JHA42" s="3188"/>
      <c r="JHB42" s="3188"/>
      <c r="JHC42" s="3188"/>
      <c r="JHD42" s="3188"/>
      <c r="JHE42" s="3188"/>
      <c r="JHF42" s="3188"/>
      <c r="JHG42" s="3188"/>
      <c r="JHH42" s="3188"/>
      <c r="JHI42" s="3188"/>
      <c r="JHJ42" s="3188"/>
      <c r="JHK42" s="3188"/>
      <c r="JHL42" s="3188"/>
      <c r="JHM42" s="3188"/>
      <c r="JHN42" s="3188"/>
      <c r="JHO42" s="3188"/>
      <c r="JHP42" s="3188"/>
      <c r="JHQ42" s="3188"/>
      <c r="JHR42" s="3188"/>
      <c r="JHS42" s="3188"/>
      <c r="JHT42" s="3188"/>
      <c r="JHU42" s="3188"/>
      <c r="JHV42" s="3188"/>
      <c r="JHW42" s="3188"/>
      <c r="JHX42" s="3188"/>
      <c r="JHY42" s="3188"/>
      <c r="JHZ42" s="3188"/>
      <c r="JIA42" s="3188"/>
      <c r="JIB42" s="3188"/>
      <c r="JIC42" s="3188"/>
      <c r="JID42" s="3188"/>
      <c r="JIE42" s="3188"/>
      <c r="JIF42" s="3188"/>
      <c r="JIG42" s="3188"/>
      <c r="JIH42" s="3188"/>
      <c r="JII42" s="3188"/>
      <c r="JIJ42" s="3188"/>
      <c r="JIK42" s="3188"/>
      <c r="JIL42" s="3188"/>
      <c r="JIM42" s="3188"/>
      <c r="JIN42" s="3188"/>
      <c r="JIO42" s="3188"/>
      <c r="JIP42" s="3188"/>
      <c r="JIQ42" s="3188"/>
      <c r="JIR42" s="3188"/>
      <c r="JIS42" s="3188"/>
      <c r="JIT42" s="3188"/>
      <c r="JIU42" s="3188"/>
      <c r="JIV42" s="3188"/>
      <c r="JIW42" s="3188"/>
      <c r="JIX42" s="3188"/>
      <c r="JIY42" s="3188"/>
      <c r="JIZ42" s="3188"/>
      <c r="JJA42" s="3188"/>
      <c r="JJB42" s="3188"/>
      <c r="JJC42" s="3188"/>
      <c r="JJD42" s="3188"/>
      <c r="JJE42" s="3188"/>
      <c r="JJF42" s="3188"/>
      <c r="JJG42" s="3188"/>
      <c r="JJH42" s="3188"/>
      <c r="JJI42" s="3188"/>
      <c r="JJJ42" s="3188"/>
      <c r="JJK42" s="3188"/>
      <c r="JJL42" s="3188"/>
      <c r="JJM42" s="3188"/>
      <c r="JJN42" s="3188"/>
      <c r="JJO42" s="3188"/>
      <c r="JJP42" s="3188"/>
      <c r="JJQ42" s="3188"/>
      <c r="JJR42" s="3188"/>
      <c r="JJS42" s="3188"/>
      <c r="JJT42" s="3188"/>
      <c r="JJU42" s="3188"/>
      <c r="JJV42" s="3188"/>
      <c r="JJW42" s="3188"/>
      <c r="JJX42" s="3188"/>
      <c r="JJY42" s="3188"/>
      <c r="JJZ42" s="3188"/>
      <c r="JKA42" s="3188"/>
      <c r="JKB42" s="3188"/>
      <c r="JKC42" s="3188"/>
      <c r="JKD42" s="3188"/>
      <c r="JKE42" s="3188"/>
      <c r="JKF42" s="3188"/>
      <c r="JKG42" s="3188"/>
      <c r="JKH42" s="3188"/>
      <c r="JKI42" s="3188"/>
      <c r="JKJ42" s="3188"/>
      <c r="JKK42" s="3188"/>
      <c r="JKL42" s="3188"/>
      <c r="JKM42" s="3188"/>
      <c r="JKN42" s="3188"/>
      <c r="JKO42" s="3188"/>
      <c r="JKP42" s="3188"/>
      <c r="JKQ42" s="3188"/>
      <c r="JKR42" s="3188"/>
      <c r="JKS42" s="3188"/>
      <c r="JKT42" s="3188"/>
      <c r="JKU42" s="3188"/>
      <c r="JKV42" s="3188"/>
      <c r="JKW42" s="3188"/>
      <c r="JKX42" s="3188"/>
      <c r="JKY42" s="3188"/>
      <c r="JKZ42" s="3188"/>
      <c r="JLA42" s="3188"/>
      <c r="JLB42" s="3188"/>
      <c r="JLC42" s="3188"/>
      <c r="JLD42" s="3188"/>
      <c r="JLE42" s="3188"/>
      <c r="JLF42" s="3188"/>
      <c r="JLG42" s="3188"/>
      <c r="JLH42" s="3188"/>
      <c r="JLI42" s="3188"/>
      <c r="JLJ42" s="3188"/>
      <c r="JLK42" s="3188"/>
      <c r="JLL42" s="3188"/>
      <c r="JLM42" s="3188"/>
      <c r="JLN42" s="3188"/>
      <c r="JLO42" s="3188"/>
      <c r="JLP42" s="3188"/>
      <c r="JLQ42" s="3188"/>
      <c r="JLR42" s="3188"/>
      <c r="JLS42" s="3188"/>
      <c r="JLT42" s="3188"/>
      <c r="JLU42" s="3188"/>
      <c r="JLV42" s="3188"/>
      <c r="JLW42" s="3188"/>
      <c r="JLX42" s="3188"/>
      <c r="JLY42" s="3188"/>
      <c r="JLZ42" s="3188"/>
      <c r="JMA42" s="3188"/>
      <c r="JMB42" s="3188"/>
      <c r="JMC42" s="3188"/>
      <c r="JMD42" s="3188"/>
      <c r="JME42" s="3188"/>
      <c r="JMF42" s="3188"/>
      <c r="JMG42" s="3188"/>
      <c r="JMH42" s="3188"/>
      <c r="JMI42" s="3188"/>
      <c r="JMJ42" s="3188"/>
      <c r="JMK42" s="3188"/>
      <c r="JML42" s="3188"/>
      <c r="JMM42" s="3188"/>
      <c r="JMN42" s="3188"/>
      <c r="JMO42" s="3188"/>
      <c r="JMP42" s="3188"/>
      <c r="JMQ42" s="3188"/>
      <c r="JMR42" s="3188"/>
      <c r="JMS42" s="3188"/>
      <c r="JMT42" s="3188"/>
      <c r="JMU42" s="3188"/>
      <c r="JMV42" s="3188"/>
      <c r="JMW42" s="3188"/>
      <c r="JMX42" s="3188"/>
      <c r="JMY42" s="3188"/>
      <c r="JMZ42" s="3188"/>
      <c r="JNA42" s="3188"/>
      <c r="JNB42" s="3188"/>
      <c r="JNC42" s="3188"/>
      <c r="JND42" s="3188"/>
      <c r="JNE42" s="3188"/>
      <c r="JNF42" s="3188"/>
      <c r="JNG42" s="3188"/>
      <c r="JNH42" s="3188"/>
      <c r="JNI42" s="3188"/>
      <c r="JNJ42" s="3188"/>
      <c r="JNK42" s="3188"/>
      <c r="JNL42" s="3188"/>
      <c r="JNM42" s="3188"/>
      <c r="JNN42" s="3188"/>
      <c r="JNO42" s="3188"/>
      <c r="JNP42" s="3188"/>
      <c r="JNQ42" s="3188"/>
      <c r="JNR42" s="3188"/>
      <c r="JNS42" s="3188"/>
      <c r="JNT42" s="3188"/>
      <c r="JNU42" s="3188"/>
      <c r="JNV42" s="3188"/>
      <c r="JNW42" s="3188"/>
      <c r="JNX42" s="3188"/>
      <c r="JNY42" s="3188"/>
      <c r="JNZ42" s="3188"/>
      <c r="JOA42" s="3188"/>
      <c r="JOB42" s="3188"/>
      <c r="JOC42" s="3188"/>
      <c r="JOD42" s="3188"/>
      <c r="JOE42" s="3188"/>
      <c r="JOF42" s="3188"/>
      <c r="JOG42" s="3188"/>
      <c r="JOH42" s="3188"/>
      <c r="JOI42" s="3188"/>
      <c r="JOJ42" s="3188"/>
      <c r="JOK42" s="3188"/>
      <c r="JOL42" s="3188"/>
      <c r="JOM42" s="3188"/>
      <c r="JON42" s="3188"/>
      <c r="JOO42" s="3188"/>
      <c r="JOP42" s="3188"/>
      <c r="JOQ42" s="3188"/>
      <c r="JOR42" s="3188"/>
      <c r="JOS42" s="3188"/>
      <c r="JOT42" s="3188"/>
      <c r="JOU42" s="3188"/>
      <c r="JOV42" s="3188"/>
      <c r="JOW42" s="3188"/>
      <c r="JOX42" s="3188"/>
      <c r="JOY42" s="3188"/>
      <c r="JOZ42" s="3188"/>
      <c r="JPA42" s="3188"/>
      <c r="JPB42" s="3188"/>
      <c r="JPC42" s="3188"/>
      <c r="JPD42" s="3188"/>
      <c r="JPE42" s="3188"/>
      <c r="JPF42" s="3188"/>
      <c r="JPG42" s="3188"/>
      <c r="JPH42" s="3188"/>
      <c r="JPI42" s="3188"/>
      <c r="JPJ42" s="3188"/>
      <c r="JPK42" s="3188"/>
      <c r="JPL42" s="3188"/>
      <c r="JPM42" s="3188"/>
      <c r="JPN42" s="3188"/>
      <c r="JPO42" s="3188"/>
      <c r="JPP42" s="3188"/>
      <c r="JPQ42" s="3188"/>
      <c r="JPR42" s="3188"/>
      <c r="JPS42" s="3188"/>
      <c r="JPT42" s="3188"/>
      <c r="JPU42" s="3188"/>
      <c r="JPV42" s="3188"/>
      <c r="JPW42" s="3188"/>
      <c r="JPX42" s="3188"/>
      <c r="JPY42" s="3188"/>
      <c r="JPZ42" s="3188"/>
      <c r="JQA42" s="3188"/>
      <c r="JQB42" s="3188"/>
      <c r="JQC42" s="3188"/>
      <c r="JQD42" s="3188"/>
      <c r="JQE42" s="3188"/>
      <c r="JQF42" s="3188"/>
      <c r="JQG42" s="3188"/>
      <c r="JQH42" s="3188"/>
      <c r="JQI42" s="3188"/>
      <c r="JQJ42" s="3188"/>
      <c r="JQK42" s="3188"/>
      <c r="JQL42" s="3188"/>
      <c r="JQM42" s="3188"/>
      <c r="JQN42" s="3188"/>
      <c r="JQO42" s="3188"/>
      <c r="JQP42" s="3188"/>
      <c r="JQQ42" s="3188"/>
      <c r="JQR42" s="3188"/>
      <c r="JQS42" s="3188"/>
      <c r="JQT42" s="3188"/>
      <c r="JQU42" s="3188"/>
      <c r="JQV42" s="3188"/>
      <c r="JQW42" s="3188"/>
      <c r="JQX42" s="3188"/>
      <c r="JQY42" s="3188"/>
      <c r="JQZ42" s="3188"/>
      <c r="JRA42" s="3188"/>
      <c r="JRB42" s="3188"/>
      <c r="JRC42" s="3188"/>
      <c r="JRD42" s="3188"/>
      <c r="JRE42" s="3188"/>
      <c r="JRF42" s="3188"/>
      <c r="JRG42" s="3188"/>
      <c r="JRH42" s="3188"/>
      <c r="JRI42" s="3188"/>
      <c r="JRJ42" s="3188"/>
      <c r="JRK42" s="3188"/>
      <c r="JRL42" s="3188"/>
      <c r="JRM42" s="3188"/>
      <c r="JRN42" s="3188"/>
      <c r="JRO42" s="3188"/>
      <c r="JRP42" s="3188"/>
      <c r="JRQ42" s="3188"/>
      <c r="JRR42" s="3188"/>
      <c r="JRS42" s="3188"/>
      <c r="JRT42" s="3188"/>
      <c r="JRU42" s="3188"/>
      <c r="JRV42" s="3188"/>
      <c r="JRW42" s="3188"/>
      <c r="JRX42" s="3188"/>
      <c r="JRY42" s="3188"/>
      <c r="JRZ42" s="3188"/>
      <c r="JSA42" s="3188"/>
      <c r="JSB42" s="3188"/>
      <c r="JSC42" s="3188"/>
      <c r="JSD42" s="3188"/>
      <c r="JSE42" s="3188"/>
      <c r="JSF42" s="3188"/>
      <c r="JSG42" s="3188"/>
      <c r="JSH42" s="3188"/>
      <c r="JSI42" s="3188"/>
      <c r="JSJ42" s="3188"/>
      <c r="JSK42" s="3188"/>
      <c r="JSL42" s="3188"/>
      <c r="JSM42" s="3188"/>
      <c r="JSN42" s="3188"/>
      <c r="JSO42" s="3188"/>
      <c r="JSP42" s="3188"/>
      <c r="JSQ42" s="3188"/>
      <c r="JSR42" s="3188"/>
      <c r="JSS42" s="3188"/>
      <c r="JST42" s="3188"/>
      <c r="JSU42" s="3188"/>
      <c r="JSV42" s="3188"/>
      <c r="JSW42" s="3188"/>
      <c r="JSX42" s="3188"/>
      <c r="JSY42" s="3188"/>
      <c r="JSZ42" s="3188"/>
      <c r="JTA42" s="3188"/>
      <c r="JTB42" s="3188"/>
      <c r="JTC42" s="3188"/>
      <c r="JTD42" s="3188"/>
      <c r="JTE42" s="3188"/>
      <c r="JTF42" s="3188"/>
      <c r="JTG42" s="3188"/>
      <c r="JTH42" s="3188"/>
      <c r="JTI42" s="3188"/>
      <c r="JTJ42" s="3188"/>
      <c r="JTK42" s="3188"/>
      <c r="JTL42" s="3188"/>
      <c r="JTM42" s="3188"/>
      <c r="JTN42" s="3188"/>
      <c r="JTO42" s="3188"/>
      <c r="JTP42" s="3188"/>
      <c r="JTQ42" s="3188"/>
      <c r="JTR42" s="3188"/>
      <c r="JTS42" s="3188"/>
      <c r="JTT42" s="3188"/>
      <c r="JTU42" s="3188"/>
      <c r="JTV42" s="3188"/>
      <c r="JTW42" s="3188"/>
      <c r="JTX42" s="3188"/>
      <c r="JTY42" s="3188"/>
      <c r="JTZ42" s="3188"/>
      <c r="JUA42" s="3188"/>
      <c r="JUB42" s="3188"/>
      <c r="JUC42" s="3188"/>
      <c r="JUD42" s="3188"/>
      <c r="JUE42" s="3188"/>
      <c r="JUF42" s="3188"/>
      <c r="JUG42" s="3188"/>
      <c r="JUH42" s="3188"/>
      <c r="JUI42" s="3188"/>
      <c r="JUJ42" s="3188"/>
      <c r="JUK42" s="3188"/>
      <c r="JUL42" s="3188"/>
      <c r="JUM42" s="3188"/>
      <c r="JUN42" s="3188"/>
      <c r="JUO42" s="3188"/>
      <c r="JUP42" s="3188"/>
      <c r="JUQ42" s="3188"/>
      <c r="JUR42" s="3188"/>
      <c r="JUS42" s="3188"/>
      <c r="JUT42" s="3188"/>
      <c r="JUU42" s="3188"/>
      <c r="JUV42" s="3188"/>
      <c r="JUW42" s="3188"/>
      <c r="JUX42" s="3188"/>
      <c r="JUY42" s="3188"/>
      <c r="JUZ42" s="3188"/>
      <c r="JVA42" s="3188"/>
      <c r="JVB42" s="3188"/>
      <c r="JVC42" s="3188"/>
      <c r="JVD42" s="3188"/>
      <c r="JVE42" s="3188"/>
      <c r="JVF42" s="3188"/>
      <c r="JVG42" s="3188"/>
      <c r="JVH42" s="3188"/>
      <c r="JVI42" s="3188"/>
      <c r="JVJ42" s="3188"/>
      <c r="JVK42" s="3188"/>
      <c r="JVL42" s="3188"/>
      <c r="JVM42" s="3188"/>
      <c r="JVN42" s="3188"/>
      <c r="JVO42" s="3188"/>
      <c r="JVP42" s="3188"/>
      <c r="JVQ42" s="3188"/>
      <c r="JVR42" s="3188"/>
      <c r="JVS42" s="3188"/>
      <c r="JVT42" s="3188"/>
      <c r="JVU42" s="3188"/>
      <c r="JVV42" s="3188"/>
      <c r="JVW42" s="3188"/>
      <c r="JVX42" s="3188"/>
      <c r="JVY42" s="3188"/>
      <c r="JVZ42" s="3188"/>
      <c r="JWA42" s="3188"/>
      <c r="JWB42" s="3188"/>
      <c r="JWC42" s="3188"/>
      <c r="JWD42" s="3188"/>
      <c r="JWE42" s="3188"/>
      <c r="JWF42" s="3188"/>
      <c r="JWG42" s="3188"/>
      <c r="JWH42" s="3188"/>
      <c r="JWI42" s="3188"/>
      <c r="JWJ42" s="3188"/>
      <c r="JWK42" s="3188"/>
      <c r="JWL42" s="3188"/>
      <c r="JWM42" s="3188"/>
      <c r="JWN42" s="3188"/>
      <c r="JWO42" s="3188"/>
      <c r="JWP42" s="3188"/>
      <c r="JWQ42" s="3188"/>
      <c r="JWR42" s="3188"/>
      <c r="JWS42" s="3188"/>
      <c r="JWT42" s="3188"/>
      <c r="JWU42" s="3188"/>
      <c r="JWV42" s="3188"/>
      <c r="JWW42" s="3188"/>
      <c r="JWX42" s="3188"/>
      <c r="JWY42" s="3188"/>
      <c r="JWZ42" s="3188"/>
      <c r="JXA42" s="3188"/>
      <c r="JXB42" s="3188"/>
      <c r="JXC42" s="3188"/>
      <c r="JXD42" s="3188"/>
      <c r="JXE42" s="3188"/>
      <c r="JXF42" s="3188"/>
      <c r="JXG42" s="3188"/>
      <c r="JXH42" s="3188"/>
      <c r="JXI42" s="3188"/>
      <c r="JXJ42" s="3188"/>
      <c r="JXK42" s="3188"/>
      <c r="JXL42" s="3188"/>
      <c r="JXM42" s="3188"/>
      <c r="JXN42" s="3188"/>
      <c r="JXO42" s="3188"/>
      <c r="JXP42" s="3188"/>
      <c r="JXQ42" s="3188"/>
      <c r="JXR42" s="3188"/>
      <c r="JXS42" s="3188"/>
      <c r="JXT42" s="3188"/>
      <c r="JXU42" s="3188"/>
      <c r="JXV42" s="3188"/>
      <c r="JXW42" s="3188"/>
      <c r="JXX42" s="3188"/>
      <c r="JXY42" s="3188"/>
      <c r="JXZ42" s="3188"/>
      <c r="JYA42" s="3188"/>
      <c r="JYB42" s="3188"/>
      <c r="JYC42" s="3188"/>
      <c r="JYD42" s="3188"/>
      <c r="JYE42" s="3188"/>
      <c r="JYF42" s="3188"/>
      <c r="JYG42" s="3188"/>
      <c r="JYH42" s="3188"/>
      <c r="JYI42" s="3188"/>
      <c r="JYJ42" s="3188"/>
      <c r="JYK42" s="3188"/>
      <c r="JYL42" s="3188"/>
      <c r="JYM42" s="3188"/>
      <c r="JYN42" s="3188"/>
      <c r="JYO42" s="3188"/>
      <c r="JYP42" s="3188"/>
      <c r="JYQ42" s="3188"/>
      <c r="JYR42" s="3188"/>
      <c r="JYS42" s="3188"/>
      <c r="JYT42" s="3188"/>
      <c r="JYU42" s="3188"/>
      <c r="JYV42" s="3188"/>
      <c r="JYW42" s="3188"/>
      <c r="JYX42" s="3188"/>
      <c r="JYY42" s="3188"/>
      <c r="JYZ42" s="3188"/>
      <c r="JZA42" s="3188"/>
      <c r="JZB42" s="3188"/>
      <c r="JZC42" s="3188"/>
      <c r="JZD42" s="3188"/>
      <c r="JZE42" s="3188"/>
      <c r="JZF42" s="3188"/>
      <c r="JZG42" s="3188"/>
      <c r="JZH42" s="3188"/>
      <c r="JZI42" s="3188"/>
      <c r="JZJ42" s="3188"/>
      <c r="JZK42" s="3188"/>
      <c r="JZL42" s="3188"/>
      <c r="JZM42" s="3188"/>
      <c r="JZN42" s="3188"/>
      <c r="JZO42" s="3188"/>
      <c r="JZP42" s="3188"/>
      <c r="JZQ42" s="3188"/>
      <c r="JZR42" s="3188"/>
      <c r="JZS42" s="3188"/>
      <c r="JZT42" s="3188"/>
      <c r="JZU42" s="3188"/>
      <c r="JZV42" s="3188"/>
      <c r="JZW42" s="3188"/>
      <c r="JZX42" s="3188"/>
      <c r="JZY42" s="3188"/>
      <c r="JZZ42" s="3188"/>
      <c r="KAA42" s="3188"/>
      <c r="KAB42" s="3188"/>
      <c r="KAC42" s="3188"/>
      <c r="KAD42" s="3188"/>
      <c r="KAE42" s="3188"/>
      <c r="KAF42" s="3188"/>
      <c r="KAG42" s="3188"/>
      <c r="KAH42" s="3188"/>
      <c r="KAI42" s="3188"/>
      <c r="KAJ42" s="3188"/>
      <c r="KAK42" s="3188"/>
      <c r="KAL42" s="3188"/>
      <c r="KAM42" s="3188"/>
      <c r="KAN42" s="3188"/>
      <c r="KAO42" s="3188"/>
      <c r="KAP42" s="3188"/>
      <c r="KAQ42" s="3188"/>
      <c r="KAR42" s="3188"/>
      <c r="KAS42" s="3188"/>
      <c r="KAT42" s="3188"/>
      <c r="KAU42" s="3188"/>
      <c r="KAV42" s="3188"/>
      <c r="KAW42" s="3188"/>
      <c r="KAX42" s="3188"/>
      <c r="KAY42" s="3188"/>
      <c r="KAZ42" s="3188"/>
      <c r="KBA42" s="3188"/>
      <c r="KBB42" s="3188"/>
      <c r="KBC42" s="3188"/>
      <c r="KBD42" s="3188"/>
      <c r="KBE42" s="3188"/>
      <c r="KBF42" s="3188"/>
      <c r="KBG42" s="3188"/>
      <c r="KBH42" s="3188"/>
      <c r="KBI42" s="3188"/>
      <c r="KBJ42" s="3188"/>
      <c r="KBK42" s="3188"/>
      <c r="KBL42" s="3188"/>
      <c r="KBM42" s="3188"/>
      <c r="KBN42" s="3188"/>
      <c r="KBO42" s="3188"/>
      <c r="KBP42" s="3188"/>
      <c r="KBQ42" s="3188"/>
      <c r="KBR42" s="3188"/>
      <c r="KBS42" s="3188"/>
      <c r="KBT42" s="3188"/>
      <c r="KBU42" s="3188"/>
      <c r="KBV42" s="3188"/>
      <c r="KBW42" s="3188"/>
      <c r="KBX42" s="3188"/>
      <c r="KBY42" s="3188"/>
      <c r="KBZ42" s="3188"/>
      <c r="KCA42" s="3188"/>
      <c r="KCB42" s="3188"/>
      <c r="KCC42" s="3188"/>
      <c r="KCD42" s="3188"/>
      <c r="KCE42" s="3188"/>
      <c r="KCF42" s="3188"/>
      <c r="KCG42" s="3188"/>
      <c r="KCH42" s="3188"/>
      <c r="KCI42" s="3188"/>
      <c r="KCJ42" s="3188"/>
      <c r="KCK42" s="3188"/>
      <c r="KCL42" s="3188"/>
      <c r="KCM42" s="3188"/>
      <c r="KCN42" s="3188"/>
      <c r="KCO42" s="3188"/>
      <c r="KCP42" s="3188"/>
      <c r="KCQ42" s="3188"/>
      <c r="KCR42" s="3188"/>
      <c r="KCS42" s="3188"/>
      <c r="KCT42" s="3188"/>
      <c r="KCU42" s="3188"/>
      <c r="KCV42" s="3188"/>
      <c r="KCW42" s="3188"/>
      <c r="KCX42" s="3188"/>
      <c r="KCY42" s="3188"/>
      <c r="KCZ42" s="3188"/>
      <c r="KDA42" s="3188"/>
      <c r="KDB42" s="3188"/>
      <c r="KDC42" s="3188"/>
      <c r="KDD42" s="3188"/>
      <c r="KDE42" s="3188"/>
      <c r="KDF42" s="3188"/>
      <c r="KDG42" s="3188"/>
      <c r="KDH42" s="3188"/>
      <c r="KDI42" s="3188"/>
      <c r="KDJ42" s="3188"/>
      <c r="KDK42" s="3188"/>
      <c r="KDL42" s="3188"/>
      <c r="KDM42" s="3188"/>
      <c r="KDN42" s="3188"/>
      <c r="KDO42" s="3188"/>
      <c r="KDP42" s="3188"/>
      <c r="KDQ42" s="3188"/>
      <c r="KDR42" s="3188"/>
      <c r="KDS42" s="3188"/>
      <c r="KDT42" s="3188"/>
      <c r="KDU42" s="3188"/>
      <c r="KDV42" s="3188"/>
      <c r="KDW42" s="3188"/>
      <c r="KDX42" s="3188"/>
      <c r="KDY42" s="3188"/>
      <c r="KDZ42" s="3188"/>
      <c r="KEA42" s="3188"/>
      <c r="KEB42" s="3188"/>
      <c r="KEC42" s="3188"/>
      <c r="KED42" s="3188"/>
      <c r="KEE42" s="3188"/>
      <c r="KEF42" s="3188"/>
      <c r="KEG42" s="3188"/>
      <c r="KEH42" s="3188"/>
      <c r="KEI42" s="3188"/>
      <c r="KEJ42" s="3188"/>
      <c r="KEK42" s="3188"/>
      <c r="KEL42" s="3188"/>
      <c r="KEM42" s="3188"/>
      <c r="KEN42" s="3188"/>
      <c r="KEO42" s="3188"/>
      <c r="KEP42" s="3188"/>
      <c r="KEQ42" s="3188"/>
      <c r="KER42" s="3188"/>
      <c r="KES42" s="3188"/>
      <c r="KET42" s="3188"/>
      <c r="KEU42" s="3188"/>
      <c r="KEV42" s="3188"/>
      <c r="KEW42" s="3188"/>
      <c r="KEX42" s="3188"/>
      <c r="KEY42" s="3188"/>
      <c r="KEZ42" s="3188"/>
      <c r="KFA42" s="3188"/>
      <c r="KFB42" s="3188"/>
      <c r="KFC42" s="3188"/>
      <c r="KFD42" s="3188"/>
      <c r="KFE42" s="3188"/>
      <c r="KFF42" s="3188"/>
      <c r="KFG42" s="3188"/>
      <c r="KFH42" s="3188"/>
      <c r="KFI42" s="3188"/>
      <c r="KFJ42" s="3188"/>
      <c r="KFK42" s="3188"/>
      <c r="KFL42" s="3188"/>
      <c r="KFM42" s="3188"/>
      <c r="KFN42" s="3188"/>
      <c r="KFO42" s="3188"/>
      <c r="KFP42" s="3188"/>
      <c r="KFQ42" s="3188"/>
      <c r="KFR42" s="3188"/>
      <c r="KFS42" s="3188"/>
      <c r="KFT42" s="3188"/>
      <c r="KFU42" s="3188"/>
      <c r="KFV42" s="3188"/>
      <c r="KFW42" s="3188"/>
      <c r="KFX42" s="3188"/>
      <c r="KFY42" s="3188"/>
      <c r="KFZ42" s="3188"/>
      <c r="KGA42" s="3188"/>
      <c r="KGB42" s="3188"/>
      <c r="KGC42" s="3188"/>
      <c r="KGD42" s="3188"/>
      <c r="KGE42" s="3188"/>
      <c r="KGF42" s="3188"/>
      <c r="KGG42" s="3188"/>
      <c r="KGH42" s="3188"/>
      <c r="KGI42" s="3188"/>
      <c r="KGJ42" s="3188"/>
      <c r="KGK42" s="3188"/>
      <c r="KGL42" s="3188"/>
      <c r="KGM42" s="3188"/>
      <c r="KGN42" s="3188"/>
      <c r="KGO42" s="3188"/>
      <c r="KGP42" s="3188"/>
      <c r="KGQ42" s="3188"/>
      <c r="KGR42" s="3188"/>
      <c r="KGS42" s="3188"/>
      <c r="KGT42" s="3188"/>
      <c r="KGU42" s="3188"/>
      <c r="KGV42" s="3188"/>
      <c r="KGW42" s="3188"/>
      <c r="KGX42" s="3188"/>
      <c r="KGY42" s="3188"/>
      <c r="KGZ42" s="3188"/>
      <c r="KHA42" s="3188"/>
      <c r="KHB42" s="3188"/>
      <c r="KHC42" s="3188"/>
      <c r="KHD42" s="3188"/>
      <c r="KHE42" s="3188"/>
      <c r="KHF42" s="3188"/>
      <c r="KHG42" s="3188"/>
      <c r="KHH42" s="3188"/>
      <c r="KHI42" s="3188"/>
      <c r="KHJ42" s="3188"/>
      <c r="KHK42" s="3188"/>
      <c r="KHL42" s="3188"/>
      <c r="KHM42" s="3188"/>
      <c r="KHN42" s="3188"/>
      <c r="KHO42" s="3188"/>
      <c r="KHP42" s="3188"/>
      <c r="KHQ42" s="3188"/>
      <c r="KHR42" s="3188"/>
      <c r="KHS42" s="3188"/>
      <c r="KHT42" s="3188"/>
      <c r="KHU42" s="3188"/>
      <c r="KHV42" s="3188"/>
      <c r="KHW42" s="3188"/>
      <c r="KHX42" s="3188"/>
      <c r="KHY42" s="3188"/>
      <c r="KHZ42" s="3188"/>
      <c r="KIA42" s="3188"/>
      <c r="KIB42" s="3188"/>
      <c r="KIC42" s="3188"/>
      <c r="KID42" s="3188"/>
      <c r="KIE42" s="3188"/>
      <c r="KIF42" s="3188"/>
      <c r="KIG42" s="3188"/>
      <c r="KIH42" s="3188"/>
      <c r="KII42" s="3188"/>
      <c r="KIJ42" s="3188"/>
      <c r="KIK42" s="3188"/>
      <c r="KIL42" s="3188"/>
      <c r="KIM42" s="3188"/>
      <c r="KIN42" s="3188"/>
      <c r="KIO42" s="3188"/>
      <c r="KIP42" s="3188"/>
      <c r="KIQ42" s="3188"/>
      <c r="KIR42" s="3188"/>
      <c r="KIS42" s="3188"/>
      <c r="KIT42" s="3188"/>
      <c r="KIU42" s="3188"/>
      <c r="KIV42" s="3188"/>
      <c r="KIW42" s="3188"/>
      <c r="KIX42" s="3188"/>
      <c r="KIY42" s="3188"/>
      <c r="KIZ42" s="3188"/>
      <c r="KJA42" s="3188"/>
      <c r="KJB42" s="3188"/>
      <c r="KJC42" s="3188"/>
      <c r="KJD42" s="3188"/>
      <c r="KJE42" s="3188"/>
      <c r="KJF42" s="3188"/>
      <c r="KJG42" s="3188"/>
      <c r="KJH42" s="3188"/>
      <c r="KJI42" s="3188"/>
      <c r="KJJ42" s="3188"/>
      <c r="KJK42" s="3188"/>
      <c r="KJL42" s="3188"/>
      <c r="KJM42" s="3188"/>
      <c r="KJN42" s="3188"/>
      <c r="KJO42" s="3188"/>
      <c r="KJP42" s="3188"/>
      <c r="KJQ42" s="3188"/>
      <c r="KJR42" s="3188"/>
      <c r="KJS42" s="3188"/>
      <c r="KJT42" s="3188"/>
      <c r="KJU42" s="3188"/>
      <c r="KJV42" s="3188"/>
      <c r="KJW42" s="3188"/>
      <c r="KJX42" s="3188"/>
      <c r="KJY42" s="3188"/>
      <c r="KJZ42" s="3188"/>
      <c r="KKA42" s="3188"/>
      <c r="KKB42" s="3188"/>
      <c r="KKC42" s="3188"/>
      <c r="KKD42" s="3188"/>
      <c r="KKE42" s="3188"/>
      <c r="KKF42" s="3188"/>
      <c r="KKG42" s="3188"/>
      <c r="KKH42" s="3188"/>
      <c r="KKI42" s="3188"/>
      <c r="KKJ42" s="3188"/>
      <c r="KKK42" s="3188"/>
      <c r="KKL42" s="3188"/>
      <c r="KKM42" s="3188"/>
      <c r="KKN42" s="3188"/>
      <c r="KKO42" s="3188"/>
      <c r="KKP42" s="3188"/>
      <c r="KKQ42" s="3188"/>
      <c r="KKR42" s="3188"/>
      <c r="KKS42" s="3188"/>
      <c r="KKT42" s="3188"/>
      <c r="KKU42" s="3188"/>
      <c r="KKV42" s="3188"/>
      <c r="KKW42" s="3188"/>
      <c r="KKX42" s="3188"/>
      <c r="KKY42" s="3188"/>
      <c r="KKZ42" s="3188"/>
      <c r="KLA42" s="3188"/>
      <c r="KLB42" s="3188"/>
      <c r="KLC42" s="3188"/>
      <c r="KLD42" s="3188"/>
      <c r="KLE42" s="3188"/>
      <c r="KLF42" s="3188"/>
      <c r="KLG42" s="3188"/>
      <c r="KLH42" s="3188"/>
      <c r="KLI42" s="3188"/>
      <c r="KLJ42" s="3188"/>
      <c r="KLK42" s="3188"/>
      <c r="KLL42" s="3188"/>
      <c r="KLM42" s="3188"/>
      <c r="KLN42" s="3188"/>
      <c r="KLO42" s="3188"/>
      <c r="KLP42" s="3188"/>
      <c r="KLQ42" s="3188"/>
      <c r="KLR42" s="3188"/>
      <c r="KLS42" s="3188"/>
      <c r="KLT42" s="3188"/>
      <c r="KLU42" s="3188"/>
      <c r="KLV42" s="3188"/>
      <c r="KLW42" s="3188"/>
      <c r="KLX42" s="3188"/>
      <c r="KLY42" s="3188"/>
      <c r="KLZ42" s="3188"/>
      <c r="KMA42" s="3188"/>
      <c r="KMB42" s="3188"/>
      <c r="KMC42" s="3188"/>
      <c r="KMD42" s="3188"/>
      <c r="KME42" s="3188"/>
      <c r="KMF42" s="3188"/>
      <c r="KMG42" s="3188"/>
      <c r="KMH42" s="3188"/>
      <c r="KMI42" s="3188"/>
      <c r="KMJ42" s="3188"/>
      <c r="KMK42" s="3188"/>
      <c r="KML42" s="3188"/>
      <c r="KMM42" s="3188"/>
      <c r="KMN42" s="3188"/>
      <c r="KMO42" s="3188"/>
      <c r="KMP42" s="3188"/>
      <c r="KMQ42" s="3188"/>
      <c r="KMR42" s="3188"/>
      <c r="KMS42" s="3188"/>
      <c r="KMT42" s="3188"/>
      <c r="KMU42" s="3188"/>
      <c r="KMV42" s="3188"/>
      <c r="KMW42" s="3188"/>
      <c r="KMX42" s="3188"/>
      <c r="KMY42" s="3188"/>
      <c r="KMZ42" s="3188"/>
      <c r="KNA42" s="3188"/>
      <c r="KNB42" s="3188"/>
      <c r="KNC42" s="3188"/>
      <c r="KND42" s="3188"/>
      <c r="KNE42" s="3188"/>
      <c r="KNF42" s="3188"/>
      <c r="KNG42" s="3188"/>
      <c r="KNH42" s="3188"/>
      <c r="KNI42" s="3188"/>
      <c r="KNJ42" s="3188"/>
      <c r="KNK42" s="3188"/>
      <c r="KNL42" s="3188"/>
      <c r="KNM42" s="3188"/>
      <c r="KNN42" s="3188"/>
      <c r="KNO42" s="3188"/>
      <c r="KNP42" s="3188"/>
      <c r="KNQ42" s="3188"/>
      <c r="KNR42" s="3188"/>
      <c r="KNS42" s="3188"/>
      <c r="KNT42" s="3188"/>
      <c r="KNU42" s="3188"/>
      <c r="KNV42" s="3188"/>
      <c r="KNW42" s="3188"/>
      <c r="KNX42" s="3188"/>
      <c r="KNY42" s="3188"/>
      <c r="KNZ42" s="3188"/>
      <c r="KOA42" s="3188"/>
      <c r="KOB42" s="3188"/>
      <c r="KOC42" s="3188"/>
      <c r="KOD42" s="3188"/>
      <c r="KOE42" s="3188"/>
      <c r="KOF42" s="3188"/>
      <c r="KOG42" s="3188"/>
      <c r="KOH42" s="3188"/>
      <c r="KOI42" s="3188"/>
      <c r="KOJ42" s="3188"/>
      <c r="KOK42" s="3188"/>
      <c r="KOL42" s="3188"/>
      <c r="KOM42" s="3188"/>
      <c r="KON42" s="3188"/>
      <c r="KOO42" s="3188"/>
      <c r="KOP42" s="3188"/>
      <c r="KOQ42" s="3188"/>
      <c r="KOR42" s="3188"/>
      <c r="KOS42" s="3188"/>
      <c r="KOT42" s="3188"/>
      <c r="KOU42" s="3188"/>
      <c r="KOV42" s="3188"/>
      <c r="KOW42" s="3188"/>
      <c r="KOX42" s="3188"/>
      <c r="KOY42" s="3188"/>
      <c r="KOZ42" s="3188"/>
      <c r="KPA42" s="3188"/>
      <c r="KPB42" s="3188"/>
      <c r="KPC42" s="3188"/>
      <c r="KPD42" s="3188"/>
      <c r="KPE42" s="3188"/>
      <c r="KPF42" s="3188"/>
      <c r="KPG42" s="3188"/>
      <c r="KPH42" s="3188"/>
      <c r="KPI42" s="3188"/>
      <c r="KPJ42" s="3188"/>
      <c r="KPK42" s="3188"/>
      <c r="KPL42" s="3188"/>
      <c r="KPM42" s="3188"/>
      <c r="KPN42" s="3188"/>
      <c r="KPO42" s="3188"/>
      <c r="KPP42" s="3188"/>
      <c r="KPQ42" s="3188"/>
      <c r="KPR42" s="3188"/>
      <c r="KPS42" s="3188"/>
      <c r="KPT42" s="3188"/>
      <c r="KPU42" s="3188"/>
      <c r="KPV42" s="3188"/>
      <c r="KPW42" s="3188"/>
      <c r="KPX42" s="3188"/>
      <c r="KPY42" s="3188"/>
      <c r="KPZ42" s="3188"/>
      <c r="KQA42" s="3188"/>
      <c r="KQB42" s="3188"/>
      <c r="KQC42" s="3188"/>
      <c r="KQD42" s="3188"/>
      <c r="KQE42" s="3188"/>
      <c r="KQF42" s="3188"/>
      <c r="KQG42" s="3188"/>
      <c r="KQH42" s="3188"/>
      <c r="KQI42" s="3188"/>
      <c r="KQJ42" s="3188"/>
      <c r="KQK42" s="3188"/>
      <c r="KQL42" s="3188"/>
      <c r="KQM42" s="3188"/>
      <c r="KQN42" s="3188"/>
      <c r="KQO42" s="3188"/>
      <c r="KQP42" s="3188"/>
      <c r="KQQ42" s="3188"/>
      <c r="KQR42" s="3188"/>
      <c r="KQS42" s="3188"/>
      <c r="KQT42" s="3188"/>
      <c r="KQU42" s="3188"/>
      <c r="KQV42" s="3188"/>
      <c r="KQW42" s="3188"/>
      <c r="KQX42" s="3188"/>
      <c r="KQY42" s="3188"/>
      <c r="KQZ42" s="3188"/>
      <c r="KRA42" s="3188"/>
      <c r="KRB42" s="3188"/>
      <c r="KRC42" s="3188"/>
      <c r="KRD42" s="3188"/>
      <c r="KRE42" s="3188"/>
      <c r="KRF42" s="3188"/>
      <c r="KRG42" s="3188"/>
      <c r="KRH42" s="3188"/>
      <c r="KRI42" s="3188"/>
      <c r="KRJ42" s="3188"/>
      <c r="KRK42" s="3188"/>
      <c r="KRL42" s="3188"/>
      <c r="KRM42" s="3188"/>
      <c r="KRN42" s="3188"/>
      <c r="KRO42" s="3188"/>
      <c r="KRP42" s="3188"/>
      <c r="KRQ42" s="3188"/>
      <c r="KRR42" s="3188"/>
      <c r="KRS42" s="3188"/>
      <c r="KRT42" s="3188"/>
      <c r="KRU42" s="3188"/>
      <c r="KRV42" s="3188"/>
      <c r="KRW42" s="3188"/>
      <c r="KRX42" s="3188"/>
      <c r="KRY42" s="3188"/>
      <c r="KRZ42" s="3188"/>
      <c r="KSA42" s="3188"/>
      <c r="KSB42" s="3188"/>
      <c r="KSC42" s="3188"/>
      <c r="KSD42" s="3188"/>
      <c r="KSE42" s="3188"/>
      <c r="KSF42" s="3188"/>
      <c r="KSG42" s="3188"/>
      <c r="KSH42" s="3188"/>
      <c r="KSI42" s="3188"/>
      <c r="KSJ42" s="3188"/>
      <c r="KSK42" s="3188"/>
      <c r="KSL42" s="3188"/>
      <c r="KSM42" s="3188"/>
      <c r="KSN42" s="3188"/>
      <c r="KSO42" s="3188"/>
      <c r="KSP42" s="3188"/>
      <c r="KSQ42" s="3188"/>
      <c r="KSR42" s="3188"/>
      <c r="KSS42" s="3188"/>
      <c r="KST42" s="3188"/>
      <c r="KSU42" s="3188"/>
      <c r="KSV42" s="3188"/>
      <c r="KSW42" s="3188"/>
      <c r="KSX42" s="3188"/>
      <c r="KSY42" s="3188"/>
      <c r="KSZ42" s="3188"/>
      <c r="KTA42" s="3188"/>
      <c r="KTB42" s="3188"/>
      <c r="KTC42" s="3188"/>
      <c r="KTD42" s="3188"/>
      <c r="KTE42" s="3188"/>
      <c r="KTF42" s="3188"/>
      <c r="KTG42" s="3188"/>
      <c r="KTH42" s="3188"/>
      <c r="KTI42" s="3188"/>
      <c r="KTJ42" s="3188"/>
      <c r="KTK42" s="3188"/>
      <c r="KTL42" s="3188"/>
      <c r="KTM42" s="3188"/>
      <c r="KTN42" s="3188"/>
      <c r="KTO42" s="3188"/>
      <c r="KTP42" s="3188"/>
      <c r="KTQ42" s="3188"/>
      <c r="KTR42" s="3188"/>
      <c r="KTS42" s="3188"/>
      <c r="KTT42" s="3188"/>
      <c r="KTU42" s="3188"/>
      <c r="KTV42" s="3188"/>
      <c r="KTW42" s="3188"/>
      <c r="KTX42" s="3188"/>
      <c r="KTY42" s="3188"/>
      <c r="KTZ42" s="3188"/>
      <c r="KUA42" s="3188"/>
      <c r="KUB42" s="3188"/>
      <c r="KUC42" s="3188"/>
      <c r="KUD42" s="3188"/>
      <c r="KUE42" s="3188"/>
      <c r="KUF42" s="3188"/>
      <c r="KUG42" s="3188"/>
      <c r="KUH42" s="3188"/>
      <c r="KUI42" s="3188"/>
      <c r="KUJ42" s="3188"/>
      <c r="KUK42" s="3188"/>
      <c r="KUL42" s="3188"/>
      <c r="KUM42" s="3188"/>
      <c r="KUN42" s="3188"/>
      <c r="KUO42" s="3188"/>
      <c r="KUP42" s="3188"/>
      <c r="KUQ42" s="3188"/>
      <c r="KUR42" s="3188"/>
      <c r="KUS42" s="3188"/>
      <c r="KUT42" s="3188"/>
      <c r="KUU42" s="3188"/>
      <c r="KUV42" s="3188"/>
      <c r="KUW42" s="3188"/>
      <c r="KUX42" s="3188"/>
      <c r="KUY42" s="3188"/>
      <c r="KUZ42" s="3188"/>
      <c r="KVA42" s="3188"/>
      <c r="KVB42" s="3188"/>
      <c r="KVC42" s="3188"/>
      <c r="KVD42" s="3188"/>
      <c r="KVE42" s="3188"/>
      <c r="KVF42" s="3188"/>
      <c r="KVG42" s="3188"/>
      <c r="KVH42" s="3188"/>
      <c r="KVI42" s="3188"/>
      <c r="KVJ42" s="3188"/>
      <c r="KVK42" s="3188"/>
      <c r="KVL42" s="3188"/>
      <c r="KVM42" s="3188"/>
      <c r="KVN42" s="3188"/>
      <c r="KVO42" s="3188"/>
      <c r="KVP42" s="3188"/>
      <c r="KVQ42" s="3188"/>
      <c r="KVR42" s="3188"/>
      <c r="KVS42" s="3188"/>
      <c r="KVT42" s="3188"/>
      <c r="KVU42" s="3188"/>
      <c r="KVV42" s="3188"/>
      <c r="KVW42" s="3188"/>
      <c r="KVX42" s="3188"/>
      <c r="KVY42" s="3188"/>
      <c r="KVZ42" s="3188"/>
      <c r="KWA42" s="3188"/>
      <c r="KWB42" s="3188"/>
      <c r="KWC42" s="3188"/>
      <c r="KWD42" s="3188"/>
      <c r="KWE42" s="3188"/>
      <c r="KWF42" s="3188"/>
      <c r="KWG42" s="3188"/>
      <c r="KWH42" s="3188"/>
      <c r="KWI42" s="3188"/>
      <c r="KWJ42" s="3188"/>
      <c r="KWK42" s="3188"/>
      <c r="KWL42" s="3188"/>
      <c r="KWM42" s="3188"/>
      <c r="KWN42" s="3188"/>
      <c r="KWO42" s="3188"/>
      <c r="KWP42" s="3188"/>
      <c r="KWQ42" s="3188"/>
      <c r="KWR42" s="3188"/>
      <c r="KWS42" s="3188"/>
      <c r="KWT42" s="3188"/>
      <c r="KWU42" s="3188"/>
      <c r="KWV42" s="3188"/>
      <c r="KWW42" s="3188"/>
      <c r="KWX42" s="3188"/>
      <c r="KWY42" s="3188"/>
      <c r="KWZ42" s="3188"/>
      <c r="KXA42" s="3188"/>
      <c r="KXB42" s="3188"/>
      <c r="KXC42" s="3188"/>
      <c r="KXD42" s="3188"/>
      <c r="KXE42" s="3188"/>
      <c r="KXF42" s="3188"/>
      <c r="KXG42" s="3188"/>
      <c r="KXH42" s="3188"/>
      <c r="KXI42" s="3188"/>
      <c r="KXJ42" s="3188"/>
      <c r="KXK42" s="3188"/>
      <c r="KXL42" s="3188"/>
      <c r="KXM42" s="3188"/>
      <c r="KXN42" s="3188"/>
      <c r="KXO42" s="3188"/>
      <c r="KXP42" s="3188"/>
      <c r="KXQ42" s="3188"/>
      <c r="KXR42" s="3188"/>
      <c r="KXS42" s="3188"/>
      <c r="KXT42" s="3188"/>
      <c r="KXU42" s="3188"/>
      <c r="KXV42" s="3188"/>
      <c r="KXW42" s="3188"/>
      <c r="KXX42" s="3188"/>
      <c r="KXY42" s="3188"/>
      <c r="KXZ42" s="3188"/>
      <c r="KYA42" s="3188"/>
      <c r="KYB42" s="3188"/>
      <c r="KYC42" s="3188"/>
      <c r="KYD42" s="3188"/>
      <c r="KYE42" s="3188"/>
      <c r="KYF42" s="3188"/>
      <c r="KYG42" s="3188"/>
      <c r="KYH42" s="3188"/>
      <c r="KYI42" s="3188"/>
      <c r="KYJ42" s="3188"/>
      <c r="KYK42" s="3188"/>
      <c r="KYL42" s="3188"/>
      <c r="KYM42" s="3188"/>
      <c r="KYN42" s="3188"/>
      <c r="KYO42" s="3188"/>
      <c r="KYP42" s="3188"/>
      <c r="KYQ42" s="3188"/>
      <c r="KYR42" s="3188"/>
      <c r="KYS42" s="3188"/>
      <c r="KYT42" s="3188"/>
      <c r="KYU42" s="3188"/>
      <c r="KYV42" s="3188"/>
      <c r="KYW42" s="3188"/>
      <c r="KYX42" s="3188"/>
      <c r="KYY42" s="3188"/>
      <c r="KYZ42" s="3188"/>
      <c r="KZA42" s="3188"/>
      <c r="KZB42" s="3188"/>
      <c r="KZC42" s="3188"/>
      <c r="KZD42" s="3188"/>
      <c r="KZE42" s="3188"/>
      <c r="KZF42" s="3188"/>
      <c r="KZG42" s="3188"/>
      <c r="KZH42" s="3188"/>
      <c r="KZI42" s="3188"/>
      <c r="KZJ42" s="3188"/>
      <c r="KZK42" s="3188"/>
      <c r="KZL42" s="3188"/>
      <c r="KZM42" s="3188"/>
      <c r="KZN42" s="3188"/>
      <c r="KZO42" s="3188"/>
      <c r="KZP42" s="3188"/>
      <c r="KZQ42" s="3188"/>
      <c r="KZR42" s="3188"/>
      <c r="KZS42" s="3188"/>
      <c r="KZT42" s="3188"/>
      <c r="KZU42" s="3188"/>
      <c r="KZV42" s="3188"/>
      <c r="KZW42" s="3188"/>
      <c r="KZX42" s="3188"/>
      <c r="KZY42" s="3188"/>
      <c r="KZZ42" s="3188"/>
      <c r="LAA42" s="3188"/>
      <c r="LAB42" s="3188"/>
      <c r="LAC42" s="3188"/>
      <c r="LAD42" s="3188"/>
      <c r="LAE42" s="3188"/>
      <c r="LAF42" s="3188"/>
      <c r="LAG42" s="3188"/>
      <c r="LAH42" s="3188"/>
      <c r="LAI42" s="3188"/>
      <c r="LAJ42" s="3188"/>
      <c r="LAK42" s="3188"/>
      <c r="LAL42" s="3188"/>
      <c r="LAM42" s="3188"/>
      <c r="LAN42" s="3188"/>
      <c r="LAO42" s="3188"/>
      <c r="LAP42" s="3188"/>
      <c r="LAQ42" s="3188"/>
      <c r="LAR42" s="3188"/>
      <c r="LAS42" s="3188"/>
      <c r="LAT42" s="3188"/>
      <c r="LAU42" s="3188"/>
      <c r="LAV42" s="3188"/>
      <c r="LAW42" s="3188"/>
      <c r="LAX42" s="3188"/>
      <c r="LAY42" s="3188"/>
      <c r="LAZ42" s="3188"/>
      <c r="LBA42" s="3188"/>
      <c r="LBB42" s="3188"/>
      <c r="LBC42" s="3188"/>
      <c r="LBD42" s="3188"/>
      <c r="LBE42" s="3188"/>
      <c r="LBF42" s="3188"/>
      <c r="LBG42" s="3188"/>
      <c r="LBH42" s="3188"/>
      <c r="LBI42" s="3188"/>
      <c r="LBJ42" s="3188"/>
      <c r="LBK42" s="3188"/>
      <c r="LBL42" s="3188"/>
      <c r="LBM42" s="3188"/>
      <c r="LBN42" s="3188"/>
      <c r="LBO42" s="3188"/>
      <c r="LBP42" s="3188"/>
      <c r="LBQ42" s="3188"/>
      <c r="LBR42" s="3188"/>
      <c r="LBS42" s="3188"/>
      <c r="LBT42" s="3188"/>
      <c r="LBU42" s="3188"/>
      <c r="LBV42" s="3188"/>
      <c r="LBW42" s="3188"/>
      <c r="LBX42" s="3188"/>
      <c r="LBY42" s="3188"/>
      <c r="LBZ42" s="3188"/>
      <c r="LCA42" s="3188"/>
      <c r="LCB42" s="3188"/>
      <c r="LCC42" s="3188"/>
      <c r="LCD42" s="3188"/>
      <c r="LCE42" s="3188"/>
      <c r="LCF42" s="3188"/>
      <c r="LCG42" s="3188"/>
      <c r="LCH42" s="3188"/>
      <c r="LCI42" s="3188"/>
      <c r="LCJ42" s="3188"/>
      <c r="LCK42" s="3188"/>
      <c r="LCL42" s="3188"/>
      <c r="LCM42" s="3188"/>
      <c r="LCN42" s="3188"/>
      <c r="LCO42" s="3188"/>
      <c r="LCP42" s="3188"/>
      <c r="LCQ42" s="3188"/>
      <c r="LCR42" s="3188"/>
      <c r="LCS42" s="3188"/>
      <c r="LCT42" s="3188"/>
      <c r="LCU42" s="3188"/>
      <c r="LCV42" s="3188"/>
      <c r="LCW42" s="3188"/>
      <c r="LCX42" s="3188"/>
      <c r="LCY42" s="3188"/>
      <c r="LCZ42" s="3188"/>
      <c r="LDA42" s="3188"/>
      <c r="LDB42" s="3188"/>
      <c r="LDC42" s="3188"/>
      <c r="LDD42" s="3188"/>
      <c r="LDE42" s="3188"/>
      <c r="LDF42" s="3188"/>
      <c r="LDG42" s="3188"/>
      <c r="LDH42" s="3188"/>
      <c r="LDI42" s="3188"/>
      <c r="LDJ42" s="3188"/>
      <c r="LDK42" s="3188"/>
      <c r="LDL42" s="3188"/>
      <c r="LDM42" s="3188"/>
      <c r="LDN42" s="3188"/>
      <c r="LDO42" s="3188"/>
      <c r="LDP42" s="3188"/>
      <c r="LDQ42" s="3188"/>
      <c r="LDR42" s="3188"/>
      <c r="LDS42" s="3188"/>
      <c r="LDT42" s="3188"/>
      <c r="LDU42" s="3188"/>
      <c r="LDV42" s="3188"/>
      <c r="LDW42" s="3188"/>
      <c r="LDX42" s="3188"/>
      <c r="LDY42" s="3188"/>
      <c r="LDZ42" s="3188"/>
      <c r="LEA42" s="3188"/>
      <c r="LEB42" s="3188"/>
      <c r="LEC42" s="3188"/>
      <c r="LED42" s="3188"/>
      <c r="LEE42" s="3188"/>
      <c r="LEF42" s="3188"/>
      <c r="LEG42" s="3188"/>
      <c r="LEH42" s="3188"/>
      <c r="LEI42" s="3188"/>
      <c r="LEJ42" s="3188"/>
      <c r="LEK42" s="3188"/>
      <c r="LEL42" s="3188"/>
      <c r="LEM42" s="3188"/>
      <c r="LEN42" s="3188"/>
      <c r="LEO42" s="3188"/>
      <c r="LEP42" s="3188"/>
      <c r="LEQ42" s="3188"/>
      <c r="LER42" s="3188"/>
      <c r="LES42" s="3188"/>
      <c r="LET42" s="3188"/>
      <c r="LEU42" s="3188"/>
      <c r="LEV42" s="3188"/>
      <c r="LEW42" s="3188"/>
      <c r="LEX42" s="3188"/>
      <c r="LEY42" s="3188"/>
      <c r="LEZ42" s="3188"/>
      <c r="LFA42" s="3188"/>
      <c r="LFB42" s="3188"/>
      <c r="LFC42" s="3188"/>
      <c r="LFD42" s="3188"/>
      <c r="LFE42" s="3188"/>
      <c r="LFF42" s="3188"/>
      <c r="LFG42" s="3188"/>
      <c r="LFH42" s="3188"/>
      <c r="LFI42" s="3188"/>
      <c r="LFJ42" s="3188"/>
      <c r="LFK42" s="3188"/>
      <c r="LFL42" s="3188"/>
      <c r="LFM42" s="3188"/>
      <c r="LFN42" s="3188"/>
      <c r="LFO42" s="3188"/>
      <c r="LFP42" s="3188"/>
      <c r="LFQ42" s="3188"/>
      <c r="LFR42" s="3188"/>
      <c r="LFS42" s="3188"/>
      <c r="LFT42" s="3188"/>
      <c r="LFU42" s="3188"/>
      <c r="LFV42" s="3188"/>
      <c r="LFW42" s="3188"/>
      <c r="LFX42" s="3188"/>
      <c r="LFY42" s="3188"/>
      <c r="LFZ42" s="3188"/>
      <c r="LGA42" s="3188"/>
      <c r="LGB42" s="3188"/>
      <c r="LGC42" s="3188"/>
      <c r="LGD42" s="3188"/>
      <c r="LGE42" s="3188"/>
      <c r="LGF42" s="3188"/>
      <c r="LGG42" s="3188"/>
      <c r="LGH42" s="3188"/>
      <c r="LGI42" s="3188"/>
      <c r="LGJ42" s="3188"/>
      <c r="LGK42" s="3188"/>
      <c r="LGL42" s="3188"/>
      <c r="LGM42" s="3188"/>
      <c r="LGN42" s="3188"/>
      <c r="LGO42" s="3188"/>
      <c r="LGP42" s="3188"/>
      <c r="LGQ42" s="3188"/>
      <c r="LGR42" s="3188"/>
      <c r="LGS42" s="3188"/>
      <c r="LGT42" s="3188"/>
      <c r="LGU42" s="3188"/>
      <c r="LGV42" s="3188"/>
      <c r="LGW42" s="3188"/>
      <c r="LGX42" s="3188"/>
      <c r="LGY42" s="3188"/>
      <c r="LGZ42" s="3188"/>
      <c r="LHA42" s="3188"/>
      <c r="LHB42" s="3188"/>
      <c r="LHC42" s="3188"/>
      <c r="LHD42" s="3188"/>
      <c r="LHE42" s="3188"/>
      <c r="LHF42" s="3188"/>
      <c r="LHG42" s="3188"/>
      <c r="LHH42" s="3188"/>
      <c r="LHI42" s="3188"/>
      <c r="LHJ42" s="3188"/>
      <c r="LHK42" s="3188"/>
      <c r="LHL42" s="3188"/>
      <c r="LHM42" s="3188"/>
      <c r="LHN42" s="3188"/>
      <c r="LHO42" s="3188"/>
      <c r="LHP42" s="3188"/>
      <c r="LHQ42" s="3188"/>
      <c r="LHR42" s="3188"/>
      <c r="LHS42" s="3188"/>
      <c r="LHT42" s="3188"/>
      <c r="LHU42" s="3188"/>
      <c r="LHV42" s="3188"/>
      <c r="LHW42" s="3188"/>
      <c r="LHX42" s="3188"/>
      <c r="LHY42" s="3188"/>
      <c r="LHZ42" s="3188"/>
      <c r="LIA42" s="3188"/>
      <c r="LIB42" s="3188"/>
      <c r="LIC42" s="3188"/>
      <c r="LID42" s="3188"/>
      <c r="LIE42" s="3188"/>
      <c r="LIF42" s="3188"/>
      <c r="LIG42" s="3188"/>
      <c r="LIH42" s="3188"/>
      <c r="LII42" s="3188"/>
      <c r="LIJ42" s="3188"/>
      <c r="LIK42" s="3188"/>
      <c r="LIL42" s="3188"/>
      <c r="LIM42" s="3188"/>
      <c r="LIN42" s="3188"/>
      <c r="LIO42" s="3188"/>
      <c r="LIP42" s="3188"/>
      <c r="LIQ42" s="3188"/>
      <c r="LIR42" s="3188"/>
      <c r="LIS42" s="3188"/>
      <c r="LIT42" s="3188"/>
      <c r="LIU42" s="3188"/>
      <c r="LIV42" s="3188"/>
      <c r="LIW42" s="3188"/>
      <c r="LIX42" s="3188"/>
      <c r="LIY42" s="3188"/>
      <c r="LIZ42" s="3188"/>
      <c r="LJA42" s="3188"/>
      <c r="LJB42" s="3188"/>
      <c r="LJC42" s="3188"/>
      <c r="LJD42" s="3188"/>
      <c r="LJE42" s="3188"/>
      <c r="LJF42" s="3188"/>
      <c r="LJG42" s="3188"/>
      <c r="LJH42" s="3188"/>
      <c r="LJI42" s="3188"/>
      <c r="LJJ42" s="3188"/>
      <c r="LJK42" s="3188"/>
      <c r="LJL42" s="3188"/>
      <c r="LJM42" s="3188"/>
      <c r="LJN42" s="3188"/>
      <c r="LJO42" s="3188"/>
      <c r="LJP42" s="3188"/>
      <c r="LJQ42" s="3188"/>
      <c r="LJR42" s="3188"/>
      <c r="LJS42" s="3188"/>
      <c r="LJT42" s="3188"/>
      <c r="LJU42" s="3188"/>
      <c r="LJV42" s="3188"/>
      <c r="LJW42" s="3188"/>
      <c r="LJX42" s="3188"/>
      <c r="LJY42" s="3188"/>
      <c r="LJZ42" s="3188"/>
      <c r="LKA42" s="3188"/>
      <c r="LKB42" s="3188"/>
      <c r="LKC42" s="3188"/>
      <c r="LKD42" s="3188"/>
      <c r="LKE42" s="3188"/>
      <c r="LKF42" s="3188"/>
      <c r="LKG42" s="3188"/>
      <c r="LKH42" s="3188"/>
      <c r="LKI42" s="3188"/>
      <c r="LKJ42" s="3188"/>
      <c r="LKK42" s="3188"/>
      <c r="LKL42" s="3188"/>
      <c r="LKM42" s="3188"/>
      <c r="LKN42" s="3188"/>
      <c r="LKO42" s="3188"/>
      <c r="LKP42" s="3188"/>
      <c r="LKQ42" s="3188"/>
      <c r="LKR42" s="3188"/>
      <c r="LKS42" s="3188"/>
      <c r="LKT42" s="3188"/>
      <c r="LKU42" s="3188"/>
      <c r="LKV42" s="3188"/>
      <c r="LKW42" s="3188"/>
      <c r="LKX42" s="3188"/>
      <c r="LKY42" s="3188"/>
      <c r="LKZ42" s="3188"/>
      <c r="LLA42" s="3188"/>
      <c r="LLB42" s="3188"/>
      <c r="LLC42" s="3188"/>
      <c r="LLD42" s="3188"/>
      <c r="LLE42" s="3188"/>
      <c r="LLF42" s="3188"/>
      <c r="LLG42" s="3188"/>
      <c r="LLH42" s="3188"/>
      <c r="LLI42" s="3188"/>
      <c r="LLJ42" s="3188"/>
      <c r="LLK42" s="3188"/>
      <c r="LLL42" s="3188"/>
      <c r="LLM42" s="3188"/>
      <c r="LLN42" s="3188"/>
      <c r="LLO42" s="3188"/>
      <c r="LLP42" s="3188"/>
      <c r="LLQ42" s="3188"/>
      <c r="LLR42" s="3188"/>
      <c r="LLS42" s="3188"/>
      <c r="LLT42" s="3188"/>
      <c r="LLU42" s="3188"/>
      <c r="LLV42" s="3188"/>
      <c r="LLW42" s="3188"/>
      <c r="LLX42" s="3188"/>
      <c r="LLY42" s="3188"/>
      <c r="LLZ42" s="3188"/>
      <c r="LMA42" s="3188"/>
      <c r="LMB42" s="3188"/>
      <c r="LMC42" s="3188"/>
      <c r="LMD42" s="3188"/>
      <c r="LME42" s="3188"/>
      <c r="LMF42" s="3188"/>
      <c r="LMG42" s="3188"/>
      <c r="LMH42" s="3188"/>
      <c r="LMI42" s="3188"/>
      <c r="LMJ42" s="3188"/>
      <c r="LMK42" s="3188"/>
      <c r="LML42" s="3188"/>
      <c r="LMM42" s="3188"/>
      <c r="LMN42" s="3188"/>
      <c r="LMO42" s="3188"/>
      <c r="LMP42" s="3188"/>
      <c r="LMQ42" s="3188"/>
      <c r="LMR42" s="3188"/>
      <c r="LMS42" s="3188"/>
      <c r="LMT42" s="3188"/>
      <c r="LMU42" s="3188"/>
      <c r="LMV42" s="3188"/>
      <c r="LMW42" s="3188"/>
      <c r="LMX42" s="3188"/>
      <c r="LMY42" s="3188"/>
      <c r="LMZ42" s="3188"/>
      <c r="LNA42" s="3188"/>
      <c r="LNB42" s="3188"/>
      <c r="LNC42" s="3188"/>
      <c r="LND42" s="3188"/>
      <c r="LNE42" s="3188"/>
      <c r="LNF42" s="3188"/>
      <c r="LNG42" s="3188"/>
      <c r="LNH42" s="3188"/>
      <c r="LNI42" s="3188"/>
      <c r="LNJ42" s="3188"/>
      <c r="LNK42" s="3188"/>
      <c r="LNL42" s="3188"/>
      <c r="LNM42" s="3188"/>
      <c r="LNN42" s="3188"/>
      <c r="LNO42" s="3188"/>
      <c r="LNP42" s="3188"/>
      <c r="LNQ42" s="3188"/>
      <c r="LNR42" s="3188"/>
      <c r="LNS42" s="3188"/>
      <c r="LNT42" s="3188"/>
      <c r="LNU42" s="3188"/>
      <c r="LNV42" s="3188"/>
      <c r="LNW42" s="3188"/>
      <c r="LNX42" s="3188"/>
      <c r="LNY42" s="3188"/>
      <c r="LNZ42" s="3188"/>
      <c r="LOA42" s="3188"/>
      <c r="LOB42" s="3188"/>
      <c r="LOC42" s="3188"/>
      <c r="LOD42" s="3188"/>
      <c r="LOE42" s="3188"/>
      <c r="LOF42" s="3188"/>
      <c r="LOG42" s="3188"/>
      <c r="LOH42" s="3188"/>
      <c r="LOI42" s="3188"/>
      <c r="LOJ42" s="3188"/>
      <c r="LOK42" s="3188"/>
      <c r="LOL42" s="3188"/>
      <c r="LOM42" s="3188"/>
      <c r="LON42" s="3188"/>
      <c r="LOO42" s="3188"/>
      <c r="LOP42" s="3188"/>
      <c r="LOQ42" s="3188"/>
      <c r="LOR42" s="3188"/>
      <c r="LOS42" s="3188"/>
      <c r="LOT42" s="3188"/>
      <c r="LOU42" s="3188"/>
      <c r="LOV42" s="3188"/>
      <c r="LOW42" s="3188"/>
      <c r="LOX42" s="3188"/>
      <c r="LOY42" s="3188"/>
      <c r="LOZ42" s="3188"/>
      <c r="LPA42" s="3188"/>
      <c r="LPB42" s="3188"/>
      <c r="LPC42" s="3188"/>
      <c r="LPD42" s="3188"/>
      <c r="LPE42" s="3188"/>
      <c r="LPF42" s="3188"/>
      <c r="LPG42" s="3188"/>
      <c r="LPH42" s="3188"/>
      <c r="LPI42" s="3188"/>
      <c r="LPJ42" s="3188"/>
      <c r="LPK42" s="3188"/>
      <c r="LPL42" s="3188"/>
      <c r="LPM42" s="3188"/>
      <c r="LPN42" s="3188"/>
      <c r="LPO42" s="3188"/>
      <c r="LPP42" s="3188"/>
      <c r="LPQ42" s="3188"/>
      <c r="LPR42" s="3188"/>
      <c r="LPS42" s="3188"/>
      <c r="LPT42" s="3188"/>
      <c r="LPU42" s="3188"/>
      <c r="LPV42" s="3188"/>
      <c r="LPW42" s="3188"/>
      <c r="LPX42" s="3188"/>
      <c r="LPY42" s="3188"/>
      <c r="LPZ42" s="3188"/>
      <c r="LQA42" s="3188"/>
      <c r="LQB42" s="3188"/>
      <c r="LQC42" s="3188"/>
      <c r="LQD42" s="3188"/>
      <c r="LQE42" s="3188"/>
      <c r="LQF42" s="3188"/>
      <c r="LQG42" s="3188"/>
      <c r="LQH42" s="3188"/>
      <c r="LQI42" s="3188"/>
      <c r="LQJ42" s="3188"/>
      <c r="LQK42" s="3188"/>
      <c r="LQL42" s="3188"/>
      <c r="LQM42" s="3188"/>
      <c r="LQN42" s="3188"/>
      <c r="LQO42" s="3188"/>
      <c r="LQP42" s="3188"/>
      <c r="LQQ42" s="3188"/>
      <c r="LQR42" s="3188"/>
      <c r="LQS42" s="3188"/>
      <c r="LQT42" s="3188"/>
      <c r="LQU42" s="3188"/>
      <c r="LQV42" s="3188"/>
      <c r="LQW42" s="3188"/>
      <c r="LQX42" s="3188"/>
      <c r="LQY42" s="3188"/>
      <c r="LQZ42" s="3188"/>
      <c r="LRA42" s="3188"/>
      <c r="LRB42" s="3188"/>
      <c r="LRC42" s="3188"/>
      <c r="LRD42" s="3188"/>
      <c r="LRE42" s="3188"/>
      <c r="LRF42" s="3188"/>
      <c r="LRG42" s="3188"/>
      <c r="LRH42" s="3188"/>
      <c r="LRI42" s="3188"/>
      <c r="LRJ42" s="3188"/>
      <c r="LRK42" s="3188"/>
      <c r="LRL42" s="3188"/>
      <c r="LRM42" s="3188"/>
      <c r="LRN42" s="3188"/>
      <c r="LRO42" s="3188"/>
      <c r="LRP42" s="3188"/>
      <c r="LRQ42" s="3188"/>
      <c r="LRR42" s="3188"/>
      <c r="LRS42" s="3188"/>
      <c r="LRT42" s="3188"/>
      <c r="LRU42" s="3188"/>
      <c r="LRV42" s="3188"/>
      <c r="LRW42" s="3188"/>
      <c r="LRX42" s="3188"/>
      <c r="LRY42" s="3188"/>
      <c r="LRZ42" s="3188"/>
      <c r="LSA42" s="3188"/>
      <c r="LSB42" s="3188"/>
      <c r="LSC42" s="3188"/>
      <c r="LSD42" s="3188"/>
      <c r="LSE42" s="3188"/>
      <c r="LSF42" s="3188"/>
      <c r="LSG42" s="3188"/>
      <c r="LSH42" s="3188"/>
      <c r="LSI42" s="3188"/>
      <c r="LSJ42" s="3188"/>
      <c r="LSK42" s="3188"/>
      <c r="LSL42" s="3188"/>
      <c r="LSM42" s="3188"/>
      <c r="LSN42" s="3188"/>
      <c r="LSO42" s="3188"/>
      <c r="LSP42" s="3188"/>
      <c r="LSQ42" s="3188"/>
      <c r="LSR42" s="3188"/>
      <c r="LSS42" s="3188"/>
      <c r="LST42" s="3188"/>
      <c r="LSU42" s="3188"/>
      <c r="LSV42" s="3188"/>
      <c r="LSW42" s="3188"/>
      <c r="LSX42" s="3188"/>
      <c r="LSY42" s="3188"/>
      <c r="LSZ42" s="3188"/>
      <c r="LTA42" s="3188"/>
      <c r="LTB42" s="3188"/>
      <c r="LTC42" s="3188"/>
      <c r="LTD42" s="3188"/>
      <c r="LTE42" s="3188"/>
      <c r="LTF42" s="3188"/>
      <c r="LTG42" s="3188"/>
      <c r="LTH42" s="3188"/>
      <c r="LTI42" s="3188"/>
      <c r="LTJ42" s="3188"/>
      <c r="LTK42" s="3188"/>
      <c r="LTL42" s="3188"/>
      <c r="LTM42" s="3188"/>
      <c r="LTN42" s="3188"/>
      <c r="LTO42" s="3188"/>
      <c r="LTP42" s="3188"/>
      <c r="LTQ42" s="3188"/>
      <c r="LTR42" s="3188"/>
      <c r="LTS42" s="3188"/>
      <c r="LTT42" s="3188"/>
      <c r="LTU42" s="3188"/>
      <c r="LTV42" s="3188"/>
      <c r="LTW42" s="3188"/>
      <c r="LTX42" s="3188"/>
      <c r="LTY42" s="3188"/>
      <c r="LTZ42" s="3188"/>
      <c r="LUA42" s="3188"/>
      <c r="LUB42" s="3188"/>
      <c r="LUC42" s="3188"/>
      <c r="LUD42" s="3188"/>
      <c r="LUE42" s="3188"/>
      <c r="LUF42" s="3188"/>
      <c r="LUG42" s="3188"/>
      <c r="LUH42" s="3188"/>
      <c r="LUI42" s="3188"/>
      <c r="LUJ42" s="3188"/>
      <c r="LUK42" s="3188"/>
      <c r="LUL42" s="3188"/>
      <c r="LUM42" s="3188"/>
      <c r="LUN42" s="3188"/>
      <c r="LUO42" s="3188"/>
      <c r="LUP42" s="3188"/>
      <c r="LUQ42" s="3188"/>
      <c r="LUR42" s="3188"/>
      <c r="LUS42" s="3188"/>
      <c r="LUT42" s="3188"/>
      <c r="LUU42" s="3188"/>
      <c r="LUV42" s="3188"/>
      <c r="LUW42" s="3188"/>
      <c r="LUX42" s="3188"/>
      <c r="LUY42" s="3188"/>
      <c r="LUZ42" s="3188"/>
      <c r="LVA42" s="3188"/>
      <c r="LVB42" s="3188"/>
      <c r="LVC42" s="3188"/>
      <c r="LVD42" s="3188"/>
      <c r="LVE42" s="3188"/>
      <c r="LVF42" s="3188"/>
      <c r="LVG42" s="3188"/>
      <c r="LVH42" s="3188"/>
      <c r="LVI42" s="3188"/>
      <c r="LVJ42" s="3188"/>
      <c r="LVK42" s="3188"/>
      <c r="LVL42" s="3188"/>
      <c r="LVM42" s="3188"/>
      <c r="LVN42" s="3188"/>
      <c r="LVO42" s="3188"/>
      <c r="LVP42" s="3188"/>
      <c r="LVQ42" s="3188"/>
      <c r="LVR42" s="3188"/>
      <c r="LVS42" s="3188"/>
      <c r="LVT42" s="3188"/>
      <c r="LVU42" s="3188"/>
      <c r="LVV42" s="3188"/>
      <c r="LVW42" s="3188"/>
      <c r="LVX42" s="3188"/>
      <c r="LVY42" s="3188"/>
      <c r="LVZ42" s="3188"/>
      <c r="LWA42" s="3188"/>
      <c r="LWB42" s="3188"/>
      <c r="LWC42" s="3188"/>
      <c r="LWD42" s="3188"/>
      <c r="LWE42" s="3188"/>
      <c r="LWF42" s="3188"/>
      <c r="LWG42" s="3188"/>
      <c r="LWH42" s="3188"/>
      <c r="LWI42" s="3188"/>
      <c r="LWJ42" s="3188"/>
      <c r="LWK42" s="3188"/>
      <c r="LWL42" s="3188"/>
      <c r="LWM42" s="3188"/>
      <c r="LWN42" s="3188"/>
      <c r="LWO42" s="3188"/>
      <c r="LWP42" s="3188"/>
      <c r="LWQ42" s="3188"/>
      <c r="LWR42" s="3188"/>
      <c r="LWS42" s="3188"/>
      <c r="LWT42" s="3188"/>
      <c r="LWU42" s="3188"/>
      <c r="LWV42" s="3188"/>
      <c r="LWW42" s="3188"/>
      <c r="LWX42" s="3188"/>
      <c r="LWY42" s="3188"/>
      <c r="LWZ42" s="3188"/>
      <c r="LXA42" s="3188"/>
      <c r="LXB42" s="3188"/>
      <c r="LXC42" s="3188"/>
      <c r="LXD42" s="3188"/>
      <c r="LXE42" s="3188"/>
      <c r="LXF42" s="3188"/>
      <c r="LXG42" s="3188"/>
      <c r="LXH42" s="3188"/>
      <c r="LXI42" s="3188"/>
      <c r="LXJ42" s="3188"/>
      <c r="LXK42" s="3188"/>
      <c r="LXL42" s="3188"/>
      <c r="LXM42" s="3188"/>
      <c r="LXN42" s="3188"/>
      <c r="LXO42" s="3188"/>
      <c r="LXP42" s="3188"/>
      <c r="LXQ42" s="3188"/>
      <c r="LXR42" s="3188"/>
      <c r="LXS42" s="3188"/>
      <c r="LXT42" s="3188"/>
      <c r="LXU42" s="3188"/>
      <c r="LXV42" s="3188"/>
      <c r="LXW42" s="3188"/>
      <c r="LXX42" s="3188"/>
      <c r="LXY42" s="3188"/>
      <c r="LXZ42" s="3188"/>
      <c r="LYA42" s="3188"/>
      <c r="LYB42" s="3188"/>
      <c r="LYC42" s="3188"/>
      <c r="LYD42" s="3188"/>
      <c r="LYE42" s="3188"/>
      <c r="LYF42" s="3188"/>
      <c r="LYG42" s="3188"/>
      <c r="LYH42" s="3188"/>
      <c r="LYI42" s="3188"/>
      <c r="LYJ42" s="3188"/>
      <c r="LYK42" s="3188"/>
      <c r="LYL42" s="3188"/>
      <c r="LYM42" s="3188"/>
      <c r="LYN42" s="3188"/>
      <c r="LYO42" s="3188"/>
      <c r="LYP42" s="3188"/>
      <c r="LYQ42" s="3188"/>
      <c r="LYR42" s="3188"/>
      <c r="LYS42" s="3188"/>
      <c r="LYT42" s="3188"/>
      <c r="LYU42" s="3188"/>
      <c r="LYV42" s="3188"/>
      <c r="LYW42" s="3188"/>
      <c r="LYX42" s="3188"/>
      <c r="LYY42" s="3188"/>
      <c r="LYZ42" s="3188"/>
      <c r="LZA42" s="3188"/>
      <c r="LZB42" s="3188"/>
      <c r="LZC42" s="3188"/>
      <c r="LZD42" s="3188"/>
      <c r="LZE42" s="3188"/>
      <c r="LZF42" s="3188"/>
      <c r="LZG42" s="3188"/>
      <c r="LZH42" s="3188"/>
      <c r="LZI42" s="3188"/>
      <c r="LZJ42" s="3188"/>
      <c r="LZK42" s="3188"/>
      <c r="LZL42" s="3188"/>
      <c r="LZM42" s="3188"/>
      <c r="LZN42" s="3188"/>
      <c r="LZO42" s="3188"/>
      <c r="LZP42" s="3188"/>
      <c r="LZQ42" s="3188"/>
      <c r="LZR42" s="3188"/>
      <c r="LZS42" s="3188"/>
      <c r="LZT42" s="3188"/>
      <c r="LZU42" s="3188"/>
      <c r="LZV42" s="3188"/>
      <c r="LZW42" s="3188"/>
      <c r="LZX42" s="3188"/>
      <c r="LZY42" s="3188"/>
      <c r="LZZ42" s="3188"/>
      <c r="MAA42" s="3188"/>
      <c r="MAB42" s="3188"/>
      <c r="MAC42" s="3188"/>
      <c r="MAD42" s="3188"/>
      <c r="MAE42" s="3188"/>
      <c r="MAF42" s="3188"/>
      <c r="MAG42" s="3188"/>
      <c r="MAH42" s="3188"/>
      <c r="MAI42" s="3188"/>
      <c r="MAJ42" s="3188"/>
      <c r="MAK42" s="3188"/>
      <c r="MAL42" s="3188"/>
      <c r="MAM42" s="3188"/>
      <c r="MAN42" s="3188"/>
      <c r="MAO42" s="3188"/>
      <c r="MAP42" s="3188"/>
      <c r="MAQ42" s="3188"/>
      <c r="MAR42" s="3188"/>
      <c r="MAS42" s="3188"/>
      <c r="MAT42" s="3188"/>
      <c r="MAU42" s="3188"/>
      <c r="MAV42" s="3188"/>
      <c r="MAW42" s="3188"/>
      <c r="MAX42" s="3188"/>
      <c r="MAY42" s="3188"/>
      <c r="MAZ42" s="3188"/>
      <c r="MBA42" s="3188"/>
      <c r="MBB42" s="3188"/>
      <c r="MBC42" s="3188"/>
      <c r="MBD42" s="3188"/>
      <c r="MBE42" s="3188"/>
      <c r="MBF42" s="3188"/>
      <c r="MBG42" s="3188"/>
      <c r="MBH42" s="3188"/>
      <c r="MBI42" s="3188"/>
      <c r="MBJ42" s="3188"/>
      <c r="MBK42" s="3188"/>
      <c r="MBL42" s="3188"/>
      <c r="MBM42" s="3188"/>
      <c r="MBN42" s="3188"/>
      <c r="MBO42" s="3188"/>
      <c r="MBP42" s="3188"/>
      <c r="MBQ42" s="3188"/>
      <c r="MBR42" s="3188"/>
      <c r="MBS42" s="3188"/>
      <c r="MBT42" s="3188"/>
      <c r="MBU42" s="3188"/>
      <c r="MBV42" s="3188"/>
      <c r="MBW42" s="3188"/>
      <c r="MBX42" s="3188"/>
      <c r="MBY42" s="3188"/>
      <c r="MBZ42" s="3188"/>
      <c r="MCA42" s="3188"/>
      <c r="MCB42" s="3188"/>
      <c r="MCC42" s="3188"/>
      <c r="MCD42" s="3188"/>
      <c r="MCE42" s="3188"/>
      <c r="MCF42" s="3188"/>
      <c r="MCG42" s="3188"/>
      <c r="MCH42" s="3188"/>
      <c r="MCI42" s="3188"/>
      <c r="MCJ42" s="3188"/>
      <c r="MCK42" s="3188"/>
      <c r="MCL42" s="3188"/>
      <c r="MCM42" s="3188"/>
      <c r="MCN42" s="3188"/>
      <c r="MCO42" s="3188"/>
      <c r="MCP42" s="3188"/>
      <c r="MCQ42" s="3188"/>
      <c r="MCR42" s="3188"/>
      <c r="MCS42" s="3188"/>
      <c r="MCT42" s="3188"/>
      <c r="MCU42" s="3188"/>
      <c r="MCV42" s="3188"/>
      <c r="MCW42" s="3188"/>
      <c r="MCX42" s="3188"/>
      <c r="MCY42" s="3188"/>
      <c r="MCZ42" s="3188"/>
      <c r="MDA42" s="3188"/>
      <c r="MDB42" s="3188"/>
      <c r="MDC42" s="3188"/>
      <c r="MDD42" s="3188"/>
      <c r="MDE42" s="3188"/>
      <c r="MDF42" s="3188"/>
      <c r="MDG42" s="3188"/>
      <c r="MDH42" s="3188"/>
      <c r="MDI42" s="3188"/>
      <c r="MDJ42" s="3188"/>
      <c r="MDK42" s="3188"/>
      <c r="MDL42" s="3188"/>
      <c r="MDM42" s="3188"/>
      <c r="MDN42" s="3188"/>
      <c r="MDO42" s="3188"/>
      <c r="MDP42" s="3188"/>
      <c r="MDQ42" s="3188"/>
      <c r="MDR42" s="3188"/>
      <c r="MDS42" s="3188"/>
      <c r="MDT42" s="3188"/>
      <c r="MDU42" s="3188"/>
      <c r="MDV42" s="3188"/>
      <c r="MDW42" s="3188"/>
      <c r="MDX42" s="3188"/>
      <c r="MDY42" s="3188"/>
      <c r="MDZ42" s="3188"/>
      <c r="MEA42" s="3188"/>
      <c r="MEB42" s="3188"/>
      <c r="MEC42" s="3188"/>
      <c r="MED42" s="3188"/>
      <c r="MEE42" s="3188"/>
      <c r="MEF42" s="3188"/>
      <c r="MEG42" s="3188"/>
      <c r="MEH42" s="3188"/>
      <c r="MEI42" s="3188"/>
      <c r="MEJ42" s="3188"/>
      <c r="MEK42" s="3188"/>
      <c r="MEL42" s="3188"/>
      <c r="MEM42" s="3188"/>
      <c r="MEN42" s="3188"/>
      <c r="MEO42" s="3188"/>
      <c r="MEP42" s="3188"/>
      <c r="MEQ42" s="3188"/>
      <c r="MER42" s="3188"/>
      <c r="MES42" s="3188"/>
      <c r="MET42" s="3188"/>
      <c r="MEU42" s="3188"/>
      <c r="MEV42" s="3188"/>
      <c r="MEW42" s="3188"/>
      <c r="MEX42" s="3188"/>
      <c r="MEY42" s="3188"/>
      <c r="MEZ42" s="3188"/>
      <c r="MFA42" s="3188"/>
      <c r="MFB42" s="3188"/>
      <c r="MFC42" s="3188"/>
      <c r="MFD42" s="3188"/>
      <c r="MFE42" s="3188"/>
      <c r="MFF42" s="3188"/>
      <c r="MFG42" s="3188"/>
      <c r="MFH42" s="3188"/>
      <c r="MFI42" s="3188"/>
      <c r="MFJ42" s="3188"/>
      <c r="MFK42" s="3188"/>
      <c r="MFL42" s="3188"/>
      <c r="MFM42" s="3188"/>
      <c r="MFN42" s="3188"/>
      <c r="MFO42" s="3188"/>
      <c r="MFP42" s="3188"/>
      <c r="MFQ42" s="3188"/>
      <c r="MFR42" s="3188"/>
      <c r="MFS42" s="3188"/>
      <c r="MFT42" s="3188"/>
      <c r="MFU42" s="3188"/>
      <c r="MFV42" s="3188"/>
      <c r="MFW42" s="3188"/>
      <c r="MFX42" s="3188"/>
      <c r="MFY42" s="3188"/>
      <c r="MFZ42" s="3188"/>
      <c r="MGA42" s="3188"/>
      <c r="MGB42" s="3188"/>
      <c r="MGC42" s="3188"/>
      <c r="MGD42" s="3188"/>
      <c r="MGE42" s="3188"/>
      <c r="MGF42" s="3188"/>
      <c r="MGG42" s="3188"/>
      <c r="MGH42" s="3188"/>
      <c r="MGI42" s="3188"/>
      <c r="MGJ42" s="3188"/>
      <c r="MGK42" s="3188"/>
      <c r="MGL42" s="3188"/>
      <c r="MGM42" s="3188"/>
      <c r="MGN42" s="3188"/>
      <c r="MGO42" s="3188"/>
      <c r="MGP42" s="3188"/>
      <c r="MGQ42" s="3188"/>
      <c r="MGR42" s="3188"/>
      <c r="MGS42" s="3188"/>
      <c r="MGT42" s="3188"/>
      <c r="MGU42" s="3188"/>
      <c r="MGV42" s="3188"/>
      <c r="MGW42" s="3188"/>
      <c r="MGX42" s="3188"/>
      <c r="MGY42" s="3188"/>
      <c r="MGZ42" s="3188"/>
      <c r="MHA42" s="3188"/>
      <c r="MHB42" s="3188"/>
      <c r="MHC42" s="3188"/>
      <c r="MHD42" s="3188"/>
      <c r="MHE42" s="3188"/>
      <c r="MHF42" s="3188"/>
      <c r="MHG42" s="3188"/>
      <c r="MHH42" s="3188"/>
      <c r="MHI42" s="3188"/>
      <c r="MHJ42" s="3188"/>
      <c r="MHK42" s="3188"/>
      <c r="MHL42" s="3188"/>
      <c r="MHM42" s="3188"/>
      <c r="MHN42" s="3188"/>
      <c r="MHO42" s="3188"/>
      <c r="MHP42" s="3188"/>
      <c r="MHQ42" s="3188"/>
      <c r="MHR42" s="3188"/>
      <c r="MHS42" s="3188"/>
      <c r="MHT42" s="3188"/>
      <c r="MHU42" s="3188"/>
      <c r="MHV42" s="3188"/>
      <c r="MHW42" s="3188"/>
      <c r="MHX42" s="3188"/>
      <c r="MHY42" s="3188"/>
      <c r="MHZ42" s="3188"/>
      <c r="MIA42" s="3188"/>
      <c r="MIB42" s="3188"/>
      <c r="MIC42" s="3188"/>
      <c r="MID42" s="3188"/>
      <c r="MIE42" s="3188"/>
      <c r="MIF42" s="3188"/>
      <c r="MIG42" s="3188"/>
      <c r="MIH42" s="3188"/>
      <c r="MII42" s="3188"/>
      <c r="MIJ42" s="3188"/>
      <c r="MIK42" s="3188"/>
      <c r="MIL42" s="3188"/>
      <c r="MIM42" s="3188"/>
      <c r="MIN42" s="3188"/>
      <c r="MIO42" s="3188"/>
      <c r="MIP42" s="3188"/>
      <c r="MIQ42" s="3188"/>
      <c r="MIR42" s="3188"/>
      <c r="MIS42" s="3188"/>
      <c r="MIT42" s="3188"/>
      <c r="MIU42" s="3188"/>
      <c r="MIV42" s="3188"/>
      <c r="MIW42" s="3188"/>
      <c r="MIX42" s="3188"/>
      <c r="MIY42" s="3188"/>
      <c r="MIZ42" s="3188"/>
      <c r="MJA42" s="3188"/>
      <c r="MJB42" s="3188"/>
      <c r="MJC42" s="3188"/>
      <c r="MJD42" s="3188"/>
      <c r="MJE42" s="3188"/>
      <c r="MJF42" s="3188"/>
      <c r="MJG42" s="3188"/>
      <c r="MJH42" s="3188"/>
      <c r="MJI42" s="3188"/>
      <c r="MJJ42" s="3188"/>
      <c r="MJK42" s="3188"/>
      <c r="MJL42" s="3188"/>
      <c r="MJM42" s="3188"/>
      <c r="MJN42" s="3188"/>
      <c r="MJO42" s="3188"/>
      <c r="MJP42" s="3188"/>
      <c r="MJQ42" s="3188"/>
      <c r="MJR42" s="3188"/>
      <c r="MJS42" s="3188"/>
      <c r="MJT42" s="3188"/>
      <c r="MJU42" s="3188"/>
      <c r="MJV42" s="3188"/>
      <c r="MJW42" s="3188"/>
      <c r="MJX42" s="3188"/>
      <c r="MJY42" s="3188"/>
      <c r="MJZ42" s="3188"/>
      <c r="MKA42" s="3188"/>
      <c r="MKB42" s="3188"/>
      <c r="MKC42" s="3188"/>
      <c r="MKD42" s="3188"/>
      <c r="MKE42" s="3188"/>
      <c r="MKF42" s="3188"/>
      <c r="MKG42" s="3188"/>
      <c r="MKH42" s="3188"/>
      <c r="MKI42" s="3188"/>
      <c r="MKJ42" s="3188"/>
      <c r="MKK42" s="3188"/>
      <c r="MKL42" s="3188"/>
      <c r="MKM42" s="3188"/>
      <c r="MKN42" s="3188"/>
      <c r="MKO42" s="3188"/>
      <c r="MKP42" s="3188"/>
      <c r="MKQ42" s="3188"/>
      <c r="MKR42" s="3188"/>
      <c r="MKS42" s="3188"/>
      <c r="MKT42" s="3188"/>
      <c r="MKU42" s="3188"/>
      <c r="MKV42" s="3188"/>
      <c r="MKW42" s="3188"/>
      <c r="MKX42" s="3188"/>
      <c r="MKY42" s="3188"/>
      <c r="MKZ42" s="3188"/>
      <c r="MLA42" s="3188"/>
      <c r="MLB42" s="3188"/>
      <c r="MLC42" s="3188"/>
      <c r="MLD42" s="3188"/>
      <c r="MLE42" s="3188"/>
      <c r="MLF42" s="3188"/>
      <c r="MLG42" s="3188"/>
      <c r="MLH42" s="3188"/>
      <c r="MLI42" s="3188"/>
      <c r="MLJ42" s="3188"/>
      <c r="MLK42" s="3188"/>
      <c r="MLL42" s="3188"/>
      <c r="MLM42" s="3188"/>
      <c r="MLN42" s="3188"/>
      <c r="MLO42" s="3188"/>
      <c r="MLP42" s="3188"/>
      <c r="MLQ42" s="3188"/>
      <c r="MLR42" s="3188"/>
      <c r="MLS42" s="3188"/>
      <c r="MLT42" s="3188"/>
      <c r="MLU42" s="3188"/>
      <c r="MLV42" s="3188"/>
      <c r="MLW42" s="3188"/>
      <c r="MLX42" s="3188"/>
      <c r="MLY42" s="3188"/>
      <c r="MLZ42" s="3188"/>
      <c r="MMA42" s="3188"/>
      <c r="MMB42" s="3188"/>
      <c r="MMC42" s="3188"/>
      <c r="MMD42" s="3188"/>
      <c r="MME42" s="3188"/>
      <c r="MMF42" s="3188"/>
      <c r="MMG42" s="3188"/>
      <c r="MMH42" s="3188"/>
      <c r="MMI42" s="3188"/>
      <c r="MMJ42" s="3188"/>
      <c r="MMK42" s="3188"/>
      <c r="MML42" s="3188"/>
      <c r="MMM42" s="3188"/>
      <c r="MMN42" s="3188"/>
      <c r="MMO42" s="3188"/>
      <c r="MMP42" s="3188"/>
      <c r="MMQ42" s="3188"/>
      <c r="MMR42" s="3188"/>
      <c r="MMS42" s="3188"/>
      <c r="MMT42" s="3188"/>
      <c r="MMU42" s="3188"/>
      <c r="MMV42" s="3188"/>
      <c r="MMW42" s="3188"/>
      <c r="MMX42" s="3188"/>
      <c r="MMY42" s="3188"/>
      <c r="MMZ42" s="3188"/>
      <c r="MNA42" s="3188"/>
      <c r="MNB42" s="3188"/>
      <c r="MNC42" s="3188"/>
      <c r="MND42" s="3188"/>
      <c r="MNE42" s="3188"/>
      <c r="MNF42" s="3188"/>
      <c r="MNG42" s="3188"/>
      <c r="MNH42" s="3188"/>
      <c r="MNI42" s="3188"/>
      <c r="MNJ42" s="3188"/>
      <c r="MNK42" s="3188"/>
      <c r="MNL42" s="3188"/>
      <c r="MNM42" s="3188"/>
      <c r="MNN42" s="3188"/>
      <c r="MNO42" s="3188"/>
      <c r="MNP42" s="3188"/>
      <c r="MNQ42" s="3188"/>
      <c r="MNR42" s="3188"/>
      <c r="MNS42" s="3188"/>
      <c r="MNT42" s="3188"/>
      <c r="MNU42" s="3188"/>
      <c r="MNV42" s="3188"/>
      <c r="MNW42" s="3188"/>
      <c r="MNX42" s="3188"/>
      <c r="MNY42" s="3188"/>
      <c r="MNZ42" s="3188"/>
      <c r="MOA42" s="3188"/>
      <c r="MOB42" s="3188"/>
      <c r="MOC42" s="3188"/>
      <c r="MOD42" s="3188"/>
      <c r="MOE42" s="3188"/>
      <c r="MOF42" s="3188"/>
      <c r="MOG42" s="3188"/>
      <c r="MOH42" s="3188"/>
      <c r="MOI42" s="3188"/>
      <c r="MOJ42" s="3188"/>
      <c r="MOK42" s="3188"/>
      <c r="MOL42" s="3188"/>
      <c r="MOM42" s="3188"/>
      <c r="MON42" s="3188"/>
      <c r="MOO42" s="3188"/>
      <c r="MOP42" s="3188"/>
      <c r="MOQ42" s="3188"/>
      <c r="MOR42" s="3188"/>
      <c r="MOS42" s="3188"/>
      <c r="MOT42" s="3188"/>
      <c r="MOU42" s="3188"/>
      <c r="MOV42" s="3188"/>
      <c r="MOW42" s="3188"/>
      <c r="MOX42" s="3188"/>
      <c r="MOY42" s="3188"/>
      <c r="MOZ42" s="3188"/>
      <c r="MPA42" s="3188"/>
      <c r="MPB42" s="3188"/>
      <c r="MPC42" s="3188"/>
      <c r="MPD42" s="3188"/>
      <c r="MPE42" s="3188"/>
      <c r="MPF42" s="3188"/>
      <c r="MPG42" s="3188"/>
      <c r="MPH42" s="3188"/>
      <c r="MPI42" s="3188"/>
      <c r="MPJ42" s="3188"/>
      <c r="MPK42" s="3188"/>
      <c r="MPL42" s="3188"/>
      <c r="MPM42" s="3188"/>
      <c r="MPN42" s="3188"/>
      <c r="MPO42" s="3188"/>
      <c r="MPP42" s="3188"/>
      <c r="MPQ42" s="3188"/>
      <c r="MPR42" s="3188"/>
      <c r="MPS42" s="3188"/>
      <c r="MPT42" s="3188"/>
      <c r="MPU42" s="3188"/>
      <c r="MPV42" s="3188"/>
      <c r="MPW42" s="3188"/>
      <c r="MPX42" s="3188"/>
      <c r="MPY42" s="3188"/>
      <c r="MPZ42" s="3188"/>
      <c r="MQA42" s="3188"/>
      <c r="MQB42" s="3188"/>
      <c r="MQC42" s="3188"/>
      <c r="MQD42" s="3188"/>
      <c r="MQE42" s="3188"/>
      <c r="MQF42" s="3188"/>
      <c r="MQG42" s="3188"/>
      <c r="MQH42" s="3188"/>
      <c r="MQI42" s="3188"/>
      <c r="MQJ42" s="3188"/>
      <c r="MQK42" s="3188"/>
      <c r="MQL42" s="3188"/>
      <c r="MQM42" s="3188"/>
      <c r="MQN42" s="3188"/>
      <c r="MQO42" s="3188"/>
      <c r="MQP42" s="3188"/>
      <c r="MQQ42" s="3188"/>
      <c r="MQR42" s="3188"/>
      <c r="MQS42" s="3188"/>
      <c r="MQT42" s="3188"/>
      <c r="MQU42" s="3188"/>
      <c r="MQV42" s="3188"/>
      <c r="MQW42" s="3188"/>
      <c r="MQX42" s="3188"/>
      <c r="MQY42" s="3188"/>
      <c r="MQZ42" s="3188"/>
      <c r="MRA42" s="3188"/>
      <c r="MRB42" s="3188"/>
      <c r="MRC42" s="3188"/>
      <c r="MRD42" s="3188"/>
      <c r="MRE42" s="3188"/>
      <c r="MRF42" s="3188"/>
      <c r="MRG42" s="3188"/>
      <c r="MRH42" s="3188"/>
      <c r="MRI42" s="3188"/>
      <c r="MRJ42" s="3188"/>
      <c r="MRK42" s="3188"/>
      <c r="MRL42" s="3188"/>
      <c r="MRM42" s="3188"/>
      <c r="MRN42" s="3188"/>
      <c r="MRO42" s="3188"/>
      <c r="MRP42" s="3188"/>
      <c r="MRQ42" s="3188"/>
      <c r="MRR42" s="3188"/>
      <c r="MRS42" s="3188"/>
      <c r="MRT42" s="3188"/>
      <c r="MRU42" s="3188"/>
      <c r="MRV42" s="3188"/>
      <c r="MRW42" s="3188"/>
      <c r="MRX42" s="3188"/>
      <c r="MRY42" s="3188"/>
      <c r="MRZ42" s="3188"/>
      <c r="MSA42" s="3188"/>
      <c r="MSB42" s="3188"/>
      <c r="MSC42" s="3188"/>
      <c r="MSD42" s="3188"/>
      <c r="MSE42" s="3188"/>
      <c r="MSF42" s="3188"/>
      <c r="MSG42" s="3188"/>
      <c r="MSH42" s="3188"/>
      <c r="MSI42" s="3188"/>
      <c r="MSJ42" s="3188"/>
      <c r="MSK42" s="3188"/>
      <c r="MSL42" s="3188"/>
      <c r="MSM42" s="3188"/>
      <c r="MSN42" s="3188"/>
      <c r="MSO42" s="3188"/>
      <c r="MSP42" s="3188"/>
      <c r="MSQ42" s="3188"/>
      <c r="MSR42" s="3188"/>
      <c r="MSS42" s="3188"/>
      <c r="MST42" s="3188"/>
      <c r="MSU42" s="3188"/>
      <c r="MSV42" s="3188"/>
      <c r="MSW42" s="3188"/>
      <c r="MSX42" s="3188"/>
      <c r="MSY42" s="3188"/>
      <c r="MSZ42" s="3188"/>
      <c r="MTA42" s="3188"/>
      <c r="MTB42" s="3188"/>
      <c r="MTC42" s="3188"/>
      <c r="MTD42" s="3188"/>
      <c r="MTE42" s="3188"/>
      <c r="MTF42" s="3188"/>
      <c r="MTG42" s="3188"/>
      <c r="MTH42" s="3188"/>
      <c r="MTI42" s="3188"/>
      <c r="MTJ42" s="3188"/>
      <c r="MTK42" s="3188"/>
      <c r="MTL42" s="3188"/>
      <c r="MTM42" s="3188"/>
      <c r="MTN42" s="3188"/>
      <c r="MTO42" s="3188"/>
      <c r="MTP42" s="3188"/>
      <c r="MTQ42" s="3188"/>
      <c r="MTR42" s="3188"/>
      <c r="MTS42" s="3188"/>
      <c r="MTT42" s="3188"/>
      <c r="MTU42" s="3188"/>
      <c r="MTV42" s="3188"/>
      <c r="MTW42" s="3188"/>
      <c r="MTX42" s="3188"/>
      <c r="MTY42" s="3188"/>
      <c r="MTZ42" s="3188"/>
      <c r="MUA42" s="3188"/>
      <c r="MUB42" s="3188"/>
      <c r="MUC42" s="3188"/>
      <c r="MUD42" s="3188"/>
      <c r="MUE42" s="3188"/>
      <c r="MUF42" s="3188"/>
      <c r="MUG42" s="3188"/>
      <c r="MUH42" s="3188"/>
      <c r="MUI42" s="3188"/>
      <c r="MUJ42" s="3188"/>
      <c r="MUK42" s="3188"/>
      <c r="MUL42" s="3188"/>
      <c r="MUM42" s="3188"/>
      <c r="MUN42" s="3188"/>
      <c r="MUO42" s="3188"/>
      <c r="MUP42" s="3188"/>
      <c r="MUQ42" s="3188"/>
      <c r="MUR42" s="3188"/>
      <c r="MUS42" s="3188"/>
      <c r="MUT42" s="3188"/>
      <c r="MUU42" s="3188"/>
      <c r="MUV42" s="3188"/>
      <c r="MUW42" s="3188"/>
      <c r="MUX42" s="3188"/>
      <c r="MUY42" s="3188"/>
      <c r="MUZ42" s="3188"/>
      <c r="MVA42" s="3188"/>
      <c r="MVB42" s="3188"/>
      <c r="MVC42" s="3188"/>
      <c r="MVD42" s="3188"/>
      <c r="MVE42" s="3188"/>
      <c r="MVF42" s="3188"/>
      <c r="MVG42" s="3188"/>
      <c r="MVH42" s="3188"/>
      <c r="MVI42" s="3188"/>
      <c r="MVJ42" s="3188"/>
      <c r="MVK42" s="3188"/>
      <c r="MVL42" s="3188"/>
      <c r="MVM42" s="3188"/>
      <c r="MVN42" s="3188"/>
      <c r="MVO42" s="3188"/>
      <c r="MVP42" s="3188"/>
      <c r="MVQ42" s="3188"/>
      <c r="MVR42" s="3188"/>
      <c r="MVS42" s="3188"/>
      <c r="MVT42" s="3188"/>
      <c r="MVU42" s="3188"/>
      <c r="MVV42" s="3188"/>
      <c r="MVW42" s="3188"/>
      <c r="MVX42" s="3188"/>
      <c r="MVY42" s="3188"/>
      <c r="MVZ42" s="3188"/>
      <c r="MWA42" s="3188"/>
      <c r="MWB42" s="3188"/>
      <c r="MWC42" s="3188"/>
      <c r="MWD42" s="3188"/>
      <c r="MWE42" s="3188"/>
      <c r="MWF42" s="3188"/>
      <c r="MWG42" s="3188"/>
      <c r="MWH42" s="3188"/>
      <c r="MWI42" s="3188"/>
      <c r="MWJ42" s="3188"/>
      <c r="MWK42" s="3188"/>
      <c r="MWL42" s="3188"/>
      <c r="MWM42" s="3188"/>
      <c r="MWN42" s="3188"/>
      <c r="MWO42" s="3188"/>
      <c r="MWP42" s="3188"/>
      <c r="MWQ42" s="3188"/>
      <c r="MWR42" s="3188"/>
      <c r="MWS42" s="3188"/>
      <c r="MWT42" s="3188"/>
      <c r="MWU42" s="3188"/>
      <c r="MWV42" s="3188"/>
      <c r="MWW42" s="3188"/>
      <c r="MWX42" s="3188"/>
      <c r="MWY42" s="3188"/>
      <c r="MWZ42" s="3188"/>
      <c r="MXA42" s="3188"/>
      <c r="MXB42" s="3188"/>
      <c r="MXC42" s="3188"/>
      <c r="MXD42" s="3188"/>
      <c r="MXE42" s="3188"/>
      <c r="MXF42" s="3188"/>
      <c r="MXG42" s="3188"/>
      <c r="MXH42" s="3188"/>
      <c r="MXI42" s="3188"/>
      <c r="MXJ42" s="3188"/>
      <c r="MXK42" s="3188"/>
      <c r="MXL42" s="3188"/>
      <c r="MXM42" s="3188"/>
      <c r="MXN42" s="3188"/>
      <c r="MXO42" s="3188"/>
      <c r="MXP42" s="3188"/>
      <c r="MXQ42" s="3188"/>
      <c r="MXR42" s="3188"/>
      <c r="MXS42" s="3188"/>
      <c r="MXT42" s="3188"/>
      <c r="MXU42" s="3188"/>
      <c r="MXV42" s="3188"/>
      <c r="MXW42" s="3188"/>
      <c r="MXX42" s="3188"/>
      <c r="MXY42" s="3188"/>
      <c r="MXZ42" s="3188"/>
      <c r="MYA42" s="3188"/>
      <c r="MYB42" s="3188"/>
      <c r="MYC42" s="3188"/>
      <c r="MYD42" s="3188"/>
      <c r="MYE42" s="3188"/>
      <c r="MYF42" s="3188"/>
      <c r="MYG42" s="3188"/>
      <c r="MYH42" s="3188"/>
      <c r="MYI42" s="3188"/>
      <c r="MYJ42" s="3188"/>
      <c r="MYK42" s="3188"/>
      <c r="MYL42" s="3188"/>
      <c r="MYM42" s="3188"/>
      <c r="MYN42" s="3188"/>
      <c r="MYO42" s="3188"/>
      <c r="MYP42" s="3188"/>
      <c r="MYQ42" s="3188"/>
      <c r="MYR42" s="3188"/>
      <c r="MYS42" s="3188"/>
      <c r="MYT42" s="3188"/>
      <c r="MYU42" s="3188"/>
      <c r="MYV42" s="3188"/>
      <c r="MYW42" s="3188"/>
      <c r="MYX42" s="3188"/>
      <c r="MYY42" s="3188"/>
      <c r="MYZ42" s="3188"/>
      <c r="MZA42" s="3188"/>
      <c r="MZB42" s="3188"/>
      <c r="MZC42" s="3188"/>
      <c r="MZD42" s="3188"/>
      <c r="MZE42" s="3188"/>
      <c r="MZF42" s="3188"/>
      <c r="MZG42" s="3188"/>
      <c r="MZH42" s="3188"/>
      <c r="MZI42" s="3188"/>
      <c r="MZJ42" s="3188"/>
      <c r="MZK42" s="3188"/>
      <c r="MZL42" s="3188"/>
      <c r="MZM42" s="3188"/>
      <c r="MZN42" s="3188"/>
      <c r="MZO42" s="3188"/>
      <c r="MZP42" s="3188"/>
      <c r="MZQ42" s="3188"/>
      <c r="MZR42" s="3188"/>
      <c r="MZS42" s="3188"/>
      <c r="MZT42" s="3188"/>
      <c r="MZU42" s="3188"/>
      <c r="MZV42" s="3188"/>
      <c r="MZW42" s="3188"/>
      <c r="MZX42" s="3188"/>
      <c r="MZY42" s="3188"/>
      <c r="MZZ42" s="3188"/>
      <c r="NAA42" s="3188"/>
      <c r="NAB42" s="3188"/>
      <c r="NAC42" s="3188"/>
      <c r="NAD42" s="3188"/>
      <c r="NAE42" s="3188"/>
      <c r="NAF42" s="3188"/>
      <c r="NAG42" s="3188"/>
      <c r="NAH42" s="3188"/>
      <c r="NAI42" s="3188"/>
      <c r="NAJ42" s="3188"/>
      <c r="NAK42" s="3188"/>
      <c r="NAL42" s="3188"/>
      <c r="NAM42" s="3188"/>
      <c r="NAN42" s="3188"/>
      <c r="NAO42" s="3188"/>
      <c r="NAP42" s="3188"/>
      <c r="NAQ42" s="3188"/>
      <c r="NAR42" s="3188"/>
      <c r="NAS42" s="3188"/>
      <c r="NAT42" s="3188"/>
      <c r="NAU42" s="3188"/>
      <c r="NAV42" s="3188"/>
      <c r="NAW42" s="3188"/>
      <c r="NAX42" s="3188"/>
      <c r="NAY42" s="3188"/>
      <c r="NAZ42" s="3188"/>
      <c r="NBA42" s="3188"/>
      <c r="NBB42" s="3188"/>
      <c r="NBC42" s="3188"/>
      <c r="NBD42" s="3188"/>
      <c r="NBE42" s="3188"/>
      <c r="NBF42" s="3188"/>
      <c r="NBG42" s="3188"/>
      <c r="NBH42" s="3188"/>
      <c r="NBI42" s="3188"/>
      <c r="NBJ42" s="3188"/>
      <c r="NBK42" s="3188"/>
      <c r="NBL42" s="3188"/>
      <c r="NBM42" s="3188"/>
      <c r="NBN42" s="3188"/>
      <c r="NBO42" s="3188"/>
      <c r="NBP42" s="3188"/>
      <c r="NBQ42" s="3188"/>
      <c r="NBR42" s="3188"/>
      <c r="NBS42" s="3188"/>
      <c r="NBT42" s="3188"/>
      <c r="NBU42" s="3188"/>
      <c r="NBV42" s="3188"/>
      <c r="NBW42" s="3188"/>
      <c r="NBX42" s="3188"/>
      <c r="NBY42" s="3188"/>
      <c r="NBZ42" s="3188"/>
      <c r="NCA42" s="3188"/>
      <c r="NCB42" s="3188"/>
      <c r="NCC42" s="3188"/>
      <c r="NCD42" s="3188"/>
      <c r="NCE42" s="3188"/>
      <c r="NCF42" s="3188"/>
      <c r="NCG42" s="3188"/>
      <c r="NCH42" s="3188"/>
      <c r="NCI42" s="3188"/>
      <c r="NCJ42" s="3188"/>
      <c r="NCK42" s="3188"/>
      <c r="NCL42" s="3188"/>
      <c r="NCM42" s="3188"/>
      <c r="NCN42" s="3188"/>
      <c r="NCO42" s="3188"/>
      <c r="NCP42" s="3188"/>
      <c r="NCQ42" s="3188"/>
      <c r="NCR42" s="3188"/>
      <c r="NCS42" s="3188"/>
      <c r="NCT42" s="3188"/>
      <c r="NCU42" s="3188"/>
      <c r="NCV42" s="3188"/>
      <c r="NCW42" s="3188"/>
      <c r="NCX42" s="3188"/>
      <c r="NCY42" s="3188"/>
      <c r="NCZ42" s="3188"/>
      <c r="NDA42" s="3188"/>
      <c r="NDB42" s="3188"/>
      <c r="NDC42" s="3188"/>
      <c r="NDD42" s="3188"/>
      <c r="NDE42" s="3188"/>
      <c r="NDF42" s="3188"/>
      <c r="NDG42" s="3188"/>
      <c r="NDH42" s="3188"/>
      <c r="NDI42" s="3188"/>
      <c r="NDJ42" s="3188"/>
      <c r="NDK42" s="3188"/>
      <c r="NDL42" s="3188"/>
      <c r="NDM42" s="3188"/>
      <c r="NDN42" s="3188"/>
      <c r="NDO42" s="3188"/>
      <c r="NDP42" s="3188"/>
      <c r="NDQ42" s="3188"/>
      <c r="NDR42" s="3188"/>
      <c r="NDS42" s="3188"/>
      <c r="NDT42" s="3188"/>
      <c r="NDU42" s="3188"/>
      <c r="NDV42" s="3188"/>
      <c r="NDW42" s="3188"/>
      <c r="NDX42" s="3188"/>
      <c r="NDY42" s="3188"/>
      <c r="NDZ42" s="3188"/>
      <c r="NEA42" s="3188"/>
      <c r="NEB42" s="3188"/>
      <c r="NEC42" s="3188"/>
      <c r="NED42" s="3188"/>
      <c r="NEE42" s="3188"/>
      <c r="NEF42" s="3188"/>
      <c r="NEG42" s="3188"/>
      <c r="NEH42" s="3188"/>
      <c r="NEI42" s="3188"/>
      <c r="NEJ42" s="3188"/>
      <c r="NEK42" s="3188"/>
      <c r="NEL42" s="3188"/>
      <c r="NEM42" s="3188"/>
      <c r="NEN42" s="3188"/>
      <c r="NEO42" s="3188"/>
      <c r="NEP42" s="3188"/>
      <c r="NEQ42" s="3188"/>
      <c r="NER42" s="3188"/>
      <c r="NES42" s="3188"/>
      <c r="NET42" s="3188"/>
      <c r="NEU42" s="3188"/>
      <c r="NEV42" s="3188"/>
      <c r="NEW42" s="3188"/>
      <c r="NEX42" s="3188"/>
      <c r="NEY42" s="3188"/>
      <c r="NEZ42" s="3188"/>
      <c r="NFA42" s="3188"/>
      <c r="NFB42" s="3188"/>
      <c r="NFC42" s="3188"/>
      <c r="NFD42" s="3188"/>
      <c r="NFE42" s="3188"/>
      <c r="NFF42" s="3188"/>
      <c r="NFG42" s="3188"/>
      <c r="NFH42" s="3188"/>
      <c r="NFI42" s="3188"/>
      <c r="NFJ42" s="3188"/>
      <c r="NFK42" s="3188"/>
      <c r="NFL42" s="3188"/>
      <c r="NFM42" s="3188"/>
      <c r="NFN42" s="3188"/>
      <c r="NFO42" s="3188"/>
      <c r="NFP42" s="3188"/>
      <c r="NFQ42" s="3188"/>
      <c r="NFR42" s="3188"/>
      <c r="NFS42" s="3188"/>
      <c r="NFT42" s="3188"/>
      <c r="NFU42" s="3188"/>
      <c r="NFV42" s="3188"/>
      <c r="NFW42" s="3188"/>
      <c r="NFX42" s="3188"/>
      <c r="NFY42" s="3188"/>
      <c r="NFZ42" s="3188"/>
      <c r="NGA42" s="3188"/>
      <c r="NGB42" s="3188"/>
      <c r="NGC42" s="3188"/>
      <c r="NGD42" s="3188"/>
      <c r="NGE42" s="3188"/>
      <c r="NGF42" s="3188"/>
      <c r="NGG42" s="3188"/>
      <c r="NGH42" s="3188"/>
      <c r="NGI42" s="3188"/>
      <c r="NGJ42" s="3188"/>
      <c r="NGK42" s="3188"/>
      <c r="NGL42" s="3188"/>
      <c r="NGM42" s="3188"/>
      <c r="NGN42" s="3188"/>
      <c r="NGO42" s="3188"/>
      <c r="NGP42" s="3188"/>
      <c r="NGQ42" s="3188"/>
      <c r="NGR42" s="3188"/>
      <c r="NGS42" s="3188"/>
      <c r="NGT42" s="3188"/>
      <c r="NGU42" s="3188"/>
      <c r="NGV42" s="3188"/>
      <c r="NGW42" s="3188"/>
      <c r="NGX42" s="3188"/>
      <c r="NGY42" s="3188"/>
      <c r="NGZ42" s="3188"/>
      <c r="NHA42" s="3188"/>
      <c r="NHB42" s="3188"/>
      <c r="NHC42" s="3188"/>
      <c r="NHD42" s="3188"/>
      <c r="NHE42" s="3188"/>
      <c r="NHF42" s="3188"/>
      <c r="NHG42" s="3188"/>
      <c r="NHH42" s="3188"/>
      <c r="NHI42" s="3188"/>
      <c r="NHJ42" s="3188"/>
      <c r="NHK42" s="3188"/>
      <c r="NHL42" s="3188"/>
      <c r="NHM42" s="3188"/>
      <c r="NHN42" s="3188"/>
      <c r="NHO42" s="3188"/>
      <c r="NHP42" s="3188"/>
      <c r="NHQ42" s="3188"/>
      <c r="NHR42" s="3188"/>
      <c r="NHS42" s="3188"/>
      <c r="NHT42" s="3188"/>
      <c r="NHU42" s="3188"/>
      <c r="NHV42" s="3188"/>
      <c r="NHW42" s="3188"/>
      <c r="NHX42" s="3188"/>
      <c r="NHY42" s="3188"/>
      <c r="NHZ42" s="3188"/>
      <c r="NIA42" s="3188"/>
      <c r="NIB42" s="3188"/>
      <c r="NIC42" s="3188"/>
      <c r="NID42" s="3188"/>
      <c r="NIE42" s="3188"/>
      <c r="NIF42" s="3188"/>
      <c r="NIG42" s="3188"/>
      <c r="NIH42" s="3188"/>
      <c r="NII42" s="3188"/>
      <c r="NIJ42" s="3188"/>
      <c r="NIK42" s="3188"/>
      <c r="NIL42" s="3188"/>
      <c r="NIM42" s="3188"/>
      <c r="NIN42" s="3188"/>
      <c r="NIO42" s="3188"/>
      <c r="NIP42" s="3188"/>
      <c r="NIQ42" s="3188"/>
      <c r="NIR42" s="3188"/>
      <c r="NIS42" s="3188"/>
      <c r="NIT42" s="3188"/>
      <c r="NIU42" s="3188"/>
      <c r="NIV42" s="3188"/>
      <c r="NIW42" s="3188"/>
      <c r="NIX42" s="3188"/>
      <c r="NIY42" s="3188"/>
      <c r="NIZ42" s="3188"/>
      <c r="NJA42" s="3188"/>
      <c r="NJB42" s="3188"/>
      <c r="NJC42" s="3188"/>
      <c r="NJD42" s="3188"/>
      <c r="NJE42" s="3188"/>
      <c r="NJF42" s="3188"/>
      <c r="NJG42" s="3188"/>
      <c r="NJH42" s="3188"/>
      <c r="NJI42" s="3188"/>
      <c r="NJJ42" s="3188"/>
      <c r="NJK42" s="3188"/>
      <c r="NJL42" s="3188"/>
      <c r="NJM42" s="3188"/>
      <c r="NJN42" s="3188"/>
      <c r="NJO42" s="3188"/>
      <c r="NJP42" s="3188"/>
      <c r="NJQ42" s="3188"/>
      <c r="NJR42" s="3188"/>
      <c r="NJS42" s="3188"/>
      <c r="NJT42" s="3188"/>
      <c r="NJU42" s="3188"/>
      <c r="NJV42" s="3188"/>
      <c r="NJW42" s="3188"/>
      <c r="NJX42" s="3188"/>
      <c r="NJY42" s="3188"/>
      <c r="NJZ42" s="3188"/>
      <c r="NKA42" s="3188"/>
      <c r="NKB42" s="3188"/>
      <c r="NKC42" s="3188"/>
      <c r="NKD42" s="3188"/>
      <c r="NKE42" s="3188"/>
      <c r="NKF42" s="3188"/>
      <c r="NKG42" s="3188"/>
      <c r="NKH42" s="3188"/>
      <c r="NKI42" s="3188"/>
      <c r="NKJ42" s="3188"/>
      <c r="NKK42" s="3188"/>
      <c r="NKL42" s="3188"/>
      <c r="NKM42" s="3188"/>
      <c r="NKN42" s="3188"/>
      <c r="NKO42" s="3188"/>
      <c r="NKP42" s="3188"/>
      <c r="NKQ42" s="3188"/>
      <c r="NKR42" s="3188"/>
      <c r="NKS42" s="3188"/>
      <c r="NKT42" s="3188"/>
      <c r="NKU42" s="3188"/>
      <c r="NKV42" s="3188"/>
      <c r="NKW42" s="3188"/>
      <c r="NKX42" s="3188"/>
      <c r="NKY42" s="3188"/>
      <c r="NKZ42" s="3188"/>
      <c r="NLA42" s="3188"/>
      <c r="NLB42" s="3188"/>
      <c r="NLC42" s="3188"/>
      <c r="NLD42" s="3188"/>
      <c r="NLE42" s="3188"/>
      <c r="NLF42" s="3188"/>
      <c r="NLG42" s="3188"/>
      <c r="NLH42" s="3188"/>
      <c r="NLI42" s="3188"/>
      <c r="NLJ42" s="3188"/>
      <c r="NLK42" s="3188"/>
      <c r="NLL42" s="3188"/>
      <c r="NLM42" s="3188"/>
      <c r="NLN42" s="3188"/>
      <c r="NLO42" s="3188"/>
      <c r="NLP42" s="3188"/>
      <c r="NLQ42" s="3188"/>
      <c r="NLR42" s="3188"/>
      <c r="NLS42" s="3188"/>
      <c r="NLT42" s="3188"/>
      <c r="NLU42" s="3188"/>
      <c r="NLV42" s="3188"/>
      <c r="NLW42" s="3188"/>
      <c r="NLX42" s="3188"/>
      <c r="NLY42" s="3188"/>
      <c r="NLZ42" s="3188"/>
      <c r="NMA42" s="3188"/>
      <c r="NMB42" s="3188"/>
      <c r="NMC42" s="3188"/>
      <c r="NMD42" s="3188"/>
      <c r="NME42" s="3188"/>
      <c r="NMF42" s="3188"/>
      <c r="NMG42" s="3188"/>
      <c r="NMH42" s="3188"/>
      <c r="NMI42" s="3188"/>
      <c r="NMJ42" s="3188"/>
      <c r="NMK42" s="3188"/>
      <c r="NML42" s="3188"/>
      <c r="NMM42" s="3188"/>
      <c r="NMN42" s="3188"/>
      <c r="NMO42" s="3188"/>
      <c r="NMP42" s="3188"/>
      <c r="NMQ42" s="3188"/>
      <c r="NMR42" s="3188"/>
      <c r="NMS42" s="3188"/>
      <c r="NMT42" s="3188"/>
      <c r="NMU42" s="3188"/>
      <c r="NMV42" s="3188"/>
      <c r="NMW42" s="3188"/>
      <c r="NMX42" s="3188"/>
      <c r="NMY42" s="3188"/>
      <c r="NMZ42" s="3188"/>
      <c r="NNA42" s="3188"/>
      <c r="NNB42" s="3188"/>
      <c r="NNC42" s="3188"/>
      <c r="NND42" s="3188"/>
      <c r="NNE42" s="3188"/>
      <c r="NNF42" s="3188"/>
      <c r="NNG42" s="3188"/>
      <c r="NNH42" s="3188"/>
      <c r="NNI42" s="3188"/>
      <c r="NNJ42" s="3188"/>
      <c r="NNK42" s="3188"/>
      <c r="NNL42" s="3188"/>
      <c r="NNM42" s="3188"/>
      <c r="NNN42" s="3188"/>
      <c r="NNO42" s="3188"/>
      <c r="NNP42" s="3188"/>
      <c r="NNQ42" s="3188"/>
      <c r="NNR42" s="3188"/>
      <c r="NNS42" s="3188"/>
      <c r="NNT42" s="3188"/>
      <c r="NNU42" s="3188"/>
      <c r="NNV42" s="3188"/>
      <c r="NNW42" s="3188"/>
      <c r="NNX42" s="3188"/>
      <c r="NNY42" s="3188"/>
      <c r="NNZ42" s="3188"/>
      <c r="NOA42" s="3188"/>
      <c r="NOB42" s="3188"/>
      <c r="NOC42" s="3188"/>
      <c r="NOD42" s="3188"/>
      <c r="NOE42" s="3188"/>
      <c r="NOF42" s="3188"/>
      <c r="NOG42" s="3188"/>
      <c r="NOH42" s="3188"/>
      <c r="NOI42" s="3188"/>
      <c r="NOJ42" s="3188"/>
      <c r="NOK42" s="3188"/>
      <c r="NOL42" s="3188"/>
      <c r="NOM42" s="3188"/>
      <c r="NON42" s="3188"/>
      <c r="NOO42" s="3188"/>
      <c r="NOP42" s="3188"/>
      <c r="NOQ42" s="3188"/>
      <c r="NOR42" s="3188"/>
      <c r="NOS42" s="3188"/>
      <c r="NOT42" s="3188"/>
      <c r="NOU42" s="3188"/>
      <c r="NOV42" s="3188"/>
      <c r="NOW42" s="3188"/>
      <c r="NOX42" s="3188"/>
      <c r="NOY42" s="3188"/>
      <c r="NOZ42" s="3188"/>
      <c r="NPA42" s="3188"/>
      <c r="NPB42" s="3188"/>
      <c r="NPC42" s="3188"/>
      <c r="NPD42" s="3188"/>
      <c r="NPE42" s="3188"/>
      <c r="NPF42" s="3188"/>
      <c r="NPG42" s="3188"/>
      <c r="NPH42" s="3188"/>
      <c r="NPI42" s="3188"/>
      <c r="NPJ42" s="3188"/>
      <c r="NPK42" s="3188"/>
      <c r="NPL42" s="3188"/>
      <c r="NPM42" s="3188"/>
      <c r="NPN42" s="3188"/>
      <c r="NPO42" s="3188"/>
      <c r="NPP42" s="3188"/>
      <c r="NPQ42" s="3188"/>
      <c r="NPR42" s="3188"/>
      <c r="NPS42" s="3188"/>
      <c r="NPT42" s="3188"/>
      <c r="NPU42" s="3188"/>
      <c r="NPV42" s="3188"/>
      <c r="NPW42" s="3188"/>
      <c r="NPX42" s="3188"/>
      <c r="NPY42" s="3188"/>
      <c r="NPZ42" s="3188"/>
      <c r="NQA42" s="3188"/>
      <c r="NQB42" s="3188"/>
      <c r="NQC42" s="3188"/>
      <c r="NQD42" s="3188"/>
      <c r="NQE42" s="3188"/>
      <c r="NQF42" s="3188"/>
      <c r="NQG42" s="3188"/>
      <c r="NQH42" s="3188"/>
      <c r="NQI42" s="3188"/>
      <c r="NQJ42" s="3188"/>
      <c r="NQK42" s="3188"/>
      <c r="NQL42" s="3188"/>
      <c r="NQM42" s="3188"/>
      <c r="NQN42" s="3188"/>
      <c r="NQO42" s="3188"/>
      <c r="NQP42" s="3188"/>
      <c r="NQQ42" s="3188"/>
      <c r="NQR42" s="3188"/>
      <c r="NQS42" s="3188"/>
      <c r="NQT42" s="3188"/>
      <c r="NQU42" s="3188"/>
      <c r="NQV42" s="3188"/>
      <c r="NQW42" s="3188"/>
      <c r="NQX42" s="3188"/>
      <c r="NQY42" s="3188"/>
      <c r="NQZ42" s="3188"/>
      <c r="NRA42" s="3188"/>
      <c r="NRB42" s="3188"/>
      <c r="NRC42" s="3188"/>
      <c r="NRD42" s="3188"/>
      <c r="NRE42" s="3188"/>
      <c r="NRF42" s="3188"/>
      <c r="NRG42" s="3188"/>
      <c r="NRH42" s="3188"/>
      <c r="NRI42" s="3188"/>
      <c r="NRJ42" s="3188"/>
      <c r="NRK42" s="3188"/>
      <c r="NRL42" s="3188"/>
      <c r="NRM42" s="3188"/>
      <c r="NRN42" s="3188"/>
      <c r="NRO42" s="3188"/>
      <c r="NRP42" s="3188"/>
      <c r="NRQ42" s="3188"/>
      <c r="NRR42" s="3188"/>
      <c r="NRS42" s="3188"/>
      <c r="NRT42" s="3188"/>
      <c r="NRU42" s="3188"/>
      <c r="NRV42" s="3188"/>
      <c r="NRW42" s="3188"/>
      <c r="NRX42" s="3188"/>
      <c r="NRY42" s="3188"/>
      <c r="NRZ42" s="3188"/>
      <c r="NSA42" s="3188"/>
      <c r="NSB42" s="3188"/>
      <c r="NSC42" s="3188"/>
      <c r="NSD42" s="3188"/>
      <c r="NSE42" s="3188"/>
      <c r="NSF42" s="3188"/>
      <c r="NSG42" s="3188"/>
      <c r="NSH42" s="3188"/>
      <c r="NSI42" s="3188"/>
      <c r="NSJ42" s="3188"/>
      <c r="NSK42" s="3188"/>
      <c r="NSL42" s="3188"/>
      <c r="NSM42" s="3188"/>
      <c r="NSN42" s="3188"/>
      <c r="NSO42" s="3188"/>
      <c r="NSP42" s="3188"/>
      <c r="NSQ42" s="3188"/>
      <c r="NSR42" s="3188"/>
      <c r="NSS42" s="3188"/>
      <c r="NST42" s="3188"/>
      <c r="NSU42" s="3188"/>
      <c r="NSV42" s="3188"/>
      <c r="NSW42" s="3188"/>
      <c r="NSX42" s="3188"/>
      <c r="NSY42" s="3188"/>
      <c r="NSZ42" s="3188"/>
      <c r="NTA42" s="3188"/>
      <c r="NTB42" s="3188"/>
      <c r="NTC42" s="3188"/>
      <c r="NTD42" s="3188"/>
      <c r="NTE42" s="3188"/>
      <c r="NTF42" s="3188"/>
      <c r="NTG42" s="3188"/>
      <c r="NTH42" s="3188"/>
      <c r="NTI42" s="3188"/>
      <c r="NTJ42" s="3188"/>
      <c r="NTK42" s="3188"/>
      <c r="NTL42" s="3188"/>
      <c r="NTM42" s="3188"/>
      <c r="NTN42" s="3188"/>
      <c r="NTO42" s="3188"/>
      <c r="NTP42" s="3188"/>
      <c r="NTQ42" s="3188"/>
      <c r="NTR42" s="3188"/>
      <c r="NTS42" s="3188"/>
      <c r="NTT42" s="3188"/>
      <c r="NTU42" s="3188"/>
      <c r="NTV42" s="3188"/>
      <c r="NTW42" s="3188"/>
      <c r="NTX42" s="3188"/>
      <c r="NTY42" s="3188"/>
      <c r="NTZ42" s="3188"/>
      <c r="NUA42" s="3188"/>
      <c r="NUB42" s="3188"/>
      <c r="NUC42" s="3188"/>
      <c r="NUD42" s="3188"/>
      <c r="NUE42" s="3188"/>
      <c r="NUF42" s="3188"/>
      <c r="NUG42" s="3188"/>
      <c r="NUH42" s="3188"/>
      <c r="NUI42" s="3188"/>
      <c r="NUJ42" s="3188"/>
      <c r="NUK42" s="3188"/>
      <c r="NUL42" s="3188"/>
      <c r="NUM42" s="3188"/>
      <c r="NUN42" s="3188"/>
      <c r="NUO42" s="3188"/>
      <c r="NUP42" s="3188"/>
      <c r="NUQ42" s="3188"/>
      <c r="NUR42" s="3188"/>
      <c r="NUS42" s="3188"/>
      <c r="NUT42" s="3188"/>
      <c r="NUU42" s="3188"/>
      <c r="NUV42" s="3188"/>
      <c r="NUW42" s="3188"/>
      <c r="NUX42" s="3188"/>
      <c r="NUY42" s="3188"/>
      <c r="NUZ42" s="3188"/>
      <c r="NVA42" s="3188"/>
      <c r="NVB42" s="3188"/>
      <c r="NVC42" s="3188"/>
      <c r="NVD42" s="3188"/>
      <c r="NVE42" s="3188"/>
      <c r="NVF42" s="3188"/>
      <c r="NVG42" s="3188"/>
      <c r="NVH42" s="3188"/>
      <c r="NVI42" s="3188"/>
      <c r="NVJ42" s="3188"/>
      <c r="NVK42" s="3188"/>
      <c r="NVL42" s="3188"/>
      <c r="NVM42" s="3188"/>
      <c r="NVN42" s="3188"/>
      <c r="NVO42" s="3188"/>
      <c r="NVP42" s="3188"/>
      <c r="NVQ42" s="3188"/>
      <c r="NVR42" s="3188"/>
      <c r="NVS42" s="3188"/>
      <c r="NVT42" s="3188"/>
      <c r="NVU42" s="3188"/>
      <c r="NVV42" s="3188"/>
      <c r="NVW42" s="3188"/>
      <c r="NVX42" s="3188"/>
      <c r="NVY42" s="3188"/>
      <c r="NVZ42" s="3188"/>
      <c r="NWA42" s="3188"/>
      <c r="NWB42" s="3188"/>
      <c r="NWC42" s="3188"/>
      <c r="NWD42" s="3188"/>
      <c r="NWE42" s="3188"/>
      <c r="NWF42" s="3188"/>
      <c r="NWG42" s="3188"/>
      <c r="NWH42" s="3188"/>
      <c r="NWI42" s="3188"/>
      <c r="NWJ42" s="3188"/>
      <c r="NWK42" s="3188"/>
      <c r="NWL42" s="3188"/>
      <c r="NWM42" s="3188"/>
      <c r="NWN42" s="3188"/>
      <c r="NWO42" s="3188"/>
      <c r="NWP42" s="3188"/>
      <c r="NWQ42" s="3188"/>
      <c r="NWR42" s="3188"/>
      <c r="NWS42" s="3188"/>
      <c r="NWT42" s="3188"/>
      <c r="NWU42" s="3188"/>
      <c r="NWV42" s="3188"/>
      <c r="NWW42" s="3188"/>
      <c r="NWX42" s="3188"/>
      <c r="NWY42" s="3188"/>
      <c r="NWZ42" s="3188"/>
      <c r="NXA42" s="3188"/>
      <c r="NXB42" s="3188"/>
      <c r="NXC42" s="3188"/>
      <c r="NXD42" s="3188"/>
      <c r="NXE42" s="3188"/>
      <c r="NXF42" s="3188"/>
      <c r="NXG42" s="3188"/>
      <c r="NXH42" s="3188"/>
      <c r="NXI42" s="3188"/>
      <c r="NXJ42" s="3188"/>
      <c r="NXK42" s="3188"/>
      <c r="NXL42" s="3188"/>
      <c r="NXM42" s="3188"/>
      <c r="NXN42" s="3188"/>
      <c r="NXO42" s="3188"/>
      <c r="NXP42" s="3188"/>
      <c r="NXQ42" s="3188"/>
      <c r="NXR42" s="3188"/>
      <c r="NXS42" s="3188"/>
      <c r="NXT42" s="3188"/>
      <c r="NXU42" s="3188"/>
      <c r="NXV42" s="3188"/>
      <c r="NXW42" s="3188"/>
      <c r="NXX42" s="3188"/>
      <c r="NXY42" s="3188"/>
      <c r="NXZ42" s="3188"/>
      <c r="NYA42" s="3188"/>
      <c r="NYB42" s="3188"/>
      <c r="NYC42" s="3188"/>
      <c r="NYD42" s="3188"/>
      <c r="NYE42" s="3188"/>
      <c r="NYF42" s="3188"/>
      <c r="NYG42" s="3188"/>
      <c r="NYH42" s="3188"/>
      <c r="NYI42" s="3188"/>
      <c r="NYJ42" s="3188"/>
      <c r="NYK42" s="3188"/>
      <c r="NYL42" s="3188"/>
      <c r="NYM42" s="3188"/>
      <c r="NYN42" s="3188"/>
      <c r="NYO42" s="3188"/>
      <c r="NYP42" s="3188"/>
      <c r="NYQ42" s="3188"/>
      <c r="NYR42" s="3188"/>
      <c r="NYS42" s="3188"/>
      <c r="NYT42" s="3188"/>
      <c r="NYU42" s="3188"/>
      <c r="NYV42" s="3188"/>
      <c r="NYW42" s="3188"/>
      <c r="NYX42" s="3188"/>
      <c r="NYY42" s="3188"/>
      <c r="NYZ42" s="3188"/>
      <c r="NZA42" s="3188"/>
      <c r="NZB42" s="3188"/>
      <c r="NZC42" s="3188"/>
      <c r="NZD42" s="3188"/>
      <c r="NZE42" s="3188"/>
      <c r="NZF42" s="3188"/>
      <c r="NZG42" s="3188"/>
      <c r="NZH42" s="3188"/>
      <c r="NZI42" s="3188"/>
      <c r="NZJ42" s="3188"/>
      <c r="NZK42" s="3188"/>
      <c r="NZL42" s="3188"/>
      <c r="NZM42" s="3188"/>
      <c r="NZN42" s="3188"/>
      <c r="NZO42" s="3188"/>
      <c r="NZP42" s="3188"/>
      <c r="NZQ42" s="3188"/>
      <c r="NZR42" s="3188"/>
      <c r="NZS42" s="3188"/>
      <c r="NZT42" s="3188"/>
      <c r="NZU42" s="3188"/>
      <c r="NZV42" s="3188"/>
      <c r="NZW42" s="3188"/>
      <c r="NZX42" s="3188"/>
      <c r="NZY42" s="3188"/>
      <c r="NZZ42" s="3188"/>
      <c r="OAA42" s="3188"/>
      <c r="OAB42" s="3188"/>
      <c r="OAC42" s="3188"/>
      <c r="OAD42" s="3188"/>
      <c r="OAE42" s="3188"/>
      <c r="OAF42" s="3188"/>
      <c r="OAG42" s="3188"/>
      <c r="OAH42" s="3188"/>
      <c r="OAI42" s="3188"/>
      <c r="OAJ42" s="3188"/>
      <c r="OAK42" s="3188"/>
      <c r="OAL42" s="3188"/>
      <c r="OAM42" s="3188"/>
      <c r="OAN42" s="3188"/>
      <c r="OAO42" s="3188"/>
      <c r="OAP42" s="3188"/>
      <c r="OAQ42" s="3188"/>
      <c r="OAR42" s="3188"/>
      <c r="OAS42" s="3188"/>
      <c r="OAT42" s="3188"/>
      <c r="OAU42" s="3188"/>
      <c r="OAV42" s="3188"/>
      <c r="OAW42" s="3188"/>
      <c r="OAX42" s="3188"/>
      <c r="OAY42" s="3188"/>
      <c r="OAZ42" s="3188"/>
      <c r="OBA42" s="3188"/>
      <c r="OBB42" s="3188"/>
      <c r="OBC42" s="3188"/>
      <c r="OBD42" s="3188"/>
      <c r="OBE42" s="3188"/>
      <c r="OBF42" s="3188"/>
      <c r="OBG42" s="3188"/>
      <c r="OBH42" s="3188"/>
      <c r="OBI42" s="3188"/>
      <c r="OBJ42" s="3188"/>
      <c r="OBK42" s="3188"/>
      <c r="OBL42" s="3188"/>
      <c r="OBM42" s="3188"/>
      <c r="OBN42" s="3188"/>
      <c r="OBO42" s="3188"/>
      <c r="OBP42" s="3188"/>
      <c r="OBQ42" s="3188"/>
      <c r="OBR42" s="3188"/>
      <c r="OBS42" s="3188"/>
      <c r="OBT42" s="3188"/>
      <c r="OBU42" s="3188"/>
      <c r="OBV42" s="3188"/>
      <c r="OBW42" s="3188"/>
      <c r="OBX42" s="3188"/>
      <c r="OBY42" s="3188"/>
      <c r="OBZ42" s="3188"/>
      <c r="OCA42" s="3188"/>
      <c r="OCB42" s="3188"/>
      <c r="OCC42" s="3188"/>
      <c r="OCD42" s="3188"/>
      <c r="OCE42" s="3188"/>
      <c r="OCF42" s="3188"/>
      <c r="OCG42" s="3188"/>
      <c r="OCH42" s="3188"/>
      <c r="OCI42" s="3188"/>
      <c r="OCJ42" s="3188"/>
      <c r="OCK42" s="3188"/>
      <c r="OCL42" s="3188"/>
      <c r="OCM42" s="3188"/>
      <c r="OCN42" s="3188"/>
      <c r="OCO42" s="3188"/>
      <c r="OCP42" s="3188"/>
      <c r="OCQ42" s="3188"/>
      <c r="OCR42" s="3188"/>
      <c r="OCS42" s="3188"/>
      <c r="OCT42" s="3188"/>
      <c r="OCU42" s="3188"/>
      <c r="OCV42" s="3188"/>
      <c r="OCW42" s="3188"/>
      <c r="OCX42" s="3188"/>
      <c r="OCY42" s="3188"/>
      <c r="OCZ42" s="3188"/>
      <c r="ODA42" s="3188"/>
      <c r="ODB42" s="3188"/>
      <c r="ODC42" s="3188"/>
      <c r="ODD42" s="3188"/>
      <c r="ODE42" s="3188"/>
      <c r="ODF42" s="3188"/>
      <c r="ODG42" s="3188"/>
      <c r="ODH42" s="3188"/>
      <c r="ODI42" s="3188"/>
      <c r="ODJ42" s="3188"/>
      <c r="ODK42" s="3188"/>
      <c r="ODL42" s="3188"/>
      <c r="ODM42" s="3188"/>
      <c r="ODN42" s="3188"/>
      <c r="ODO42" s="3188"/>
      <c r="ODP42" s="3188"/>
      <c r="ODQ42" s="3188"/>
      <c r="ODR42" s="3188"/>
      <c r="ODS42" s="3188"/>
      <c r="ODT42" s="3188"/>
      <c r="ODU42" s="3188"/>
      <c r="ODV42" s="3188"/>
      <c r="ODW42" s="3188"/>
      <c r="ODX42" s="3188"/>
      <c r="ODY42" s="3188"/>
      <c r="ODZ42" s="3188"/>
      <c r="OEA42" s="3188"/>
      <c r="OEB42" s="3188"/>
      <c r="OEC42" s="3188"/>
      <c r="OED42" s="3188"/>
      <c r="OEE42" s="3188"/>
      <c r="OEF42" s="3188"/>
      <c r="OEG42" s="3188"/>
      <c r="OEH42" s="3188"/>
      <c r="OEI42" s="3188"/>
      <c r="OEJ42" s="3188"/>
      <c r="OEK42" s="3188"/>
      <c r="OEL42" s="3188"/>
      <c r="OEM42" s="3188"/>
      <c r="OEN42" s="3188"/>
      <c r="OEO42" s="3188"/>
      <c r="OEP42" s="3188"/>
      <c r="OEQ42" s="3188"/>
      <c r="OER42" s="3188"/>
      <c r="OES42" s="3188"/>
      <c r="OET42" s="3188"/>
      <c r="OEU42" s="3188"/>
      <c r="OEV42" s="3188"/>
      <c r="OEW42" s="3188"/>
      <c r="OEX42" s="3188"/>
      <c r="OEY42" s="3188"/>
      <c r="OEZ42" s="3188"/>
      <c r="OFA42" s="3188"/>
      <c r="OFB42" s="3188"/>
      <c r="OFC42" s="3188"/>
      <c r="OFD42" s="3188"/>
      <c r="OFE42" s="3188"/>
      <c r="OFF42" s="3188"/>
      <c r="OFG42" s="3188"/>
      <c r="OFH42" s="3188"/>
      <c r="OFI42" s="3188"/>
      <c r="OFJ42" s="3188"/>
      <c r="OFK42" s="3188"/>
      <c r="OFL42" s="3188"/>
      <c r="OFM42" s="3188"/>
      <c r="OFN42" s="3188"/>
      <c r="OFO42" s="3188"/>
      <c r="OFP42" s="3188"/>
      <c r="OFQ42" s="3188"/>
      <c r="OFR42" s="3188"/>
      <c r="OFS42" s="3188"/>
      <c r="OFT42" s="3188"/>
      <c r="OFU42" s="3188"/>
      <c r="OFV42" s="3188"/>
      <c r="OFW42" s="3188"/>
      <c r="OFX42" s="3188"/>
      <c r="OFY42" s="3188"/>
      <c r="OFZ42" s="3188"/>
      <c r="OGA42" s="3188"/>
      <c r="OGB42" s="3188"/>
      <c r="OGC42" s="3188"/>
      <c r="OGD42" s="3188"/>
      <c r="OGE42" s="3188"/>
      <c r="OGF42" s="3188"/>
      <c r="OGG42" s="3188"/>
      <c r="OGH42" s="3188"/>
      <c r="OGI42" s="3188"/>
      <c r="OGJ42" s="3188"/>
      <c r="OGK42" s="3188"/>
      <c r="OGL42" s="3188"/>
      <c r="OGM42" s="3188"/>
      <c r="OGN42" s="3188"/>
      <c r="OGO42" s="3188"/>
      <c r="OGP42" s="3188"/>
      <c r="OGQ42" s="3188"/>
      <c r="OGR42" s="3188"/>
      <c r="OGS42" s="3188"/>
      <c r="OGT42" s="3188"/>
      <c r="OGU42" s="3188"/>
      <c r="OGV42" s="3188"/>
      <c r="OGW42" s="3188"/>
      <c r="OGX42" s="3188"/>
      <c r="OGY42" s="3188"/>
      <c r="OGZ42" s="3188"/>
      <c r="OHA42" s="3188"/>
      <c r="OHB42" s="3188"/>
      <c r="OHC42" s="3188"/>
      <c r="OHD42" s="3188"/>
      <c r="OHE42" s="3188"/>
      <c r="OHF42" s="3188"/>
      <c r="OHG42" s="3188"/>
      <c r="OHH42" s="3188"/>
      <c r="OHI42" s="3188"/>
      <c r="OHJ42" s="3188"/>
      <c r="OHK42" s="3188"/>
      <c r="OHL42" s="3188"/>
      <c r="OHM42" s="3188"/>
      <c r="OHN42" s="3188"/>
      <c r="OHO42" s="3188"/>
      <c r="OHP42" s="3188"/>
      <c r="OHQ42" s="3188"/>
      <c r="OHR42" s="3188"/>
      <c r="OHS42" s="3188"/>
      <c r="OHT42" s="3188"/>
      <c r="OHU42" s="3188"/>
      <c r="OHV42" s="3188"/>
      <c r="OHW42" s="3188"/>
      <c r="OHX42" s="3188"/>
      <c r="OHY42" s="3188"/>
      <c r="OHZ42" s="3188"/>
      <c r="OIA42" s="3188"/>
      <c r="OIB42" s="3188"/>
      <c r="OIC42" s="3188"/>
      <c r="OID42" s="3188"/>
      <c r="OIE42" s="3188"/>
      <c r="OIF42" s="3188"/>
      <c r="OIG42" s="3188"/>
      <c r="OIH42" s="3188"/>
      <c r="OII42" s="3188"/>
      <c r="OIJ42" s="3188"/>
      <c r="OIK42" s="3188"/>
      <c r="OIL42" s="3188"/>
      <c r="OIM42" s="3188"/>
      <c r="OIN42" s="3188"/>
      <c r="OIO42" s="3188"/>
      <c r="OIP42" s="3188"/>
      <c r="OIQ42" s="3188"/>
      <c r="OIR42" s="3188"/>
      <c r="OIS42" s="3188"/>
      <c r="OIT42" s="3188"/>
      <c r="OIU42" s="3188"/>
      <c r="OIV42" s="3188"/>
      <c r="OIW42" s="3188"/>
      <c r="OIX42" s="3188"/>
      <c r="OIY42" s="3188"/>
      <c r="OIZ42" s="3188"/>
      <c r="OJA42" s="3188"/>
      <c r="OJB42" s="3188"/>
      <c r="OJC42" s="3188"/>
      <c r="OJD42" s="3188"/>
      <c r="OJE42" s="3188"/>
      <c r="OJF42" s="3188"/>
      <c r="OJG42" s="3188"/>
      <c r="OJH42" s="3188"/>
      <c r="OJI42" s="3188"/>
      <c r="OJJ42" s="3188"/>
      <c r="OJK42" s="3188"/>
      <c r="OJL42" s="3188"/>
      <c r="OJM42" s="3188"/>
      <c r="OJN42" s="3188"/>
      <c r="OJO42" s="3188"/>
      <c r="OJP42" s="3188"/>
      <c r="OJQ42" s="3188"/>
      <c r="OJR42" s="3188"/>
      <c r="OJS42" s="3188"/>
      <c r="OJT42" s="3188"/>
      <c r="OJU42" s="3188"/>
      <c r="OJV42" s="3188"/>
      <c r="OJW42" s="3188"/>
      <c r="OJX42" s="3188"/>
      <c r="OJY42" s="3188"/>
      <c r="OJZ42" s="3188"/>
      <c r="OKA42" s="3188"/>
      <c r="OKB42" s="3188"/>
      <c r="OKC42" s="3188"/>
      <c r="OKD42" s="3188"/>
      <c r="OKE42" s="3188"/>
      <c r="OKF42" s="3188"/>
      <c r="OKG42" s="3188"/>
      <c r="OKH42" s="3188"/>
      <c r="OKI42" s="3188"/>
      <c r="OKJ42" s="3188"/>
      <c r="OKK42" s="3188"/>
      <c r="OKL42" s="3188"/>
      <c r="OKM42" s="3188"/>
      <c r="OKN42" s="3188"/>
      <c r="OKO42" s="3188"/>
      <c r="OKP42" s="3188"/>
      <c r="OKQ42" s="3188"/>
      <c r="OKR42" s="3188"/>
      <c r="OKS42" s="3188"/>
      <c r="OKT42" s="3188"/>
      <c r="OKU42" s="3188"/>
      <c r="OKV42" s="3188"/>
      <c r="OKW42" s="3188"/>
      <c r="OKX42" s="3188"/>
      <c r="OKY42" s="3188"/>
      <c r="OKZ42" s="3188"/>
      <c r="OLA42" s="3188"/>
      <c r="OLB42" s="3188"/>
      <c r="OLC42" s="3188"/>
      <c r="OLD42" s="3188"/>
      <c r="OLE42" s="3188"/>
      <c r="OLF42" s="3188"/>
      <c r="OLG42" s="3188"/>
      <c r="OLH42" s="3188"/>
      <c r="OLI42" s="3188"/>
      <c r="OLJ42" s="3188"/>
      <c r="OLK42" s="3188"/>
      <c r="OLL42" s="3188"/>
      <c r="OLM42" s="3188"/>
      <c r="OLN42" s="3188"/>
      <c r="OLO42" s="3188"/>
      <c r="OLP42" s="3188"/>
      <c r="OLQ42" s="3188"/>
      <c r="OLR42" s="3188"/>
      <c r="OLS42" s="3188"/>
      <c r="OLT42" s="3188"/>
      <c r="OLU42" s="3188"/>
      <c r="OLV42" s="3188"/>
      <c r="OLW42" s="3188"/>
      <c r="OLX42" s="3188"/>
      <c r="OLY42" s="3188"/>
      <c r="OLZ42" s="3188"/>
      <c r="OMA42" s="3188"/>
      <c r="OMB42" s="3188"/>
      <c r="OMC42" s="3188"/>
      <c r="OMD42" s="3188"/>
      <c r="OME42" s="3188"/>
      <c r="OMF42" s="3188"/>
      <c r="OMG42" s="3188"/>
      <c r="OMH42" s="3188"/>
      <c r="OMI42" s="3188"/>
      <c r="OMJ42" s="3188"/>
      <c r="OMK42" s="3188"/>
      <c r="OML42" s="3188"/>
      <c r="OMM42" s="3188"/>
      <c r="OMN42" s="3188"/>
      <c r="OMO42" s="3188"/>
      <c r="OMP42" s="3188"/>
      <c r="OMQ42" s="3188"/>
      <c r="OMR42" s="3188"/>
      <c r="OMS42" s="3188"/>
      <c r="OMT42" s="3188"/>
      <c r="OMU42" s="3188"/>
      <c r="OMV42" s="3188"/>
      <c r="OMW42" s="3188"/>
      <c r="OMX42" s="3188"/>
      <c r="OMY42" s="3188"/>
      <c r="OMZ42" s="3188"/>
      <c r="ONA42" s="3188"/>
      <c r="ONB42" s="3188"/>
      <c r="ONC42" s="3188"/>
      <c r="OND42" s="3188"/>
      <c r="ONE42" s="3188"/>
      <c r="ONF42" s="3188"/>
      <c r="ONG42" s="3188"/>
      <c r="ONH42" s="3188"/>
      <c r="ONI42" s="3188"/>
      <c r="ONJ42" s="3188"/>
      <c r="ONK42" s="3188"/>
      <c r="ONL42" s="3188"/>
      <c r="ONM42" s="3188"/>
      <c r="ONN42" s="3188"/>
      <c r="ONO42" s="3188"/>
      <c r="ONP42" s="3188"/>
      <c r="ONQ42" s="3188"/>
      <c r="ONR42" s="3188"/>
      <c r="ONS42" s="3188"/>
      <c r="ONT42" s="3188"/>
      <c r="ONU42" s="3188"/>
      <c r="ONV42" s="3188"/>
      <c r="ONW42" s="3188"/>
      <c r="ONX42" s="3188"/>
      <c r="ONY42" s="3188"/>
      <c r="ONZ42" s="3188"/>
      <c r="OOA42" s="3188"/>
      <c r="OOB42" s="3188"/>
      <c r="OOC42" s="3188"/>
      <c r="OOD42" s="3188"/>
      <c r="OOE42" s="3188"/>
      <c r="OOF42" s="3188"/>
      <c r="OOG42" s="3188"/>
      <c r="OOH42" s="3188"/>
      <c r="OOI42" s="3188"/>
      <c r="OOJ42" s="3188"/>
      <c r="OOK42" s="3188"/>
      <c r="OOL42" s="3188"/>
      <c r="OOM42" s="3188"/>
      <c r="OON42" s="3188"/>
      <c r="OOO42" s="3188"/>
      <c r="OOP42" s="3188"/>
      <c r="OOQ42" s="3188"/>
      <c r="OOR42" s="3188"/>
      <c r="OOS42" s="3188"/>
      <c r="OOT42" s="3188"/>
      <c r="OOU42" s="3188"/>
      <c r="OOV42" s="3188"/>
      <c r="OOW42" s="3188"/>
      <c r="OOX42" s="3188"/>
      <c r="OOY42" s="3188"/>
      <c r="OOZ42" s="3188"/>
      <c r="OPA42" s="3188"/>
      <c r="OPB42" s="3188"/>
      <c r="OPC42" s="3188"/>
      <c r="OPD42" s="3188"/>
      <c r="OPE42" s="3188"/>
      <c r="OPF42" s="3188"/>
      <c r="OPG42" s="3188"/>
      <c r="OPH42" s="3188"/>
      <c r="OPI42" s="3188"/>
      <c r="OPJ42" s="3188"/>
      <c r="OPK42" s="3188"/>
      <c r="OPL42" s="3188"/>
      <c r="OPM42" s="3188"/>
      <c r="OPN42" s="3188"/>
      <c r="OPO42" s="3188"/>
      <c r="OPP42" s="3188"/>
      <c r="OPQ42" s="3188"/>
      <c r="OPR42" s="3188"/>
      <c r="OPS42" s="3188"/>
      <c r="OPT42" s="3188"/>
      <c r="OPU42" s="3188"/>
      <c r="OPV42" s="3188"/>
      <c r="OPW42" s="3188"/>
      <c r="OPX42" s="3188"/>
      <c r="OPY42" s="3188"/>
      <c r="OPZ42" s="3188"/>
      <c r="OQA42" s="3188"/>
      <c r="OQB42" s="3188"/>
      <c r="OQC42" s="3188"/>
      <c r="OQD42" s="3188"/>
      <c r="OQE42" s="3188"/>
      <c r="OQF42" s="3188"/>
      <c r="OQG42" s="3188"/>
      <c r="OQH42" s="3188"/>
      <c r="OQI42" s="3188"/>
      <c r="OQJ42" s="3188"/>
      <c r="OQK42" s="3188"/>
      <c r="OQL42" s="3188"/>
      <c r="OQM42" s="3188"/>
      <c r="OQN42" s="3188"/>
      <c r="OQO42" s="3188"/>
      <c r="OQP42" s="3188"/>
      <c r="OQQ42" s="3188"/>
      <c r="OQR42" s="3188"/>
      <c r="OQS42" s="3188"/>
      <c r="OQT42" s="3188"/>
      <c r="OQU42" s="3188"/>
      <c r="OQV42" s="3188"/>
      <c r="OQW42" s="3188"/>
      <c r="OQX42" s="3188"/>
      <c r="OQY42" s="3188"/>
      <c r="OQZ42" s="3188"/>
      <c r="ORA42" s="3188"/>
      <c r="ORB42" s="3188"/>
      <c r="ORC42" s="3188"/>
      <c r="ORD42" s="3188"/>
      <c r="ORE42" s="3188"/>
      <c r="ORF42" s="3188"/>
      <c r="ORG42" s="3188"/>
      <c r="ORH42" s="3188"/>
      <c r="ORI42" s="3188"/>
      <c r="ORJ42" s="3188"/>
      <c r="ORK42" s="3188"/>
      <c r="ORL42" s="3188"/>
      <c r="ORM42" s="3188"/>
      <c r="ORN42" s="3188"/>
      <c r="ORO42" s="3188"/>
      <c r="ORP42" s="3188"/>
      <c r="ORQ42" s="3188"/>
      <c r="ORR42" s="3188"/>
      <c r="ORS42" s="3188"/>
      <c r="ORT42" s="3188"/>
      <c r="ORU42" s="3188"/>
      <c r="ORV42" s="3188"/>
      <c r="ORW42" s="3188"/>
      <c r="ORX42" s="3188"/>
      <c r="ORY42" s="3188"/>
      <c r="ORZ42" s="3188"/>
      <c r="OSA42" s="3188"/>
      <c r="OSB42" s="3188"/>
      <c r="OSC42" s="3188"/>
      <c r="OSD42" s="3188"/>
      <c r="OSE42" s="3188"/>
      <c r="OSF42" s="3188"/>
      <c r="OSG42" s="3188"/>
      <c r="OSH42" s="3188"/>
      <c r="OSI42" s="3188"/>
      <c r="OSJ42" s="3188"/>
      <c r="OSK42" s="3188"/>
      <c r="OSL42" s="3188"/>
      <c r="OSM42" s="3188"/>
      <c r="OSN42" s="3188"/>
      <c r="OSO42" s="3188"/>
      <c r="OSP42" s="3188"/>
      <c r="OSQ42" s="3188"/>
      <c r="OSR42" s="3188"/>
      <c r="OSS42" s="3188"/>
      <c r="OST42" s="3188"/>
      <c r="OSU42" s="3188"/>
      <c r="OSV42" s="3188"/>
      <c r="OSW42" s="3188"/>
      <c r="OSX42" s="3188"/>
      <c r="OSY42" s="3188"/>
      <c r="OSZ42" s="3188"/>
      <c r="OTA42" s="3188"/>
      <c r="OTB42" s="3188"/>
      <c r="OTC42" s="3188"/>
      <c r="OTD42" s="3188"/>
      <c r="OTE42" s="3188"/>
      <c r="OTF42" s="3188"/>
      <c r="OTG42" s="3188"/>
      <c r="OTH42" s="3188"/>
      <c r="OTI42" s="3188"/>
      <c r="OTJ42" s="3188"/>
      <c r="OTK42" s="3188"/>
      <c r="OTL42" s="3188"/>
      <c r="OTM42" s="3188"/>
      <c r="OTN42" s="3188"/>
      <c r="OTO42" s="3188"/>
      <c r="OTP42" s="3188"/>
      <c r="OTQ42" s="3188"/>
      <c r="OTR42" s="3188"/>
      <c r="OTS42" s="3188"/>
      <c r="OTT42" s="3188"/>
      <c r="OTU42" s="3188"/>
      <c r="OTV42" s="3188"/>
      <c r="OTW42" s="3188"/>
      <c r="OTX42" s="3188"/>
      <c r="OTY42" s="3188"/>
      <c r="OTZ42" s="3188"/>
      <c r="OUA42" s="3188"/>
      <c r="OUB42" s="3188"/>
      <c r="OUC42" s="3188"/>
      <c r="OUD42" s="3188"/>
      <c r="OUE42" s="3188"/>
      <c r="OUF42" s="3188"/>
      <c r="OUG42" s="3188"/>
      <c r="OUH42" s="3188"/>
      <c r="OUI42" s="3188"/>
      <c r="OUJ42" s="3188"/>
      <c r="OUK42" s="3188"/>
      <c r="OUL42" s="3188"/>
      <c r="OUM42" s="3188"/>
      <c r="OUN42" s="3188"/>
      <c r="OUO42" s="3188"/>
      <c r="OUP42" s="3188"/>
      <c r="OUQ42" s="3188"/>
      <c r="OUR42" s="3188"/>
      <c r="OUS42" s="3188"/>
      <c r="OUT42" s="3188"/>
      <c r="OUU42" s="3188"/>
      <c r="OUV42" s="3188"/>
      <c r="OUW42" s="3188"/>
      <c r="OUX42" s="3188"/>
      <c r="OUY42" s="3188"/>
      <c r="OUZ42" s="3188"/>
      <c r="OVA42" s="3188"/>
      <c r="OVB42" s="3188"/>
      <c r="OVC42" s="3188"/>
      <c r="OVD42" s="3188"/>
      <c r="OVE42" s="3188"/>
      <c r="OVF42" s="3188"/>
      <c r="OVG42" s="3188"/>
      <c r="OVH42" s="3188"/>
      <c r="OVI42" s="3188"/>
      <c r="OVJ42" s="3188"/>
      <c r="OVK42" s="3188"/>
      <c r="OVL42" s="3188"/>
      <c r="OVM42" s="3188"/>
      <c r="OVN42" s="3188"/>
      <c r="OVO42" s="3188"/>
      <c r="OVP42" s="3188"/>
      <c r="OVQ42" s="3188"/>
      <c r="OVR42" s="3188"/>
      <c r="OVS42" s="3188"/>
      <c r="OVT42" s="3188"/>
      <c r="OVU42" s="3188"/>
      <c r="OVV42" s="3188"/>
      <c r="OVW42" s="3188"/>
      <c r="OVX42" s="3188"/>
      <c r="OVY42" s="3188"/>
      <c r="OVZ42" s="3188"/>
      <c r="OWA42" s="3188"/>
      <c r="OWB42" s="3188"/>
      <c r="OWC42" s="3188"/>
      <c r="OWD42" s="3188"/>
      <c r="OWE42" s="3188"/>
      <c r="OWF42" s="3188"/>
      <c r="OWG42" s="3188"/>
      <c r="OWH42" s="3188"/>
      <c r="OWI42" s="3188"/>
      <c r="OWJ42" s="3188"/>
      <c r="OWK42" s="3188"/>
      <c r="OWL42" s="3188"/>
      <c r="OWM42" s="3188"/>
      <c r="OWN42" s="3188"/>
      <c r="OWO42" s="3188"/>
      <c r="OWP42" s="3188"/>
      <c r="OWQ42" s="3188"/>
      <c r="OWR42" s="3188"/>
      <c r="OWS42" s="3188"/>
      <c r="OWT42" s="3188"/>
      <c r="OWU42" s="3188"/>
      <c r="OWV42" s="3188"/>
      <c r="OWW42" s="3188"/>
      <c r="OWX42" s="3188"/>
      <c r="OWY42" s="3188"/>
      <c r="OWZ42" s="3188"/>
      <c r="OXA42" s="3188"/>
      <c r="OXB42" s="3188"/>
      <c r="OXC42" s="3188"/>
      <c r="OXD42" s="3188"/>
      <c r="OXE42" s="3188"/>
      <c r="OXF42" s="3188"/>
      <c r="OXG42" s="3188"/>
      <c r="OXH42" s="3188"/>
      <c r="OXI42" s="3188"/>
      <c r="OXJ42" s="3188"/>
      <c r="OXK42" s="3188"/>
      <c r="OXL42" s="3188"/>
      <c r="OXM42" s="3188"/>
      <c r="OXN42" s="3188"/>
      <c r="OXO42" s="3188"/>
      <c r="OXP42" s="3188"/>
      <c r="OXQ42" s="3188"/>
      <c r="OXR42" s="3188"/>
      <c r="OXS42" s="3188"/>
      <c r="OXT42" s="3188"/>
      <c r="OXU42" s="3188"/>
      <c r="OXV42" s="3188"/>
      <c r="OXW42" s="3188"/>
      <c r="OXX42" s="3188"/>
      <c r="OXY42" s="3188"/>
      <c r="OXZ42" s="3188"/>
      <c r="OYA42" s="3188"/>
      <c r="OYB42" s="3188"/>
      <c r="OYC42" s="3188"/>
      <c r="OYD42" s="3188"/>
      <c r="OYE42" s="3188"/>
      <c r="OYF42" s="3188"/>
      <c r="OYG42" s="3188"/>
      <c r="OYH42" s="3188"/>
      <c r="OYI42" s="3188"/>
      <c r="OYJ42" s="3188"/>
      <c r="OYK42" s="3188"/>
      <c r="OYL42" s="3188"/>
      <c r="OYM42" s="3188"/>
      <c r="OYN42" s="3188"/>
      <c r="OYO42" s="3188"/>
      <c r="OYP42" s="3188"/>
      <c r="OYQ42" s="3188"/>
      <c r="OYR42" s="3188"/>
      <c r="OYS42" s="3188"/>
      <c r="OYT42" s="3188"/>
      <c r="OYU42" s="3188"/>
      <c r="OYV42" s="3188"/>
      <c r="OYW42" s="3188"/>
      <c r="OYX42" s="3188"/>
      <c r="OYY42" s="3188"/>
      <c r="OYZ42" s="3188"/>
      <c r="OZA42" s="3188"/>
      <c r="OZB42" s="3188"/>
      <c r="OZC42" s="3188"/>
      <c r="OZD42" s="3188"/>
      <c r="OZE42" s="3188"/>
      <c r="OZF42" s="3188"/>
      <c r="OZG42" s="3188"/>
      <c r="OZH42" s="3188"/>
      <c r="OZI42" s="3188"/>
      <c r="OZJ42" s="3188"/>
      <c r="OZK42" s="3188"/>
      <c r="OZL42" s="3188"/>
      <c r="OZM42" s="3188"/>
      <c r="OZN42" s="3188"/>
      <c r="OZO42" s="3188"/>
      <c r="OZP42" s="3188"/>
      <c r="OZQ42" s="3188"/>
      <c r="OZR42" s="3188"/>
      <c r="OZS42" s="3188"/>
      <c r="OZT42" s="3188"/>
      <c r="OZU42" s="3188"/>
      <c r="OZV42" s="3188"/>
      <c r="OZW42" s="3188"/>
      <c r="OZX42" s="3188"/>
      <c r="OZY42" s="3188"/>
      <c r="OZZ42" s="3188"/>
      <c r="PAA42" s="3188"/>
      <c r="PAB42" s="3188"/>
      <c r="PAC42" s="3188"/>
      <c r="PAD42" s="3188"/>
      <c r="PAE42" s="3188"/>
      <c r="PAF42" s="3188"/>
      <c r="PAG42" s="3188"/>
      <c r="PAH42" s="3188"/>
      <c r="PAI42" s="3188"/>
      <c r="PAJ42" s="3188"/>
      <c r="PAK42" s="3188"/>
      <c r="PAL42" s="3188"/>
      <c r="PAM42" s="3188"/>
      <c r="PAN42" s="3188"/>
      <c r="PAO42" s="3188"/>
      <c r="PAP42" s="3188"/>
      <c r="PAQ42" s="3188"/>
      <c r="PAR42" s="3188"/>
      <c r="PAS42" s="3188"/>
      <c r="PAT42" s="3188"/>
      <c r="PAU42" s="3188"/>
      <c r="PAV42" s="3188"/>
      <c r="PAW42" s="3188"/>
      <c r="PAX42" s="3188"/>
      <c r="PAY42" s="3188"/>
      <c r="PAZ42" s="3188"/>
      <c r="PBA42" s="3188"/>
      <c r="PBB42" s="3188"/>
      <c r="PBC42" s="3188"/>
      <c r="PBD42" s="3188"/>
      <c r="PBE42" s="3188"/>
      <c r="PBF42" s="3188"/>
      <c r="PBG42" s="3188"/>
      <c r="PBH42" s="3188"/>
      <c r="PBI42" s="3188"/>
      <c r="PBJ42" s="3188"/>
      <c r="PBK42" s="3188"/>
      <c r="PBL42" s="3188"/>
      <c r="PBM42" s="3188"/>
      <c r="PBN42" s="3188"/>
      <c r="PBO42" s="3188"/>
      <c r="PBP42" s="3188"/>
      <c r="PBQ42" s="3188"/>
      <c r="PBR42" s="3188"/>
      <c r="PBS42" s="3188"/>
      <c r="PBT42" s="3188"/>
      <c r="PBU42" s="3188"/>
      <c r="PBV42" s="3188"/>
      <c r="PBW42" s="3188"/>
      <c r="PBX42" s="3188"/>
      <c r="PBY42" s="3188"/>
      <c r="PBZ42" s="3188"/>
      <c r="PCA42" s="3188"/>
      <c r="PCB42" s="3188"/>
      <c r="PCC42" s="3188"/>
      <c r="PCD42" s="3188"/>
      <c r="PCE42" s="3188"/>
      <c r="PCF42" s="3188"/>
      <c r="PCG42" s="3188"/>
      <c r="PCH42" s="3188"/>
      <c r="PCI42" s="3188"/>
      <c r="PCJ42" s="3188"/>
      <c r="PCK42" s="3188"/>
      <c r="PCL42" s="3188"/>
      <c r="PCM42" s="3188"/>
      <c r="PCN42" s="3188"/>
      <c r="PCO42" s="3188"/>
      <c r="PCP42" s="3188"/>
      <c r="PCQ42" s="3188"/>
      <c r="PCR42" s="3188"/>
      <c r="PCS42" s="3188"/>
      <c r="PCT42" s="3188"/>
      <c r="PCU42" s="3188"/>
      <c r="PCV42" s="3188"/>
      <c r="PCW42" s="3188"/>
      <c r="PCX42" s="3188"/>
      <c r="PCY42" s="3188"/>
      <c r="PCZ42" s="3188"/>
      <c r="PDA42" s="3188"/>
      <c r="PDB42" s="3188"/>
      <c r="PDC42" s="3188"/>
      <c r="PDD42" s="3188"/>
      <c r="PDE42" s="3188"/>
      <c r="PDF42" s="3188"/>
      <c r="PDG42" s="3188"/>
      <c r="PDH42" s="3188"/>
      <c r="PDI42" s="3188"/>
      <c r="PDJ42" s="3188"/>
      <c r="PDK42" s="3188"/>
      <c r="PDL42" s="3188"/>
      <c r="PDM42" s="3188"/>
      <c r="PDN42" s="3188"/>
      <c r="PDO42" s="3188"/>
      <c r="PDP42" s="3188"/>
      <c r="PDQ42" s="3188"/>
      <c r="PDR42" s="3188"/>
      <c r="PDS42" s="3188"/>
      <c r="PDT42" s="3188"/>
      <c r="PDU42" s="3188"/>
      <c r="PDV42" s="3188"/>
      <c r="PDW42" s="3188"/>
      <c r="PDX42" s="3188"/>
      <c r="PDY42" s="3188"/>
      <c r="PDZ42" s="3188"/>
      <c r="PEA42" s="3188"/>
      <c r="PEB42" s="3188"/>
      <c r="PEC42" s="3188"/>
      <c r="PED42" s="3188"/>
      <c r="PEE42" s="3188"/>
      <c r="PEF42" s="3188"/>
      <c r="PEG42" s="3188"/>
      <c r="PEH42" s="3188"/>
      <c r="PEI42" s="3188"/>
      <c r="PEJ42" s="3188"/>
      <c r="PEK42" s="3188"/>
      <c r="PEL42" s="3188"/>
      <c r="PEM42" s="3188"/>
      <c r="PEN42" s="3188"/>
      <c r="PEO42" s="3188"/>
      <c r="PEP42" s="3188"/>
      <c r="PEQ42" s="3188"/>
      <c r="PER42" s="3188"/>
      <c r="PES42" s="3188"/>
      <c r="PET42" s="3188"/>
      <c r="PEU42" s="3188"/>
      <c r="PEV42" s="3188"/>
      <c r="PEW42" s="3188"/>
      <c r="PEX42" s="3188"/>
      <c r="PEY42" s="3188"/>
      <c r="PEZ42" s="3188"/>
      <c r="PFA42" s="3188"/>
      <c r="PFB42" s="3188"/>
      <c r="PFC42" s="3188"/>
      <c r="PFD42" s="3188"/>
      <c r="PFE42" s="3188"/>
      <c r="PFF42" s="3188"/>
      <c r="PFG42" s="3188"/>
      <c r="PFH42" s="3188"/>
      <c r="PFI42" s="3188"/>
      <c r="PFJ42" s="3188"/>
      <c r="PFK42" s="3188"/>
      <c r="PFL42" s="3188"/>
      <c r="PFM42" s="3188"/>
      <c r="PFN42" s="3188"/>
      <c r="PFO42" s="3188"/>
      <c r="PFP42" s="3188"/>
      <c r="PFQ42" s="3188"/>
      <c r="PFR42" s="3188"/>
      <c r="PFS42" s="3188"/>
      <c r="PFT42" s="3188"/>
      <c r="PFU42" s="3188"/>
      <c r="PFV42" s="3188"/>
      <c r="PFW42" s="3188"/>
      <c r="PFX42" s="3188"/>
      <c r="PFY42" s="3188"/>
      <c r="PFZ42" s="3188"/>
      <c r="PGA42" s="3188"/>
      <c r="PGB42" s="3188"/>
      <c r="PGC42" s="3188"/>
      <c r="PGD42" s="3188"/>
      <c r="PGE42" s="3188"/>
      <c r="PGF42" s="3188"/>
      <c r="PGG42" s="3188"/>
      <c r="PGH42" s="3188"/>
      <c r="PGI42" s="3188"/>
      <c r="PGJ42" s="3188"/>
      <c r="PGK42" s="3188"/>
      <c r="PGL42" s="3188"/>
      <c r="PGM42" s="3188"/>
      <c r="PGN42" s="3188"/>
      <c r="PGO42" s="3188"/>
      <c r="PGP42" s="3188"/>
      <c r="PGQ42" s="3188"/>
      <c r="PGR42" s="3188"/>
      <c r="PGS42" s="3188"/>
      <c r="PGT42" s="3188"/>
      <c r="PGU42" s="3188"/>
      <c r="PGV42" s="3188"/>
      <c r="PGW42" s="3188"/>
      <c r="PGX42" s="3188"/>
      <c r="PGY42" s="3188"/>
      <c r="PGZ42" s="3188"/>
      <c r="PHA42" s="3188"/>
      <c r="PHB42" s="3188"/>
      <c r="PHC42" s="3188"/>
      <c r="PHD42" s="3188"/>
      <c r="PHE42" s="3188"/>
      <c r="PHF42" s="3188"/>
      <c r="PHG42" s="3188"/>
      <c r="PHH42" s="3188"/>
      <c r="PHI42" s="3188"/>
      <c r="PHJ42" s="3188"/>
      <c r="PHK42" s="3188"/>
      <c r="PHL42" s="3188"/>
      <c r="PHM42" s="3188"/>
      <c r="PHN42" s="3188"/>
      <c r="PHO42" s="3188"/>
      <c r="PHP42" s="3188"/>
      <c r="PHQ42" s="3188"/>
      <c r="PHR42" s="3188"/>
      <c r="PHS42" s="3188"/>
      <c r="PHT42" s="3188"/>
      <c r="PHU42" s="3188"/>
      <c r="PHV42" s="3188"/>
      <c r="PHW42" s="3188"/>
      <c r="PHX42" s="3188"/>
      <c r="PHY42" s="3188"/>
      <c r="PHZ42" s="3188"/>
      <c r="PIA42" s="3188"/>
      <c r="PIB42" s="3188"/>
      <c r="PIC42" s="3188"/>
      <c r="PID42" s="3188"/>
      <c r="PIE42" s="3188"/>
      <c r="PIF42" s="3188"/>
      <c r="PIG42" s="3188"/>
      <c r="PIH42" s="3188"/>
      <c r="PII42" s="3188"/>
      <c r="PIJ42" s="3188"/>
      <c r="PIK42" s="3188"/>
      <c r="PIL42" s="3188"/>
      <c r="PIM42" s="3188"/>
      <c r="PIN42" s="3188"/>
      <c r="PIO42" s="3188"/>
      <c r="PIP42" s="3188"/>
      <c r="PIQ42" s="3188"/>
      <c r="PIR42" s="3188"/>
      <c r="PIS42" s="3188"/>
      <c r="PIT42" s="3188"/>
      <c r="PIU42" s="3188"/>
      <c r="PIV42" s="3188"/>
      <c r="PIW42" s="3188"/>
      <c r="PIX42" s="3188"/>
      <c r="PIY42" s="3188"/>
      <c r="PIZ42" s="3188"/>
      <c r="PJA42" s="3188"/>
      <c r="PJB42" s="3188"/>
      <c r="PJC42" s="3188"/>
      <c r="PJD42" s="3188"/>
      <c r="PJE42" s="3188"/>
      <c r="PJF42" s="3188"/>
      <c r="PJG42" s="3188"/>
      <c r="PJH42" s="3188"/>
      <c r="PJI42" s="3188"/>
      <c r="PJJ42" s="3188"/>
      <c r="PJK42" s="3188"/>
      <c r="PJL42" s="3188"/>
      <c r="PJM42" s="3188"/>
      <c r="PJN42" s="3188"/>
      <c r="PJO42" s="3188"/>
      <c r="PJP42" s="3188"/>
      <c r="PJQ42" s="3188"/>
      <c r="PJR42" s="3188"/>
      <c r="PJS42" s="3188"/>
      <c r="PJT42" s="3188"/>
      <c r="PJU42" s="3188"/>
      <c r="PJV42" s="3188"/>
      <c r="PJW42" s="3188"/>
      <c r="PJX42" s="3188"/>
      <c r="PJY42" s="3188"/>
      <c r="PJZ42" s="3188"/>
      <c r="PKA42" s="3188"/>
      <c r="PKB42" s="3188"/>
      <c r="PKC42" s="3188"/>
      <c r="PKD42" s="3188"/>
      <c r="PKE42" s="3188"/>
      <c r="PKF42" s="3188"/>
      <c r="PKG42" s="3188"/>
      <c r="PKH42" s="3188"/>
      <c r="PKI42" s="3188"/>
      <c r="PKJ42" s="3188"/>
      <c r="PKK42" s="3188"/>
      <c r="PKL42" s="3188"/>
      <c r="PKM42" s="3188"/>
      <c r="PKN42" s="3188"/>
      <c r="PKO42" s="3188"/>
      <c r="PKP42" s="3188"/>
      <c r="PKQ42" s="3188"/>
      <c r="PKR42" s="3188"/>
      <c r="PKS42" s="3188"/>
      <c r="PKT42" s="3188"/>
      <c r="PKU42" s="3188"/>
      <c r="PKV42" s="3188"/>
      <c r="PKW42" s="3188"/>
      <c r="PKX42" s="3188"/>
      <c r="PKY42" s="3188"/>
      <c r="PKZ42" s="3188"/>
      <c r="PLA42" s="3188"/>
      <c r="PLB42" s="3188"/>
      <c r="PLC42" s="3188"/>
      <c r="PLD42" s="3188"/>
      <c r="PLE42" s="3188"/>
      <c r="PLF42" s="3188"/>
      <c r="PLG42" s="3188"/>
      <c r="PLH42" s="3188"/>
      <c r="PLI42" s="3188"/>
      <c r="PLJ42" s="3188"/>
      <c r="PLK42" s="3188"/>
      <c r="PLL42" s="3188"/>
      <c r="PLM42" s="3188"/>
      <c r="PLN42" s="3188"/>
      <c r="PLO42" s="3188"/>
      <c r="PLP42" s="3188"/>
      <c r="PLQ42" s="3188"/>
      <c r="PLR42" s="3188"/>
      <c r="PLS42" s="3188"/>
      <c r="PLT42" s="3188"/>
      <c r="PLU42" s="3188"/>
      <c r="PLV42" s="3188"/>
      <c r="PLW42" s="3188"/>
      <c r="PLX42" s="3188"/>
      <c r="PLY42" s="3188"/>
      <c r="PLZ42" s="3188"/>
      <c r="PMA42" s="3188"/>
      <c r="PMB42" s="3188"/>
      <c r="PMC42" s="3188"/>
      <c r="PMD42" s="3188"/>
      <c r="PME42" s="3188"/>
      <c r="PMF42" s="3188"/>
      <c r="PMG42" s="3188"/>
      <c r="PMH42" s="3188"/>
      <c r="PMI42" s="3188"/>
      <c r="PMJ42" s="3188"/>
      <c r="PMK42" s="3188"/>
      <c r="PML42" s="3188"/>
      <c r="PMM42" s="3188"/>
      <c r="PMN42" s="3188"/>
      <c r="PMO42" s="3188"/>
      <c r="PMP42" s="3188"/>
      <c r="PMQ42" s="3188"/>
      <c r="PMR42" s="3188"/>
      <c r="PMS42" s="3188"/>
      <c r="PMT42" s="3188"/>
      <c r="PMU42" s="3188"/>
      <c r="PMV42" s="3188"/>
      <c r="PMW42" s="3188"/>
      <c r="PMX42" s="3188"/>
      <c r="PMY42" s="3188"/>
      <c r="PMZ42" s="3188"/>
      <c r="PNA42" s="3188"/>
      <c r="PNB42" s="3188"/>
      <c r="PNC42" s="3188"/>
      <c r="PND42" s="3188"/>
      <c r="PNE42" s="3188"/>
      <c r="PNF42" s="3188"/>
      <c r="PNG42" s="3188"/>
      <c r="PNH42" s="3188"/>
      <c r="PNI42" s="3188"/>
      <c r="PNJ42" s="3188"/>
      <c r="PNK42" s="3188"/>
      <c r="PNL42" s="3188"/>
      <c r="PNM42" s="3188"/>
      <c r="PNN42" s="3188"/>
      <c r="PNO42" s="3188"/>
      <c r="PNP42" s="3188"/>
      <c r="PNQ42" s="3188"/>
      <c r="PNR42" s="3188"/>
      <c r="PNS42" s="3188"/>
      <c r="PNT42" s="3188"/>
      <c r="PNU42" s="3188"/>
      <c r="PNV42" s="3188"/>
      <c r="PNW42" s="3188"/>
      <c r="PNX42" s="3188"/>
      <c r="PNY42" s="3188"/>
      <c r="PNZ42" s="3188"/>
      <c r="POA42" s="3188"/>
      <c r="POB42" s="3188"/>
      <c r="POC42" s="3188"/>
      <c r="POD42" s="3188"/>
      <c r="POE42" s="3188"/>
      <c r="POF42" s="3188"/>
      <c r="POG42" s="3188"/>
      <c r="POH42" s="3188"/>
      <c r="POI42" s="3188"/>
      <c r="POJ42" s="3188"/>
      <c r="POK42" s="3188"/>
      <c r="POL42" s="3188"/>
      <c r="POM42" s="3188"/>
      <c r="PON42" s="3188"/>
      <c r="POO42" s="3188"/>
      <c r="POP42" s="3188"/>
      <c r="POQ42" s="3188"/>
      <c r="POR42" s="3188"/>
      <c r="POS42" s="3188"/>
      <c r="POT42" s="3188"/>
      <c r="POU42" s="3188"/>
      <c r="POV42" s="3188"/>
      <c r="POW42" s="3188"/>
      <c r="POX42" s="3188"/>
      <c r="POY42" s="3188"/>
      <c r="POZ42" s="3188"/>
      <c r="PPA42" s="3188"/>
      <c r="PPB42" s="3188"/>
      <c r="PPC42" s="3188"/>
      <c r="PPD42" s="3188"/>
      <c r="PPE42" s="3188"/>
      <c r="PPF42" s="3188"/>
      <c r="PPG42" s="3188"/>
      <c r="PPH42" s="3188"/>
      <c r="PPI42" s="3188"/>
      <c r="PPJ42" s="3188"/>
      <c r="PPK42" s="3188"/>
      <c r="PPL42" s="3188"/>
      <c r="PPM42" s="3188"/>
      <c r="PPN42" s="3188"/>
      <c r="PPO42" s="3188"/>
      <c r="PPP42" s="3188"/>
      <c r="PPQ42" s="3188"/>
      <c r="PPR42" s="3188"/>
      <c r="PPS42" s="3188"/>
      <c r="PPT42" s="3188"/>
      <c r="PPU42" s="3188"/>
      <c r="PPV42" s="3188"/>
      <c r="PPW42" s="3188"/>
      <c r="PPX42" s="3188"/>
      <c r="PPY42" s="3188"/>
      <c r="PPZ42" s="3188"/>
      <c r="PQA42" s="3188"/>
      <c r="PQB42" s="3188"/>
      <c r="PQC42" s="3188"/>
      <c r="PQD42" s="3188"/>
      <c r="PQE42" s="3188"/>
      <c r="PQF42" s="3188"/>
      <c r="PQG42" s="3188"/>
      <c r="PQH42" s="3188"/>
      <c r="PQI42" s="3188"/>
      <c r="PQJ42" s="3188"/>
      <c r="PQK42" s="3188"/>
      <c r="PQL42" s="3188"/>
      <c r="PQM42" s="3188"/>
      <c r="PQN42" s="3188"/>
      <c r="PQO42" s="3188"/>
      <c r="PQP42" s="3188"/>
      <c r="PQQ42" s="3188"/>
      <c r="PQR42" s="3188"/>
      <c r="PQS42" s="3188"/>
      <c r="PQT42" s="3188"/>
      <c r="PQU42" s="3188"/>
      <c r="PQV42" s="3188"/>
      <c r="PQW42" s="3188"/>
      <c r="PQX42" s="3188"/>
      <c r="PQY42" s="3188"/>
      <c r="PQZ42" s="3188"/>
      <c r="PRA42" s="3188"/>
      <c r="PRB42" s="3188"/>
      <c r="PRC42" s="3188"/>
      <c r="PRD42" s="3188"/>
      <c r="PRE42" s="3188"/>
      <c r="PRF42" s="3188"/>
      <c r="PRG42" s="3188"/>
      <c r="PRH42" s="3188"/>
      <c r="PRI42" s="3188"/>
      <c r="PRJ42" s="3188"/>
      <c r="PRK42" s="3188"/>
      <c r="PRL42" s="3188"/>
      <c r="PRM42" s="3188"/>
      <c r="PRN42" s="3188"/>
      <c r="PRO42" s="3188"/>
      <c r="PRP42" s="3188"/>
      <c r="PRQ42" s="3188"/>
      <c r="PRR42" s="3188"/>
      <c r="PRS42" s="3188"/>
      <c r="PRT42" s="3188"/>
      <c r="PRU42" s="3188"/>
      <c r="PRV42" s="3188"/>
      <c r="PRW42" s="3188"/>
      <c r="PRX42" s="3188"/>
      <c r="PRY42" s="3188"/>
      <c r="PRZ42" s="3188"/>
      <c r="PSA42" s="3188"/>
      <c r="PSB42" s="3188"/>
      <c r="PSC42" s="3188"/>
      <c r="PSD42" s="3188"/>
      <c r="PSE42" s="3188"/>
      <c r="PSF42" s="3188"/>
      <c r="PSG42" s="3188"/>
      <c r="PSH42" s="3188"/>
      <c r="PSI42" s="3188"/>
      <c r="PSJ42" s="3188"/>
      <c r="PSK42" s="3188"/>
      <c r="PSL42" s="3188"/>
      <c r="PSM42" s="3188"/>
      <c r="PSN42" s="3188"/>
      <c r="PSO42" s="3188"/>
      <c r="PSP42" s="3188"/>
      <c r="PSQ42" s="3188"/>
      <c r="PSR42" s="3188"/>
      <c r="PSS42" s="3188"/>
      <c r="PST42" s="3188"/>
      <c r="PSU42" s="3188"/>
      <c r="PSV42" s="3188"/>
      <c r="PSW42" s="3188"/>
      <c r="PSX42" s="3188"/>
      <c r="PSY42" s="3188"/>
      <c r="PSZ42" s="3188"/>
      <c r="PTA42" s="3188"/>
      <c r="PTB42" s="3188"/>
      <c r="PTC42" s="3188"/>
      <c r="PTD42" s="3188"/>
      <c r="PTE42" s="3188"/>
      <c r="PTF42" s="3188"/>
      <c r="PTG42" s="3188"/>
      <c r="PTH42" s="3188"/>
      <c r="PTI42" s="3188"/>
      <c r="PTJ42" s="3188"/>
      <c r="PTK42" s="3188"/>
      <c r="PTL42" s="3188"/>
      <c r="PTM42" s="3188"/>
      <c r="PTN42" s="3188"/>
      <c r="PTO42" s="3188"/>
      <c r="PTP42" s="3188"/>
      <c r="PTQ42" s="3188"/>
      <c r="PTR42" s="3188"/>
      <c r="PTS42" s="3188"/>
      <c r="PTT42" s="3188"/>
      <c r="PTU42" s="3188"/>
      <c r="PTV42" s="3188"/>
      <c r="PTW42" s="3188"/>
      <c r="PTX42" s="3188"/>
      <c r="PTY42" s="3188"/>
      <c r="PTZ42" s="3188"/>
      <c r="PUA42" s="3188"/>
      <c r="PUB42" s="3188"/>
      <c r="PUC42" s="3188"/>
      <c r="PUD42" s="3188"/>
      <c r="PUE42" s="3188"/>
      <c r="PUF42" s="3188"/>
      <c r="PUG42" s="3188"/>
      <c r="PUH42" s="3188"/>
      <c r="PUI42" s="3188"/>
      <c r="PUJ42" s="3188"/>
      <c r="PUK42" s="3188"/>
      <c r="PUL42" s="3188"/>
      <c r="PUM42" s="3188"/>
      <c r="PUN42" s="3188"/>
      <c r="PUO42" s="3188"/>
      <c r="PUP42" s="3188"/>
      <c r="PUQ42" s="3188"/>
      <c r="PUR42" s="3188"/>
      <c r="PUS42" s="3188"/>
      <c r="PUT42" s="3188"/>
      <c r="PUU42" s="3188"/>
      <c r="PUV42" s="3188"/>
      <c r="PUW42" s="3188"/>
      <c r="PUX42" s="3188"/>
      <c r="PUY42" s="3188"/>
      <c r="PUZ42" s="3188"/>
      <c r="PVA42" s="3188"/>
      <c r="PVB42" s="3188"/>
      <c r="PVC42" s="3188"/>
      <c r="PVD42" s="3188"/>
      <c r="PVE42" s="3188"/>
      <c r="PVF42" s="3188"/>
      <c r="PVG42" s="3188"/>
      <c r="PVH42" s="3188"/>
      <c r="PVI42" s="3188"/>
      <c r="PVJ42" s="3188"/>
      <c r="PVK42" s="3188"/>
      <c r="PVL42" s="3188"/>
      <c r="PVM42" s="3188"/>
      <c r="PVN42" s="3188"/>
      <c r="PVO42" s="3188"/>
      <c r="PVP42" s="3188"/>
      <c r="PVQ42" s="3188"/>
      <c r="PVR42" s="3188"/>
      <c r="PVS42" s="3188"/>
      <c r="PVT42" s="3188"/>
      <c r="PVU42" s="3188"/>
      <c r="PVV42" s="3188"/>
      <c r="PVW42" s="3188"/>
      <c r="PVX42" s="3188"/>
      <c r="PVY42" s="3188"/>
      <c r="PVZ42" s="3188"/>
      <c r="PWA42" s="3188"/>
      <c r="PWB42" s="3188"/>
      <c r="PWC42" s="3188"/>
      <c r="PWD42" s="3188"/>
      <c r="PWE42" s="3188"/>
      <c r="PWF42" s="3188"/>
      <c r="PWG42" s="3188"/>
      <c r="PWH42" s="3188"/>
      <c r="PWI42" s="3188"/>
      <c r="PWJ42" s="3188"/>
      <c r="PWK42" s="3188"/>
      <c r="PWL42" s="3188"/>
      <c r="PWM42" s="3188"/>
      <c r="PWN42" s="3188"/>
      <c r="PWO42" s="3188"/>
      <c r="PWP42" s="3188"/>
      <c r="PWQ42" s="3188"/>
      <c r="PWR42" s="3188"/>
      <c r="PWS42" s="3188"/>
      <c r="PWT42" s="3188"/>
      <c r="PWU42" s="3188"/>
      <c r="PWV42" s="3188"/>
      <c r="PWW42" s="3188"/>
      <c r="PWX42" s="3188"/>
      <c r="PWY42" s="3188"/>
      <c r="PWZ42" s="3188"/>
      <c r="PXA42" s="3188"/>
      <c r="PXB42" s="3188"/>
      <c r="PXC42" s="3188"/>
      <c r="PXD42" s="3188"/>
      <c r="PXE42" s="3188"/>
      <c r="PXF42" s="3188"/>
      <c r="PXG42" s="3188"/>
      <c r="PXH42" s="3188"/>
      <c r="PXI42" s="3188"/>
      <c r="PXJ42" s="3188"/>
      <c r="PXK42" s="3188"/>
      <c r="PXL42" s="3188"/>
      <c r="PXM42" s="3188"/>
      <c r="PXN42" s="3188"/>
      <c r="PXO42" s="3188"/>
      <c r="PXP42" s="3188"/>
      <c r="PXQ42" s="3188"/>
      <c r="PXR42" s="3188"/>
      <c r="PXS42" s="3188"/>
      <c r="PXT42" s="3188"/>
      <c r="PXU42" s="3188"/>
      <c r="PXV42" s="3188"/>
      <c r="PXW42" s="3188"/>
      <c r="PXX42" s="3188"/>
      <c r="PXY42" s="3188"/>
      <c r="PXZ42" s="3188"/>
      <c r="PYA42" s="3188"/>
      <c r="PYB42" s="3188"/>
      <c r="PYC42" s="3188"/>
      <c r="PYD42" s="3188"/>
      <c r="PYE42" s="3188"/>
      <c r="PYF42" s="3188"/>
      <c r="PYG42" s="3188"/>
      <c r="PYH42" s="3188"/>
      <c r="PYI42" s="3188"/>
      <c r="PYJ42" s="3188"/>
      <c r="PYK42" s="3188"/>
      <c r="PYL42" s="3188"/>
      <c r="PYM42" s="3188"/>
      <c r="PYN42" s="3188"/>
      <c r="PYO42" s="3188"/>
      <c r="PYP42" s="3188"/>
      <c r="PYQ42" s="3188"/>
      <c r="PYR42" s="3188"/>
      <c r="PYS42" s="3188"/>
      <c r="PYT42" s="3188"/>
      <c r="PYU42" s="3188"/>
      <c r="PYV42" s="3188"/>
      <c r="PYW42" s="3188"/>
      <c r="PYX42" s="3188"/>
      <c r="PYY42" s="3188"/>
      <c r="PYZ42" s="3188"/>
      <c r="PZA42" s="3188"/>
      <c r="PZB42" s="3188"/>
      <c r="PZC42" s="3188"/>
      <c r="PZD42" s="3188"/>
      <c r="PZE42" s="3188"/>
      <c r="PZF42" s="3188"/>
      <c r="PZG42" s="3188"/>
      <c r="PZH42" s="3188"/>
      <c r="PZI42" s="3188"/>
      <c r="PZJ42" s="3188"/>
      <c r="PZK42" s="3188"/>
      <c r="PZL42" s="3188"/>
      <c r="PZM42" s="3188"/>
      <c r="PZN42" s="3188"/>
      <c r="PZO42" s="3188"/>
      <c r="PZP42" s="3188"/>
      <c r="PZQ42" s="3188"/>
      <c r="PZR42" s="3188"/>
      <c r="PZS42" s="3188"/>
      <c r="PZT42" s="3188"/>
      <c r="PZU42" s="3188"/>
      <c r="PZV42" s="3188"/>
      <c r="PZW42" s="3188"/>
      <c r="PZX42" s="3188"/>
      <c r="PZY42" s="3188"/>
      <c r="PZZ42" s="3188"/>
      <c r="QAA42" s="3188"/>
      <c r="QAB42" s="3188"/>
      <c r="QAC42" s="3188"/>
      <c r="QAD42" s="3188"/>
      <c r="QAE42" s="3188"/>
      <c r="QAF42" s="3188"/>
      <c r="QAG42" s="3188"/>
      <c r="QAH42" s="3188"/>
      <c r="QAI42" s="3188"/>
      <c r="QAJ42" s="3188"/>
      <c r="QAK42" s="3188"/>
      <c r="QAL42" s="3188"/>
      <c r="QAM42" s="3188"/>
      <c r="QAN42" s="3188"/>
      <c r="QAO42" s="3188"/>
      <c r="QAP42" s="3188"/>
      <c r="QAQ42" s="3188"/>
      <c r="QAR42" s="3188"/>
      <c r="QAS42" s="3188"/>
      <c r="QAT42" s="3188"/>
      <c r="QAU42" s="3188"/>
      <c r="QAV42" s="3188"/>
      <c r="QAW42" s="3188"/>
      <c r="QAX42" s="3188"/>
      <c r="QAY42" s="3188"/>
      <c r="QAZ42" s="3188"/>
      <c r="QBA42" s="3188"/>
      <c r="QBB42" s="3188"/>
      <c r="QBC42" s="3188"/>
      <c r="QBD42" s="3188"/>
      <c r="QBE42" s="3188"/>
      <c r="QBF42" s="3188"/>
      <c r="QBG42" s="3188"/>
      <c r="QBH42" s="3188"/>
      <c r="QBI42" s="3188"/>
      <c r="QBJ42" s="3188"/>
      <c r="QBK42" s="3188"/>
      <c r="QBL42" s="3188"/>
      <c r="QBM42" s="3188"/>
      <c r="QBN42" s="3188"/>
      <c r="QBO42" s="3188"/>
      <c r="QBP42" s="3188"/>
      <c r="QBQ42" s="3188"/>
      <c r="QBR42" s="3188"/>
      <c r="QBS42" s="3188"/>
      <c r="QBT42" s="3188"/>
      <c r="QBU42" s="3188"/>
      <c r="QBV42" s="3188"/>
      <c r="QBW42" s="3188"/>
      <c r="QBX42" s="3188"/>
      <c r="QBY42" s="3188"/>
      <c r="QBZ42" s="3188"/>
      <c r="QCA42" s="3188"/>
      <c r="QCB42" s="3188"/>
      <c r="QCC42" s="3188"/>
      <c r="QCD42" s="3188"/>
      <c r="QCE42" s="3188"/>
      <c r="QCF42" s="3188"/>
      <c r="QCG42" s="3188"/>
      <c r="QCH42" s="3188"/>
      <c r="QCI42" s="3188"/>
      <c r="QCJ42" s="3188"/>
      <c r="QCK42" s="3188"/>
      <c r="QCL42" s="3188"/>
      <c r="QCM42" s="3188"/>
      <c r="QCN42" s="3188"/>
      <c r="QCO42" s="3188"/>
      <c r="QCP42" s="3188"/>
      <c r="QCQ42" s="3188"/>
      <c r="QCR42" s="3188"/>
      <c r="QCS42" s="3188"/>
      <c r="QCT42" s="3188"/>
      <c r="QCU42" s="3188"/>
      <c r="QCV42" s="3188"/>
      <c r="QCW42" s="3188"/>
      <c r="QCX42" s="3188"/>
      <c r="QCY42" s="3188"/>
      <c r="QCZ42" s="3188"/>
      <c r="QDA42" s="3188"/>
      <c r="QDB42" s="3188"/>
      <c r="QDC42" s="3188"/>
      <c r="QDD42" s="3188"/>
      <c r="QDE42" s="3188"/>
      <c r="QDF42" s="3188"/>
      <c r="QDG42" s="3188"/>
      <c r="QDH42" s="3188"/>
      <c r="QDI42" s="3188"/>
      <c r="QDJ42" s="3188"/>
      <c r="QDK42" s="3188"/>
      <c r="QDL42" s="3188"/>
      <c r="QDM42" s="3188"/>
      <c r="QDN42" s="3188"/>
      <c r="QDO42" s="3188"/>
      <c r="QDP42" s="3188"/>
      <c r="QDQ42" s="3188"/>
      <c r="QDR42" s="3188"/>
      <c r="QDS42" s="3188"/>
      <c r="QDT42" s="3188"/>
      <c r="QDU42" s="3188"/>
      <c r="QDV42" s="3188"/>
      <c r="QDW42" s="3188"/>
      <c r="QDX42" s="3188"/>
      <c r="QDY42" s="3188"/>
      <c r="QDZ42" s="3188"/>
      <c r="QEA42" s="3188"/>
      <c r="QEB42" s="3188"/>
      <c r="QEC42" s="3188"/>
      <c r="QED42" s="3188"/>
      <c r="QEE42" s="3188"/>
      <c r="QEF42" s="3188"/>
      <c r="QEG42" s="3188"/>
      <c r="QEH42" s="3188"/>
      <c r="QEI42" s="3188"/>
      <c r="QEJ42" s="3188"/>
      <c r="QEK42" s="3188"/>
      <c r="QEL42" s="3188"/>
      <c r="QEM42" s="3188"/>
      <c r="QEN42" s="3188"/>
      <c r="QEO42" s="3188"/>
      <c r="QEP42" s="3188"/>
      <c r="QEQ42" s="3188"/>
      <c r="QER42" s="3188"/>
      <c r="QES42" s="3188"/>
      <c r="QET42" s="3188"/>
      <c r="QEU42" s="3188"/>
      <c r="QEV42" s="3188"/>
      <c r="QEW42" s="3188"/>
      <c r="QEX42" s="3188"/>
      <c r="QEY42" s="3188"/>
      <c r="QEZ42" s="3188"/>
      <c r="QFA42" s="3188"/>
      <c r="QFB42" s="3188"/>
      <c r="QFC42" s="3188"/>
      <c r="QFD42" s="3188"/>
      <c r="QFE42" s="3188"/>
      <c r="QFF42" s="3188"/>
      <c r="QFG42" s="3188"/>
      <c r="QFH42" s="3188"/>
      <c r="QFI42" s="3188"/>
      <c r="QFJ42" s="3188"/>
      <c r="QFK42" s="3188"/>
      <c r="QFL42" s="3188"/>
      <c r="QFM42" s="3188"/>
      <c r="QFN42" s="3188"/>
      <c r="QFO42" s="3188"/>
      <c r="QFP42" s="3188"/>
      <c r="QFQ42" s="3188"/>
      <c r="QFR42" s="3188"/>
      <c r="QFS42" s="3188"/>
      <c r="QFT42" s="3188"/>
      <c r="QFU42" s="3188"/>
      <c r="QFV42" s="3188"/>
      <c r="QFW42" s="3188"/>
      <c r="QFX42" s="3188"/>
      <c r="QFY42" s="3188"/>
      <c r="QFZ42" s="3188"/>
      <c r="QGA42" s="3188"/>
      <c r="QGB42" s="3188"/>
      <c r="QGC42" s="3188"/>
      <c r="QGD42" s="3188"/>
      <c r="QGE42" s="3188"/>
      <c r="QGF42" s="3188"/>
      <c r="QGG42" s="3188"/>
      <c r="QGH42" s="3188"/>
      <c r="QGI42" s="3188"/>
      <c r="QGJ42" s="3188"/>
      <c r="QGK42" s="3188"/>
      <c r="QGL42" s="3188"/>
      <c r="QGM42" s="3188"/>
      <c r="QGN42" s="3188"/>
      <c r="QGO42" s="3188"/>
      <c r="QGP42" s="3188"/>
      <c r="QGQ42" s="3188"/>
      <c r="QGR42" s="3188"/>
      <c r="QGS42" s="3188"/>
      <c r="QGT42" s="3188"/>
      <c r="QGU42" s="3188"/>
      <c r="QGV42" s="3188"/>
      <c r="QGW42" s="3188"/>
      <c r="QGX42" s="3188"/>
      <c r="QGY42" s="3188"/>
      <c r="QGZ42" s="3188"/>
      <c r="QHA42" s="3188"/>
      <c r="QHB42" s="3188"/>
      <c r="QHC42" s="3188"/>
      <c r="QHD42" s="3188"/>
      <c r="QHE42" s="3188"/>
      <c r="QHF42" s="3188"/>
      <c r="QHG42" s="3188"/>
      <c r="QHH42" s="3188"/>
      <c r="QHI42" s="3188"/>
      <c r="QHJ42" s="3188"/>
      <c r="QHK42" s="3188"/>
      <c r="QHL42" s="3188"/>
      <c r="QHM42" s="3188"/>
      <c r="QHN42" s="3188"/>
      <c r="QHO42" s="3188"/>
      <c r="QHP42" s="3188"/>
      <c r="QHQ42" s="3188"/>
      <c r="QHR42" s="3188"/>
      <c r="QHS42" s="3188"/>
      <c r="QHT42" s="3188"/>
      <c r="QHU42" s="3188"/>
      <c r="QHV42" s="3188"/>
      <c r="QHW42" s="3188"/>
      <c r="QHX42" s="3188"/>
      <c r="QHY42" s="3188"/>
      <c r="QHZ42" s="3188"/>
      <c r="QIA42" s="3188"/>
      <c r="QIB42" s="3188"/>
      <c r="QIC42" s="3188"/>
      <c r="QID42" s="3188"/>
      <c r="QIE42" s="3188"/>
      <c r="QIF42" s="3188"/>
      <c r="QIG42" s="3188"/>
      <c r="QIH42" s="3188"/>
      <c r="QII42" s="3188"/>
      <c r="QIJ42" s="3188"/>
      <c r="QIK42" s="3188"/>
      <c r="QIL42" s="3188"/>
      <c r="QIM42" s="3188"/>
      <c r="QIN42" s="3188"/>
      <c r="QIO42" s="3188"/>
      <c r="QIP42" s="3188"/>
      <c r="QIQ42" s="3188"/>
      <c r="QIR42" s="3188"/>
      <c r="QIS42" s="3188"/>
      <c r="QIT42" s="3188"/>
      <c r="QIU42" s="3188"/>
      <c r="QIV42" s="3188"/>
      <c r="QIW42" s="3188"/>
      <c r="QIX42" s="3188"/>
      <c r="QIY42" s="3188"/>
      <c r="QIZ42" s="3188"/>
      <c r="QJA42" s="3188"/>
      <c r="QJB42" s="3188"/>
      <c r="QJC42" s="3188"/>
      <c r="QJD42" s="3188"/>
      <c r="QJE42" s="3188"/>
      <c r="QJF42" s="3188"/>
      <c r="QJG42" s="3188"/>
      <c r="QJH42" s="3188"/>
      <c r="QJI42" s="3188"/>
      <c r="QJJ42" s="3188"/>
      <c r="QJK42" s="3188"/>
      <c r="QJL42" s="3188"/>
      <c r="QJM42" s="3188"/>
      <c r="QJN42" s="3188"/>
      <c r="QJO42" s="3188"/>
      <c r="QJP42" s="3188"/>
      <c r="QJQ42" s="3188"/>
      <c r="QJR42" s="3188"/>
      <c r="QJS42" s="3188"/>
      <c r="QJT42" s="3188"/>
      <c r="QJU42" s="3188"/>
      <c r="QJV42" s="3188"/>
      <c r="QJW42" s="3188"/>
      <c r="QJX42" s="3188"/>
      <c r="QJY42" s="3188"/>
      <c r="QJZ42" s="3188"/>
      <c r="QKA42" s="3188"/>
      <c r="QKB42" s="3188"/>
      <c r="QKC42" s="3188"/>
      <c r="QKD42" s="3188"/>
      <c r="QKE42" s="3188"/>
      <c r="QKF42" s="3188"/>
      <c r="QKG42" s="3188"/>
      <c r="QKH42" s="3188"/>
      <c r="QKI42" s="3188"/>
      <c r="QKJ42" s="3188"/>
      <c r="QKK42" s="3188"/>
      <c r="QKL42" s="3188"/>
      <c r="QKM42" s="3188"/>
      <c r="QKN42" s="3188"/>
      <c r="QKO42" s="3188"/>
      <c r="QKP42" s="3188"/>
      <c r="QKQ42" s="3188"/>
      <c r="QKR42" s="3188"/>
      <c r="QKS42" s="3188"/>
      <c r="QKT42" s="3188"/>
      <c r="QKU42" s="3188"/>
      <c r="QKV42" s="3188"/>
      <c r="QKW42" s="3188"/>
      <c r="QKX42" s="3188"/>
      <c r="QKY42" s="3188"/>
      <c r="QKZ42" s="3188"/>
      <c r="QLA42" s="3188"/>
      <c r="QLB42" s="3188"/>
      <c r="QLC42" s="3188"/>
      <c r="QLD42" s="3188"/>
      <c r="QLE42" s="3188"/>
      <c r="QLF42" s="3188"/>
      <c r="QLG42" s="3188"/>
      <c r="QLH42" s="3188"/>
      <c r="QLI42" s="3188"/>
      <c r="QLJ42" s="3188"/>
      <c r="QLK42" s="3188"/>
      <c r="QLL42" s="3188"/>
      <c r="QLM42" s="3188"/>
      <c r="QLN42" s="3188"/>
      <c r="QLO42" s="3188"/>
      <c r="QLP42" s="3188"/>
      <c r="QLQ42" s="3188"/>
      <c r="QLR42" s="3188"/>
      <c r="QLS42" s="3188"/>
      <c r="QLT42" s="3188"/>
      <c r="QLU42" s="3188"/>
      <c r="QLV42" s="3188"/>
      <c r="QLW42" s="3188"/>
      <c r="QLX42" s="3188"/>
      <c r="QLY42" s="3188"/>
      <c r="QLZ42" s="3188"/>
      <c r="QMA42" s="3188"/>
      <c r="QMB42" s="3188"/>
      <c r="QMC42" s="3188"/>
      <c r="QMD42" s="3188"/>
      <c r="QME42" s="3188"/>
      <c r="QMF42" s="3188"/>
      <c r="QMG42" s="3188"/>
      <c r="QMH42" s="3188"/>
      <c r="QMI42" s="3188"/>
      <c r="QMJ42" s="3188"/>
      <c r="QMK42" s="3188"/>
      <c r="QML42" s="3188"/>
      <c r="QMM42" s="3188"/>
      <c r="QMN42" s="3188"/>
      <c r="QMO42" s="3188"/>
      <c r="QMP42" s="3188"/>
      <c r="QMQ42" s="3188"/>
      <c r="QMR42" s="3188"/>
      <c r="QMS42" s="3188"/>
      <c r="QMT42" s="3188"/>
      <c r="QMU42" s="3188"/>
      <c r="QMV42" s="3188"/>
      <c r="QMW42" s="3188"/>
      <c r="QMX42" s="3188"/>
      <c r="QMY42" s="3188"/>
      <c r="QMZ42" s="3188"/>
      <c r="QNA42" s="3188"/>
      <c r="QNB42" s="3188"/>
      <c r="QNC42" s="3188"/>
      <c r="QND42" s="3188"/>
      <c r="QNE42" s="3188"/>
      <c r="QNF42" s="3188"/>
      <c r="QNG42" s="3188"/>
      <c r="QNH42" s="3188"/>
      <c r="QNI42" s="3188"/>
      <c r="QNJ42" s="3188"/>
      <c r="QNK42" s="3188"/>
      <c r="QNL42" s="3188"/>
      <c r="QNM42" s="3188"/>
      <c r="QNN42" s="3188"/>
      <c r="QNO42" s="3188"/>
      <c r="QNP42" s="3188"/>
      <c r="QNQ42" s="3188"/>
      <c r="QNR42" s="3188"/>
      <c r="QNS42" s="3188"/>
      <c r="QNT42" s="3188"/>
      <c r="QNU42" s="3188"/>
      <c r="QNV42" s="3188"/>
      <c r="QNW42" s="3188"/>
      <c r="QNX42" s="3188"/>
      <c r="QNY42" s="3188"/>
      <c r="QNZ42" s="3188"/>
      <c r="QOA42" s="3188"/>
      <c r="QOB42" s="3188"/>
      <c r="QOC42" s="3188"/>
      <c r="QOD42" s="3188"/>
      <c r="QOE42" s="3188"/>
      <c r="QOF42" s="3188"/>
      <c r="QOG42" s="3188"/>
      <c r="QOH42" s="3188"/>
      <c r="QOI42" s="3188"/>
      <c r="QOJ42" s="3188"/>
      <c r="QOK42" s="3188"/>
      <c r="QOL42" s="3188"/>
      <c r="QOM42" s="3188"/>
      <c r="QON42" s="3188"/>
      <c r="QOO42" s="3188"/>
      <c r="QOP42" s="3188"/>
      <c r="QOQ42" s="3188"/>
      <c r="QOR42" s="3188"/>
      <c r="QOS42" s="3188"/>
      <c r="QOT42" s="3188"/>
      <c r="QOU42" s="3188"/>
      <c r="QOV42" s="3188"/>
      <c r="QOW42" s="3188"/>
      <c r="QOX42" s="3188"/>
      <c r="QOY42" s="3188"/>
      <c r="QOZ42" s="3188"/>
      <c r="QPA42" s="3188"/>
      <c r="QPB42" s="3188"/>
      <c r="QPC42" s="3188"/>
      <c r="QPD42" s="3188"/>
      <c r="QPE42" s="3188"/>
      <c r="QPF42" s="3188"/>
      <c r="QPG42" s="3188"/>
      <c r="QPH42" s="3188"/>
      <c r="QPI42" s="3188"/>
      <c r="QPJ42" s="3188"/>
      <c r="QPK42" s="3188"/>
      <c r="QPL42" s="3188"/>
      <c r="QPM42" s="3188"/>
      <c r="QPN42" s="3188"/>
      <c r="QPO42" s="3188"/>
      <c r="QPP42" s="3188"/>
      <c r="QPQ42" s="3188"/>
      <c r="QPR42" s="3188"/>
      <c r="QPS42" s="3188"/>
      <c r="QPT42" s="3188"/>
      <c r="QPU42" s="3188"/>
      <c r="QPV42" s="3188"/>
      <c r="QPW42" s="3188"/>
      <c r="QPX42" s="3188"/>
      <c r="QPY42" s="3188"/>
      <c r="QPZ42" s="3188"/>
      <c r="QQA42" s="3188"/>
      <c r="QQB42" s="3188"/>
      <c r="QQC42" s="3188"/>
      <c r="QQD42" s="3188"/>
      <c r="QQE42" s="3188"/>
      <c r="QQF42" s="3188"/>
      <c r="QQG42" s="3188"/>
      <c r="QQH42" s="3188"/>
      <c r="QQI42" s="3188"/>
      <c r="QQJ42" s="3188"/>
      <c r="QQK42" s="3188"/>
      <c r="QQL42" s="3188"/>
      <c r="QQM42" s="3188"/>
      <c r="QQN42" s="3188"/>
      <c r="QQO42" s="3188"/>
      <c r="QQP42" s="3188"/>
      <c r="QQQ42" s="3188"/>
      <c r="QQR42" s="3188"/>
      <c r="QQS42" s="3188"/>
      <c r="QQT42" s="3188"/>
      <c r="QQU42" s="3188"/>
      <c r="QQV42" s="3188"/>
      <c r="QQW42" s="3188"/>
      <c r="QQX42" s="3188"/>
      <c r="QQY42" s="3188"/>
      <c r="QQZ42" s="3188"/>
      <c r="QRA42" s="3188"/>
      <c r="QRB42" s="3188"/>
      <c r="QRC42" s="3188"/>
      <c r="QRD42" s="3188"/>
      <c r="QRE42" s="3188"/>
      <c r="QRF42" s="3188"/>
      <c r="QRG42" s="3188"/>
      <c r="QRH42" s="3188"/>
      <c r="QRI42" s="3188"/>
      <c r="QRJ42" s="3188"/>
      <c r="QRK42" s="3188"/>
      <c r="QRL42" s="3188"/>
      <c r="QRM42" s="3188"/>
      <c r="QRN42" s="3188"/>
      <c r="QRO42" s="3188"/>
      <c r="QRP42" s="3188"/>
      <c r="QRQ42" s="3188"/>
      <c r="QRR42" s="3188"/>
      <c r="QRS42" s="3188"/>
      <c r="QRT42" s="3188"/>
      <c r="QRU42" s="3188"/>
      <c r="QRV42" s="3188"/>
      <c r="QRW42" s="3188"/>
      <c r="QRX42" s="3188"/>
      <c r="QRY42" s="3188"/>
      <c r="QRZ42" s="3188"/>
      <c r="QSA42" s="3188"/>
      <c r="QSB42" s="3188"/>
      <c r="QSC42" s="3188"/>
      <c r="QSD42" s="3188"/>
      <c r="QSE42" s="3188"/>
      <c r="QSF42" s="3188"/>
      <c r="QSG42" s="3188"/>
      <c r="QSH42" s="3188"/>
      <c r="QSI42" s="3188"/>
      <c r="QSJ42" s="3188"/>
      <c r="QSK42" s="3188"/>
      <c r="QSL42" s="3188"/>
      <c r="QSM42" s="3188"/>
      <c r="QSN42" s="3188"/>
      <c r="QSO42" s="3188"/>
      <c r="QSP42" s="3188"/>
      <c r="QSQ42" s="3188"/>
      <c r="QSR42" s="3188"/>
      <c r="QSS42" s="3188"/>
      <c r="QST42" s="3188"/>
      <c r="QSU42" s="3188"/>
      <c r="QSV42" s="3188"/>
      <c r="QSW42" s="3188"/>
      <c r="QSX42" s="3188"/>
      <c r="QSY42" s="3188"/>
      <c r="QSZ42" s="3188"/>
      <c r="QTA42" s="3188"/>
      <c r="QTB42" s="3188"/>
      <c r="QTC42" s="3188"/>
      <c r="QTD42" s="3188"/>
      <c r="QTE42" s="3188"/>
      <c r="QTF42" s="3188"/>
      <c r="QTG42" s="3188"/>
      <c r="QTH42" s="3188"/>
      <c r="QTI42" s="3188"/>
      <c r="QTJ42" s="3188"/>
      <c r="QTK42" s="3188"/>
      <c r="QTL42" s="3188"/>
      <c r="QTM42" s="3188"/>
      <c r="QTN42" s="3188"/>
      <c r="QTO42" s="3188"/>
      <c r="QTP42" s="3188"/>
      <c r="QTQ42" s="3188"/>
      <c r="QTR42" s="3188"/>
      <c r="QTS42" s="3188"/>
      <c r="QTT42" s="3188"/>
      <c r="QTU42" s="3188"/>
      <c r="QTV42" s="3188"/>
      <c r="QTW42" s="3188"/>
      <c r="QTX42" s="3188"/>
      <c r="QTY42" s="3188"/>
      <c r="QTZ42" s="3188"/>
      <c r="QUA42" s="3188"/>
      <c r="QUB42" s="3188"/>
      <c r="QUC42" s="3188"/>
      <c r="QUD42" s="3188"/>
      <c r="QUE42" s="3188"/>
      <c r="QUF42" s="3188"/>
      <c r="QUG42" s="3188"/>
      <c r="QUH42" s="3188"/>
      <c r="QUI42" s="3188"/>
      <c r="QUJ42" s="3188"/>
      <c r="QUK42" s="3188"/>
      <c r="QUL42" s="3188"/>
      <c r="QUM42" s="3188"/>
      <c r="QUN42" s="3188"/>
      <c r="QUO42" s="3188"/>
      <c r="QUP42" s="3188"/>
      <c r="QUQ42" s="3188"/>
      <c r="QUR42" s="3188"/>
      <c r="QUS42" s="3188"/>
      <c r="QUT42" s="3188"/>
      <c r="QUU42" s="3188"/>
      <c r="QUV42" s="3188"/>
      <c r="QUW42" s="3188"/>
      <c r="QUX42" s="3188"/>
      <c r="QUY42" s="3188"/>
      <c r="QUZ42" s="3188"/>
      <c r="QVA42" s="3188"/>
      <c r="QVB42" s="3188"/>
      <c r="QVC42" s="3188"/>
      <c r="QVD42" s="3188"/>
      <c r="QVE42" s="3188"/>
      <c r="QVF42" s="3188"/>
      <c r="QVG42" s="3188"/>
      <c r="QVH42" s="3188"/>
      <c r="QVI42" s="3188"/>
      <c r="QVJ42" s="3188"/>
      <c r="QVK42" s="3188"/>
      <c r="QVL42" s="3188"/>
      <c r="QVM42" s="3188"/>
      <c r="QVN42" s="3188"/>
      <c r="QVO42" s="3188"/>
      <c r="QVP42" s="3188"/>
      <c r="QVQ42" s="3188"/>
      <c r="QVR42" s="3188"/>
      <c r="QVS42" s="3188"/>
      <c r="QVT42" s="3188"/>
      <c r="QVU42" s="3188"/>
      <c r="QVV42" s="3188"/>
      <c r="QVW42" s="3188"/>
      <c r="QVX42" s="3188"/>
      <c r="QVY42" s="3188"/>
      <c r="QVZ42" s="3188"/>
      <c r="QWA42" s="3188"/>
      <c r="QWB42" s="3188"/>
      <c r="QWC42" s="3188"/>
      <c r="QWD42" s="3188"/>
      <c r="QWE42" s="3188"/>
      <c r="QWF42" s="3188"/>
      <c r="QWG42" s="3188"/>
      <c r="QWH42" s="3188"/>
      <c r="QWI42" s="3188"/>
      <c r="QWJ42" s="3188"/>
      <c r="QWK42" s="3188"/>
      <c r="QWL42" s="3188"/>
      <c r="QWM42" s="3188"/>
      <c r="QWN42" s="3188"/>
      <c r="QWO42" s="3188"/>
      <c r="QWP42" s="3188"/>
      <c r="QWQ42" s="3188"/>
      <c r="QWR42" s="3188"/>
      <c r="QWS42" s="3188"/>
      <c r="QWT42" s="3188"/>
      <c r="QWU42" s="3188"/>
      <c r="QWV42" s="3188"/>
      <c r="QWW42" s="3188"/>
      <c r="QWX42" s="3188"/>
      <c r="QWY42" s="3188"/>
      <c r="QWZ42" s="3188"/>
      <c r="QXA42" s="3188"/>
      <c r="QXB42" s="3188"/>
      <c r="QXC42" s="3188"/>
      <c r="QXD42" s="3188"/>
      <c r="QXE42" s="3188"/>
      <c r="QXF42" s="3188"/>
      <c r="QXG42" s="3188"/>
      <c r="QXH42" s="3188"/>
      <c r="QXI42" s="3188"/>
      <c r="QXJ42" s="3188"/>
      <c r="QXK42" s="3188"/>
      <c r="QXL42" s="3188"/>
      <c r="QXM42" s="3188"/>
      <c r="QXN42" s="3188"/>
      <c r="QXO42" s="3188"/>
      <c r="QXP42" s="3188"/>
      <c r="QXQ42" s="3188"/>
      <c r="QXR42" s="3188"/>
      <c r="QXS42" s="3188"/>
      <c r="QXT42" s="3188"/>
      <c r="QXU42" s="3188"/>
      <c r="QXV42" s="3188"/>
      <c r="QXW42" s="3188"/>
      <c r="QXX42" s="3188"/>
      <c r="QXY42" s="3188"/>
      <c r="QXZ42" s="3188"/>
      <c r="QYA42" s="3188"/>
      <c r="QYB42" s="3188"/>
      <c r="QYC42" s="3188"/>
      <c r="QYD42" s="3188"/>
      <c r="QYE42" s="3188"/>
      <c r="QYF42" s="3188"/>
      <c r="QYG42" s="3188"/>
      <c r="QYH42" s="3188"/>
      <c r="QYI42" s="3188"/>
      <c r="QYJ42" s="3188"/>
      <c r="QYK42" s="3188"/>
      <c r="QYL42" s="3188"/>
      <c r="QYM42" s="3188"/>
      <c r="QYN42" s="3188"/>
      <c r="QYO42" s="3188"/>
      <c r="QYP42" s="3188"/>
      <c r="QYQ42" s="3188"/>
      <c r="QYR42" s="3188"/>
      <c r="QYS42" s="3188"/>
      <c r="QYT42" s="3188"/>
      <c r="QYU42" s="3188"/>
      <c r="QYV42" s="3188"/>
      <c r="QYW42" s="3188"/>
      <c r="QYX42" s="3188"/>
      <c r="QYY42" s="3188"/>
      <c r="QYZ42" s="3188"/>
      <c r="QZA42" s="3188"/>
      <c r="QZB42" s="3188"/>
      <c r="QZC42" s="3188"/>
      <c r="QZD42" s="3188"/>
      <c r="QZE42" s="3188"/>
      <c r="QZF42" s="3188"/>
      <c r="QZG42" s="3188"/>
      <c r="QZH42" s="3188"/>
      <c r="QZI42" s="3188"/>
      <c r="QZJ42" s="3188"/>
      <c r="QZK42" s="3188"/>
      <c r="QZL42" s="3188"/>
      <c r="QZM42" s="3188"/>
      <c r="QZN42" s="3188"/>
      <c r="QZO42" s="3188"/>
      <c r="QZP42" s="3188"/>
      <c r="QZQ42" s="3188"/>
      <c r="QZR42" s="3188"/>
      <c r="QZS42" s="3188"/>
      <c r="QZT42" s="3188"/>
      <c r="QZU42" s="3188"/>
      <c r="QZV42" s="3188"/>
      <c r="QZW42" s="3188"/>
      <c r="QZX42" s="3188"/>
      <c r="QZY42" s="3188"/>
      <c r="QZZ42" s="3188"/>
      <c r="RAA42" s="3188"/>
      <c r="RAB42" s="3188"/>
      <c r="RAC42" s="3188"/>
      <c r="RAD42" s="3188"/>
      <c r="RAE42" s="3188"/>
      <c r="RAF42" s="3188"/>
      <c r="RAG42" s="3188"/>
      <c r="RAH42" s="3188"/>
      <c r="RAI42" s="3188"/>
      <c r="RAJ42" s="3188"/>
      <c r="RAK42" s="3188"/>
      <c r="RAL42" s="3188"/>
      <c r="RAM42" s="3188"/>
      <c r="RAN42" s="3188"/>
      <c r="RAO42" s="3188"/>
      <c r="RAP42" s="3188"/>
      <c r="RAQ42" s="3188"/>
      <c r="RAR42" s="3188"/>
      <c r="RAS42" s="3188"/>
      <c r="RAT42" s="3188"/>
      <c r="RAU42" s="3188"/>
      <c r="RAV42" s="3188"/>
      <c r="RAW42" s="3188"/>
      <c r="RAX42" s="3188"/>
      <c r="RAY42" s="3188"/>
      <c r="RAZ42" s="3188"/>
      <c r="RBA42" s="3188"/>
      <c r="RBB42" s="3188"/>
      <c r="RBC42" s="3188"/>
      <c r="RBD42" s="3188"/>
      <c r="RBE42" s="3188"/>
      <c r="RBF42" s="3188"/>
      <c r="RBG42" s="3188"/>
      <c r="RBH42" s="3188"/>
      <c r="RBI42" s="3188"/>
      <c r="RBJ42" s="3188"/>
      <c r="RBK42" s="3188"/>
      <c r="RBL42" s="3188"/>
      <c r="RBM42" s="3188"/>
      <c r="RBN42" s="3188"/>
      <c r="RBO42" s="3188"/>
      <c r="RBP42" s="3188"/>
      <c r="RBQ42" s="3188"/>
      <c r="RBR42" s="3188"/>
      <c r="RBS42" s="3188"/>
      <c r="RBT42" s="3188"/>
      <c r="RBU42" s="3188"/>
      <c r="RBV42" s="3188"/>
      <c r="RBW42" s="3188"/>
      <c r="RBX42" s="3188"/>
      <c r="RBY42" s="3188"/>
      <c r="RBZ42" s="3188"/>
      <c r="RCA42" s="3188"/>
      <c r="RCB42" s="3188"/>
      <c r="RCC42" s="3188"/>
      <c r="RCD42" s="3188"/>
      <c r="RCE42" s="3188"/>
      <c r="RCF42" s="3188"/>
      <c r="RCG42" s="3188"/>
      <c r="RCH42" s="3188"/>
      <c r="RCI42" s="3188"/>
      <c r="RCJ42" s="3188"/>
      <c r="RCK42" s="3188"/>
      <c r="RCL42" s="3188"/>
      <c r="RCM42" s="3188"/>
      <c r="RCN42" s="3188"/>
      <c r="RCO42" s="3188"/>
      <c r="RCP42" s="3188"/>
      <c r="RCQ42" s="3188"/>
      <c r="RCR42" s="3188"/>
      <c r="RCS42" s="3188"/>
      <c r="RCT42" s="3188"/>
      <c r="RCU42" s="3188"/>
      <c r="RCV42" s="3188"/>
      <c r="RCW42" s="3188"/>
      <c r="RCX42" s="3188"/>
      <c r="RCY42" s="3188"/>
      <c r="RCZ42" s="3188"/>
      <c r="RDA42" s="3188"/>
      <c r="RDB42" s="3188"/>
      <c r="RDC42" s="3188"/>
      <c r="RDD42" s="3188"/>
      <c r="RDE42" s="3188"/>
      <c r="RDF42" s="3188"/>
      <c r="RDG42" s="3188"/>
      <c r="RDH42" s="3188"/>
      <c r="RDI42" s="3188"/>
      <c r="RDJ42" s="3188"/>
      <c r="RDK42" s="3188"/>
      <c r="RDL42" s="3188"/>
      <c r="RDM42" s="3188"/>
      <c r="RDN42" s="3188"/>
      <c r="RDO42" s="3188"/>
      <c r="RDP42" s="3188"/>
      <c r="RDQ42" s="3188"/>
      <c r="RDR42" s="3188"/>
      <c r="RDS42" s="3188"/>
      <c r="RDT42" s="3188"/>
      <c r="RDU42" s="3188"/>
      <c r="RDV42" s="3188"/>
      <c r="RDW42" s="3188"/>
      <c r="RDX42" s="3188"/>
      <c r="RDY42" s="3188"/>
      <c r="RDZ42" s="3188"/>
      <c r="REA42" s="3188"/>
      <c r="REB42" s="3188"/>
      <c r="REC42" s="3188"/>
      <c r="RED42" s="3188"/>
      <c r="REE42" s="3188"/>
      <c r="REF42" s="3188"/>
      <c r="REG42" s="3188"/>
      <c r="REH42" s="3188"/>
      <c r="REI42" s="3188"/>
      <c r="REJ42" s="3188"/>
      <c r="REK42" s="3188"/>
      <c r="REL42" s="3188"/>
      <c r="REM42" s="3188"/>
      <c r="REN42" s="3188"/>
      <c r="REO42" s="3188"/>
      <c r="REP42" s="3188"/>
      <c r="REQ42" s="3188"/>
      <c r="RER42" s="3188"/>
      <c r="RES42" s="3188"/>
      <c r="RET42" s="3188"/>
      <c r="REU42" s="3188"/>
      <c r="REV42" s="3188"/>
      <c r="REW42" s="3188"/>
      <c r="REX42" s="3188"/>
      <c r="REY42" s="3188"/>
      <c r="REZ42" s="3188"/>
      <c r="RFA42" s="3188"/>
      <c r="RFB42" s="3188"/>
      <c r="RFC42" s="3188"/>
      <c r="RFD42" s="3188"/>
      <c r="RFE42" s="3188"/>
      <c r="RFF42" s="3188"/>
      <c r="RFG42" s="3188"/>
      <c r="RFH42" s="3188"/>
      <c r="RFI42" s="3188"/>
      <c r="RFJ42" s="3188"/>
      <c r="RFK42" s="3188"/>
      <c r="RFL42" s="3188"/>
      <c r="RFM42" s="3188"/>
      <c r="RFN42" s="3188"/>
      <c r="RFO42" s="3188"/>
      <c r="RFP42" s="3188"/>
      <c r="RFQ42" s="3188"/>
      <c r="RFR42" s="3188"/>
      <c r="RFS42" s="3188"/>
      <c r="RFT42" s="3188"/>
      <c r="RFU42" s="3188"/>
      <c r="RFV42" s="3188"/>
      <c r="RFW42" s="3188"/>
      <c r="RFX42" s="3188"/>
      <c r="RFY42" s="3188"/>
      <c r="RFZ42" s="3188"/>
      <c r="RGA42" s="3188"/>
      <c r="RGB42" s="3188"/>
      <c r="RGC42" s="3188"/>
      <c r="RGD42" s="3188"/>
      <c r="RGE42" s="3188"/>
      <c r="RGF42" s="3188"/>
      <c r="RGG42" s="3188"/>
      <c r="RGH42" s="3188"/>
      <c r="RGI42" s="3188"/>
      <c r="RGJ42" s="3188"/>
      <c r="RGK42" s="3188"/>
      <c r="RGL42" s="3188"/>
      <c r="RGM42" s="3188"/>
      <c r="RGN42" s="3188"/>
      <c r="RGO42" s="3188"/>
      <c r="RGP42" s="3188"/>
      <c r="RGQ42" s="3188"/>
      <c r="RGR42" s="3188"/>
      <c r="RGS42" s="3188"/>
      <c r="RGT42" s="3188"/>
      <c r="RGU42" s="3188"/>
      <c r="RGV42" s="3188"/>
      <c r="RGW42" s="3188"/>
      <c r="RGX42" s="3188"/>
      <c r="RGY42" s="3188"/>
      <c r="RGZ42" s="3188"/>
      <c r="RHA42" s="3188"/>
      <c r="RHB42" s="3188"/>
      <c r="RHC42" s="3188"/>
      <c r="RHD42" s="3188"/>
      <c r="RHE42" s="3188"/>
      <c r="RHF42" s="3188"/>
      <c r="RHG42" s="3188"/>
      <c r="RHH42" s="3188"/>
      <c r="RHI42" s="3188"/>
      <c r="RHJ42" s="3188"/>
      <c r="RHK42" s="3188"/>
      <c r="RHL42" s="3188"/>
      <c r="RHM42" s="3188"/>
      <c r="RHN42" s="3188"/>
      <c r="RHO42" s="3188"/>
      <c r="RHP42" s="3188"/>
      <c r="RHQ42" s="3188"/>
      <c r="RHR42" s="3188"/>
      <c r="RHS42" s="3188"/>
      <c r="RHT42" s="3188"/>
      <c r="RHU42" s="3188"/>
      <c r="RHV42" s="3188"/>
      <c r="RHW42" s="3188"/>
      <c r="RHX42" s="3188"/>
      <c r="RHY42" s="3188"/>
      <c r="RHZ42" s="3188"/>
      <c r="RIA42" s="3188"/>
      <c r="RIB42" s="3188"/>
      <c r="RIC42" s="3188"/>
      <c r="RID42" s="3188"/>
      <c r="RIE42" s="3188"/>
      <c r="RIF42" s="3188"/>
      <c r="RIG42" s="3188"/>
      <c r="RIH42" s="3188"/>
      <c r="RII42" s="3188"/>
      <c r="RIJ42" s="3188"/>
      <c r="RIK42" s="3188"/>
      <c r="RIL42" s="3188"/>
      <c r="RIM42" s="3188"/>
      <c r="RIN42" s="3188"/>
      <c r="RIO42" s="3188"/>
      <c r="RIP42" s="3188"/>
      <c r="RIQ42" s="3188"/>
      <c r="RIR42" s="3188"/>
      <c r="RIS42" s="3188"/>
      <c r="RIT42" s="3188"/>
      <c r="RIU42" s="3188"/>
      <c r="RIV42" s="3188"/>
      <c r="RIW42" s="3188"/>
      <c r="RIX42" s="3188"/>
      <c r="RIY42" s="3188"/>
      <c r="RIZ42" s="3188"/>
      <c r="RJA42" s="3188"/>
      <c r="RJB42" s="3188"/>
      <c r="RJC42" s="3188"/>
      <c r="RJD42" s="3188"/>
      <c r="RJE42" s="3188"/>
      <c r="RJF42" s="3188"/>
      <c r="RJG42" s="3188"/>
      <c r="RJH42" s="3188"/>
      <c r="RJI42" s="3188"/>
      <c r="RJJ42" s="3188"/>
      <c r="RJK42" s="3188"/>
      <c r="RJL42" s="3188"/>
      <c r="RJM42" s="3188"/>
      <c r="RJN42" s="3188"/>
      <c r="RJO42" s="3188"/>
      <c r="RJP42" s="3188"/>
      <c r="RJQ42" s="3188"/>
      <c r="RJR42" s="3188"/>
      <c r="RJS42" s="3188"/>
      <c r="RJT42" s="3188"/>
      <c r="RJU42" s="3188"/>
      <c r="RJV42" s="3188"/>
      <c r="RJW42" s="3188"/>
      <c r="RJX42" s="3188"/>
      <c r="RJY42" s="3188"/>
      <c r="RJZ42" s="3188"/>
      <c r="RKA42" s="3188"/>
      <c r="RKB42" s="3188"/>
      <c r="RKC42" s="3188"/>
      <c r="RKD42" s="3188"/>
      <c r="RKE42" s="3188"/>
      <c r="RKF42" s="3188"/>
      <c r="RKG42" s="3188"/>
      <c r="RKH42" s="3188"/>
      <c r="RKI42" s="3188"/>
      <c r="RKJ42" s="3188"/>
      <c r="RKK42" s="3188"/>
      <c r="RKL42" s="3188"/>
      <c r="RKM42" s="3188"/>
      <c r="RKN42" s="3188"/>
      <c r="RKO42" s="3188"/>
      <c r="RKP42" s="3188"/>
      <c r="RKQ42" s="3188"/>
      <c r="RKR42" s="3188"/>
      <c r="RKS42" s="3188"/>
      <c r="RKT42" s="3188"/>
      <c r="RKU42" s="3188"/>
      <c r="RKV42" s="3188"/>
      <c r="RKW42" s="3188"/>
      <c r="RKX42" s="3188"/>
      <c r="RKY42" s="3188"/>
      <c r="RKZ42" s="3188"/>
      <c r="RLA42" s="3188"/>
      <c r="RLB42" s="3188"/>
      <c r="RLC42" s="3188"/>
      <c r="RLD42" s="3188"/>
      <c r="RLE42" s="3188"/>
      <c r="RLF42" s="3188"/>
      <c r="RLG42" s="3188"/>
      <c r="RLH42" s="3188"/>
      <c r="RLI42" s="3188"/>
      <c r="RLJ42" s="3188"/>
      <c r="RLK42" s="3188"/>
      <c r="RLL42" s="3188"/>
      <c r="RLM42" s="3188"/>
      <c r="RLN42" s="3188"/>
      <c r="RLO42" s="3188"/>
      <c r="RLP42" s="3188"/>
      <c r="RLQ42" s="3188"/>
      <c r="RLR42" s="3188"/>
      <c r="RLS42" s="3188"/>
      <c r="RLT42" s="3188"/>
      <c r="RLU42" s="3188"/>
      <c r="RLV42" s="3188"/>
      <c r="RLW42" s="3188"/>
      <c r="RLX42" s="3188"/>
      <c r="RLY42" s="3188"/>
      <c r="RLZ42" s="3188"/>
      <c r="RMA42" s="3188"/>
      <c r="RMB42" s="3188"/>
      <c r="RMC42" s="3188"/>
      <c r="RMD42" s="3188"/>
      <c r="RME42" s="3188"/>
      <c r="RMF42" s="3188"/>
      <c r="RMG42" s="3188"/>
      <c r="RMH42" s="3188"/>
      <c r="RMI42" s="3188"/>
      <c r="RMJ42" s="3188"/>
      <c r="RMK42" s="3188"/>
      <c r="RML42" s="3188"/>
      <c r="RMM42" s="3188"/>
      <c r="RMN42" s="3188"/>
      <c r="RMO42" s="3188"/>
      <c r="RMP42" s="3188"/>
      <c r="RMQ42" s="3188"/>
      <c r="RMR42" s="3188"/>
      <c r="RMS42" s="3188"/>
      <c r="RMT42" s="3188"/>
      <c r="RMU42" s="3188"/>
      <c r="RMV42" s="3188"/>
      <c r="RMW42" s="3188"/>
      <c r="RMX42" s="3188"/>
      <c r="RMY42" s="3188"/>
      <c r="RMZ42" s="3188"/>
      <c r="RNA42" s="3188"/>
      <c r="RNB42" s="3188"/>
      <c r="RNC42" s="3188"/>
      <c r="RND42" s="3188"/>
      <c r="RNE42" s="3188"/>
      <c r="RNF42" s="3188"/>
      <c r="RNG42" s="3188"/>
      <c r="RNH42" s="3188"/>
      <c r="RNI42" s="3188"/>
      <c r="RNJ42" s="3188"/>
      <c r="RNK42" s="3188"/>
      <c r="RNL42" s="3188"/>
      <c r="RNM42" s="3188"/>
      <c r="RNN42" s="3188"/>
      <c r="RNO42" s="3188"/>
      <c r="RNP42" s="3188"/>
      <c r="RNQ42" s="3188"/>
      <c r="RNR42" s="3188"/>
      <c r="RNS42" s="3188"/>
      <c r="RNT42" s="3188"/>
      <c r="RNU42" s="3188"/>
      <c r="RNV42" s="3188"/>
      <c r="RNW42" s="3188"/>
      <c r="RNX42" s="3188"/>
      <c r="RNY42" s="3188"/>
      <c r="RNZ42" s="3188"/>
      <c r="ROA42" s="3188"/>
      <c r="ROB42" s="3188"/>
      <c r="ROC42" s="3188"/>
      <c r="ROD42" s="3188"/>
      <c r="ROE42" s="3188"/>
      <c r="ROF42" s="3188"/>
      <c r="ROG42" s="3188"/>
      <c r="ROH42" s="3188"/>
      <c r="ROI42" s="3188"/>
      <c r="ROJ42" s="3188"/>
      <c r="ROK42" s="3188"/>
      <c r="ROL42" s="3188"/>
      <c r="ROM42" s="3188"/>
      <c r="RON42" s="3188"/>
      <c r="ROO42" s="3188"/>
      <c r="ROP42" s="3188"/>
      <c r="ROQ42" s="3188"/>
      <c r="ROR42" s="3188"/>
      <c r="ROS42" s="3188"/>
      <c r="ROT42" s="3188"/>
      <c r="ROU42" s="3188"/>
      <c r="ROV42" s="3188"/>
      <c r="ROW42" s="3188"/>
      <c r="ROX42" s="3188"/>
      <c r="ROY42" s="3188"/>
      <c r="ROZ42" s="3188"/>
      <c r="RPA42" s="3188"/>
      <c r="RPB42" s="3188"/>
      <c r="RPC42" s="3188"/>
      <c r="RPD42" s="3188"/>
      <c r="RPE42" s="3188"/>
      <c r="RPF42" s="3188"/>
      <c r="RPG42" s="3188"/>
      <c r="RPH42" s="3188"/>
      <c r="RPI42" s="3188"/>
      <c r="RPJ42" s="3188"/>
      <c r="RPK42" s="3188"/>
      <c r="RPL42" s="3188"/>
      <c r="RPM42" s="3188"/>
      <c r="RPN42" s="3188"/>
      <c r="RPO42" s="3188"/>
      <c r="RPP42" s="3188"/>
      <c r="RPQ42" s="3188"/>
      <c r="RPR42" s="3188"/>
      <c r="RPS42" s="3188"/>
      <c r="RPT42" s="3188"/>
      <c r="RPU42" s="3188"/>
      <c r="RPV42" s="3188"/>
      <c r="RPW42" s="3188"/>
      <c r="RPX42" s="3188"/>
      <c r="RPY42" s="3188"/>
      <c r="RPZ42" s="3188"/>
      <c r="RQA42" s="3188"/>
      <c r="RQB42" s="3188"/>
      <c r="RQC42" s="3188"/>
      <c r="RQD42" s="3188"/>
      <c r="RQE42" s="3188"/>
      <c r="RQF42" s="3188"/>
      <c r="RQG42" s="3188"/>
      <c r="RQH42" s="3188"/>
      <c r="RQI42" s="3188"/>
      <c r="RQJ42" s="3188"/>
      <c r="RQK42" s="3188"/>
      <c r="RQL42" s="3188"/>
      <c r="RQM42" s="3188"/>
      <c r="RQN42" s="3188"/>
      <c r="RQO42" s="3188"/>
      <c r="RQP42" s="3188"/>
      <c r="RQQ42" s="3188"/>
      <c r="RQR42" s="3188"/>
      <c r="RQS42" s="3188"/>
      <c r="RQT42" s="3188"/>
      <c r="RQU42" s="3188"/>
      <c r="RQV42" s="3188"/>
      <c r="RQW42" s="3188"/>
      <c r="RQX42" s="3188"/>
      <c r="RQY42" s="3188"/>
      <c r="RQZ42" s="3188"/>
      <c r="RRA42" s="3188"/>
      <c r="RRB42" s="3188"/>
      <c r="RRC42" s="3188"/>
      <c r="RRD42" s="3188"/>
      <c r="RRE42" s="3188"/>
      <c r="RRF42" s="3188"/>
      <c r="RRG42" s="3188"/>
      <c r="RRH42" s="3188"/>
      <c r="RRI42" s="3188"/>
      <c r="RRJ42" s="3188"/>
      <c r="RRK42" s="3188"/>
      <c r="RRL42" s="3188"/>
      <c r="RRM42" s="3188"/>
      <c r="RRN42" s="3188"/>
      <c r="RRO42" s="3188"/>
      <c r="RRP42" s="3188"/>
      <c r="RRQ42" s="3188"/>
      <c r="RRR42" s="3188"/>
      <c r="RRS42" s="3188"/>
      <c r="RRT42" s="3188"/>
      <c r="RRU42" s="3188"/>
      <c r="RRV42" s="3188"/>
      <c r="RRW42" s="3188"/>
      <c r="RRX42" s="3188"/>
      <c r="RRY42" s="3188"/>
      <c r="RRZ42" s="3188"/>
      <c r="RSA42" s="3188"/>
      <c r="RSB42" s="3188"/>
      <c r="RSC42" s="3188"/>
      <c r="RSD42" s="3188"/>
      <c r="RSE42" s="3188"/>
      <c r="RSF42" s="3188"/>
      <c r="RSG42" s="3188"/>
      <c r="RSH42" s="3188"/>
      <c r="RSI42" s="3188"/>
      <c r="RSJ42" s="3188"/>
      <c r="RSK42" s="3188"/>
      <c r="RSL42" s="3188"/>
      <c r="RSM42" s="3188"/>
      <c r="RSN42" s="3188"/>
      <c r="RSO42" s="3188"/>
      <c r="RSP42" s="3188"/>
      <c r="RSQ42" s="3188"/>
      <c r="RSR42" s="3188"/>
      <c r="RSS42" s="3188"/>
      <c r="RST42" s="3188"/>
      <c r="RSU42" s="3188"/>
      <c r="RSV42" s="3188"/>
      <c r="RSW42" s="3188"/>
      <c r="RSX42" s="3188"/>
      <c r="RSY42" s="3188"/>
      <c r="RSZ42" s="3188"/>
      <c r="RTA42" s="3188"/>
      <c r="RTB42" s="3188"/>
      <c r="RTC42" s="3188"/>
      <c r="RTD42" s="3188"/>
      <c r="RTE42" s="3188"/>
      <c r="RTF42" s="3188"/>
      <c r="RTG42" s="3188"/>
      <c r="RTH42" s="3188"/>
      <c r="RTI42" s="3188"/>
      <c r="RTJ42" s="3188"/>
      <c r="RTK42" s="3188"/>
      <c r="RTL42" s="3188"/>
      <c r="RTM42" s="3188"/>
      <c r="RTN42" s="3188"/>
      <c r="RTO42" s="3188"/>
      <c r="RTP42" s="3188"/>
      <c r="RTQ42" s="3188"/>
      <c r="RTR42" s="3188"/>
      <c r="RTS42" s="3188"/>
      <c r="RTT42" s="3188"/>
      <c r="RTU42" s="3188"/>
      <c r="RTV42" s="3188"/>
      <c r="RTW42" s="3188"/>
      <c r="RTX42" s="3188"/>
      <c r="RTY42" s="3188"/>
      <c r="RTZ42" s="3188"/>
      <c r="RUA42" s="3188"/>
      <c r="RUB42" s="3188"/>
      <c r="RUC42" s="3188"/>
      <c r="RUD42" s="3188"/>
      <c r="RUE42" s="3188"/>
      <c r="RUF42" s="3188"/>
      <c r="RUG42" s="3188"/>
      <c r="RUH42" s="3188"/>
      <c r="RUI42" s="3188"/>
      <c r="RUJ42" s="3188"/>
      <c r="RUK42" s="3188"/>
      <c r="RUL42" s="3188"/>
      <c r="RUM42" s="3188"/>
      <c r="RUN42" s="3188"/>
      <c r="RUO42" s="3188"/>
      <c r="RUP42" s="3188"/>
      <c r="RUQ42" s="3188"/>
      <c r="RUR42" s="3188"/>
      <c r="RUS42" s="3188"/>
      <c r="RUT42" s="3188"/>
      <c r="RUU42" s="3188"/>
      <c r="RUV42" s="3188"/>
      <c r="RUW42" s="3188"/>
      <c r="RUX42" s="3188"/>
      <c r="RUY42" s="3188"/>
      <c r="RUZ42" s="3188"/>
      <c r="RVA42" s="3188"/>
      <c r="RVB42" s="3188"/>
      <c r="RVC42" s="3188"/>
      <c r="RVD42" s="3188"/>
      <c r="RVE42" s="3188"/>
      <c r="RVF42" s="3188"/>
      <c r="RVG42" s="3188"/>
      <c r="RVH42" s="3188"/>
      <c r="RVI42" s="3188"/>
      <c r="RVJ42" s="3188"/>
      <c r="RVK42" s="3188"/>
      <c r="RVL42" s="3188"/>
      <c r="RVM42" s="3188"/>
      <c r="RVN42" s="3188"/>
      <c r="RVO42" s="3188"/>
      <c r="RVP42" s="3188"/>
      <c r="RVQ42" s="3188"/>
      <c r="RVR42" s="3188"/>
      <c r="RVS42" s="3188"/>
      <c r="RVT42" s="3188"/>
      <c r="RVU42" s="3188"/>
      <c r="RVV42" s="3188"/>
      <c r="RVW42" s="3188"/>
      <c r="RVX42" s="3188"/>
      <c r="RVY42" s="3188"/>
      <c r="RVZ42" s="3188"/>
      <c r="RWA42" s="3188"/>
      <c r="RWB42" s="3188"/>
      <c r="RWC42" s="3188"/>
      <c r="RWD42" s="3188"/>
      <c r="RWE42" s="3188"/>
      <c r="RWF42" s="3188"/>
      <c r="RWG42" s="3188"/>
      <c r="RWH42" s="3188"/>
      <c r="RWI42" s="3188"/>
      <c r="RWJ42" s="3188"/>
      <c r="RWK42" s="3188"/>
      <c r="RWL42" s="3188"/>
      <c r="RWM42" s="3188"/>
      <c r="RWN42" s="3188"/>
      <c r="RWO42" s="3188"/>
      <c r="RWP42" s="3188"/>
      <c r="RWQ42" s="3188"/>
      <c r="RWR42" s="3188"/>
      <c r="RWS42" s="3188"/>
      <c r="RWT42" s="3188"/>
      <c r="RWU42" s="3188"/>
      <c r="RWV42" s="3188"/>
      <c r="RWW42" s="3188"/>
      <c r="RWX42" s="3188"/>
      <c r="RWY42" s="3188"/>
      <c r="RWZ42" s="3188"/>
      <c r="RXA42" s="3188"/>
      <c r="RXB42" s="3188"/>
      <c r="RXC42" s="3188"/>
      <c r="RXD42" s="3188"/>
      <c r="RXE42" s="3188"/>
      <c r="RXF42" s="3188"/>
      <c r="RXG42" s="3188"/>
      <c r="RXH42" s="3188"/>
      <c r="RXI42" s="3188"/>
      <c r="RXJ42" s="3188"/>
      <c r="RXK42" s="3188"/>
      <c r="RXL42" s="3188"/>
      <c r="RXM42" s="3188"/>
      <c r="RXN42" s="3188"/>
      <c r="RXO42" s="3188"/>
      <c r="RXP42" s="3188"/>
      <c r="RXQ42" s="3188"/>
      <c r="RXR42" s="3188"/>
      <c r="RXS42" s="3188"/>
      <c r="RXT42" s="3188"/>
      <c r="RXU42" s="3188"/>
      <c r="RXV42" s="3188"/>
      <c r="RXW42" s="3188"/>
      <c r="RXX42" s="3188"/>
      <c r="RXY42" s="3188"/>
      <c r="RXZ42" s="3188"/>
      <c r="RYA42" s="3188"/>
      <c r="RYB42" s="3188"/>
      <c r="RYC42" s="3188"/>
      <c r="RYD42" s="3188"/>
      <c r="RYE42" s="3188"/>
      <c r="RYF42" s="3188"/>
      <c r="RYG42" s="3188"/>
      <c r="RYH42" s="3188"/>
      <c r="RYI42" s="3188"/>
      <c r="RYJ42" s="3188"/>
      <c r="RYK42" s="3188"/>
      <c r="RYL42" s="3188"/>
      <c r="RYM42" s="3188"/>
      <c r="RYN42" s="3188"/>
      <c r="RYO42" s="3188"/>
      <c r="RYP42" s="3188"/>
      <c r="RYQ42" s="3188"/>
      <c r="RYR42" s="3188"/>
      <c r="RYS42" s="3188"/>
      <c r="RYT42" s="3188"/>
      <c r="RYU42" s="3188"/>
      <c r="RYV42" s="3188"/>
      <c r="RYW42" s="3188"/>
      <c r="RYX42" s="3188"/>
      <c r="RYY42" s="3188"/>
      <c r="RYZ42" s="3188"/>
      <c r="RZA42" s="3188"/>
      <c r="RZB42" s="3188"/>
      <c r="RZC42" s="3188"/>
      <c r="RZD42" s="3188"/>
      <c r="RZE42" s="3188"/>
      <c r="RZF42" s="3188"/>
      <c r="RZG42" s="3188"/>
      <c r="RZH42" s="3188"/>
      <c r="RZI42" s="3188"/>
      <c r="RZJ42" s="3188"/>
      <c r="RZK42" s="3188"/>
      <c r="RZL42" s="3188"/>
      <c r="RZM42" s="3188"/>
      <c r="RZN42" s="3188"/>
      <c r="RZO42" s="3188"/>
      <c r="RZP42" s="3188"/>
      <c r="RZQ42" s="3188"/>
      <c r="RZR42" s="3188"/>
      <c r="RZS42" s="3188"/>
      <c r="RZT42" s="3188"/>
      <c r="RZU42" s="3188"/>
      <c r="RZV42" s="3188"/>
      <c r="RZW42" s="3188"/>
      <c r="RZX42" s="3188"/>
      <c r="RZY42" s="3188"/>
      <c r="RZZ42" s="3188"/>
      <c r="SAA42" s="3188"/>
      <c r="SAB42" s="3188"/>
      <c r="SAC42" s="3188"/>
      <c r="SAD42" s="3188"/>
      <c r="SAE42" s="3188"/>
      <c r="SAF42" s="3188"/>
      <c r="SAG42" s="3188"/>
      <c r="SAH42" s="3188"/>
      <c r="SAI42" s="3188"/>
      <c r="SAJ42" s="3188"/>
      <c r="SAK42" s="3188"/>
      <c r="SAL42" s="3188"/>
      <c r="SAM42" s="3188"/>
      <c r="SAN42" s="3188"/>
      <c r="SAO42" s="3188"/>
      <c r="SAP42" s="3188"/>
      <c r="SAQ42" s="3188"/>
      <c r="SAR42" s="3188"/>
      <c r="SAS42" s="3188"/>
      <c r="SAT42" s="3188"/>
      <c r="SAU42" s="3188"/>
      <c r="SAV42" s="3188"/>
      <c r="SAW42" s="3188"/>
      <c r="SAX42" s="3188"/>
      <c r="SAY42" s="3188"/>
      <c r="SAZ42" s="3188"/>
      <c r="SBA42" s="3188"/>
      <c r="SBB42" s="3188"/>
      <c r="SBC42" s="3188"/>
      <c r="SBD42" s="3188"/>
      <c r="SBE42" s="3188"/>
      <c r="SBF42" s="3188"/>
      <c r="SBG42" s="3188"/>
      <c r="SBH42" s="3188"/>
      <c r="SBI42" s="3188"/>
      <c r="SBJ42" s="3188"/>
      <c r="SBK42" s="3188"/>
      <c r="SBL42" s="3188"/>
      <c r="SBM42" s="3188"/>
      <c r="SBN42" s="3188"/>
      <c r="SBO42" s="3188"/>
      <c r="SBP42" s="3188"/>
      <c r="SBQ42" s="3188"/>
      <c r="SBR42" s="3188"/>
      <c r="SBS42" s="3188"/>
      <c r="SBT42" s="3188"/>
      <c r="SBU42" s="3188"/>
      <c r="SBV42" s="3188"/>
      <c r="SBW42" s="3188"/>
      <c r="SBX42" s="3188"/>
      <c r="SBY42" s="3188"/>
      <c r="SBZ42" s="3188"/>
      <c r="SCA42" s="3188"/>
      <c r="SCB42" s="3188"/>
      <c r="SCC42" s="3188"/>
      <c r="SCD42" s="3188"/>
      <c r="SCE42" s="3188"/>
      <c r="SCF42" s="3188"/>
      <c r="SCG42" s="3188"/>
      <c r="SCH42" s="3188"/>
      <c r="SCI42" s="3188"/>
      <c r="SCJ42" s="3188"/>
      <c r="SCK42" s="3188"/>
      <c r="SCL42" s="3188"/>
      <c r="SCM42" s="3188"/>
      <c r="SCN42" s="3188"/>
      <c r="SCO42" s="3188"/>
      <c r="SCP42" s="3188"/>
      <c r="SCQ42" s="3188"/>
      <c r="SCR42" s="3188"/>
      <c r="SCS42" s="3188"/>
      <c r="SCT42" s="3188"/>
      <c r="SCU42" s="3188"/>
      <c r="SCV42" s="3188"/>
      <c r="SCW42" s="3188"/>
      <c r="SCX42" s="3188"/>
      <c r="SCY42" s="3188"/>
      <c r="SCZ42" s="3188"/>
      <c r="SDA42" s="3188"/>
      <c r="SDB42" s="3188"/>
      <c r="SDC42" s="3188"/>
      <c r="SDD42" s="3188"/>
      <c r="SDE42" s="3188"/>
      <c r="SDF42" s="3188"/>
      <c r="SDG42" s="3188"/>
      <c r="SDH42" s="3188"/>
      <c r="SDI42" s="3188"/>
      <c r="SDJ42" s="3188"/>
      <c r="SDK42" s="3188"/>
      <c r="SDL42" s="3188"/>
      <c r="SDM42" s="3188"/>
      <c r="SDN42" s="3188"/>
      <c r="SDO42" s="3188"/>
      <c r="SDP42" s="3188"/>
      <c r="SDQ42" s="3188"/>
      <c r="SDR42" s="3188"/>
      <c r="SDS42" s="3188"/>
      <c r="SDT42" s="3188"/>
      <c r="SDU42" s="3188"/>
      <c r="SDV42" s="3188"/>
      <c r="SDW42" s="3188"/>
      <c r="SDX42" s="3188"/>
      <c r="SDY42" s="3188"/>
      <c r="SDZ42" s="3188"/>
      <c r="SEA42" s="3188"/>
      <c r="SEB42" s="3188"/>
      <c r="SEC42" s="3188"/>
      <c r="SED42" s="3188"/>
      <c r="SEE42" s="3188"/>
      <c r="SEF42" s="3188"/>
      <c r="SEG42" s="3188"/>
      <c r="SEH42" s="3188"/>
      <c r="SEI42" s="3188"/>
      <c r="SEJ42" s="3188"/>
      <c r="SEK42" s="3188"/>
      <c r="SEL42" s="3188"/>
      <c r="SEM42" s="3188"/>
      <c r="SEN42" s="3188"/>
      <c r="SEO42" s="3188"/>
      <c r="SEP42" s="3188"/>
      <c r="SEQ42" s="3188"/>
      <c r="SER42" s="3188"/>
      <c r="SES42" s="3188"/>
      <c r="SET42" s="3188"/>
      <c r="SEU42" s="3188"/>
      <c r="SEV42" s="3188"/>
      <c r="SEW42" s="3188"/>
      <c r="SEX42" s="3188"/>
      <c r="SEY42" s="3188"/>
      <c r="SEZ42" s="3188"/>
      <c r="SFA42" s="3188"/>
      <c r="SFB42" s="3188"/>
      <c r="SFC42" s="3188"/>
      <c r="SFD42" s="3188"/>
      <c r="SFE42" s="3188"/>
      <c r="SFF42" s="3188"/>
      <c r="SFG42" s="3188"/>
      <c r="SFH42" s="3188"/>
      <c r="SFI42" s="3188"/>
      <c r="SFJ42" s="3188"/>
      <c r="SFK42" s="3188"/>
      <c r="SFL42" s="3188"/>
      <c r="SFM42" s="3188"/>
      <c r="SFN42" s="3188"/>
      <c r="SFO42" s="3188"/>
      <c r="SFP42" s="3188"/>
      <c r="SFQ42" s="3188"/>
      <c r="SFR42" s="3188"/>
      <c r="SFS42" s="3188"/>
      <c r="SFT42" s="3188"/>
      <c r="SFU42" s="3188"/>
      <c r="SFV42" s="3188"/>
      <c r="SFW42" s="3188"/>
      <c r="SFX42" s="3188"/>
      <c r="SFY42" s="3188"/>
      <c r="SFZ42" s="3188"/>
      <c r="SGA42" s="3188"/>
      <c r="SGB42" s="3188"/>
      <c r="SGC42" s="3188"/>
      <c r="SGD42" s="3188"/>
      <c r="SGE42" s="3188"/>
      <c r="SGF42" s="3188"/>
      <c r="SGG42" s="3188"/>
      <c r="SGH42" s="3188"/>
      <c r="SGI42" s="3188"/>
      <c r="SGJ42" s="3188"/>
      <c r="SGK42" s="3188"/>
      <c r="SGL42" s="3188"/>
      <c r="SGM42" s="3188"/>
      <c r="SGN42" s="3188"/>
      <c r="SGO42" s="3188"/>
      <c r="SGP42" s="3188"/>
      <c r="SGQ42" s="3188"/>
      <c r="SGR42" s="3188"/>
      <c r="SGS42" s="3188"/>
      <c r="SGT42" s="3188"/>
      <c r="SGU42" s="3188"/>
      <c r="SGV42" s="3188"/>
      <c r="SGW42" s="3188"/>
      <c r="SGX42" s="3188"/>
      <c r="SGY42" s="3188"/>
      <c r="SGZ42" s="3188"/>
      <c r="SHA42" s="3188"/>
      <c r="SHB42" s="3188"/>
      <c r="SHC42" s="3188"/>
      <c r="SHD42" s="3188"/>
      <c r="SHE42" s="3188"/>
      <c r="SHF42" s="3188"/>
      <c r="SHG42" s="3188"/>
      <c r="SHH42" s="3188"/>
      <c r="SHI42" s="3188"/>
      <c r="SHJ42" s="3188"/>
      <c r="SHK42" s="3188"/>
      <c r="SHL42" s="3188"/>
      <c r="SHM42" s="3188"/>
      <c r="SHN42" s="3188"/>
      <c r="SHO42" s="3188"/>
      <c r="SHP42" s="3188"/>
      <c r="SHQ42" s="3188"/>
      <c r="SHR42" s="3188"/>
      <c r="SHS42" s="3188"/>
      <c r="SHT42" s="3188"/>
      <c r="SHU42" s="3188"/>
      <c r="SHV42" s="3188"/>
      <c r="SHW42" s="3188"/>
      <c r="SHX42" s="3188"/>
      <c r="SHY42" s="3188"/>
      <c r="SHZ42" s="3188"/>
      <c r="SIA42" s="3188"/>
      <c r="SIB42" s="3188"/>
      <c r="SIC42" s="3188"/>
      <c r="SID42" s="3188"/>
      <c r="SIE42" s="3188"/>
      <c r="SIF42" s="3188"/>
      <c r="SIG42" s="3188"/>
      <c r="SIH42" s="3188"/>
      <c r="SII42" s="3188"/>
      <c r="SIJ42" s="3188"/>
      <c r="SIK42" s="3188"/>
      <c r="SIL42" s="3188"/>
      <c r="SIM42" s="3188"/>
      <c r="SIN42" s="3188"/>
      <c r="SIO42" s="3188"/>
      <c r="SIP42" s="3188"/>
      <c r="SIQ42" s="3188"/>
      <c r="SIR42" s="3188"/>
      <c r="SIS42" s="3188"/>
      <c r="SIT42" s="3188"/>
      <c r="SIU42" s="3188"/>
      <c r="SIV42" s="3188"/>
      <c r="SIW42" s="3188"/>
      <c r="SIX42" s="3188"/>
      <c r="SIY42" s="3188"/>
      <c r="SIZ42" s="3188"/>
      <c r="SJA42" s="3188"/>
      <c r="SJB42" s="3188"/>
      <c r="SJC42" s="3188"/>
      <c r="SJD42" s="3188"/>
      <c r="SJE42" s="3188"/>
      <c r="SJF42" s="3188"/>
      <c r="SJG42" s="3188"/>
      <c r="SJH42" s="3188"/>
      <c r="SJI42" s="3188"/>
      <c r="SJJ42" s="3188"/>
      <c r="SJK42" s="3188"/>
      <c r="SJL42" s="3188"/>
      <c r="SJM42" s="3188"/>
      <c r="SJN42" s="3188"/>
      <c r="SJO42" s="3188"/>
      <c r="SJP42" s="3188"/>
      <c r="SJQ42" s="3188"/>
      <c r="SJR42" s="3188"/>
      <c r="SJS42" s="3188"/>
      <c r="SJT42" s="3188"/>
      <c r="SJU42" s="3188"/>
      <c r="SJV42" s="3188"/>
      <c r="SJW42" s="3188"/>
      <c r="SJX42" s="3188"/>
      <c r="SJY42" s="3188"/>
      <c r="SJZ42" s="3188"/>
      <c r="SKA42" s="3188"/>
      <c r="SKB42" s="3188"/>
      <c r="SKC42" s="3188"/>
      <c r="SKD42" s="3188"/>
      <c r="SKE42" s="3188"/>
      <c r="SKF42" s="3188"/>
      <c r="SKG42" s="3188"/>
      <c r="SKH42" s="3188"/>
      <c r="SKI42" s="3188"/>
      <c r="SKJ42" s="3188"/>
      <c r="SKK42" s="3188"/>
      <c r="SKL42" s="3188"/>
      <c r="SKM42" s="3188"/>
      <c r="SKN42" s="3188"/>
      <c r="SKO42" s="3188"/>
      <c r="SKP42" s="3188"/>
      <c r="SKQ42" s="3188"/>
      <c r="SKR42" s="3188"/>
      <c r="SKS42" s="3188"/>
      <c r="SKT42" s="3188"/>
      <c r="SKU42" s="3188"/>
      <c r="SKV42" s="3188"/>
      <c r="SKW42" s="3188"/>
      <c r="SKX42" s="3188"/>
      <c r="SKY42" s="3188"/>
      <c r="SKZ42" s="3188"/>
      <c r="SLA42" s="3188"/>
      <c r="SLB42" s="3188"/>
      <c r="SLC42" s="3188"/>
      <c r="SLD42" s="3188"/>
      <c r="SLE42" s="3188"/>
      <c r="SLF42" s="3188"/>
      <c r="SLG42" s="3188"/>
      <c r="SLH42" s="3188"/>
      <c r="SLI42" s="3188"/>
      <c r="SLJ42" s="3188"/>
      <c r="SLK42" s="3188"/>
      <c r="SLL42" s="3188"/>
      <c r="SLM42" s="3188"/>
      <c r="SLN42" s="3188"/>
      <c r="SLO42" s="3188"/>
      <c r="SLP42" s="3188"/>
      <c r="SLQ42" s="3188"/>
      <c r="SLR42" s="3188"/>
      <c r="SLS42" s="3188"/>
      <c r="SLT42" s="3188"/>
      <c r="SLU42" s="3188"/>
      <c r="SLV42" s="3188"/>
      <c r="SLW42" s="3188"/>
      <c r="SLX42" s="3188"/>
      <c r="SLY42" s="3188"/>
      <c r="SLZ42" s="3188"/>
      <c r="SMA42" s="3188"/>
      <c r="SMB42" s="3188"/>
      <c r="SMC42" s="3188"/>
      <c r="SMD42" s="3188"/>
      <c r="SME42" s="3188"/>
      <c r="SMF42" s="3188"/>
      <c r="SMG42" s="3188"/>
      <c r="SMH42" s="3188"/>
      <c r="SMI42" s="3188"/>
      <c r="SMJ42" s="3188"/>
      <c r="SMK42" s="3188"/>
      <c r="SML42" s="3188"/>
      <c r="SMM42" s="3188"/>
      <c r="SMN42" s="3188"/>
      <c r="SMO42" s="3188"/>
      <c r="SMP42" s="3188"/>
      <c r="SMQ42" s="3188"/>
      <c r="SMR42" s="3188"/>
      <c r="SMS42" s="3188"/>
      <c r="SMT42" s="3188"/>
      <c r="SMU42" s="3188"/>
      <c r="SMV42" s="3188"/>
      <c r="SMW42" s="3188"/>
      <c r="SMX42" s="3188"/>
      <c r="SMY42" s="3188"/>
      <c r="SMZ42" s="3188"/>
      <c r="SNA42" s="3188"/>
      <c r="SNB42" s="3188"/>
      <c r="SNC42" s="3188"/>
      <c r="SND42" s="3188"/>
      <c r="SNE42" s="3188"/>
      <c r="SNF42" s="3188"/>
      <c r="SNG42" s="3188"/>
      <c r="SNH42" s="3188"/>
      <c r="SNI42" s="3188"/>
      <c r="SNJ42" s="3188"/>
      <c r="SNK42" s="3188"/>
      <c r="SNL42" s="3188"/>
      <c r="SNM42" s="3188"/>
      <c r="SNN42" s="3188"/>
      <c r="SNO42" s="3188"/>
      <c r="SNP42" s="3188"/>
      <c r="SNQ42" s="3188"/>
      <c r="SNR42" s="3188"/>
      <c r="SNS42" s="3188"/>
      <c r="SNT42" s="3188"/>
      <c r="SNU42" s="3188"/>
      <c r="SNV42" s="3188"/>
      <c r="SNW42" s="3188"/>
      <c r="SNX42" s="3188"/>
      <c r="SNY42" s="3188"/>
      <c r="SNZ42" s="3188"/>
      <c r="SOA42" s="3188"/>
      <c r="SOB42" s="3188"/>
      <c r="SOC42" s="3188"/>
      <c r="SOD42" s="3188"/>
      <c r="SOE42" s="3188"/>
      <c r="SOF42" s="3188"/>
      <c r="SOG42" s="3188"/>
      <c r="SOH42" s="3188"/>
      <c r="SOI42" s="3188"/>
      <c r="SOJ42" s="3188"/>
      <c r="SOK42" s="3188"/>
      <c r="SOL42" s="3188"/>
      <c r="SOM42" s="3188"/>
      <c r="SON42" s="3188"/>
      <c r="SOO42" s="3188"/>
      <c r="SOP42" s="3188"/>
      <c r="SOQ42" s="3188"/>
      <c r="SOR42" s="3188"/>
      <c r="SOS42" s="3188"/>
      <c r="SOT42" s="3188"/>
      <c r="SOU42" s="3188"/>
      <c r="SOV42" s="3188"/>
      <c r="SOW42" s="3188"/>
      <c r="SOX42" s="3188"/>
      <c r="SOY42" s="3188"/>
      <c r="SOZ42" s="3188"/>
      <c r="SPA42" s="3188"/>
      <c r="SPB42" s="3188"/>
      <c r="SPC42" s="3188"/>
      <c r="SPD42" s="3188"/>
      <c r="SPE42" s="3188"/>
      <c r="SPF42" s="3188"/>
      <c r="SPG42" s="3188"/>
      <c r="SPH42" s="3188"/>
      <c r="SPI42" s="3188"/>
      <c r="SPJ42" s="3188"/>
      <c r="SPK42" s="3188"/>
      <c r="SPL42" s="3188"/>
      <c r="SPM42" s="3188"/>
      <c r="SPN42" s="3188"/>
      <c r="SPO42" s="3188"/>
      <c r="SPP42" s="3188"/>
      <c r="SPQ42" s="3188"/>
      <c r="SPR42" s="3188"/>
      <c r="SPS42" s="3188"/>
      <c r="SPT42" s="3188"/>
      <c r="SPU42" s="3188"/>
      <c r="SPV42" s="3188"/>
      <c r="SPW42" s="3188"/>
      <c r="SPX42" s="3188"/>
      <c r="SPY42" s="3188"/>
      <c r="SPZ42" s="3188"/>
      <c r="SQA42" s="3188"/>
      <c r="SQB42" s="3188"/>
      <c r="SQC42" s="3188"/>
      <c r="SQD42" s="3188"/>
      <c r="SQE42" s="3188"/>
      <c r="SQF42" s="3188"/>
      <c r="SQG42" s="3188"/>
      <c r="SQH42" s="3188"/>
      <c r="SQI42" s="3188"/>
      <c r="SQJ42" s="3188"/>
      <c r="SQK42" s="3188"/>
      <c r="SQL42" s="3188"/>
      <c r="SQM42" s="3188"/>
      <c r="SQN42" s="3188"/>
      <c r="SQO42" s="3188"/>
      <c r="SQP42" s="3188"/>
      <c r="SQQ42" s="3188"/>
      <c r="SQR42" s="3188"/>
      <c r="SQS42" s="3188"/>
      <c r="SQT42" s="3188"/>
      <c r="SQU42" s="3188"/>
      <c r="SQV42" s="3188"/>
      <c r="SQW42" s="3188"/>
      <c r="SQX42" s="3188"/>
      <c r="SQY42" s="3188"/>
      <c r="SQZ42" s="3188"/>
      <c r="SRA42" s="3188"/>
      <c r="SRB42" s="3188"/>
      <c r="SRC42" s="3188"/>
      <c r="SRD42" s="3188"/>
      <c r="SRE42" s="3188"/>
      <c r="SRF42" s="3188"/>
      <c r="SRG42" s="3188"/>
      <c r="SRH42" s="3188"/>
      <c r="SRI42" s="3188"/>
      <c r="SRJ42" s="3188"/>
      <c r="SRK42" s="3188"/>
      <c r="SRL42" s="3188"/>
      <c r="SRM42" s="3188"/>
      <c r="SRN42" s="3188"/>
      <c r="SRO42" s="3188"/>
      <c r="SRP42" s="3188"/>
      <c r="SRQ42" s="3188"/>
      <c r="SRR42" s="3188"/>
      <c r="SRS42" s="3188"/>
      <c r="SRT42" s="3188"/>
      <c r="SRU42" s="3188"/>
      <c r="SRV42" s="3188"/>
      <c r="SRW42" s="3188"/>
      <c r="SRX42" s="3188"/>
      <c r="SRY42" s="3188"/>
      <c r="SRZ42" s="3188"/>
      <c r="SSA42" s="3188"/>
      <c r="SSB42" s="3188"/>
      <c r="SSC42" s="3188"/>
      <c r="SSD42" s="3188"/>
      <c r="SSE42" s="3188"/>
      <c r="SSF42" s="3188"/>
      <c r="SSG42" s="3188"/>
      <c r="SSH42" s="3188"/>
      <c r="SSI42" s="3188"/>
      <c r="SSJ42" s="3188"/>
      <c r="SSK42" s="3188"/>
      <c r="SSL42" s="3188"/>
      <c r="SSM42" s="3188"/>
      <c r="SSN42" s="3188"/>
      <c r="SSO42" s="3188"/>
      <c r="SSP42" s="3188"/>
      <c r="SSQ42" s="3188"/>
      <c r="SSR42" s="3188"/>
      <c r="SSS42" s="3188"/>
      <c r="SST42" s="3188"/>
      <c r="SSU42" s="3188"/>
      <c r="SSV42" s="3188"/>
      <c r="SSW42" s="3188"/>
      <c r="SSX42" s="3188"/>
      <c r="SSY42" s="3188"/>
      <c r="SSZ42" s="3188"/>
      <c r="STA42" s="3188"/>
      <c r="STB42" s="3188"/>
      <c r="STC42" s="3188"/>
      <c r="STD42" s="3188"/>
      <c r="STE42" s="3188"/>
      <c r="STF42" s="3188"/>
      <c r="STG42" s="3188"/>
      <c r="STH42" s="3188"/>
      <c r="STI42" s="3188"/>
      <c r="STJ42" s="3188"/>
      <c r="STK42" s="3188"/>
      <c r="STL42" s="3188"/>
      <c r="STM42" s="3188"/>
      <c r="STN42" s="3188"/>
      <c r="STO42" s="3188"/>
      <c r="STP42" s="3188"/>
      <c r="STQ42" s="3188"/>
      <c r="STR42" s="3188"/>
      <c r="STS42" s="3188"/>
      <c r="STT42" s="3188"/>
      <c r="STU42" s="3188"/>
      <c r="STV42" s="3188"/>
      <c r="STW42" s="3188"/>
      <c r="STX42" s="3188"/>
      <c r="STY42" s="3188"/>
      <c r="STZ42" s="3188"/>
      <c r="SUA42" s="3188"/>
      <c r="SUB42" s="3188"/>
      <c r="SUC42" s="3188"/>
      <c r="SUD42" s="3188"/>
      <c r="SUE42" s="3188"/>
      <c r="SUF42" s="3188"/>
      <c r="SUG42" s="3188"/>
      <c r="SUH42" s="3188"/>
      <c r="SUI42" s="3188"/>
      <c r="SUJ42" s="3188"/>
      <c r="SUK42" s="3188"/>
      <c r="SUL42" s="3188"/>
      <c r="SUM42" s="3188"/>
      <c r="SUN42" s="3188"/>
      <c r="SUO42" s="3188"/>
      <c r="SUP42" s="3188"/>
      <c r="SUQ42" s="3188"/>
      <c r="SUR42" s="3188"/>
      <c r="SUS42" s="3188"/>
      <c r="SUT42" s="3188"/>
      <c r="SUU42" s="3188"/>
      <c r="SUV42" s="3188"/>
      <c r="SUW42" s="3188"/>
      <c r="SUX42" s="3188"/>
      <c r="SUY42" s="3188"/>
      <c r="SUZ42" s="3188"/>
      <c r="SVA42" s="3188"/>
      <c r="SVB42" s="3188"/>
      <c r="SVC42" s="3188"/>
      <c r="SVD42" s="3188"/>
      <c r="SVE42" s="3188"/>
      <c r="SVF42" s="3188"/>
      <c r="SVG42" s="3188"/>
      <c r="SVH42" s="3188"/>
      <c r="SVI42" s="3188"/>
      <c r="SVJ42" s="3188"/>
      <c r="SVK42" s="3188"/>
      <c r="SVL42" s="3188"/>
      <c r="SVM42" s="3188"/>
      <c r="SVN42" s="3188"/>
      <c r="SVO42" s="3188"/>
      <c r="SVP42" s="3188"/>
      <c r="SVQ42" s="3188"/>
      <c r="SVR42" s="3188"/>
      <c r="SVS42" s="3188"/>
      <c r="SVT42" s="3188"/>
      <c r="SVU42" s="3188"/>
      <c r="SVV42" s="3188"/>
      <c r="SVW42" s="3188"/>
      <c r="SVX42" s="3188"/>
      <c r="SVY42" s="3188"/>
      <c r="SVZ42" s="3188"/>
      <c r="SWA42" s="3188"/>
      <c r="SWB42" s="3188"/>
      <c r="SWC42" s="3188"/>
      <c r="SWD42" s="3188"/>
      <c r="SWE42" s="3188"/>
      <c r="SWF42" s="3188"/>
      <c r="SWG42" s="3188"/>
      <c r="SWH42" s="3188"/>
      <c r="SWI42" s="3188"/>
      <c r="SWJ42" s="3188"/>
      <c r="SWK42" s="3188"/>
      <c r="SWL42" s="3188"/>
      <c r="SWM42" s="3188"/>
      <c r="SWN42" s="3188"/>
      <c r="SWO42" s="3188"/>
      <c r="SWP42" s="3188"/>
      <c r="SWQ42" s="3188"/>
      <c r="SWR42" s="3188"/>
      <c r="SWS42" s="3188"/>
      <c r="SWT42" s="3188"/>
      <c r="SWU42" s="3188"/>
      <c r="SWV42" s="3188"/>
      <c r="SWW42" s="3188"/>
      <c r="SWX42" s="3188"/>
      <c r="SWY42" s="3188"/>
      <c r="SWZ42" s="3188"/>
      <c r="SXA42" s="3188"/>
      <c r="SXB42" s="3188"/>
      <c r="SXC42" s="3188"/>
      <c r="SXD42" s="3188"/>
      <c r="SXE42" s="3188"/>
      <c r="SXF42" s="3188"/>
      <c r="SXG42" s="3188"/>
      <c r="SXH42" s="3188"/>
      <c r="SXI42" s="3188"/>
      <c r="SXJ42" s="3188"/>
      <c r="SXK42" s="3188"/>
      <c r="SXL42" s="3188"/>
      <c r="SXM42" s="3188"/>
      <c r="SXN42" s="3188"/>
      <c r="SXO42" s="3188"/>
      <c r="SXP42" s="3188"/>
      <c r="SXQ42" s="3188"/>
      <c r="SXR42" s="3188"/>
      <c r="SXS42" s="3188"/>
      <c r="SXT42" s="3188"/>
      <c r="SXU42" s="3188"/>
      <c r="SXV42" s="3188"/>
      <c r="SXW42" s="3188"/>
      <c r="SXX42" s="3188"/>
      <c r="SXY42" s="3188"/>
      <c r="SXZ42" s="3188"/>
      <c r="SYA42" s="3188"/>
      <c r="SYB42" s="3188"/>
      <c r="SYC42" s="3188"/>
      <c r="SYD42" s="3188"/>
      <c r="SYE42" s="3188"/>
      <c r="SYF42" s="3188"/>
      <c r="SYG42" s="3188"/>
      <c r="SYH42" s="3188"/>
      <c r="SYI42" s="3188"/>
      <c r="SYJ42" s="3188"/>
      <c r="SYK42" s="3188"/>
      <c r="SYL42" s="3188"/>
      <c r="SYM42" s="3188"/>
      <c r="SYN42" s="3188"/>
      <c r="SYO42" s="3188"/>
      <c r="SYP42" s="3188"/>
      <c r="SYQ42" s="3188"/>
      <c r="SYR42" s="3188"/>
      <c r="SYS42" s="3188"/>
      <c r="SYT42" s="3188"/>
      <c r="SYU42" s="3188"/>
      <c r="SYV42" s="3188"/>
      <c r="SYW42" s="3188"/>
      <c r="SYX42" s="3188"/>
      <c r="SYY42" s="3188"/>
      <c r="SYZ42" s="3188"/>
      <c r="SZA42" s="3188"/>
      <c r="SZB42" s="3188"/>
      <c r="SZC42" s="3188"/>
      <c r="SZD42" s="3188"/>
      <c r="SZE42" s="3188"/>
      <c r="SZF42" s="3188"/>
      <c r="SZG42" s="3188"/>
      <c r="SZH42" s="3188"/>
      <c r="SZI42" s="3188"/>
      <c r="SZJ42" s="3188"/>
      <c r="SZK42" s="3188"/>
      <c r="SZL42" s="3188"/>
      <c r="SZM42" s="3188"/>
      <c r="SZN42" s="3188"/>
      <c r="SZO42" s="3188"/>
      <c r="SZP42" s="3188"/>
      <c r="SZQ42" s="3188"/>
      <c r="SZR42" s="3188"/>
      <c r="SZS42" s="3188"/>
      <c r="SZT42" s="3188"/>
      <c r="SZU42" s="3188"/>
      <c r="SZV42" s="3188"/>
      <c r="SZW42" s="3188"/>
      <c r="SZX42" s="3188"/>
      <c r="SZY42" s="3188"/>
      <c r="SZZ42" s="3188"/>
      <c r="TAA42" s="3188"/>
      <c r="TAB42" s="3188"/>
      <c r="TAC42" s="3188"/>
      <c r="TAD42" s="3188"/>
      <c r="TAE42" s="3188"/>
      <c r="TAF42" s="3188"/>
      <c r="TAG42" s="3188"/>
      <c r="TAH42" s="3188"/>
      <c r="TAI42" s="3188"/>
      <c r="TAJ42" s="3188"/>
      <c r="TAK42" s="3188"/>
      <c r="TAL42" s="3188"/>
      <c r="TAM42" s="3188"/>
      <c r="TAN42" s="3188"/>
      <c r="TAO42" s="3188"/>
      <c r="TAP42" s="3188"/>
      <c r="TAQ42" s="3188"/>
      <c r="TAR42" s="3188"/>
      <c r="TAS42" s="3188"/>
      <c r="TAT42" s="3188"/>
      <c r="TAU42" s="3188"/>
      <c r="TAV42" s="3188"/>
      <c r="TAW42" s="3188"/>
      <c r="TAX42" s="3188"/>
      <c r="TAY42" s="3188"/>
      <c r="TAZ42" s="3188"/>
      <c r="TBA42" s="3188"/>
      <c r="TBB42" s="3188"/>
      <c r="TBC42" s="3188"/>
      <c r="TBD42" s="3188"/>
      <c r="TBE42" s="3188"/>
      <c r="TBF42" s="3188"/>
      <c r="TBG42" s="3188"/>
      <c r="TBH42" s="3188"/>
      <c r="TBI42" s="3188"/>
      <c r="TBJ42" s="3188"/>
      <c r="TBK42" s="3188"/>
      <c r="TBL42" s="3188"/>
      <c r="TBM42" s="3188"/>
      <c r="TBN42" s="3188"/>
      <c r="TBO42" s="3188"/>
      <c r="TBP42" s="3188"/>
      <c r="TBQ42" s="3188"/>
      <c r="TBR42" s="3188"/>
      <c r="TBS42" s="3188"/>
      <c r="TBT42" s="3188"/>
      <c r="TBU42" s="3188"/>
      <c r="TBV42" s="3188"/>
      <c r="TBW42" s="3188"/>
      <c r="TBX42" s="3188"/>
      <c r="TBY42" s="3188"/>
      <c r="TBZ42" s="3188"/>
      <c r="TCA42" s="3188"/>
      <c r="TCB42" s="3188"/>
      <c r="TCC42" s="3188"/>
      <c r="TCD42" s="3188"/>
      <c r="TCE42" s="3188"/>
      <c r="TCF42" s="3188"/>
      <c r="TCG42" s="3188"/>
      <c r="TCH42" s="3188"/>
      <c r="TCI42" s="3188"/>
      <c r="TCJ42" s="3188"/>
      <c r="TCK42" s="3188"/>
      <c r="TCL42" s="3188"/>
      <c r="TCM42" s="3188"/>
      <c r="TCN42" s="3188"/>
      <c r="TCO42" s="3188"/>
      <c r="TCP42" s="3188"/>
      <c r="TCQ42" s="3188"/>
      <c r="TCR42" s="3188"/>
      <c r="TCS42" s="3188"/>
      <c r="TCT42" s="3188"/>
      <c r="TCU42" s="3188"/>
      <c r="TCV42" s="3188"/>
      <c r="TCW42" s="3188"/>
      <c r="TCX42" s="3188"/>
      <c r="TCY42" s="3188"/>
      <c r="TCZ42" s="3188"/>
      <c r="TDA42" s="3188"/>
      <c r="TDB42" s="3188"/>
      <c r="TDC42" s="3188"/>
      <c r="TDD42" s="3188"/>
      <c r="TDE42" s="3188"/>
      <c r="TDF42" s="3188"/>
      <c r="TDG42" s="3188"/>
      <c r="TDH42" s="3188"/>
      <c r="TDI42" s="3188"/>
      <c r="TDJ42" s="3188"/>
      <c r="TDK42" s="3188"/>
      <c r="TDL42" s="3188"/>
      <c r="TDM42" s="3188"/>
      <c r="TDN42" s="3188"/>
      <c r="TDO42" s="3188"/>
      <c r="TDP42" s="3188"/>
      <c r="TDQ42" s="3188"/>
      <c r="TDR42" s="3188"/>
      <c r="TDS42" s="3188"/>
      <c r="TDT42" s="3188"/>
      <c r="TDU42" s="3188"/>
      <c r="TDV42" s="3188"/>
      <c r="TDW42" s="3188"/>
      <c r="TDX42" s="3188"/>
      <c r="TDY42" s="3188"/>
      <c r="TDZ42" s="3188"/>
      <c r="TEA42" s="3188"/>
      <c r="TEB42" s="3188"/>
      <c r="TEC42" s="3188"/>
      <c r="TED42" s="3188"/>
      <c r="TEE42" s="3188"/>
      <c r="TEF42" s="3188"/>
      <c r="TEG42" s="3188"/>
      <c r="TEH42" s="3188"/>
      <c r="TEI42" s="3188"/>
      <c r="TEJ42" s="3188"/>
      <c r="TEK42" s="3188"/>
      <c r="TEL42" s="3188"/>
      <c r="TEM42" s="3188"/>
      <c r="TEN42" s="3188"/>
      <c r="TEO42" s="3188"/>
      <c r="TEP42" s="3188"/>
      <c r="TEQ42" s="3188"/>
      <c r="TER42" s="3188"/>
      <c r="TES42" s="3188"/>
      <c r="TET42" s="3188"/>
      <c r="TEU42" s="3188"/>
      <c r="TEV42" s="3188"/>
      <c r="TEW42" s="3188"/>
      <c r="TEX42" s="3188"/>
      <c r="TEY42" s="3188"/>
      <c r="TEZ42" s="3188"/>
      <c r="TFA42" s="3188"/>
      <c r="TFB42" s="3188"/>
      <c r="TFC42" s="3188"/>
      <c r="TFD42" s="3188"/>
      <c r="TFE42" s="3188"/>
      <c r="TFF42" s="3188"/>
      <c r="TFG42" s="3188"/>
      <c r="TFH42" s="3188"/>
      <c r="TFI42" s="3188"/>
      <c r="TFJ42" s="3188"/>
      <c r="TFK42" s="3188"/>
      <c r="TFL42" s="3188"/>
      <c r="TFM42" s="3188"/>
      <c r="TFN42" s="3188"/>
      <c r="TFO42" s="3188"/>
      <c r="TFP42" s="3188"/>
      <c r="TFQ42" s="3188"/>
      <c r="TFR42" s="3188"/>
      <c r="TFS42" s="3188"/>
      <c r="TFT42" s="3188"/>
      <c r="TFU42" s="3188"/>
      <c r="TFV42" s="3188"/>
      <c r="TFW42" s="3188"/>
      <c r="TFX42" s="3188"/>
      <c r="TFY42" s="3188"/>
      <c r="TFZ42" s="3188"/>
      <c r="TGA42" s="3188"/>
      <c r="TGB42" s="3188"/>
      <c r="TGC42" s="3188"/>
      <c r="TGD42" s="3188"/>
      <c r="TGE42" s="3188"/>
      <c r="TGF42" s="3188"/>
      <c r="TGG42" s="3188"/>
      <c r="TGH42" s="3188"/>
      <c r="TGI42" s="3188"/>
      <c r="TGJ42" s="3188"/>
      <c r="TGK42" s="3188"/>
      <c r="TGL42" s="3188"/>
      <c r="TGM42" s="3188"/>
      <c r="TGN42" s="3188"/>
      <c r="TGO42" s="3188"/>
      <c r="TGP42" s="3188"/>
      <c r="TGQ42" s="3188"/>
      <c r="TGR42" s="3188"/>
      <c r="TGS42" s="3188"/>
      <c r="TGT42" s="3188"/>
      <c r="TGU42" s="3188"/>
      <c r="TGV42" s="3188"/>
      <c r="TGW42" s="3188"/>
      <c r="TGX42" s="3188"/>
      <c r="TGY42" s="3188"/>
      <c r="TGZ42" s="3188"/>
      <c r="THA42" s="3188"/>
      <c r="THB42" s="3188"/>
      <c r="THC42" s="3188"/>
      <c r="THD42" s="3188"/>
      <c r="THE42" s="3188"/>
      <c r="THF42" s="3188"/>
      <c r="THG42" s="3188"/>
      <c r="THH42" s="3188"/>
      <c r="THI42" s="3188"/>
      <c r="THJ42" s="3188"/>
      <c r="THK42" s="3188"/>
      <c r="THL42" s="3188"/>
      <c r="THM42" s="3188"/>
      <c r="THN42" s="3188"/>
      <c r="THO42" s="3188"/>
      <c r="THP42" s="3188"/>
      <c r="THQ42" s="3188"/>
      <c r="THR42" s="3188"/>
      <c r="THS42" s="3188"/>
      <c r="THT42" s="3188"/>
      <c r="THU42" s="3188"/>
      <c r="THV42" s="3188"/>
      <c r="THW42" s="3188"/>
      <c r="THX42" s="3188"/>
      <c r="THY42" s="3188"/>
      <c r="THZ42" s="3188"/>
      <c r="TIA42" s="3188"/>
      <c r="TIB42" s="3188"/>
      <c r="TIC42" s="3188"/>
      <c r="TID42" s="3188"/>
      <c r="TIE42" s="3188"/>
      <c r="TIF42" s="3188"/>
      <c r="TIG42" s="3188"/>
      <c r="TIH42" s="3188"/>
      <c r="TII42" s="3188"/>
      <c r="TIJ42" s="3188"/>
      <c r="TIK42" s="3188"/>
      <c r="TIL42" s="3188"/>
      <c r="TIM42" s="3188"/>
      <c r="TIN42" s="3188"/>
      <c r="TIO42" s="3188"/>
      <c r="TIP42" s="3188"/>
      <c r="TIQ42" s="3188"/>
      <c r="TIR42" s="3188"/>
      <c r="TIS42" s="3188"/>
      <c r="TIT42" s="3188"/>
      <c r="TIU42" s="3188"/>
      <c r="TIV42" s="3188"/>
      <c r="TIW42" s="3188"/>
      <c r="TIX42" s="3188"/>
      <c r="TIY42" s="3188"/>
      <c r="TIZ42" s="3188"/>
      <c r="TJA42" s="3188"/>
      <c r="TJB42" s="3188"/>
      <c r="TJC42" s="3188"/>
      <c r="TJD42" s="3188"/>
      <c r="TJE42" s="3188"/>
      <c r="TJF42" s="3188"/>
      <c r="TJG42" s="3188"/>
      <c r="TJH42" s="3188"/>
      <c r="TJI42" s="3188"/>
      <c r="TJJ42" s="3188"/>
      <c r="TJK42" s="3188"/>
      <c r="TJL42" s="3188"/>
      <c r="TJM42" s="3188"/>
      <c r="TJN42" s="3188"/>
      <c r="TJO42" s="3188"/>
      <c r="TJP42" s="3188"/>
      <c r="TJQ42" s="3188"/>
      <c r="TJR42" s="3188"/>
      <c r="TJS42" s="3188"/>
      <c r="TJT42" s="3188"/>
      <c r="TJU42" s="3188"/>
      <c r="TJV42" s="3188"/>
      <c r="TJW42" s="3188"/>
      <c r="TJX42" s="3188"/>
      <c r="TJY42" s="3188"/>
      <c r="TJZ42" s="3188"/>
      <c r="TKA42" s="3188"/>
      <c r="TKB42" s="3188"/>
      <c r="TKC42" s="3188"/>
      <c r="TKD42" s="3188"/>
      <c r="TKE42" s="3188"/>
      <c r="TKF42" s="3188"/>
      <c r="TKG42" s="3188"/>
      <c r="TKH42" s="3188"/>
      <c r="TKI42" s="3188"/>
      <c r="TKJ42" s="3188"/>
      <c r="TKK42" s="3188"/>
      <c r="TKL42" s="3188"/>
      <c r="TKM42" s="3188"/>
      <c r="TKN42" s="3188"/>
      <c r="TKO42" s="3188"/>
      <c r="TKP42" s="3188"/>
      <c r="TKQ42" s="3188"/>
      <c r="TKR42" s="3188"/>
      <c r="TKS42" s="3188"/>
      <c r="TKT42" s="3188"/>
      <c r="TKU42" s="3188"/>
      <c r="TKV42" s="3188"/>
      <c r="TKW42" s="3188"/>
      <c r="TKX42" s="3188"/>
      <c r="TKY42" s="3188"/>
      <c r="TKZ42" s="3188"/>
      <c r="TLA42" s="3188"/>
      <c r="TLB42" s="3188"/>
      <c r="TLC42" s="3188"/>
      <c r="TLD42" s="3188"/>
      <c r="TLE42" s="3188"/>
      <c r="TLF42" s="3188"/>
      <c r="TLG42" s="3188"/>
      <c r="TLH42" s="3188"/>
      <c r="TLI42" s="3188"/>
      <c r="TLJ42" s="3188"/>
      <c r="TLK42" s="3188"/>
      <c r="TLL42" s="3188"/>
      <c r="TLM42" s="3188"/>
      <c r="TLN42" s="3188"/>
      <c r="TLO42" s="3188"/>
      <c r="TLP42" s="3188"/>
      <c r="TLQ42" s="3188"/>
      <c r="TLR42" s="3188"/>
      <c r="TLS42" s="3188"/>
      <c r="TLT42" s="3188"/>
      <c r="TLU42" s="3188"/>
      <c r="TLV42" s="3188"/>
      <c r="TLW42" s="3188"/>
      <c r="TLX42" s="3188"/>
      <c r="TLY42" s="3188"/>
      <c r="TLZ42" s="3188"/>
      <c r="TMA42" s="3188"/>
      <c r="TMB42" s="3188"/>
      <c r="TMC42" s="3188"/>
      <c r="TMD42" s="3188"/>
      <c r="TME42" s="3188"/>
      <c r="TMF42" s="3188"/>
      <c r="TMG42" s="3188"/>
      <c r="TMH42" s="3188"/>
      <c r="TMI42" s="3188"/>
      <c r="TMJ42" s="3188"/>
      <c r="TMK42" s="3188"/>
      <c r="TML42" s="3188"/>
      <c r="TMM42" s="3188"/>
      <c r="TMN42" s="3188"/>
      <c r="TMO42" s="3188"/>
      <c r="TMP42" s="3188"/>
      <c r="TMQ42" s="3188"/>
      <c r="TMR42" s="3188"/>
      <c r="TMS42" s="3188"/>
      <c r="TMT42" s="3188"/>
      <c r="TMU42" s="3188"/>
      <c r="TMV42" s="3188"/>
      <c r="TMW42" s="3188"/>
      <c r="TMX42" s="3188"/>
      <c r="TMY42" s="3188"/>
      <c r="TMZ42" s="3188"/>
      <c r="TNA42" s="3188"/>
      <c r="TNB42" s="3188"/>
      <c r="TNC42" s="3188"/>
      <c r="TND42" s="3188"/>
      <c r="TNE42" s="3188"/>
      <c r="TNF42" s="3188"/>
      <c r="TNG42" s="3188"/>
      <c r="TNH42" s="3188"/>
      <c r="TNI42" s="3188"/>
      <c r="TNJ42" s="3188"/>
      <c r="TNK42" s="3188"/>
      <c r="TNL42" s="3188"/>
      <c r="TNM42" s="3188"/>
      <c r="TNN42" s="3188"/>
      <c r="TNO42" s="3188"/>
      <c r="TNP42" s="3188"/>
      <c r="TNQ42" s="3188"/>
      <c r="TNR42" s="3188"/>
      <c r="TNS42" s="3188"/>
      <c r="TNT42" s="3188"/>
      <c r="TNU42" s="3188"/>
      <c r="TNV42" s="3188"/>
      <c r="TNW42" s="3188"/>
      <c r="TNX42" s="3188"/>
      <c r="TNY42" s="3188"/>
      <c r="TNZ42" s="3188"/>
      <c r="TOA42" s="3188"/>
      <c r="TOB42" s="3188"/>
      <c r="TOC42" s="3188"/>
      <c r="TOD42" s="3188"/>
      <c r="TOE42" s="3188"/>
      <c r="TOF42" s="3188"/>
      <c r="TOG42" s="3188"/>
      <c r="TOH42" s="3188"/>
      <c r="TOI42" s="3188"/>
      <c r="TOJ42" s="3188"/>
      <c r="TOK42" s="3188"/>
      <c r="TOL42" s="3188"/>
      <c r="TOM42" s="3188"/>
      <c r="TON42" s="3188"/>
      <c r="TOO42" s="3188"/>
      <c r="TOP42" s="3188"/>
      <c r="TOQ42" s="3188"/>
      <c r="TOR42" s="3188"/>
      <c r="TOS42" s="3188"/>
      <c r="TOT42" s="3188"/>
      <c r="TOU42" s="3188"/>
      <c r="TOV42" s="3188"/>
      <c r="TOW42" s="3188"/>
      <c r="TOX42" s="3188"/>
      <c r="TOY42" s="3188"/>
      <c r="TOZ42" s="3188"/>
      <c r="TPA42" s="3188"/>
      <c r="TPB42" s="3188"/>
      <c r="TPC42" s="3188"/>
      <c r="TPD42" s="3188"/>
      <c r="TPE42" s="3188"/>
      <c r="TPF42" s="3188"/>
      <c r="TPG42" s="3188"/>
      <c r="TPH42" s="3188"/>
      <c r="TPI42" s="3188"/>
      <c r="TPJ42" s="3188"/>
      <c r="TPK42" s="3188"/>
      <c r="TPL42" s="3188"/>
      <c r="TPM42" s="3188"/>
      <c r="TPN42" s="3188"/>
      <c r="TPO42" s="3188"/>
      <c r="TPP42" s="3188"/>
      <c r="TPQ42" s="3188"/>
      <c r="TPR42" s="3188"/>
      <c r="TPS42" s="3188"/>
      <c r="TPT42" s="3188"/>
      <c r="TPU42" s="3188"/>
      <c r="TPV42" s="3188"/>
      <c r="TPW42" s="3188"/>
      <c r="TPX42" s="3188"/>
      <c r="TPY42" s="3188"/>
      <c r="TPZ42" s="3188"/>
      <c r="TQA42" s="3188"/>
      <c r="TQB42" s="3188"/>
      <c r="TQC42" s="3188"/>
      <c r="TQD42" s="3188"/>
      <c r="TQE42" s="3188"/>
      <c r="TQF42" s="3188"/>
      <c r="TQG42" s="3188"/>
      <c r="TQH42" s="3188"/>
      <c r="TQI42" s="3188"/>
      <c r="TQJ42" s="3188"/>
      <c r="TQK42" s="3188"/>
      <c r="TQL42" s="3188"/>
      <c r="TQM42" s="3188"/>
      <c r="TQN42" s="3188"/>
      <c r="TQO42" s="3188"/>
      <c r="TQP42" s="3188"/>
      <c r="TQQ42" s="3188"/>
      <c r="TQR42" s="3188"/>
      <c r="TQS42" s="3188"/>
      <c r="TQT42" s="3188"/>
      <c r="TQU42" s="3188"/>
      <c r="TQV42" s="3188"/>
      <c r="TQW42" s="3188"/>
      <c r="TQX42" s="3188"/>
      <c r="TQY42" s="3188"/>
      <c r="TQZ42" s="3188"/>
      <c r="TRA42" s="3188"/>
      <c r="TRB42" s="3188"/>
      <c r="TRC42" s="3188"/>
      <c r="TRD42" s="3188"/>
      <c r="TRE42" s="3188"/>
      <c r="TRF42" s="3188"/>
      <c r="TRG42" s="3188"/>
      <c r="TRH42" s="3188"/>
      <c r="TRI42" s="3188"/>
      <c r="TRJ42" s="3188"/>
      <c r="TRK42" s="3188"/>
      <c r="TRL42" s="3188"/>
      <c r="TRM42" s="3188"/>
      <c r="TRN42" s="3188"/>
      <c r="TRO42" s="3188"/>
      <c r="TRP42" s="3188"/>
      <c r="TRQ42" s="3188"/>
      <c r="TRR42" s="3188"/>
      <c r="TRS42" s="3188"/>
      <c r="TRT42" s="3188"/>
      <c r="TRU42" s="3188"/>
      <c r="TRV42" s="3188"/>
      <c r="TRW42" s="3188"/>
      <c r="TRX42" s="3188"/>
      <c r="TRY42" s="3188"/>
      <c r="TRZ42" s="3188"/>
      <c r="TSA42" s="3188"/>
      <c r="TSB42" s="3188"/>
      <c r="TSC42" s="3188"/>
      <c r="TSD42" s="3188"/>
      <c r="TSE42" s="3188"/>
      <c r="TSF42" s="3188"/>
      <c r="TSG42" s="3188"/>
      <c r="TSH42" s="3188"/>
      <c r="TSI42" s="3188"/>
      <c r="TSJ42" s="3188"/>
      <c r="TSK42" s="3188"/>
      <c r="TSL42" s="3188"/>
      <c r="TSM42" s="3188"/>
      <c r="TSN42" s="3188"/>
      <c r="TSO42" s="3188"/>
      <c r="TSP42" s="3188"/>
      <c r="TSQ42" s="3188"/>
      <c r="TSR42" s="3188"/>
      <c r="TSS42" s="3188"/>
      <c r="TST42" s="3188"/>
      <c r="TSU42" s="3188"/>
      <c r="TSV42" s="3188"/>
      <c r="TSW42" s="3188"/>
      <c r="TSX42" s="3188"/>
      <c r="TSY42" s="3188"/>
      <c r="TSZ42" s="3188"/>
      <c r="TTA42" s="3188"/>
      <c r="TTB42" s="3188"/>
      <c r="TTC42" s="3188"/>
      <c r="TTD42" s="3188"/>
      <c r="TTE42" s="3188"/>
      <c r="TTF42" s="3188"/>
      <c r="TTG42" s="3188"/>
      <c r="TTH42" s="3188"/>
      <c r="TTI42" s="3188"/>
      <c r="TTJ42" s="3188"/>
      <c r="TTK42" s="3188"/>
      <c r="TTL42" s="3188"/>
      <c r="TTM42" s="3188"/>
      <c r="TTN42" s="3188"/>
      <c r="TTO42" s="3188"/>
      <c r="TTP42" s="3188"/>
      <c r="TTQ42" s="3188"/>
      <c r="TTR42" s="3188"/>
      <c r="TTS42" s="3188"/>
      <c r="TTT42" s="3188"/>
      <c r="TTU42" s="3188"/>
      <c r="TTV42" s="3188"/>
      <c r="TTW42" s="3188"/>
      <c r="TTX42" s="3188"/>
      <c r="TTY42" s="3188"/>
      <c r="TTZ42" s="3188"/>
      <c r="TUA42" s="3188"/>
      <c r="TUB42" s="3188"/>
      <c r="TUC42" s="3188"/>
      <c r="TUD42" s="3188"/>
      <c r="TUE42" s="3188"/>
      <c r="TUF42" s="3188"/>
      <c r="TUG42" s="3188"/>
      <c r="TUH42" s="3188"/>
      <c r="TUI42" s="3188"/>
      <c r="TUJ42" s="3188"/>
      <c r="TUK42" s="3188"/>
      <c r="TUL42" s="3188"/>
      <c r="TUM42" s="3188"/>
      <c r="TUN42" s="3188"/>
      <c r="TUO42" s="3188"/>
      <c r="TUP42" s="3188"/>
      <c r="TUQ42" s="3188"/>
      <c r="TUR42" s="3188"/>
      <c r="TUS42" s="3188"/>
      <c r="TUT42" s="3188"/>
      <c r="TUU42" s="3188"/>
      <c r="TUV42" s="3188"/>
      <c r="TUW42" s="3188"/>
      <c r="TUX42" s="3188"/>
      <c r="TUY42" s="3188"/>
      <c r="TUZ42" s="3188"/>
      <c r="TVA42" s="3188"/>
      <c r="TVB42" s="3188"/>
      <c r="TVC42" s="3188"/>
      <c r="TVD42" s="3188"/>
      <c r="TVE42" s="3188"/>
      <c r="TVF42" s="3188"/>
      <c r="TVG42" s="3188"/>
      <c r="TVH42" s="3188"/>
      <c r="TVI42" s="3188"/>
      <c r="TVJ42" s="3188"/>
      <c r="TVK42" s="3188"/>
      <c r="TVL42" s="3188"/>
      <c r="TVM42" s="3188"/>
      <c r="TVN42" s="3188"/>
      <c r="TVO42" s="3188"/>
      <c r="TVP42" s="3188"/>
      <c r="TVQ42" s="3188"/>
      <c r="TVR42" s="3188"/>
      <c r="TVS42" s="3188"/>
      <c r="TVT42" s="3188"/>
      <c r="TVU42" s="3188"/>
      <c r="TVV42" s="3188"/>
      <c r="TVW42" s="3188"/>
      <c r="TVX42" s="3188"/>
      <c r="TVY42" s="3188"/>
      <c r="TVZ42" s="3188"/>
      <c r="TWA42" s="3188"/>
      <c r="TWB42" s="3188"/>
      <c r="TWC42" s="3188"/>
      <c r="TWD42" s="3188"/>
      <c r="TWE42" s="3188"/>
      <c r="TWF42" s="3188"/>
      <c r="TWG42" s="3188"/>
      <c r="TWH42" s="3188"/>
      <c r="TWI42" s="3188"/>
      <c r="TWJ42" s="3188"/>
      <c r="TWK42" s="3188"/>
      <c r="TWL42" s="3188"/>
      <c r="TWM42" s="3188"/>
      <c r="TWN42" s="3188"/>
      <c r="TWO42" s="3188"/>
      <c r="TWP42" s="3188"/>
      <c r="TWQ42" s="3188"/>
      <c r="TWR42" s="3188"/>
      <c r="TWS42" s="3188"/>
      <c r="TWT42" s="3188"/>
      <c r="TWU42" s="3188"/>
      <c r="TWV42" s="3188"/>
      <c r="TWW42" s="3188"/>
      <c r="TWX42" s="3188"/>
      <c r="TWY42" s="3188"/>
      <c r="TWZ42" s="3188"/>
      <c r="TXA42" s="3188"/>
      <c r="TXB42" s="3188"/>
      <c r="TXC42" s="3188"/>
      <c r="TXD42" s="3188"/>
      <c r="TXE42" s="3188"/>
      <c r="TXF42" s="3188"/>
      <c r="TXG42" s="3188"/>
      <c r="TXH42" s="3188"/>
      <c r="TXI42" s="3188"/>
      <c r="TXJ42" s="3188"/>
      <c r="TXK42" s="3188"/>
      <c r="TXL42" s="3188"/>
      <c r="TXM42" s="3188"/>
      <c r="TXN42" s="3188"/>
      <c r="TXO42" s="3188"/>
      <c r="TXP42" s="3188"/>
      <c r="TXQ42" s="3188"/>
      <c r="TXR42" s="3188"/>
      <c r="TXS42" s="3188"/>
      <c r="TXT42" s="3188"/>
      <c r="TXU42" s="3188"/>
      <c r="TXV42" s="3188"/>
      <c r="TXW42" s="3188"/>
      <c r="TXX42" s="3188"/>
      <c r="TXY42" s="3188"/>
      <c r="TXZ42" s="3188"/>
      <c r="TYA42" s="3188"/>
      <c r="TYB42" s="3188"/>
      <c r="TYC42" s="3188"/>
      <c r="TYD42" s="3188"/>
      <c r="TYE42" s="3188"/>
      <c r="TYF42" s="3188"/>
      <c r="TYG42" s="3188"/>
      <c r="TYH42" s="3188"/>
      <c r="TYI42" s="3188"/>
      <c r="TYJ42" s="3188"/>
      <c r="TYK42" s="3188"/>
      <c r="TYL42" s="3188"/>
      <c r="TYM42" s="3188"/>
      <c r="TYN42" s="3188"/>
      <c r="TYO42" s="3188"/>
      <c r="TYP42" s="3188"/>
      <c r="TYQ42" s="3188"/>
      <c r="TYR42" s="3188"/>
      <c r="TYS42" s="3188"/>
      <c r="TYT42" s="3188"/>
      <c r="TYU42" s="3188"/>
      <c r="TYV42" s="3188"/>
      <c r="TYW42" s="3188"/>
      <c r="TYX42" s="3188"/>
      <c r="TYY42" s="3188"/>
      <c r="TYZ42" s="3188"/>
      <c r="TZA42" s="3188"/>
      <c r="TZB42" s="3188"/>
      <c r="TZC42" s="3188"/>
      <c r="TZD42" s="3188"/>
      <c r="TZE42" s="3188"/>
      <c r="TZF42" s="3188"/>
      <c r="TZG42" s="3188"/>
      <c r="TZH42" s="3188"/>
      <c r="TZI42" s="3188"/>
      <c r="TZJ42" s="3188"/>
      <c r="TZK42" s="3188"/>
      <c r="TZL42" s="3188"/>
      <c r="TZM42" s="3188"/>
      <c r="TZN42" s="3188"/>
      <c r="TZO42" s="3188"/>
      <c r="TZP42" s="3188"/>
      <c r="TZQ42" s="3188"/>
      <c r="TZR42" s="3188"/>
      <c r="TZS42" s="3188"/>
      <c r="TZT42" s="3188"/>
      <c r="TZU42" s="3188"/>
      <c r="TZV42" s="3188"/>
      <c r="TZW42" s="3188"/>
      <c r="TZX42" s="3188"/>
      <c r="TZY42" s="3188"/>
      <c r="TZZ42" s="3188"/>
      <c r="UAA42" s="3188"/>
      <c r="UAB42" s="3188"/>
      <c r="UAC42" s="3188"/>
      <c r="UAD42" s="3188"/>
      <c r="UAE42" s="3188"/>
      <c r="UAF42" s="3188"/>
      <c r="UAG42" s="3188"/>
      <c r="UAH42" s="3188"/>
      <c r="UAI42" s="3188"/>
      <c r="UAJ42" s="3188"/>
      <c r="UAK42" s="3188"/>
      <c r="UAL42" s="3188"/>
      <c r="UAM42" s="3188"/>
      <c r="UAN42" s="3188"/>
      <c r="UAO42" s="3188"/>
      <c r="UAP42" s="3188"/>
      <c r="UAQ42" s="3188"/>
      <c r="UAR42" s="3188"/>
      <c r="UAS42" s="3188"/>
      <c r="UAT42" s="3188"/>
      <c r="UAU42" s="3188"/>
      <c r="UAV42" s="3188"/>
      <c r="UAW42" s="3188"/>
      <c r="UAX42" s="3188"/>
      <c r="UAY42" s="3188"/>
      <c r="UAZ42" s="3188"/>
      <c r="UBA42" s="3188"/>
      <c r="UBB42" s="3188"/>
      <c r="UBC42" s="3188"/>
      <c r="UBD42" s="3188"/>
      <c r="UBE42" s="3188"/>
      <c r="UBF42" s="3188"/>
      <c r="UBG42" s="3188"/>
      <c r="UBH42" s="3188"/>
      <c r="UBI42" s="3188"/>
      <c r="UBJ42" s="3188"/>
      <c r="UBK42" s="3188"/>
      <c r="UBL42" s="3188"/>
      <c r="UBM42" s="3188"/>
      <c r="UBN42" s="3188"/>
      <c r="UBO42" s="3188"/>
      <c r="UBP42" s="3188"/>
      <c r="UBQ42" s="3188"/>
      <c r="UBR42" s="3188"/>
      <c r="UBS42" s="3188"/>
      <c r="UBT42" s="3188"/>
      <c r="UBU42" s="3188"/>
      <c r="UBV42" s="3188"/>
      <c r="UBW42" s="3188"/>
      <c r="UBX42" s="3188"/>
      <c r="UBY42" s="3188"/>
      <c r="UBZ42" s="3188"/>
      <c r="UCA42" s="3188"/>
      <c r="UCB42" s="3188"/>
      <c r="UCC42" s="3188"/>
      <c r="UCD42" s="3188"/>
      <c r="UCE42" s="3188"/>
      <c r="UCF42" s="3188"/>
      <c r="UCG42" s="3188"/>
      <c r="UCH42" s="3188"/>
      <c r="UCI42" s="3188"/>
      <c r="UCJ42" s="3188"/>
      <c r="UCK42" s="3188"/>
      <c r="UCL42" s="3188"/>
      <c r="UCM42" s="3188"/>
      <c r="UCN42" s="3188"/>
      <c r="UCO42" s="3188"/>
      <c r="UCP42" s="3188"/>
      <c r="UCQ42" s="3188"/>
      <c r="UCR42" s="3188"/>
      <c r="UCS42" s="3188"/>
      <c r="UCT42" s="3188"/>
      <c r="UCU42" s="3188"/>
      <c r="UCV42" s="3188"/>
      <c r="UCW42" s="3188"/>
      <c r="UCX42" s="3188"/>
      <c r="UCY42" s="3188"/>
      <c r="UCZ42" s="3188"/>
      <c r="UDA42" s="3188"/>
      <c r="UDB42" s="3188"/>
      <c r="UDC42" s="3188"/>
      <c r="UDD42" s="3188"/>
      <c r="UDE42" s="3188"/>
      <c r="UDF42" s="3188"/>
      <c r="UDG42" s="3188"/>
      <c r="UDH42" s="3188"/>
      <c r="UDI42" s="3188"/>
      <c r="UDJ42" s="3188"/>
      <c r="UDK42" s="3188"/>
      <c r="UDL42" s="3188"/>
      <c r="UDM42" s="3188"/>
      <c r="UDN42" s="3188"/>
      <c r="UDO42" s="3188"/>
      <c r="UDP42" s="3188"/>
      <c r="UDQ42" s="3188"/>
      <c r="UDR42" s="3188"/>
      <c r="UDS42" s="3188"/>
      <c r="UDT42" s="3188"/>
      <c r="UDU42" s="3188"/>
      <c r="UDV42" s="3188"/>
      <c r="UDW42" s="3188"/>
      <c r="UDX42" s="3188"/>
      <c r="UDY42" s="3188"/>
      <c r="UDZ42" s="3188"/>
      <c r="UEA42" s="3188"/>
      <c r="UEB42" s="3188"/>
      <c r="UEC42" s="3188"/>
      <c r="UED42" s="3188"/>
      <c r="UEE42" s="3188"/>
      <c r="UEF42" s="3188"/>
      <c r="UEG42" s="3188"/>
      <c r="UEH42" s="3188"/>
      <c r="UEI42" s="3188"/>
      <c r="UEJ42" s="3188"/>
      <c r="UEK42" s="3188"/>
      <c r="UEL42" s="3188"/>
      <c r="UEM42" s="3188"/>
      <c r="UEN42" s="3188"/>
      <c r="UEO42" s="3188"/>
      <c r="UEP42" s="3188"/>
      <c r="UEQ42" s="3188"/>
      <c r="UER42" s="3188"/>
      <c r="UES42" s="3188"/>
      <c r="UET42" s="3188"/>
      <c r="UEU42" s="3188"/>
      <c r="UEV42" s="3188"/>
      <c r="UEW42" s="3188"/>
      <c r="UEX42" s="3188"/>
      <c r="UEY42" s="3188"/>
      <c r="UEZ42" s="3188"/>
      <c r="UFA42" s="3188"/>
      <c r="UFB42" s="3188"/>
      <c r="UFC42" s="3188"/>
      <c r="UFD42" s="3188"/>
      <c r="UFE42" s="3188"/>
      <c r="UFF42" s="3188"/>
      <c r="UFG42" s="3188"/>
      <c r="UFH42" s="3188"/>
      <c r="UFI42" s="3188"/>
      <c r="UFJ42" s="3188"/>
      <c r="UFK42" s="3188"/>
      <c r="UFL42" s="3188"/>
      <c r="UFM42" s="3188"/>
      <c r="UFN42" s="3188"/>
      <c r="UFO42" s="3188"/>
      <c r="UFP42" s="3188"/>
      <c r="UFQ42" s="3188"/>
      <c r="UFR42" s="3188"/>
      <c r="UFS42" s="3188"/>
      <c r="UFT42" s="3188"/>
      <c r="UFU42" s="3188"/>
      <c r="UFV42" s="3188"/>
      <c r="UFW42" s="3188"/>
      <c r="UFX42" s="3188"/>
      <c r="UFY42" s="3188"/>
      <c r="UFZ42" s="3188"/>
      <c r="UGA42" s="3188"/>
      <c r="UGB42" s="3188"/>
      <c r="UGC42" s="3188"/>
      <c r="UGD42" s="3188"/>
      <c r="UGE42" s="3188"/>
      <c r="UGF42" s="3188"/>
      <c r="UGG42" s="3188"/>
      <c r="UGH42" s="3188"/>
      <c r="UGI42" s="3188"/>
      <c r="UGJ42" s="3188"/>
      <c r="UGK42" s="3188"/>
      <c r="UGL42" s="3188"/>
      <c r="UGM42" s="3188"/>
      <c r="UGN42" s="3188"/>
      <c r="UGO42" s="3188"/>
      <c r="UGP42" s="3188"/>
      <c r="UGQ42" s="3188"/>
      <c r="UGR42" s="3188"/>
      <c r="UGS42" s="3188"/>
      <c r="UGT42" s="3188"/>
      <c r="UGU42" s="3188"/>
      <c r="UGV42" s="3188"/>
      <c r="UGW42" s="3188"/>
      <c r="UGX42" s="3188"/>
      <c r="UGY42" s="3188"/>
      <c r="UGZ42" s="3188"/>
      <c r="UHA42" s="3188"/>
      <c r="UHB42" s="3188"/>
      <c r="UHC42" s="3188"/>
      <c r="UHD42" s="3188"/>
      <c r="UHE42" s="3188"/>
      <c r="UHF42" s="3188"/>
      <c r="UHG42" s="3188"/>
      <c r="UHH42" s="3188"/>
      <c r="UHI42" s="3188"/>
      <c r="UHJ42" s="3188"/>
      <c r="UHK42" s="3188"/>
      <c r="UHL42" s="3188"/>
      <c r="UHM42" s="3188"/>
      <c r="UHN42" s="3188"/>
      <c r="UHO42" s="3188"/>
      <c r="UHP42" s="3188"/>
      <c r="UHQ42" s="3188"/>
      <c r="UHR42" s="3188"/>
      <c r="UHS42" s="3188"/>
      <c r="UHT42" s="3188"/>
      <c r="UHU42" s="3188"/>
      <c r="UHV42" s="3188"/>
      <c r="UHW42" s="3188"/>
      <c r="UHX42" s="3188"/>
      <c r="UHY42" s="3188"/>
      <c r="UHZ42" s="3188"/>
      <c r="UIA42" s="3188"/>
      <c r="UIB42" s="3188"/>
      <c r="UIC42" s="3188"/>
      <c r="UID42" s="3188"/>
      <c r="UIE42" s="3188"/>
      <c r="UIF42" s="3188"/>
      <c r="UIG42" s="3188"/>
      <c r="UIH42" s="3188"/>
      <c r="UII42" s="3188"/>
      <c r="UIJ42" s="3188"/>
      <c r="UIK42" s="3188"/>
      <c r="UIL42" s="3188"/>
      <c r="UIM42" s="3188"/>
      <c r="UIN42" s="3188"/>
      <c r="UIO42" s="3188"/>
      <c r="UIP42" s="3188"/>
      <c r="UIQ42" s="3188"/>
      <c r="UIR42" s="3188"/>
      <c r="UIS42" s="3188"/>
      <c r="UIT42" s="3188"/>
      <c r="UIU42" s="3188"/>
      <c r="UIV42" s="3188"/>
      <c r="UIW42" s="3188"/>
      <c r="UIX42" s="3188"/>
      <c r="UIY42" s="3188"/>
      <c r="UIZ42" s="3188"/>
      <c r="UJA42" s="3188"/>
      <c r="UJB42" s="3188"/>
      <c r="UJC42" s="3188"/>
      <c r="UJD42" s="3188"/>
      <c r="UJE42" s="3188"/>
      <c r="UJF42" s="3188"/>
      <c r="UJG42" s="3188"/>
      <c r="UJH42" s="3188"/>
      <c r="UJI42" s="3188"/>
      <c r="UJJ42" s="3188"/>
      <c r="UJK42" s="3188"/>
      <c r="UJL42" s="3188"/>
      <c r="UJM42" s="3188"/>
      <c r="UJN42" s="3188"/>
      <c r="UJO42" s="3188"/>
      <c r="UJP42" s="3188"/>
      <c r="UJQ42" s="3188"/>
      <c r="UJR42" s="3188"/>
      <c r="UJS42" s="3188"/>
      <c r="UJT42" s="3188"/>
      <c r="UJU42" s="3188"/>
      <c r="UJV42" s="3188"/>
      <c r="UJW42" s="3188"/>
      <c r="UJX42" s="3188"/>
      <c r="UJY42" s="3188"/>
      <c r="UJZ42" s="3188"/>
      <c r="UKA42" s="3188"/>
      <c r="UKB42" s="3188"/>
      <c r="UKC42" s="3188"/>
      <c r="UKD42" s="3188"/>
      <c r="UKE42" s="3188"/>
      <c r="UKF42" s="3188"/>
      <c r="UKG42" s="3188"/>
      <c r="UKH42" s="3188"/>
      <c r="UKI42" s="3188"/>
      <c r="UKJ42" s="3188"/>
      <c r="UKK42" s="3188"/>
      <c r="UKL42" s="3188"/>
      <c r="UKM42" s="3188"/>
      <c r="UKN42" s="3188"/>
      <c r="UKO42" s="3188"/>
      <c r="UKP42" s="3188"/>
      <c r="UKQ42" s="3188"/>
      <c r="UKR42" s="3188"/>
      <c r="UKS42" s="3188"/>
      <c r="UKT42" s="3188"/>
      <c r="UKU42" s="3188"/>
      <c r="UKV42" s="3188"/>
      <c r="UKW42" s="3188"/>
      <c r="UKX42" s="3188"/>
      <c r="UKY42" s="3188"/>
      <c r="UKZ42" s="3188"/>
      <c r="ULA42" s="3188"/>
      <c r="ULB42" s="3188"/>
      <c r="ULC42" s="3188"/>
      <c r="ULD42" s="3188"/>
      <c r="ULE42" s="3188"/>
      <c r="ULF42" s="3188"/>
      <c r="ULG42" s="3188"/>
      <c r="ULH42" s="3188"/>
      <c r="ULI42" s="3188"/>
      <c r="ULJ42" s="3188"/>
      <c r="ULK42" s="3188"/>
      <c r="ULL42" s="3188"/>
      <c r="ULM42" s="3188"/>
      <c r="ULN42" s="3188"/>
      <c r="ULO42" s="3188"/>
      <c r="ULP42" s="3188"/>
      <c r="ULQ42" s="3188"/>
      <c r="ULR42" s="3188"/>
      <c r="ULS42" s="3188"/>
      <c r="ULT42" s="3188"/>
      <c r="ULU42" s="3188"/>
      <c r="ULV42" s="3188"/>
      <c r="ULW42" s="3188"/>
      <c r="ULX42" s="3188"/>
      <c r="ULY42" s="3188"/>
      <c r="ULZ42" s="3188"/>
      <c r="UMA42" s="3188"/>
      <c r="UMB42" s="3188"/>
      <c r="UMC42" s="3188"/>
      <c r="UMD42" s="3188"/>
      <c r="UME42" s="3188"/>
      <c r="UMF42" s="3188"/>
      <c r="UMG42" s="3188"/>
      <c r="UMH42" s="3188"/>
      <c r="UMI42" s="3188"/>
      <c r="UMJ42" s="3188"/>
      <c r="UMK42" s="3188"/>
      <c r="UML42" s="3188"/>
      <c r="UMM42" s="3188"/>
      <c r="UMN42" s="3188"/>
      <c r="UMO42" s="3188"/>
      <c r="UMP42" s="3188"/>
      <c r="UMQ42" s="3188"/>
      <c r="UMR42" s="3188"/>
      <c r="UMS42" s="3188"/>
      <c r="UMT42" s="3188"/>
      <c r="UMU42" s="3188"/>
      <c r="UMV42" s="3188"/>
      <c r="UMW42" s="3188"/>
      <c r="UMX42" s="3188"/>
      <c r="UMY42" s="3188"/>
      <c r="UMZ42" s="3188"/>
      <c r="UNA42" s="3188"/>
      <c r="UNB42" s="3188"/>
      <c r="UNC42" s="3188"/>
      <c r="UND42" s="3188"/>
      <c r="UNE42" s="3188"/>
      <c r="UNF42" s="3188"/>
      <c r="UNG42" s="3188"/>
      <c r="UNH42" s="3188"/>
      <c r="UNI42" s="3188"/>
      <c r="UNJ42" s="3188"/>
      <c r="UNK42" s="3188"/>
      <c r="UNL42" s="3188"/>
      <c r="UNM42" s="3188"/>
      <c r="UNN42" s="3188"/>
      <c r="UNO42" s="3188"/>
      <c r="UNP42" s="3188"/>
      <c r="UNQ42" s="3188"/>
      <c r="UNR42" s="3188"/>
      <c r="UNS42" s="3188"/>
      <c r="UNT42" s="3188"/>
      <c r="UNU42" s="3188"/>
      <c r="UNV42" s="3188"/>
      <c r="UNW42" s="3188"/>
      <c r="UNX42" s="3188"/>
      <c r="UNY42" s="3188"/>
      <c r="UNZ42" s="3188"/>
      <c r="UOA42" s="3188"/>
      <c r="UOB42" s="3188"/>
      <c r="UOC42" s="3188"/>
      <c r="UOD42" s="3188"/>
      <c r="UOE42" s="3188"/>
      <c r="UOF42" s="3188"/>
      <c r="UOG42" s="3188"/>
      <c r="UOH42" s="3188"/>
      <c r="UOI42" s="3188"/>
      <c r="UOJ42" s="3188"/>
      <c r="UOK42" s="3188"/>
      <c r="UOL42" s="3188"/>
      <c r="UOM42" s="3188"/>
      <c r="UON42" s="3188"/>
      <c r="UOO42" s="3188"/>
      <c r="UOP42" s="3188"/>
      <c r="UOQ42" s="3188"/>
      <c r="UOR42" s="3188"/>
      <c r="UOS42" s="3188"/>
      <c r="UOT42" s="3188"/>
      <c r="UOU42" s="3188"/>
      <c r="UOV42" s="3188"/>
      <c r="UOW42" s="3188"/>
      <c r="UOX42" s="3188"/>
      <c r="UOY42" s="3188"/>
      <c r="UOZ42" s="3188"/>
      <c r="UPA42" s="3188"/>
      <c r="UPB42" s="3188"/>
      <c r="UPC42" s="3188"/>
      <c r="UPD42" s="3188"/>
      <c r="UPE42" s="3188"/>
      <c r="UPF42" s="3188"/>
      <c r="UPG42" s="3188"/>
      <c r="UPH42" s="3188"/>
      <c r="UPI42" s="3188"/>
      <c r="UPJ42" s="3188"/>
      <c r="UPK42" s="3188"/>
      <c r="UPL42" s="3188"/>
      <c r="UPM42" s="3188"/>
      <c r="UPN42" s="3188"/>
      <c r="UPO42" s="3188"/>
      <c r="UPP42" s="3188"/>
      <c r="UPQ42" s="3188"/>
      <c r="UPR42" s="3188"/>
      <c r="UPS42" s="3188"/>
      <c r="UPT42" s="3188"/>
      <c r="UPU42" s="3188"/>
      <c r="UPV42" s="3188"/>
      <c r="UPW42" s="3188"/>
      <c r="UPX42" s="3188"/>
      <c r="UPY42" s="3188"/>
      <c r="UPZ42" s="3188"/>
      <c r="UQA42" s="3188"/>
      <c r="UQB42" s="3188"/>
      <c r="UQC42" s="3188"/>
      <c r="UQD42" s="3188"/>
      <c r="UQE42" s="3188"/>
      <c r="UQF42" s="3188"/>
      <c r="UQG42" s="3188"/>
      <c r="UQH42" s="3188"/>
      <c r="UQI42" s="3188"/>
      <c r="UQJ42" s="3188"/>
      <c r="UQK42" s="3188"/>
      <c r="UQL42" s="3188"/>
      <c r="UQM42" s="3188"/>
      <c r="UQN42" s="3188"/>
      <c r="UQO42" s="3188"/>
      <c r="UQP42" s="3188"/>
      <c r="UQQ42" s="3188"/>
      <c r="UQR42" s="3188"/>
      <c r="UQS42" s="3188"/>
      <c r="UQT42" s="3188"/>
      <c r="UQU42" s="3188"/>
      <c r="UQV42" s="3188"/>
      <c r="UQW42" s="3188"/>
      <c r="UQX42" s="3188"/>
      <c r="UQY42" s="3188"/>
      <c r="UQZ42" s="3188"/>
      <c r="URA42" s="3188"/>
      <c r="URB42" s="3188"/>
      <c r="URC42" s="3188"/>
      <c r="URD42" s="3188"/>
      <c r="URE42" s="3188"/>
      <c r="URF42" s="3188"/>
      <c r="URG42" s="3188"/>
      <c r="URH42" s="3188"/>
      <c r="URI42" s="3188"/>
      <c r="URJ42" s="3188"/>
      <c r="URK42" s="3188"/>
      <c r="URL42" s="3188"/>
      <c r="URM42" s="3188"/>
      <c r="URN42" s="3188"/>
      <c r="URO42" s="3188"/>
      <c r="URP42" s="3188"/>
      <c r="URQ42" s="3188"/>
      <c r="URR42" s="3188"/>
      <c r="URS42" s="3188"/>
      <c r="URT42" s="3188"/>
      <c r="URU42" s="3188"/>
      <c r="URV42" s="3188"/>
      <c r="URW42" s="3188"/>
      <c r="URX42" s="3188"/>
      <c r="URY42" s="3188"/>
      <c r="URZ42" s="3188"/>
      <c r="USA42" s="3188"/>
      <c r="USB42" s="3188"/>
      <c r="USC42" s="3188"/>
      <c r="USD42" s="3188"/>
      <c r="USE42" s="3188"/>
      <c r="USF42" s="3188"/>
      <c r="USG42" s="3188"/>
      <c r="USH42" s="3188"/>
      <c r="USI42" s="3188"/>
      <c r="USJ42" s="3188"/>
      <c r="USK42" s="3188"/>
      <c r="USL42" s="3188"/>
      <c r="USM42" s="3188"/>
      <c r="USN42" s="3188"/>
      <c r="USO42" s="3188"/>
      <c r="USP42" s="3188"/>
      <c r="USQ42" s="3188"/>
      <c r="USR42" s="3188"/>
      <c r="USS42" s="3188"/>
      <c r="UST42" s="3188"/>
      <c r="USU42" s="3188"/>
      <c r="USV42" s="3188"/>
      <c r="USW42" s="3188"/>
      <c r="USX42" s="3188"/>
      <c r="USY42" s="3188"/>
      <c r="USZ42" s="3188"/>
      <c r="UTA42" s="3188"/>
      <c r="UTB42" s="3188"/>
      <c r="UTC42" s="3188"/>
      <c r="UTD42" s="3188"/>
      <c r="UTE42" s="3188"/>
      <c r="UTF42" s="3188"/>
      <c r="UTG42" s="3188"/>
      <c r="UTH42" s="3188"/>
      <c r="UTI42" s="3188"/>
      <c r="UTJ42" s="3188"/>
      <c r="UTK42" s="3188"/>
      <c r="UTL42" s="3188"/>
      <c r="UTM42" s="3188"/>
      <c r="UTN42" s="3188"/>
      <c r="UTO42" s="3188"/>
      <c r="UTP42" s="3188"/>
      <c r="UTQ42" s="3188"/>
      <c r="UTR42" s="3188"/>
      <c r="UTS42" s="3188"/>
      <c r="UTT42" s="3188"/>
      <c r="UTU42" s="3188"/>
      <c r="UTV42" s="3188"/>
      <c r="UTW42" s="3188"/>
      <c r="UTX42" s="3188"/>
      <c r="UTY42" s="3188"/>
      <c r="UTZ42" s="3188"/>
      <c r="UUA42" s="3188"/>
      <c r="UUB42" s="3188"/>
      <c r="UUC42" s="3188"/>
      <c r="UUD42" s="3188"/>
      <c r="UUE42" s="3188"/>
      <c r="UUF42" s="3188"/>
      <c r="UUG42" s="3188"/>
      <c r="UUH42" s="3188"/>
      <c r="UUI42" s="3188"/>
      <c r="UUJ42" s="3188"/>
      <c r="UUK42" s="3188"/>
      <c r="UUL42" s="3188"/>
      <c r="UUM42" s="3188"/>
      <c r="UUN42" s="3188"/>
      <c r="UUO42" s="3188"/>
      <c r="UUP42" s="3188"/>
      <c r="UUQ42" s="3188"/>
      <c r="UUR42" s="3188"/>
      <c r="UUS42" s="3188"/>
      <c r="UUT42" s="3188"/>
      <c r="UUU42" s="3188"/>
      <c r="UUV42" s="3188"/>
      <c r="UUW42" s="3188"/>
      <c r="UUX42" s="3188"/>
      <c r="UUY42" s="3188"/>
      <c r="UUZ42" s="3188"/>
      <c r="UVA42" s="3188"/>
      <c r="UVB42" s="3188"/>
      <c r="UVC42" s="3188"/>
      <c r="UVD42" s="3188"/>
      <c r="UVE42" s="3188"/>
      <c r="UVF42" s="3188"/>
      <c r="UVG42" s="3188"/>
      <c r="UVH42" s="3188"/>
      <c r="UVI42" s="3188"/>
      <c r="UVJ42" s="3188"/>
      <c r="UVK42" s="3188"/>
      <c r="UVL42" s="3188"/>
      <c r="UVM42" s="3188"/>
      <c r="UVN42" s="3188"/>
      <c r="UVO42" s="3188"/>
      <c r="UVP42" s="3188"/>
      <c r="UVQ42" s="3188"/>
      <c r="UVR42" s="3188"/>
      <c r="UVS42" s="3188"/>
      <c r="UVT42" s="3188"/>
      <c r="UVU42" s="3188"/>
      <c r="UVV42" s="3188"/>
      <c r="UVW42" s="3188"/>
      <c r="UVX42" s="3188"/>
      <c r="UVY42" s="3188"/>
      <c r="UVZ42" s="3188"/>
      <c r="UWA42" s="3188"/>
      <c r="UWB42" s="3188"/>
      <c r="UWC42" s="3188"/>
      <c r="UWD42" s="3188"/>
      <c r="UWE42" s="3188"/>
      <c r="UWF42" s="3188"/>
      <c r="UWG42" s="3188"/>
      <c r="UWH42" s="3188"/>
      <c r="UWI42" s="3188"/>
      <c r="UWJ42" s="3188"/>
      <c r="UWK42" s="3188"/>
      <c r="UWL42" s="3188"/>
      <c r="UWM42" s="3188"/>
      <c r="UWN42" s="3188"/>
      <c r="UWO42" s="3188"/>
      <c r="UWP42" s="3188"/>
      <c r="UWQ42" s="3188"/>
      <c r="UWR42" s="3188"/>
      <c r="UWS42" s="3188"/>
      <c r="UWT42" s="3188"/>
      <c r="UWU42" s="3188"/>
      <c r="UWV42" s="3188"/>
      <c r="UWW42" s="3188"/>
      <c r="UWX42" s="3188"/>
      <c r="UWY42" s="3188"/>
      <c r="UWZ42" s="3188"/>
      <c r="UXA42" s="3188"/>
      <c r="UXB42" s="3188"/>
      <c r="UXC42" s="3188"/>
      <c r="UXD42" s="3188"/>
      <c r="UXE42" s="3188"/>
      <c r="UXF42" s="3188"/>
      <c r="UXG42" s="3188"/>
      <c r="UXH42" s="3188"/>
      <c r="UXI42" s="3188"/>
      <c r="UXJ42" s="3188"/>
      <c r="UXK42" s="3188"/>
      <c r="UXL42" s="3188"/>
      <c r="UXM42" s="3188"/>
      <c r="UXN42" s="3188"/>
      <c r="UXO42" s="3188"/>
      <c r="UXP42" s="3188"/>
      <c r="UXQ42" s="3188"/>
      <c r="UXR42" s="3188"/>
      <c r="UXS42" s="3188"/>
      <c r="UXT42" s="3188"/>
      <c r="UXU42" s="3188"/>
      <c r="UXV42" s="3188"/>
      <c r="UXW42" s="3188"/>
      <c r="UXX42" s="3188"/>
      <c r="UXY42" s="3188"/>
      <c r="UXZ42" s="3188"/>
      <c r="UYA42" s="3188"/>
      <c r="UYB42" s="3188"/>
      <c r="UYC42" s="3188"/>
      <c r="UYD42" s="3188"/>
      <c r="UYE42" s="3188"/>
      <c r="UYF42" s="3188"/>
      <c r="UYG42" s="3188"/>
      <c r="UYH42" s="3188"/>
      <c r="UYI42" s="3188"/>
      <c r="UYJ42" s="3188"/>
      <c r="UYK42" s="3188"/>
      <c r="UYL42" s="3188"/>
      <c r="UYM42" s="3188"/>
      <c r="UYN42" s="3188"/>
      <c r="UYO42" s="3188"/>
      <c r="UYP42" s="3188"/>
      <c r="UYQ42" s="3188"/>
      <c r="UYR42" s="3188"/>
      <c r="UYS42" s="3188"/>
      <c r="UYT42" s="3188"/>
      <c r="UYU42" s="3188"/>
      <c r="UYV42" s="3188"/>
      <c r="UYW42" s="3188"/>
      <c r="UYX42" s="3188"/>
      <c r="UYY42" s="3188"/>
      <c r="UYZ42" s="3188"/>
      <c r="UZA42" s="3188"/>
      <c r="UZB42" s="3188"/>
      <c r="UZC42" s="3188"/>
      <c r="UZD42" s="3188"/>
      <c r="UZE42" s="3188"/>
      <c r="UZF42" s="3188"/>
      <c r="UZG42" s="3188"/>
      <c r="UZH42" s="3188"/>
      <c r="UZI42" s="3188"/>
      <c r="UZJ42" s="3188"/>
      <c r="UZK42" s="3188"/>
      <c r="UZL42" s="3188"/>
      <c r="UZM42" s="3188"/>
      <c r="UZN42" s="3188"/>
      <c r="UZO42" s="3188"/>
      <c r="UZP42" s="3188"/>
      <c r="UZQ42" s="3188"/>
      <c r="UZR42" s="3188"/>
      <c r="UZS42" s="3188"/>
      <c r="UZT42" s="3188"/>
      <c r="UZU42" s="3188"/>
      <c r="UZV42" s="3188"/>
      <c r="UZW42" s="3188"/>
      <c r="UZX42" s="3188"/>
      <c r="UZY42" s="3188"/>
      <c r="UZZ42" s="3188"/>
      <c r="VAA42" s="3188"/>
      <c r="VAB42" s="3188"/>
      <c r="VAC42" s="3188"/>
      <c r="VAD42" s="3188"/>
      <c r="VAE42" s="3188"/>
      <c r="VAF42" s="3188"/>
      <c r="VAG42" s="3188"/>
      <c r="VAH42" s="3188"/>
      <c r="VAI42" s="3188"/>
      <c r="VAJ42" s="3188"/>
      <c r="VAK42" s="3188"/>
      <c r="VAL42" s="3188"/>
      <c r="VAM42" s="3188"/>
      <c r="VAN42" s="3188"/>
      <c r="VAO42" s="3188"/>
      <c r="VAP42" s="3188"/>
      <c r="VAQ42" s="3188"/>
      <c r="VAR42" s="3188"/>
      <c r="VAS42" s="3188"/>
      <c r="VAT42" s="3188"/>
      <c r="VAU42" s="3188"/>
      <c r="VAV42" s="3188"/>
      <c r="VAW42" s="3188"/>
      <c r="VAX42" s="3188"/>
      <c r="VAY42" s="3188"/>
      <c r="VAZ42" s="3188"/>
      <c r="VBA42" s="3188"/>
      <c r="VBB42" s="3188"/>
      <c r="VBC42" s="3188"/>
      <c r="VBD42" s="3188"/>
      <c r="VBE42" s="3188"/>
      <c r="VBF42" s="3188"/>
      <c r="VBG42" s="3188"/>
      <c r="VBH42" s="3188"/>
      <c r="VBI42" s="3188"/>
      <c r="VBJ42" s="3188"/>
      <c r="VBK42" s="3188"/>
      <c r="VBL42" s="3188"/>
      <c r="VBM42" s="3188"/>
      <c r="VBN42" s="3188"/>
      <c r="VBO42" s="3188"/>
      <c r="VBP42" s="3188"/>
      <c r="VBQ42" s="3188"/>
      <c r="VBR42" s="3188"/>
      <c r="VBS42" s="3188"/>
      <c r="VBT42" s="3188"/>
      <c r="VBU42" s="3188"/>
      <c r="VBV42" s="3188"/>
      <c r="VBW42" s="3188"/>
      <c r="VBX42" s="3188"/>
      <c r="VBY42" s="3188"/>
      <c r="VBZ42" s="3188"/>
      <c r="VCA42" s="3188"/>
      <c r="VCB42" s="3188"/>
      <c r="VCC42" s="3188"/>
      <c r="VCD42" s="3188"/>
      <c r="VCE42" s="3188"/>
      <c r="VCF42" s="3188"/>
      <c r="VCG42" s="3188"/>
      <c r="VCH42" s="3188"/>
      <c r="VCI42" s="3188"/>
      <c r="VCJ42" s="3188"/>
      <c r="VCK42" s="3188"/>
      <c r="VCL42" s="3188"/>
      <c r="VCM42" s="3188"/>
      <c r="VCN42" s="3188"/>
      <c r="VCO42" s="3188"/>
      <c r="VCP42" s="3188"/>
      <c r="VCQ42" s="3188"/>
      <c r="VCR42" s="3188"/>
      <c r="VCS42" s="3188"/>
      <c r="VCT42" s="3188"/>
      <c r="VCU42" s="3188"/>
      <c r="VCV42" s="3188"/>
      <c r="VCW42" s="3188"/>
      <c r="VCX42" s="3188"/>
      <c r="VCY42" s="3188"/>
      <c r="VCZ42" s="3188"/>
      <c r="VDA42" s="3188"/>
      <c r="VDB42" s="3188"/>
      <c r="VDC42" s="3188"/>
      <c r="VDD42" s="3188"/>
      <c r="VDE42" s="3188"/>
      <c r="VDF42" s="3188"/>
      <c r="VDG42" s="3188"/>
      <c r="VDH42" s="3188"/>
      <c r="VDI42" s="3188"/>
      <c r="VDJ42" s="3188"/>
      <c r="VDK42" s="3188"/>
      <c r="VDL42" s="3188"/>
      <c r="VDM42" s="3188"/>
      <c r="VDN42" s="3188"/>
      <c r="VDO42" s="3188"/>
      <c r="VDP42" s="3188"/>
      <c r="VDQ42" s="3188"/>
      <c r="VDR42" s="3188"/>
      <c r="VDS42" s="3188"/>
      <c r="VDT42" s="3188"/>
      <c r="VDU42" s="3188"/>
      <c r="VDV42" s="3188"/>
      <c r="VDW42" s="3188"/>
      <c r="VDX42" s="3188"/>
      <c r="VDY42" s="3188"/>
      <c r="VDZ42" s="3188"/>
      <c r="VEA42" s="3188"/>
      <c r="VEB42" s="3188"/>
      <c r="VEC42" s="3188"/>
      <c r="VED42" s="3188"/>
      <c r="VEE42" s="3188"/>
      <c r="VEF42" s="3188"/>
      <c r="VEG42" s="3188"/>
      <c r="VEH42" s="3188"/>
      <c r="VEI42" s="3188"/>
      <c r="VEJ42" s="3188"/>
      <c r="VEK42" s="3188"/>
      <c r="VEL42" s="3188"/>
      <c r="VEM42" s="3188"/>
      <c r="VEN42" s="3188"/>
      <c r="VEO42" s="3188"/>
      <c r="VEP42" s="3188"/>
      <c r="VEQ42" s="3188"/>
      <c r="VER42" s="3188"/>
      <c r="VES42" s="3188"/>
      <c r="VET42" s="3188"/>
      <c r="VEU42" s="3188"/>
      <c r="VEV42" s="3188"/>
      <c r="VEW42" s="3188"/>
      <c r="VEX42" s="3188"/>
      <c r="VEY42" s="3188"/>
      <c r="VEZ42" s="3188"/>
      <c r="VFA42" s="3188"/>
      <c r="VFB42" s="3188"/>
      <c r="VFC42" s="3188"/>
      <c r="VFD42" s="3188"/>
      <c r="VFE42" s="3188"/>
      <c r="VFF42" s="3188"/>
      <c r="VFG42" s="3188"/>
      <c r="VFH42" s="3188"/>
      <c r="VFI42" s="3188"/>
      <c r="VFJ42" s="3188"/>
      <c r="VFK42" s="3188"/>
      <c r="VFL42" s="3188"/>
      <c r="VFM42" s="3188"/>
      <c r="VFN42" s="3188"/>
      <c r="VFO42" s="3188"/>
      <c r="VFP42" s="3188"/>
      <c r="VFQ42" s="3188"/>
      <c r="VFR42" s="3188"/>
      <c r="VFS42" s="3188"/>
      <c r="VFT42" s="3188"/>
      <c r="VFU42" s="3188"/>
      <c r="VFV42" s="3188"/>
      <c r="VFW42" s="3188"/>
      <c r="VFX42" s="3188"/>
      <c r="VFY42" s="3188"/>
      <c r="VFZ42" s="3188"/>
      <c r="VGA42" s="3188"/>
      <c r="VGB42" s="3188"/>
      <c r="VGC42" s="3188"/>
      <c r="VGD42" s="3188"/>
      <c r="VGE42" s="3188"/>
      <c r="VGF42" s="3188"/>
      <c r="VGG42" s="3188"/>
      <c r="VGH42" s="3188"/>
      <c r="VGI42" s="3188"/>
      <c r="VGJ42" s="3188"/>
      <c r="VGK42" s="3188"/>
      <c r="VGL42" s="3188"/>
      <c r="VGM42" s="3188"/>
      <c r="VGN42" s="3188"/>
      <c r="VGO42" s="3188"/>
      <c r="VGP42" s="3188"/>
      <c r="VGQ42" s="3188"/>
      <c r="VGR42" s="3188"/>
      <c r="VGS42" s="3188"/>
      <c r="VGT42" s="3188"/>
      <c r="VGU42" s="3188"/>
      <c r="VGV42" s="3188"/>
      <c r="VGW42" s="3188"/>
      <c r="VGX42" s="3188"/>
      <c r="VGY42" s="3188"/>
      <c r="VGZ42" s="3188"/>
      <c r="VHA42" s="3188"/>
      <c r="VHB42" s="3188"/>
      <c r="VHC42" s="3188"/>
      <c r="VHD42" s="3188"/>
      <c r="VHE42" s="3188"/>
      <c r="VHF42" s="3188"/>
      <c r="VHG42" s="3188"/>
      <c r="VHH42" s="3188"/>
      <c r="VHI42" s="3188"/>
      <c r="VHJ42" s="3188"/>
      <c r="VHK42" s="3188"/>
      <c r="VHL42" s="3188"/>
      <c r="VHM42" s="3188"/>
      <c r="VHN42" s="3188"/>
      <c r="VHO42" s="3188"/>
      <c r="VHP42" s="3188"/>
      <c r="VHQ42" s="3188"/>
      <c r="VHR42" s="3188"/>
      <c r="VHS42" s="3188"/>
      <c r="VHT42" s="3188"/>
      <c r="VHU42" s="3188"/>
      <c r="VHV42" s="3188"/>
      <c r="VHW42" s="3188"/>
      <c r="VHX42" s="3188"/>
      <c r="VHY42" s="3188"/>
      <c r="VHZ42" s="3188"/>
      <c r="VIA42" s="3188"/>
      <c r="VIB42" s="3188"/>
      <c r="VIC42" s="3188"/>
      <c r="VID42" s="3188"/>
      <c r="VIE42" s="3188"/>
      <c r="VIF42" s="3188"/>
      <c r="VIG42" s="3188"/>
      <c r="VIH42" s="3188"/>
      <c r="VII42" s="3188"/>
      <c r="VIJ42" s="3188"/>
      <c r="VIK42" s="3188"/>
      <c r="VIL42" s="3188"/>
      <c r="VIM42" s="3188"/>
      <c r="VIN42" s="3188"/>
      <c r="VIO42" s="3188"/>
      <c r="VIP42" s="3188"/>
      <c r="VIQ42" s="3188"/>
      <c r="VIR42" s="3188"/>
      <c r="VIS42" s="3188"/>
      <c r="VIT42" s="3188"/>
      <c r="VIU42" s="3188"/>
      <c r="VIV42" s="3188"/>
      <c r="VIW42" s="3188"/>
      <c r="VIX42" s="3188"/>
      <c r="VIY42" s="3188"/>
      <c r="VIZ42" s="3188"/>
      <c r="VJA42" s="3188"/>
      <c r="VJB42" s="3188"/>
      <c r="VJC42" s="3188"/>
      <c r="VJD42" s="3188"/>
      <c r="VJE42" s="3188"/>
      <c r="VJF42" s="3188"/>
      <c r="VJG42" s="3188"/>
      <c r="VJH42" s="3188"/>
      <c r="VJI42" s="3188"/>
      <c r="VJJ42" s="3188"/>
      <c r="VJK42" s="3188"/>
      <c r="VJL42" s="3188"/>
      <c r="VJM42" s="3188"/>
      <c r="VJN42" s="3188"/>
      <c r="VJO42" s="3188"/>
      <c r="VJP42" s="3188"/>
      <c r="VJQ42" s="3188"/>
      <c r="VJR42" s="3188"/>
      <c r="VJS42" s="3188"/>
      <c r="VJT42" s="3188"/>
      <c r="VJU42" s="3188"/>
      <c r="VJV42" s="3188"/>
      <c r="VJW42" s="3188"/>
      <c r="VJX42" s="3188"/>
      <c r="VJY42" s="3188"/>
      <c r="VJZ42" s="3188"/>
      <c r="VKA42" s="3188"/>
      <c r="VKB42" s="3188"/>
      <c r="VKC42" s="3188"/>
      <c r="VKD42" s="3188"/>
      <c r="VKE42" s="3188"/>
      <c r="VKF42" s="3188"/>
      <c r="VKG42" s="3188"/>
      <c r="VKH42" s="3188"/>
      <c r="VKI42" s="3188"/>
      <c r="VKJ42" s="3188"/>
      <c r="VKK42" s="3188"/>
      <c r="VKL42" s="3188"/>
      <c r="VKM42" s="3188"/>
      <c r="VKN42" s="3188"/>
      <c r="VKO42" s="3188"/>
      <c r="VKP42" s="3188"/>
      <c r="VKQ42" s="3188"/>
      <c r="VKR42" s="3188"/>
      <c r="VKS42" s="3188"/>
      <c r="VKT42" s="3188"/>
      <c r="VKU42" s="3188"/>
      <c r="VKV42" s="3188"/>
      <c r="VKW42" s="3188"/>
      <c r="VKX42" s="3188"/>
      <c r="VKY42" s="3188"/>
      <c r="VKZ42" s="3188"/>
      <c r="VLA42" s="3188"/>
      <c r="VLB42" s="3188"/>
      <c r="VLC42" s="3188"/>
      <c r="VLD42" s="3188"/>
      <c r="VLE42" s="3188"/>
      <c r="VLF42" s="3188"/>
      <c r="VLG42" s="3188"/>
      <c r="VLH42" s="3188"/>
      <c r="VLI42" s="3188"/>
      <c r="VLJ42" s="3188"/>
      <c r="VLK42" s="3188"/>
      <c r="VLL42" s="3188"/>
      <c r="VLM42" s="3188"/>
      <c r="VLN42" s="3188"/>
      <c r="VLO42" s="3188"/>
      <c r="VLP42" s="3188"/>
      <c r="VLQ42" s="3188"/>
      <c r="VLR42" s="3188"/>
      <c r="VLS42" s="3188"/>
      <c r="VLT42" s="3188"/>
      <c r="VLU42" s="3188"/>
      <c r="VLV42" s="3188"/>
      <c r="VLW42" s="3188"/>
      <c r="VLX42" s="3188"/>
      <c r="VLY42" s="3188"/>
      <c r="VLZ42" s="3188"/>
      <c r="VMA42" s="3188"/>
      <c r="VMB42" s="3188"/>
      <c r="VMC42" s="3188"/>
      <c r="VMD42" s="3188"/>
      <c r="VME42" s="3188"/>
      <c r="VMF42" s="3188"/>
      <c r="VMG42" s="3188"/>
      <c r="VMH42" s="3188"/>
      <c r="VMI42" s="3188"/>
      <c r="VMJ42" s="3188"/>
      <c r="VMK42" s="3188"/>
      <c r="VML42" s="3188"/>
      <c r="VMM42" s="3188"/>
      <c r="VMN42" s="3188"/>
      <c r="VMO42" s="3188"/>
      <c r="VMP42" s="3188"/>
      <c r="VMQ42" s="3188"/>
      <c r="VMR42" s="3188"/>
      <c r="VMS42" s="3188"/>
      <c r="VMT42" s="3188"/>
      <c r="VMU42" s="3188"/>
      <c r="VMV42" s="3188"/>
      <c r="VMW42" s="3188"/>
      <c r="VMX42" s="3188"/>
      <c r="VMY42" s="3188"/>
      <c r="VMZ42" s="3188"/>
      <c r="VNA42" s="3188"/>
      <c r="VNB42" s="3188"/>
      <c r="VNC42" s="3188"/>
      <c r="VND42" s="3188"/>
      <c r="VNE42" s="3188"/>
      <c r="VNF42" s="3188"/>
      <c r="VNG42" s="3188"/>
      <c r="VNH42" s="3188"/>
      <c r="VNI42" s="3188"/>
      <c r="VNJ42" s="3188"/>
      <c r="VNK42" s="3188"/>
      <c r="VNL42" s="3188"/>
      <c r="VNM42" s="3188"/>
      <c r="VNN42" s="3188"/>
      <c r="VNO42" s="3188"/>
      <c r="VNP42" s="3188"/>
      <c r="VNQ42" s="3188"/>
      <c r="VNR42" s="3188"/>
      <c r="VNS42" s="3188"/>
      <c r="VNT42" s="3188"/>
      <c r="VNU42" s="3188"/>
      <c r="VNV42" s="3188"/>
      <c r="VNW42" s="3188"/>
      <c r="VNX42" s="3188"/>
      <c r="VNY42" s="3188"/>
      <c r="VNZ42" s="3188"/>
      <c r="VOA42" s="3188"/>
      <c r="VOB42" s="3188"/>
      <c r="VOC42" s="3188"/>
      <c r="VOD42" s="3188"/>
      <c r="VOE42" s="3188"/>
      <c r="VOF42" s="3188"/>
      <c r="VOG42" s="3188"/>
      <c r="VOH42" s="3188"/>
      <c r="VOI42" s="3188"/>
      <c r="VOJ42" s="3188"/>
      <c r="VOK42" s="3188"/>
      <c r="VOL42" s="3188"/>
      <c r="VOM42" s="3188"/>
      <c r="VON42" s="3188"/>
      <c r="VOO42" s="3188"/>
      <c r="VOP42" s="3188"/>
      <c r="VOQ42" s="3188"/>
      <c r="VOR42" s="3188"/>
      <c r="VOS42" s="3188"/>
      <c r="VOT42" s="3188"/>
      <c r="VOU42" s="3188"/>
      <c r="VOV42" s="3188"/>
      <c r="VOW42" s="3188"/>
      <c r="VOX42" s="3188"/>
      <c r="VOY42" s="3188"/>
      <c r="VOZ42" s="3188"/>
      <c r="VPA42" s="3188"/>
      <c r="VPB42" s="3188"/>
      <c r="VPC42" s="3188"/>
      <c r="VPD42" s="3188"/>
      <c r="VPE42" s="3188"/>
      <c r="VPF42" s="3188"/>
      <c r="VPG42" s="3188"/>
      <c r="VPH42" s="3188"/>
      <c r="VPI42" s="3188"/>
      <c r="VPJ42" s="3188"/>
      <c r="VPK42" s="3188"/>
      <c r="VPL42" s="3188"/>
      <c r="VPM42" s="3188"/>
      <c r="VPN42" s="3188"/>
      <c r="VPO42" s="3188"/>
      <c r="VPP42" s="3188"/>
      <c r="VPQ42" s="3188"/>
      <c r="VPR42" s="3188"/>
      <c r="VPS42" s="3188"/>
      <c r="VPT42" s="3188"/>
      <c r="VPU42" s="3188"/>
      <c r="VPV42" s="3188"/>
      <c r="VPW42" s="3188"/>
      <c r="VPX42" s="3188"/>
      <c r="VPY42" s="3188"/>
      <c r="VPZ42" s="3188"/>
      <c r="VQA42" s="3188"/>
      <c r="VQB42" s="3188"/>
      <c r="VQC42" s="3188"/>
      <c r="VQD42" s="3188"/>
      <c r="VQE42" s="3188"/>
      <c r="VQF42" s="3188"/>
      <c r="VQG42" s="3188"/>
      <c r="VQH42" s="3188"/>
      <c r="VQI42" s="3188"/>
      <c r="VQJ42" s="3188"/>
      <c r="VQK42" s="3188"/>
      <c r="VQL42" s="3188"/>
      <c r="VQM42" s="3188"/>
      <c r="VQN42" s="3188"/>
      <c r="VQO42" s="3188"/>
      <c r="VQP42" s="3188"/>
      <c r="VQQ42" s="3188"/>
      <c r="VQR42" s="3188"/>
      <c r="VQS42" s="3188"/>
      <c r="VQT42" s="3188"/>
      <c r="VQU42" s="3188"/>
      <c r="VQV42" s="3188"/>
      <c r="VQW42" s="3188"/>
      <c r="VQX42" s="3188"/>
      <c r="VQY42" s="3188"/>
      <c r="VQZ42" s="3188"/>
      <c r="VRA42" s="3188"/>
      <c r="VRB42" s="3188"/>
      <c r="VRC42" s="3188"/>
      <c r="VRD42" s="3188"/>
      <c r="VRE42" s="3188"/>
      <c r="VRF42" s="3188"/>
      <c r="VRG42" s="3188"/>
      <c r="VRH42" s="3188"/>
      <c r="VRI42" s="3188"/>
      <c r="VRJ42" s="3188"/>
      <c r="VRK42" s="3188"/>
      <c r="VRL42" s="3188"/>
      <c r="VRM42" s="3188"/>
      <c r="VRN42" s="3188"/>
      <c r="VRO42" s="3188"/>
      <c r="VRP42" s="3188"/>
      <c r="VRQ42" s="3188"/>
      <c r="VRR42" s="3188"/>
      <c r="VRS42" s="3188"/>
      <c r="VRT42" s="3188"/>
      <c r="VRU42" s="3188"/>
      <c r="VRV42" s="3188"/>
      <c r="VRW42" s="3188"/>
      <c r="VRX42" s="3188"/>
      <c r="VRY42" s="3188"/>
      <c r="VRZ42" s="3188"/>
      <c r="VSA42" s="3188"/>
      <c r="VSB42" s="3188"/>
      <c r="VSC42" s="3188"/>
      <c r="VSD42" s="3188"/>
      <c r="VSE42" s="3188"/>
      <c r="VSF42" s="3188"/>
      <c r="VSG42" s="3188"/>
      <c r="VSH42" s="3188"/>
      <c r="VSI42" s="3188"/>
      <c r="VSJ42" s="3188"/>
      <c r="VSK42" s="3188"/>
      <c r="VSL42" s="3188"/>
      <c r="VSM42" s="3188"/>
      <c r="VSN42" s="3188"/>
      <c r="VSO42" s="3188"/>
      <c r="VSP42" s="3188"/>
      <c r="VSQ42" s="3188"/>
      <c r="VSR42" s="3188"/>
      <c r="VSS42" s="3188"/>
      <c r="VST42" s="3188"/>
      <c r="VSU42" s="3188"/>
      <c r="VSV42" s="3188"/>
      <c r="VSW42" s="3188"/>
      <c r="VSX42" s="3188"/>
      <c r="VSY42" s="3188"/>
      <c r="VSZ42" s="3188"/>
      <c r="VTA42" s="3188"/>
      <c r="VTB42" s="3188"/>
      <c r="VTC42" s="3188"/>
      <c r="VTD42" s="3188"/>
      <c r="VTE42" s="3188"/>
      <c r="VTF42" s="3188"/>
      <c r="VTG42" s="3188"/>
      <c r="VTH42" s="3188"/>
      <c r="VTI42" s="3188"/>
      <c r="VTJ42" s="3188"/>
      <c r="VTK42" s="3188"/>
      <c r="VTL42" s="3188"/>
      <c r="VTM42" s="3188"/>
      <c r="VTN42" s="3188"/>
      <c r="VTO42" s="3188"/>
      <c r="VTP42" s="3188"/>
      <c r="VTQ42" s="3188"/>
      <c r="VTR42" s="3188"/>
      <c r="VTS42" s="3188"/>
      <c r="VTT42" s="3188"/>
      <c r="VTU42" s="3188"/>
      <c r="VTV42" s="3188"/>
      <c r="VTW42" s="3188"/>
      <c r="VTX42" s="3188"/>
      <c r="VTY42" s="3188"/>
      <c r="VTZ42" s="3188"/>
      <c r="VUA42" s="3188"/>
      <c r="VUB42" s="3188"/>
      <c r="VUC42" s="3188"/>
      <c r="VUD42" s="3188"/>
      <c r="VUE42" s="3188"/>
      <c r="VUF42" s="3188"/>
      <c r="VUG42" s="3188"/>
      <c r="VUH42" s="3188"/>
      <c r="VUI42" s="3188"/>
      <c r="VUJ42" s="3188"/>
      <c r="VUK42" s="3188"/>
      <c r="VUL42" s="3188"/>
      <c r="VUM42" s="3188"/>
      <c r="VUN42" s="3188"/>
      <c r="VUO42" s="3188"/>
      <c r="VUP42" s="3188"/>
      <c r="VUQ42" s="3188"/>
      <c r="VUR42" s="3188"/>
      <c r="VUS42" s="3188"/>
      <c r="VUT42" s="3188"/>
      <c r="VUU42" s="3188"/>
      <c r="VUV42" s="3188"/>
      <c r="VUW42" s="3188"/>
      <c r="VUX42" s="3188"/>
      <c r="VUY42" s="3188"/>
      <c r="VUZ42" s="3188"/>
      <c r="VVA42" s="3188"/>
      <c r="VVB42" s="3188"/>
      <c r="VVC42" s="3188"/>
      <c r="VVD42" s="3188"/>
      <c r="VVE42" s="3188"/>
      <c r="VVF42" s="3188"/>
      <c r="VVG42" s="3188"/>
      <c r="VVH42" s="3188"/>
      <c r="VVI42" s="3188"/>
      <c r="VVJ42" s="3188"/>
      <c r="VVK42" s="3188"/>
      <c r="VVL42" s="3188"/>
      <c r="VVM42" s="3188"/>
      <c r="VVN42" s="3188"/>
      <c r="VVO42" s="3188"/>
      <c r="VVP42" s="3188"/>
      <c r="VVQ42" s="3188"/>
      <c r="VVR42" s="3188"/>
      <c r="VVS42" s="3188"/>
      <c r="VVT42" s="3188"/>
      <c r="VVU42" s="3188"/>
      <c r="VVV42" s="3188"/>
      <c r="VVW42" s="3188"/>
      <c r="VVX42" s="3188"/>
      <c r="VVY42" s="3188"/>
      <c r="VVZ42" s="3188"/>
      <c r="VWA42" s="3188"/>
      <c r="VWB42" s="3188"/>
      <c r="VWC42" s="3188"/>
      <c r="VWD42" s="3188"/>
      <c r="VWE42" s="3188"/>
      <c r="VWF42" s="3188"/>
      <c r="VWG42" s="3188"/>
      <c r="VWH42" s="3188"/>
      <c r="VWI42" s="3188"/>
      <c r="VWJ42" s="3188"/>
      <c r="VWK42" s="3188"/>
      <c r="VWL42" s="3188"/>
      <c r="VWM42" s="3188"/>
      <c r="VWN42" s="3188"/>
      <c r="VWO42" s="3188"/>
      <c r="VWP42" s="3188"/>
      <c r="VWQ42" s="3188"/>
      <c r="VWR42" s="3188"/>
      <c r="VWS42" s="3188"/>
      <c r="VWT42" s="3188"/>
      <c r="VWU42" s="3188"/>
      <c r="VWV42" s="3188"/>
      <c r="VWW42" s="3188"/>
      <c r="VWX42" s="3188"/>
      <c r="VWY42" s="3188"/>
      <c r="VWZ42" s="3188"/>
      <c r="VXA42" s="3188"/>
      <c r="VXB42" s="3188"/>
      <c r="VXC42" s="3188"/>
      <c r="VXD42" s="3188"/>
      <c r="VXE42" s="3188"/>
      <c r="VXF42" s="3188"/>
      <c r="VXG42" s="3188"/>
      <c r="VXH42" s="3188"/>
      <c r="VXI42" s="3188"/>
      <c r="VXJ42" s="3188"/>
      <c r="VXK42" s="3188"/>
      <c r="VXL42" s="3188"/>
      <c r="VXM42" s="3188"/>
      <c r="VXN42" s="3188"/>
      <c r="VXO42" s="3188"/>
      <c r="VXP42" s="3188"/>
      <c r="VXQ42" s="3188"/>
      <c r="VXR42" s="3188"/>
      <c r="VXS42" s="3188"/>
      <c r="VXT42" s="3188"/>
      <c r="VXU42" s="3188"/>
      <c r="VXV42" s="3188"/>
      <c r="VXW42" s="3188"/>
      <c r="VXX42" s="3188"/>
      <c r="VXY42" s="3188"/>
      <c r="VXZ42" s="3188"/>
      <c r="VYA42" s="3188"/>
      <c r="VYB42" s="3188"/>
      <c r="VYC42" s="3188"/>
      <c r="VYD42" s="3188"/>
      <c r="VYE42" s="3188"/>
      <c r="VYF42" s="3188"/>
      <c r="VYG42" s="3188"/>
      <c r="VYH42" s="3188"/>
      <c r="VYI42" s="3188"/>
      <c r="VYJ42" s="3188"/>
      <c r="VYK42" s="3188"/>
      <c r="VYL42" s="3188"/>
      <c r="VYM42" s="3188"/>
      <c r="VYN42" s="3188"/>
      <c r="VYO42" s="3188"/>
      <c r="VYP42" s="3188"/>
      <c r="VYQ42" s="3188"/>
      <c r="VYR42" s="3188"/>
      <c r="VYS42" s="3188"/>
      <c r="VYT42" s="3188"/>
      <c r="VYU42" s="3188"/>
      <c r="VYV42" s="3188"/>
      <c r="VYW42" s="3188"/>
      <c r="VYX42" s="3188"/>
      <c r="VYY42" s="3188"/>
      <c r="VYZ42" s="3188"/>
      <c r="VZA42" s="3188"/>
      <c r="VZB42" s="3188"/>
      <c r="VZC42" s="3188"/>
      <c r="VZD42" s="3188"/>
      <c r="VZE42" s="3188"/>
      <c r="VZF42" s="3188"/>
      <c r="VZG42" s="3188"/>
      <c r="VZH42" s="3188"/>
      <c r="VZI42" s="3188"/>
      <c r="VZJ42" s="3188"/>
      <c r="VZK42" s="3188"/>
      <c r="VZL42" s="3188"/>
      <c r="VZM42" s="3188"/>
      <c r="VZN42" s="3188"/>
      <c r="VZO42" s="3188"/>
      <c r="VZP42" s="3188"/>
      <c r="VZQ42" s="3188"/>
      <c r="VZR42" s="3188"/>
      <c r="VZS42" s="3188"/>
      <c r="VZT42" s="3188"/>
      <c r="VZU42" s="3188"/>
      <c r="VZV42" s="3188"/>
      <c r="VZW42" s="3188"/>
      <c r="VZX42" s="3188"/>
      <c r="VZY42" s="3188"/>
      <c r="VZZ42" s="3188"/>
      <c r="WAA42" s="3188"/>
      <c r="WAB42" s="3188"/>
      <c r="WAC42" s="3188"/>
      <c r="WAD42" s="3188"/>
      <c r="WAE42" s="3188"/>
      <c r="WAF42" s="3188"/>
      <c r="WAG42" s="3188"/>
      <c r="WAH42" s="3188"/>
      <c r="WAI42" s="3188"/>
      <c r="WAJ42" s="3188"/>
      <c r="WAK42" s="3188"/>
      <c r="WAL42" s="3188"/>
      <c r="WAM42" s="3188"/>
      <c r="WAN42" s="3188"/>
      <c r="WAO42" s="3188"/>
      <c r="WAP42" s="3188"/>
      <c r="WAQ42" s="3188"/>
      <c r="WAR42" s="3188"/>
      <c r="WAS42" s="3188"/>
      <c r="WAT42" s="3188"/>
      <c r="WAU42" s="3188"/>
      <c r="WAV42" s="3188"/>
      <c r="WAW42" s="3188"/>
      <c r="WAX42" s="3188"/>
      <c r="WAY42" s="3188"/>
      <c r="WAZ42" s="3188"/>
      <c r="WBA42" s="3188"/>
      <c r="WBB42" s="3188"/>
      <c r="WBC42" s="3188"/>
      <c r="WBD42" s="3188"/>
      <c r="WBE42" s="3188"/>
      <c r="WBF42" s="3188"/>
      <c r="WBG42" s="3188"/>
      <c r="WBH42" s="3188"/>
      <c r="WBI42" s="3188"/>
      <c r="WBJ42" s="3188"/>
      <c r="WBK42" s="3188"/>
      <c r="WBL42" s="3188"/>
      <c r="WBM42" s="3188"/>
      <c r="WBN42" s="3188"/>
      <c r="WBO42" s="3188"/>
      <c r="WBP42" s="3188"/>
      <c r="WBQ42" s="3188"/>
      <c r="WBR42" s="3188"/>
      <c r="WBS42" s="3188"/>
      <c r="WBT42" s="3188"/>
      <c r="WBU42" s="3188"/>
      <c r="WBV42" s="3188"/>
      <c r="WBW42" s="3188"/>
      <c r="WBX42" s="3188"/>
      <c r="WBY42" s="3188"/>
      <c r="WBZ42" s="3188"/>
      <c r="WCA42" s="3188"/>
      <c r="WCB42" s="3188"/>
      <c r="WCC42" s="3188"/>
      <c r="WCD42" s="3188"/>
      <c r="WCE42" s="3188"/>
      <c r="WCF42" s="3188"/>
      <c r="WCG42" s="3188"/>
      <c r="WCH42" s="3188"/>
      <c r="WCI42" s="3188"/>
      <c r="WCJ42" s="3188"/>
      <c r="WCK42" s="3188"/>
      <c r="WCL42" s="3188"/>
      <c r="WCM42" s="3188"/>
      <c r="WCN42" s="3188"/>
      <c r="WCO42" s="3188"/>
      <c r="WCP42" s="3188"/>
      <c r="WCQ42" s="3188"/>
      <c r="WCR42" s="3188"/>
      <c r="WCS42" s="3188"/>
      <c r="WCT42" s="3188"/>
      <c r="WCU42" s="3188"/>
      <c r="WCV42" s="3188"/>
      <c r="WCW42" s="3188"/>
      <c r="WCX42" s="3188"/>
      <c r="WCY42" s="3188"/>
      <c r="WCZ42" s="3188"/>
      <c r="WDA42" s="3188"/>
      <c r="WDB42" s="3188"/>
      <c r="WDC42" s="3188"/>
      <c r="WDD42" s="3188"/>
      <c r="WDE42" s="3188"/>
      <c r="WDF42" s="3188"/>
      <c r="WDG42" s="3188"/>
      <c r="WDH42" s="3188"/>
      <c r="WDI42" s="3188"/>
      <c r="WDJ42" s="3188"/>
      <c r="WDK42" s="3188"/>
      <c r="WDL42" s="3188"/>
      <c r="WDM42" s="3188"/>
      <c r="WDN42" s="3188"/>
      <c r="WDO42" s="3188"/>
      <c r="WDP42" s="3188"/>
      <c r="WDQ42" s="3188"/>
      <c r="WDR42" s="3188"/>
      <c r="WDS42" s="3188"/>
      <c r="WDT42" s="3188"/>
      <c r="WDU42" s="3188"/>
      <c r="WDV42" s="3188"/>
      <c r="WDW42" s="3188"/>
      <c r="WDX42" s="3188"/>
      <c r="WDY42" s="3188"/>
      <c r="WDZ42" s="3188"/>
      <c r="WEA42" s="3188"/>
      <c r="WEB42" s="3188"/>
      <c r="WEC42" s="3188"/>
      <c r="WED42" s="3188"/>
      <c r="WEE42" s="3188"/>
      <c r="WEF42" s="3188"/>
      <c r="WEG42" s="3188"/>
      <c r="WEH42" s="3188"/>
      <c r="WEI42" s="3188"/>
      <c r="WEJ42" s="3188"/>
      <c r="WEK42" s="3188"/>
      <c r="WEL42" s="3188"/>
      <c r="WEM42" s="3188"/>
      <c r="WEN42" s="3188"/>
      <c r="WEO42" s="3188"/>
      <c r="WEP42" s="3188"/>
      <c r="WEQ42" s="3188"/>
      <c r="WER42" s="3188"/>
      <c r="WES42" s="3188"/>
      <c r="WET42" s="3188"/>
      <c r="WEU42" s="3188"/>
      <c r="WEV42" s="3188"/>
      <c r="WEW42" s="3188"/>
      <c r="WEX42" s="3188"/>
      <c r="WEY42" s="3188"/>
      <c r="WEZ42" s="3188"/>
      <c r="WFA42" s="3188"/>
      <c r="WFB42" s="3188"/>
      <c r="WFC42" s="3188"/>
      <c r="WFD42" s="3188"/>
      <c r="WFE42" s="3188"/>
      <c r="WFF42" s="3188"/>
      <c r="WFG42" s="3188"/>
      <c r="WFH42" s="3188"/>
      <c r="WFI42" s="3188"/>
      <c r="WFJ42" s="3188"/>
      <c r="WFK42" s="3188"/>
      <c r="WFL42" s="3188"/>
      <c r="WFM42" s="3188"/>
      <c r="WFN42" s="3188"/>
      <c r="WFO42" s="3188"/>
      <c r="WFP42" s="3188"/>
      <c r="WFQ42" s="3188"/>
      <c r="WFR42" s="3188"/>
      <c r="WFS42" s="3188"/>
      <c r="WFT42" s="3188"/>
      <c r="WFU42" s="3188"/>
      <c r="WFV42" s="3188"/>
      <c r="WFW42" s="3188"/>
      <c r="WFX42" s="3188"/>
      <c r="WFY42" s="3188"/>
      <c r="WFZ42" s="3188"/>
      <c r="WGA42" s="3188"/>
      <c r="WGB42" s="3188"/>
      <c r="WGC42" s="3188"/>
      <c r="WGD42" s="3188"/>
      <c r="WGE42" s="3188"/>
      <c r="WGF42" s="3188"/>
      <c r="WGG42" s="3188"/>
      <c r="WGH42" s="3188"/>
      <c r="WGI42" s="3188"/>
      <c r="WGJ42" s="3188"/>
      <c r="WGK42" s="3188"/>
      <c r="WGL42" s="3188"/>
      <c r="WGM42" s="3188"/>
      <c r="WGN42" s="3188"/>
      <c r="WGO42" s="3188"/>
      <c r="WGP42" s="3188"/>
      <c r="WGQ42" s="3188"/>
      <c r="WGR42" s="3188"/>
      <c r="WGS42" s="3188"/>
      <c r="WGT42" s="3188"/>
      <c r="WGU42" s="3188"/>
      <c r="WGV42" s="3188"/>
      <c r="WGW42" s="3188"/>
      <c r="WGX42" s="3188"/>
      <c r="WGY42" s="3188"/>
      <c r="WGZ42" s="3188"/>
      <c r="WHA42" s="3188"/>
      <c r="WHB42" s="3188"/>
      <c r="WHC42" s="3188"/>
      <c r="WHD42" s="3188"/>
      <c r="WHE42" s="3188"/>
      <c r="WHF42" s="3188"/>
      <c r="WHG42" s="3188"/>
      <c r="WHH42" s="3188"/>
      <c r="WHI42" s="3188"/>
      <c r="WHJ42" s="3188"/>
      <c r="WHK42" s="3188"/>
      <c r="WHL42" s="3188"/>
      <c r="WHM42" s="3188"/>
      <c r="WHN42" s="3188"/>
      <c r="WHO42" s="3188"/>
      <c r="WHP42" s="3188"/>
      <c r="WHQ42" s="3188"/>
      <c r="WHR42" s="3188"/>
      <c r="WHS42" s="3188"/>
      <c r="WHT42" s="3188"/>
      <c r="WHU42" s="3188"/>
      <c r="WHV42" s="3188"/>
      <c r="WHW42" s="3188"/>
      <c r="WHX42" s="3188"/>
      <c r="WHY42" s="3188"/>
      <c r="WHZ42" s="3188"/>
      <c r="WIA42" s="3188"/>
      <c r="WIB42" s="3188"/>
      <c r="WIC42" s="3188"/>
      <c r="WID42" s="3188"/>
      <c r="WIE42" s="3188"/>
      <c r="WIF42" s="3188"/>
      <c r="WIG42" s="3188"/>
      <c r="WIH42" s="3188"/>
      <c r="WII42" s="3188"/>
      <c r="WIJ42" s="3188"/>
      <c r="WIK42" s="3188"/>
      <c r="WIL42" s="3188"/>
      <c r="WIM42" s="3188"/>
      <c r="WIN42" s="3188"/>
      <c r="WIO42" s="3188"/>
      <c r="WIP42" s="3188"/>
      <c r="WIQ42" s="3188"/>
      <c r="WIR42" s="3188"/>
      <c r="WIS42" s="3188"/>
      <c r="WIT42" s="3188"/>
      <c r="WIU42" s="3188"/>
      <c r="WIV42" s="3188"/>
      <c r="WIW42" s="3188"/>
      <c r="WIX42" s="3188"/>
      <c r="WIY42" s="3188"/>
      <c r="WIZ42" s="3188"/>
      <c r="WJA42" s="3188"/>
      <c r="WJB42" s="3188"/>
      <c r="WJC42" s="3188"/>
      <c r="WJD42" s="3188"/>
      <c r="WJE42" s="3188"/>
      <c r="WJF42" s="3188"/>
      <c r="WJG42" s="3188"/>
      <c r="WJH42" s="3188"/>
      <c r="WJI42" s="3188"/>
      <c r="WJJ42" s="3188"/>
      <c r="WJK42" s="3188"/>
      <c r="WJL42" s="3188"/>
      <c r="WJM42" s="3188"/>
      <c r="WJN42" s="3188"/>
      <c r="WJO42" s="3188"/>
      <c r="WJP42" s="3188"/>
      <c r="WJQ42" s="3188"/>
      <c r="WJR42" s="3188"/>
      <c r="WJS42" s="3188"/>
      <c r="WJT42" s="3188"/>
      <c r="WJU42" s="3188"/>
      <c r="WJV42" s="3188"/>
      <c r="WJW42" s="3188"/>
      <c r="WJX42" s="3188"/>
      <c r="WJY42" s="3188"/>
      <c r="WJZ42" s="3188"/>
      <c r="WKA42" s="3188"/>
      <c r="WKB42" s="3188"/>
      <c r="WKC42" s="3188"/>
      <c r="WKD42" s="3188"/>
      <c r="WKE42" s="3188"/>
      <c r="WKF42" s="3188"/>
      <c r="WKG42" s="3188"/>
      <c r="WKH42" s="3188"/>
      <c r="WKI42" s="3188"/>
      <c r="WKJ42" s="3188"/>
      <c r="WKK42" s="3188"/>
      <c r="WKL42" s="3188"/>
      <c r="WKM42" s="3188"/>
      <c r="WKN42" s="3188"/>
      <c r="WKO42" s="3188"/>
      <c r="WKP42" s="3188"/>
      <c r="WKQ42" s="3188"/>
      <c r="WKR42" s="3188"/>
      <c r="WKS42" s="3188"/>
      <c r="WKT42" s="3188"/>
      <c r="WKU42" s="3188"/>
      <c r="WKV42" s="3188"/>
      <c r="WKW42" s="3188"/>
      <c r="WKX42" s="3188"/>
      <c r="WKY42" s="3188"/>
      <c r="WKZ42" s="3188"/>
      <c r="WLA42" s="3188"/>
      <c r="WLB42" s="3188"/>
      <c r="WLC42" s="3188"/>
      <c r="WLD42" s="3188"/>
      <c r="WLE42" s="3188"/>
      <c r="WLF42" s="3188"/>
      <c r="WLG42" s="3188"/>
      <c r="WLH42" s="3188"/>
      <c r="WLI42" s="3188"/>
      <c r="WLJ42" s="3188"/>
      <c r="WLK42" s="3188"/>
      <c r="WLL42" s="3188"/>
      <c r="WLM42" s="3188"/>
      <c r="WLN42" s="3188"/>
      <c r="WLO42" s="3188"/>
      <c r="WLP42" s="3188"/>
      <c r="WLQ42" s="3188"/>
      <c r="WLR42" s="3188"/>
      <c r="WLS42" s="3188"/>
      <c r="WLT42" s="3188"/>
      <c r="WLU42" s="3188"/>
      <c r="WLV42" s="3188"/>
      <c r="WLW42" s="3188"/>
      <c r="WLX42" s="3188"/>
      <c r="WLY42" s="3188"/>
      <c r="WLZ42" s="3188"/>
      <c r="WMA42" s="3188"/>
      <c r="WMB42" s="3188"/>
      <c r="WMC42" s="3188"/>
      <c r="WMD42" s="3188"/>
      <c r="WME42" s="3188"/>
      <c r="WMF42" s="3188"/>
      <c r="WMG42" s="3188"/>
      <c r="WMH42" s="3188"/>
      <c r="WMI42" s="3188"/>
      <c r="WMJ42" s="3188"/>
      <c r="WMK42" s="3188"/>
      <c r="WML42" s="3188"/>
      <c r="WMM42" s="3188"/>
      <c r="WMN42" s="3188"/>
      <c r="WMO42" s="3188"/>
      <c r="WMP42" s="3188"/>
      <c r="WMQ42" s="3188"/>
      <c r="WMR42" s="3188"/>
      <c r="WMS42" s="3188"/>
      <c r="WMT42" s="3188"/>
      <c r="WMU42" s="3188"/>
      <c r="WMV42" s="3188"/>
      <c r="WMW42" s="3188"/>
      <c r="WMX42" s="3188"/>
      <c r="WMY42" s="3188"/>
      <c r="WMZ42" s="3188"/>
      <c r="WNA42" s="3188"/>
      <c r="WNB42" s="3188"/>
      <c r="WNC42" s="3188"/>
      <c r="WND42" s="3188"/>
      <c r="WNE42" s="3188"/>
      <c r="WNF42" s="3188"/>
      <c r="WNG42" s="3188"/>
      <c r="WNH42" s="3188"/>
      <c r="WNI42" s="3188"/>
      <c r="WNJ42" s="3188"/>
      <c r="WNK42" s="3188"/>
      <c r="WNL42" s="3188"/>
      <c r="WNM42" s="3188"/>
      <c r="WNN42" s="3188"/>
      <c r="WNO42" s="3188"/>
      <c r="WNP42" s="3188"/>
      <c r="WNQ42" s="3188"/>
      <c r="WNR42" s="3188"/>
      <c r="WNS42" s="3188"/>
      <c r="WNT42" s="3188"/>
      <c r="WNU42" s="3188"/>
      <c r="WNV42" s="3188"/>
      <c r="WNW42" s="3188"/>
      <c r="WNX42" s="3188"/>
      <c r="WNY42" s="3188"/>
      <c r="WNZ42" s="3188"/>
      <c r="WOA42" s="3188"/>
      <c r="WOB42" s="3188"/>
      <c r="WOC42" s="3188"/>
      <c r="WOD42" s="3188"/>
      <c r="WOE42" s="3188"/>
      <c r="WOF42" s="3188"/>
      <c r="WOG42" s="3188"/>
      <c r="WOH42" s="3188"/>
      <c r="WOI42" s="3188"/>
      <c r="WOJ42" s="3188"/>
      <c r="WOK42" s="3188"/>
      <c r="WOL42" s="3188"/>
      <c r="WOM42" s="3188"/>
      <c r="WON42" s="3188"/>
      <c r="WOO42" s="3188"/>
      <c r="WOP42" s="3188"/>
      <c r="WOQ42" s="3188"/>
      <c r="WOR42" s="3188"/>
      <c r="WOS42" s="3188"/>
      <c r="WOT42" s="3188"/>
      <c r="WOU42" s="3188"/>
      <c r="WOV42" s="3188"/>
      <c r="WOW42" s="3188"/>
      <c r="WOX42" s="3188"/>
      <c r="WOY42" s="3188"/>
      <c r="WOZ42" s="3188"/>
      <c r="WPA42" s="3188"/>
      <c r="WPB42" s="3188"/>
      <c r="WPC42" s="3188"/>
      <c r="WPD42" s="3188"/>
      <c r="WPE42" s="3188"/>
      <c r="WPF42" s="3188"/>
      <c r="WPG42" s="3188"/>
      <c r="WPH42" s="3188"/>
      <c r="WPI42" s="3188"/>
      <c r="WPJ42" s="3188"/>
      <c r="WPK42" s="3188"/>
      <c r="WPL42" s="3188"/>
      <c r="WPM42" s="3188"/>
      <c r="WPN42" s="3188"/>
      <c r="WPO42" s="3188"/>
      <c r="WPP42" s="3188"/>
      <c r="WPQ42" s="3188"/>
      <c r="WPR42" s="3188"/>
      <c r="WPS42" s="3188"/>
      <c r="WPT42" s="3188"/>
      <c r="WPU42" s="3188"/>
      <c r="WPV42" s="3188"/>
      <c r="WPW42" s="3188"/>
      <c r="WPX42" s="3188"/>
      <c r="WPY42" s="3188"/>
      <c r="WPZ42" s="3188"/>
      <c r="WQA42" s="3188"/>
      <c r="WQB42" s="3188"/>
      <c r="WQC42" s="3188"/>
      <c r="WQD42" s="3188"/>
      <c r="WQE42" s="3188"/>
      <c r="WQF42" s="3188"/>
      <c r="WQG42" s="3188"/>
      <c r="WQH42" s="3188"/>
      <c r="WQI42" s="3188"/>
      <c r="WQJ42" s="3188"/>
      <c r="WQK42" s="3188"/>
      <c r="WQL42" s="3188"/>
      <c r="WQM42" s="3188"/>
      <c r="WQN42" s="3188"/>
      <c r="WQO42" s="3188"/>
      <c r="WQP42" s="3188"/>
      <c r="WQQ42" s="3188"/>
      <c r="WQR42" s="3188"/>
      <c r="WQS42" s="3188"/>
      <c r="WQT42" s="3188"/>
      <c r="WQU42" s="3188"/>
      <c r="WQV42" s="3188"/>
      <c r="WQW42" s="3188"/>
      <c r="WQX42" s="3188"/>
      <c r="WQY42" s="3188"/>
      <c r="WQZ42" s="3188"/>
      <c r="WRA42" s="3188"/>
      <c r="WRB42" s="3188"/>
      <c r="WRC42" s="3188"/>
      <c r="WRD42" s="3188"/>
      <c r="WRE42" s="3188"/>
      <c r="WRF42" s="3188"/>
      <c r="WRG42" s="3188"/>
      <c r="WRH42" s="3188"/>
      <c r="WRI42" s="3188"/>
      <c r="WRJ42" s="3188"/>
      <c r="WRK42" s="3188"/>
      <c r="WRL42" s="3188"/>
      <c r="WRM42" s="3188"/>
      <c r="WRN42" s="3188"/>
      <c r="WRO42" s="3188"/>
      <c r="WRP42" s="3188"/>
      <c r="WRQ42" s="3188"/>
      <c r="WRR42" s="3188"/>
      <c r="WRS42" s="3188"/>
      <c r="WRT42" s="3188"/>
      <c r="WRU42" s="3188"/>
      <c r="WRV42" s="3188"/>
      <c r="WRW42" s="3188"/>
      <c r="WRX42" s="3188"/>
      <c r="WRY42" s="3188"/>
      <c r="WRZ42" s="3188"/>
      <c r="WSA42" s="3188"/>
      <c r="WSB42" s="3188"/>
      <c r="WSC42" s="3188"/>
      <c r="WSD42" s="3188"/>
      <c r="WSE42" s="3188"/>
      <c r="WSF42" s="3188"/>
      <c r="WSG42" s="3188"/>
      <c r="WSH42" s="3188"/>
      <c r="WSI42" s="3188"/>
      <c r="WSJ42" s="3188"/>
      <c r="WSK42" s="3188"/>
      <c r="WSL42" s="3188"/>
      <c r="WSM42" s="3188"/>
      <c r="WSN42" s="3188"/>
      <c r="WSO42" s="3188"/>
      <c r="WSP42" s="3188"/>
      <c r="WSQ42" s="3188"/>
      <c r="WSR42" s="3188"/>
      <c r="WSS42" s="3188"/>
      <c r="WST42" s="3188"/>
      <c r="WSU42" s="3188"/>
      <c r="WSV42" s="3188"/>
      <c r="WSW42" s="3188"/>
      <c r="WSX42" s="3188"/>
      <c r="WSY42" s="3188"/>
      <c r="WSZ42" s="3188"/>
      <c r="WTA42" s="3188"/>
      <c r="WTB42" s="3188"/>
      <c r="WTC42" s="3188"/>
      <c r="WTD42" s="3188"/>
      <c r="WTE42" s="3188"/>
      <c r="WTF42" s="3188"/>
      <c r="WTG42" s="3188"/>
      <c r="WTH42" s="3188"/>
      <c r="WTI42" s="3188"/>
      <c r="WTJ42" s="3188"/>
      <c r="WTK42" s="3188"/>
      <c r="WTL42" s="3188"/>
      <c r="WTM42" s="3188"/>
      <c r="WTN42" s="3188"/>
      <c r="WTO42" s="3188"/>
      <c r="WTP42" s="3188"/>
      <c r="WTQ42" s="3188"/>
      <c r="WTR42" s="3188"/>
      <c r="WTS42" s="3188"/>
      <c r="WTT42" s="3188"/>
      <c r="WTU42" s="3188"/>
      <c r="WTV42" s="3188"/>
      <c r="WTW42" s="3188"/>
      <c r="WTX42" s="3188"/>
      <c r="WTY42" s="3188"/>
      <c r="WTZ42" s="3188"/>
      <c r="WUA42" s="3188"/>
      <c r="WUB42" s="3188"/>
      <c r="WUC42" s="3188"/>
      <c r="WUD42" s="3188"/>
      <c r="WUE42" s="3188"/>
      <c r="WUF42" s="3188"/>
      <c r="WUG42" s="3188"/>
      <c r="WUH42" s="3188"/>
      <c r="WUI42" s="3188"/>
      <c r="WUJ42" s="3188"/>
      <c r="WUK42" s="3188"/>
      <c r="WUL42" s="3188"/>
      <c r="WUM42" s="3188"/>
      <c r="WUN42" s="3188"/>
      <c r="WUO42" s="3188"/>
      <c r="WUP42" s="3188"/>
      <c r="WUQ42" s="3188"/>
      <c r="WUR42" s="3188"/>
      <c r="WUS42" s="3188"/>
      <c r="WUT42" s="3188"/>
      <c r="WUU42" s="3188"/>
      <c r="WUV42" s="3188"/>
      <c r="WUW42" s="3188"/>
      <c r="WUX42" s="3188"/>
      <c r="WUY42" s="3188"/>
      <c r="WUZ42" s="3188"/>
      <c r="WVA42" s="3188"/>
      <c r="WVB42" s="3188"/>
      <c r="WVC42" s="3188"/>
      <c r="WVD42" s="3188"/>
      <c r="WVE42" s="3188"/>
      <c r="WVF42" s="3188"/>
      <c r="WVG42" s="3188"/>
      <c r="WVH42" s="3188"/>
      <c r="WVI42" s="3188"/>
      <c r="WVJ42" s="3188"/>
      <c r="WVK42" s="3188"/>
      <c r="WVL42" s="3188"/>
      <c r="WVM42" s="3188"/>
      <c r="WVN42" s="3188"/>
      <c r="WVO42" s="3188"/>
      <c r="WVP42" s="3188"/>
      <c r="WVQ42" s="3188"/>
      <c r="WVR42" s="3188"/>
      <c r="WVS42" s="3188"/>
      <c r="WVT42" s="3188"/>
      <c r="WVU42" s="3188"/>
      <c r="WVV42" s="3188"/>
      <c r="WVW42" s="3188"/>
      <c r="WVX42" s="3188"/>
      <c r="WVY42" s="3188"/>
      <c r="WVZ42" s="3188"/>
    </row>
    <row r="43" spans="1:16146">
      <c r="A43" s="3188" t="s">
        <v>3064</v>
      </c>
      <c r="B43" s="3188" t="s">
        <v>2995</v>
      </c>
      <c r="C43" s="3188" t="s">
        <v>3024</v>
      </c>
      <c r="D43" s="3188" t="s">
        <v>2819</v>
      </c>
      <c r="E43" s="3188" t="s">
        <v>3064</v>
      </c>
      <c r="F43" s="3188">
        <v>201744</v>
      </c>
      <c r="G43" s="3188" t="s">
        <v>3065</v>
      </c>
      <c r="H43" s="3188">
        <v>9415</v>
      </c>
      <c r="I43" s="3188">
        <v>14122.5</v>
      </c>
      <c r="J43" s="3188" t="s">
        <v>3051</v>
      </c>
      <c r="K43" s="3188" t="s">
        <v>3066</v>
      </c>
      <c r="L43" s="3188" t="s">
        <v>3067</v>
      </c>
      <c r="M43" s="3188" t="s">
        <v>3068</v>
      </c>
      <c r="N43" s="3188">
        <v>1573</v>
      </c>
      <c r="O43" s="3188">
        <v>111.38</v>
      </c>
      <c r="P43" s="3188">
        <v>1113.82</v>
      </c>
      <c r="Q43" s="3188">
        <v>0</v>
      </c>
      <c r="R43" s="3188" t="s">
        <v>2996</v>
      </c>
      <c r="S43" s="3188">
        <f t="shared" si="1"/>
        <v>1670.7381837493363</v>
      </c>
      <c r="T43" s="3188"/>
      <c r="U43" s="3188"/>
      <c r="V43" s="3188"/>
      <c r="W43" s="3188"/>
      <c r="X43" s="3188"/>
      <c r="Y43" s="3188"/>
      <c r="Z43" s="3188"/>
      <c r="AA43" s="3188"/>
      <c r="AB43" s="3188"/>
      <c r="AC43" s="3188"/>
      <c r="AD43" s="3188"/>
      <c r="AE43" s="3188"/>
      <c r="AF43" s="3188"/>
      <c r="AG43" s="3188"/>
      <c r="AH43" s="3188"/>
      <c r="AI43" s="3188"/>
      <c r="AJ43" s="3188"/>
      <c r="AK43" s="3188"/>
      <c r="AL43" s="3188"/>
      <c r="AM43" s="3188"/>
      <c r="AN43" s="3188"/>
      <c r="AO43" s="3188"/>
      <c r="AP43" s="3188"/>
      <c r="AQ43" s="3188"/>
      <c r="AR43" s="3188"/>
      <c r="AS43" s="3188"/>
      <c r="AT43" s="3188"/>
      <c r="AU43" s="3188"/>
      <c r="AV43" s="3188"/>
      <c r="AW43" s="3188"/>
      <c r="AX43" s="3188"/>
      <c r="AY43" s="3188"/>
      <c r="AZ43" s="3188"/>
      <c r="BA43" s="3188"/>
      <c r="BB43" s="3188"/>
      <c r="BC43" s="3188"/>
      <c r="BD43" s="3188"/>
      <c r="BE43" s="3188"/>
      <c r="BF43" s="3188"/>
      <c r="BG43" s="3188"/>
      <c r="BH43" s="3188"/>
      <c r="BI43" s="3188"/>
      <c r="BJ43" s="3188"/>
      <c r="BK43" s="3188"/>
      <c r="BL43" s="3188"/>
      <c r="BM43" s="3188"/>
      <c r="BN43" s="3188"/>
      <c r="BO43" s="3188"/>
      <c r="BP43" s="3188"/>
      <c r="BQ43" s="3188"/>
      <c r="BR43" s="3188"/>
      <c r="BS43" s="3188"/>
      <c r="BT43" s="3188"/>
      <c r="BU43" s="3188"/>
      <c r="BV43" s="3188"/>
      <c r="BW43" s="3188"/>
      <c r="BX43" s="3188"/>
      <c r="BY43" s="3188"/>
      <c r="BZ43" s="3188"/>
      <c r="CA43" s="3188"/>
      <c r="CB43" s="3188"/>
      <c r="CC43" s="3188"/>
      <c r="CD43" s="3188"/>
      <c r="CE43" s="3188"/>
      <c r="CF43" s="3188"/>
      <c r="CG43" s="3188"/>
      <c r="CH43" s="3188"/>
      <c r="CI43" s="3188"/>
      <c r="CJ43" s="3188"/>
      <c r="CK43" s="3188"/>
      <c r="CL43" s="3188"/>
      <c r="CM43" s="3188"/>
      <c r="CN43" s="3188"/>
      <c r="CO43" s="3188"/>
      <c r="CP43" s="3188"/>
      <c r="CQ43" s="3188"/>
      <c r="CR43" s="3188"/>
      <c r="CS43" s="3188"/>
      <c r="CT43" s="3188"/>
      <c r="CU43" s="3188"/>
      <c r="CV43" s="3188"/>
      <c r="CW43" s="3188"/>
      <c r="CX43" s="3188"/>
      <c r="CY43" s="3188"/>
      <c r="CZ43" s="3188"/>
      <c r="DA43" s="3188"/>
      <c r="DB43" s="3188"/>
      <c r="DC43" s="3188"/>
      <c r="DD43" s="3188"/>
      <c r="DE43" s="3188"/>
      <c r="DF43" s="3188"/>
      <c r="DG43" s="3188"/>
      <c r="DH43" s="3188"/>
      <c r="DI43" s="3188"/>
      <c r="DJ43" s="3188"/>
      <c r="DK43" s="3188"/>
      <c r="DL43" s="3188"/>
      <c r="DM43" s="3188"/>
      <c r="DN43" s="3188"/>
      <c r="DO43" s="3188"/>
      <c r="DP43" s="3188"/>
      <c r="DQ43" s="3188"/>
      <c r="DR43" s="3188"/>
      <c r="DS43" s="3188"/>
      <c r="DT43" s="3188"/>
      <c r="DU43" s="3188"/>
      <c r="DV43" s="3188"/>
      <c r="DW43" s="3188"/>
      <c r="DX43" s="3188"/>
      <c r="DY43" s="3188"/>
      <c r="DZ43" s="3188"/>
      <c r="EA43" s="3188"/>
      <c r="EB43" s="3188"/>
      <c r="EC43" s="3188"/>
      <c r="ED43" s="3188"/>
      <c r="EE43" s="3188"/>
      <c r="EF43" s="3188"/>
      <c r="EG43" s="3188"/>
      <c r="EH43" s="3188"/>
      <c r="EI43" s="3188"/>
      <c r="EJ43" s="3188"/>
      <c r="EK43" s="3188"/>
      <c r="EL43" s="3188"/>
      <c r="EM43" s="3188"/>
      <c r="EN43" s="3188"/>
      <c r="EO43" s="3188"/>
      <c r="EP43" s="3188"/>
      <c r="EQ43" s="3188"/>
      <c r="ER43" s="3188"/>
      <c r="ES43" s="3188"/>
      <c r="ET43" s="3188"/>
      <c r="EU43" s="3188"/>
      <c r="EV43" s="3188"/>
      <c r="EW43" s="3188"/>
      <c r="EX43" s="3188"/>
      <c r="EY43" s="3188"/>
      <c r="EZ43" s="3188"/>
      <c r="FA43" s="3188"/>
      <c r="FB43" s="3188"/>
      <c r="FC43" s="3188"/>
      <c r="FD43" s="3188"/>
      <c r="FE43" s="3188"/>
      <c r="FF43" s="3188"/>
      <c r="FG43" s="3188"/>
      <c r="FH43" s="3188"/>
      <c r="FI43" s="3188"/>
      <c r="FJ43" s="3188"/>
      <c r="FK43" s="3188"/>
      <c r="FL43" s="3188"/>
      <c r="FM43" s="3188"/>
      <c r="FN43" s="3188"/>
      <c r="FO43" s="3188"/>
      <c r="FP43" s="3188"/>
      <c r="FQ43" s="3188"/>
      <c r="FR43" s="3188"/>
      <c r="FS43" s="3188"/>
      <c r="FT43" s="3188"/>
      <c r="FU43" s="3188"/>
      <c r="FV43" s="3188"/>
      <c r="FW43" s="3188"/>
      <c r="FX43" s="3188"/>
      <c r="FY43" s="3188"/>
      <c r="FZ43" s="3188"/>
      <c r="GA43" s="3188"/>
      <c r="GB43" s="3188"/>
      <c r="GC43" s="3188"/>
      <c r="GD43" s="3188"/>
      <c r="GE43" s="3188"/>
      <c r="GF43" s="3188"/>
      <c r="GG43" s="3188"/>
      <c r="GH43" s="3188"/>
      <c r="GI43" s="3188"/>
      <c r="GJ43" s="3188"/>
      <c r="GK43" s="3188"/>
      <c r="GL43" s="3188"/>
      <c r="GM43" s="3188"/>
      <c r="GN43" s="3188"/>
      <c r="GO43" s="3188"/>
      <c r="GP43" s="3188"/>
      <c r="GQ43" s="3188"/>
      <c r="GR43" s="3188"/>
      <c r="GS43" s="3188"/>
      <c r="GT43" s="3188"/>
      <c r="GU43" s="3188"/>
      <c r="GV43" s="3188"/>
      <c r="GW43" s="3188"/>
      <c r="GX43" s="3188"/>
      <c r="GY43" s="3188"/>
      <c r="GZ43" s="3188"/>
      <c r="HA43" s="3188"/>
      <c r="HB43" s="3188"/>
      <c r="HC43" s="3188"/>
      <c r="HD43" s="3188"/>
      <c r="HE43" s="3188"/>
      <c r="HF43" s="3188"/>
      <c r="HG43" s="3188"/>
      <c r="HH43" s="3188"/>
      <c r="HI43" s="3188"/>
      <c r="HJ43" s="3188"/>
      <c r="HK43" s="3188"/>
      <c r="HL43" s="3188"/>
      <c r="HM43" s="3188"/>
      <c r="HN43" s="3188"/>
      <c r="HO43" s="3188"/>
      <c r="HP43" s="3188"/>
      <c r="HQ43" s="3188"/>
      <c r="HR43" s="3188"/>
      <c r="HS43" s="3188"/>
      <c r="HT43" s="3188"/>
      <c r="HU43" s="3188"/>
      <c r="HV43" s="3188"/>
      <c r="HW43" s="3188"/>
      <c r="HX43" s="3188"/>
      <c r="HY43" s="3188"/>
      <c r="HZ43" s="3188"/>
      <c r="IA43" s="3188"/>
      <c r="IB43" s="3188"/>
      <c r="IC43" s="3188"/>
      <c r="ID43" s="3188"/>
      <c r="IE43" s="3188"/>
      <c r="IF43" s="3188"/>
      <c r="IG43" s="3188"/>
      <c r="IH43" s="3188"/>
      <c r="II43" s="3188"/>
      <c r="IJ43" s="3188"/>
      <c r="IK43" s="3188"/>
      <c r="IL43" s="3188"/>
      <c r="IM43" s="3188"/>
      <c r="IN43" s="3188"/>
      <c r="IO43" s="3188"/>
      <c r="IP43" s="3188"/>
      <c r="IQ43" s="3188"/>
      <c r="IR43" s="3188"/>
      <c r="IS43" s="3188"/>
      <c r="IT43" s="3188"/>
      <c r="IU43" s="3188"/>
      <c r="IV43" s="3188"/>
      <c r="IW43" s="3188"/>
      <c r="IX43" s="3188"/>
      <c r="IY43" s="3188"/>
      <c r="IZ43" s="3188"/>
      <c r="JA43" s="3188"/>
      <c r="JB43" s="3188"/>
      <c r="JC43" s="3188"/>
      <c r="JD43" s="3188"/>
      <c r="JE43" s="3188"/>
      <c r="JF43" s="3188"/>
      <c r="JG43" s="3188"/>
      <c r="JH43" s="3188"/>
      <c r="JI43" s="3188"/>
      <c r="JJ43" s="3188"/>
      <c r="JK43" s="3188"/>
      <c r="JL43" s="3188"/>
      <c r="JM43" s="3188"/>
      <c r="JN43" s="3188"/>
      <c r="JO43" s="3188"/>
      <c r="JP43" s="3188"/>
      <c r="JQ43" s="3188"/>
      <c r="JR43" s="3188"/>
      <c r="JS43" s="3188"/>
      <c r="JT43" s="3188"/>
      <c r="JU43" s="3188"/>
      <c r="JV43" s="3188"/>
      <c r="JW43" s="3188"/>
      <c r="JX43" s="3188"/>
      <c r="JY43" s="3188"/>
      <c r="JZ43" s="3188"/>
      <c r="KA43" s="3188"/>
      <c r="KB43" s="3188"/>
      <c r="KC43" s="3188"/>
      <c r="KD43" s="3188"/>
      <c r="KE43" s="3188"/>
      <c r="KF43" s="3188"/>
      <c r="KG43" s="3188"/>
      <c r="KH43" s="3188"/>
      <c r="KI43" s="3188"/>
      <c r="KJ43" s="3188"/>
      <c r="KK43" s="3188"/>
      <c r="KL43" s="3188"/>
      <c r="KM43" s="3188"/>
      <c r="KN43" s="3188"/>
      <c r="KO43" s="3188"/>
      <c r="KP43" s="3188"/>
      <c r="KQ43" s="3188"/>
      <c r="KR43" s="3188"/>
      <c r="KS43" s="3188"/>
      <c r="KT43" s="3188"/>
      <c r="KU43" s="3188"/>
      <c r="KV43" s="3188"/>
      <c r="KW43" s="3188"/>
      <c r="KX43" s="3188"/>
      <c r="KY43" s="3188"/>
      <c r="KZ43" s="3188"/>
      <c r="LA43" s="3188"/>
      <c r="LB43" s="3188"/>
      <c r="LC43" s="3188"/>
      <c r="LD43" s="3188"/>
      <c r="LE43" s="3188"/>
      <c r="LF43" s="3188"/>
      <c r="LG43" s="3188"/>
      <c r="LH43" s="3188"/>
      <c r="LI43" s="3188"/>
      <c r="LJ43" s="3188"/>
      <c r="LK43" s="3188"/>
      <c r="LL43" s="3188"/>
      <c r="LM43" s="3188"/>
      <c r="LN43" s="3188"/>
      <c r="LO43" s="3188"/>
      <c r="LP43" s="3188"/>
      <c r="LQ43" s="3188"/>
      <c r="LR43" s="3188"/>
      <c r="LS43" s="3188"/>
      <c r="LT43" s="3188"/>
      <c r="LU43" s="3188"/>
      <c r="LV43" s="3188"/>
      <c r="LW43" s="3188"/>
      <c r="LX43" s="3188"/>
      <c r="LY43" s="3188"/>
      <c r="LZ43" s="3188"/>
      <c r="MA43" s="3188"/>
      <c r="MB43" s="3188"/>
      <c r="MC43" s="3188"/>
      <c r="MD43" s="3188"/>
      <c r="ME43" s="3188"/>
      <c r="MF43" s="3188"/>
      <c r="MG43" s="3188"/>
      <c r="MH43" s="3188"/>
      <c r="MI43" s="3188"/>
      <c r="MJ43" s="3188"/>
      <c r="MK43" s="3188"/>
      <c r="ML43" s="3188"/>
      <c r="MM43" s="3188"/>
      <c r="MN43" s="3188"/>
      <c r="MO43" s="3188"/>
      <c r="MP43" s="3188"/>
      <c r="MQ43" s="3188"/>
      <c r="MR43" s="3188"/>
      <c r="MS43" s="3188"/>
      <c r="MT43" s="3188"/>
      <c r="MU43" s="3188"/>
      <c r="MV43" s="3188"/>
      <c r="MW43" s="3188"/>
      <c r="MX43" s="3188"/>
      <c r="MY43" s="3188"/>
      <c r="MZ43" s="3188"/>
      <c r="NA43" s="3188"/>
      <c r="NB43" s="3188"/>
      <c r="NC43" s="3188"/>
      <c r="ND43" s="3188"/>
      <c r="NE43" s="3188"/>
      <c r="NF43" s="3188"/>
      <c r="NG43" s="3188"/>
      <c r="NH43" s="3188"/>
      <c r="NI43" s="3188"/>
      <c r="NJ43" s="3188"/>
      <c r="NK43" s="3188"/>
      <c r="NL43" s="3188"/>
      <c r="NM43" s="3188"/>
      <c r="NN43" s="3188"/>
      <c r="NO43" s="3188"/>
      <c r="NP43" s="3188"/>
      <c r="NQ43" s="3188"/>
      <c r="NR43" s="3188"/>
      <c r="NS43" s="3188"/>
      <c r="NT43" s="3188"/>
      <c r="NU43" s="3188"/>
      <c r="NV43" s="3188"/>
      <c r="NW43" s="3188"/>
      <c r="NX43" s="3188"/>
      <c r="NY43" s="3188"/>
      <c r="NZ43" s="3188"/>
      <c r="OA43" s="3188"/>
      <c r="OB43" s="3188"/>
      <c r="OC43" s="3188"/>
      <c r="OD43" s="3188"/>
      <c r="OE43" s="3188"/>
      <c r="OF43" s="3188"/>
      <c r="OG43" s="3188"/>
      <c r="OH43" s="3188"/>
      <c r="OI43" s="3188"/>
      <c r="OJ43" s="3188"/>
      <c r="OK43" s="3188"/>
      <c r="OL43" s="3188"/>
      <c r="OM43" s="3188"/>
      <c r="ON43" s="3188"/>
      <c r="OO43" s="3188"/>
      <c r="OP43" s="3188"/>
      <c r="OQ43" s="3188"/>
      <c r="OR43" s="3188"/>
      <c r="OS43" s="3188"/>
      <c r="OT43" s="3188"/>
      <c r="OU43" s="3188"/>
      <c r="OV43" s="3188"/>
      <c r="OW43" s="3188"/>
      <c r="OX43" s="3188"/>
      <c r="OY43" s="3188"/>
      <c r="OZ43" s="3188"/>
      <c r="PA43" s="3188"/>
      <c r="PB43" s="3188"/>
      <c r="PC43" s="3188"/>
      <c r="PD43" s="3188"/>
      <c r="PE43" s="3188"/>
      <c r="PF43" s="3188"/>
      <c r="PG43" s="3188"/>
      <c r="PH43" s="3188"/>
      <c r="PI43" s="3188"/>
      <c r="PJ43" s="3188"/>
      <c r="PK43" s="3188"/>
      <c r="PL43" s="3188"/>
      <c r="PM43" s="3188"/>
      <c r="PN43" s="3188"/>
      <c r="PO43" s="3188"/>
      <c r="PP43" s="3188"/>
      <c r="PQ43" s="3188"/>
      <c r="PR43" s="3188"/>
      <c r="PS43" s="3188"/>
      <c r="PT43" s="3188"/>
      <c r="PU43" s="3188"/>
      <c r="PV43" s="3188"/>
      <c r="PW43" s="3188"/>
      <c r="PX43" s="3188"/>
      <c r="PY43" s="3188"/>
      <c r="PZ43" s="3188"/>
      <c r="QA43" s="3188"/>
      <c r="QB43" s="3188"/>
      <c r="QC43" s="3188"/>
      <c r="QD43" s="3188"/>
      <c r="QE43" s="3188"/>
      <c r="QF43" s="3188"/>
      <c r="QG43" s="3188"/>
      <c r="QH43" s="3188"/>
      <c r="QI43" s="3188"/>
      <c r="QJ43" s="3188"/>
      <c r="QK43" s="3188"/>
      <c r="QL43" s="3188"/>
      <c r="QM43" s="3188"/>
      <c r="QN43" s="3188"/>
      <c r="QO43" s="3188"/>
      <c r="QP43" s="3188"/>
      <c r="QQ43" s="3188"/>
      <c r="QR43" s="3188"/>
      <c r="QS43" s="3188"/>
      <c r="QT43" s="3188"/>
      <c r="QU43" s="3188"/>
      <c r="QV43" s="3188"/>
      <c r="QW43" s="3188"/>
      <c r="QX43" s="3188"/>
      <c r="QY43" s="3188"/>
      <c r="QZ43" s="3188"/>
      <c r="RA43" s="3188"/>
      <c r="RB43" s="3188"/>
      <c r="RC43" s="3188"/>
      <c r="RD43" s="3188"/>
      <c r="RE43" s="3188"/>
      <c r="RF43" s="3188"/>
      <c r="RG43" s="3188"/>
      <c r="RH43" s="3188"/>
      <c r="RI43" s="3188"/>
      <c r="RJ43" s="3188"/>
      <c r="RK43" s="3188"/>
      <c r="RL43" s="3188"/>
      <c r="RM43" s="3188"/>
      <c r="RN43" s="3188"/>
      <c r="RO43" s="3188"/>
      <c r="RP43" s="3188"/>
      <c r="RQ43" s="3188"/>
      <c r="RR43" s="3188"/>
      <c r="RS43" s="3188"/>
      <c r="RT43" s="3188"/>
      <c r="RU43" s="3188"/>
      <c r="RV43" s="3188"/>
      <c r="RW43" s="3188"/>
      <c r="RX43" s="3188"/>
      <c r="RY43" s="3188"/>
      <c r="RZ43" s="3188"/>
      <c r="SA43" s="3188"/>
      <c r="SB43" s="3188"/>
      <c r="SC43" s="3188"/>
      <c r="SD43" s="3188"/>
      <c r="SE43" s="3188"/>
      <c r="SF43" s="3188"/>
      <c r="SG43" s="3188"/>
      <c r="SH43" s="3188"/>
      <c r="SI43" s="3188"/>
      <c r="SJ43" s="3188"/>
      <c r="SK43" s="3188"/>
      <c r="SL43" s="3188"/>
      <c r="SM43" s="3188"/>
      <c r="SN43" s="3188"/>
      <c r="SO43" s="3188"/>
      <c r="SP43" s="3188"/>
      <c r="SQ43" s="3188"/>
      <c r="SR43" s="3188"/>
      <c r="SS43" s="3188"/>
      <c r="ST43" s="3188"/>
      <c r="SU43" s="3188"/>
      <c r="SV43" s="3188"/>
      <c r="SW43" s="3188"/>
      <c r="SX43" s="3188"/>
      <c r="SY43" s="3188"/>
      <c r="SZ43" s="3188"/>
      <c r="TA43" s="3188"/>
      <c r="TB43" s="3188"/>
      <c r="TC43" s="3188"/>
      <c r="TD43" s="3188"/>
      <c r="TE43" s="3188"/>
      <c r="TF43" s="3188"/>
      <c r="TG43" s="3188"/>
      <c r="TH43" s="3188"/>
      <c r="TI43" s="3188"/>
      <c r="TJ43" s="3188"/>
      <c r="TK43" s="3188"/>
      <c r="TL43" s="3188"/>
      <c r="TM43" s="3188"/>
      <c r="TN43" s="3188"/>
      <c r="TO43" s="3188"/>
      <c r="TP43" s="3188"/>
      <c r="TQ43" s="3188"/>
      <c r="TR43" s="3188"/>
      <c r="TS43" s="3188"/>
      <c r="TT43" s="3188"/>
      <c r="TU43" s="3188"/>
      <c r="TV43" s="3188"/>
      <c r="TW43" s="3188"/>
      <c r="TX43" s="3188"/>
      <c r="TY43" s="3188"/>
      <c r="TZ43" s="3188"/>
      <c r="UA43" s="3188"/>
      <c r="UB43" s="3188"/>
      <c r="UC43" s="3188"/>
      <c r="UD43" s="3188"/>
      <c r="UE43" s="3188"/>
      <c r="UF43" s="3188"/>
      <c r="UG43" s="3188"/>
      <c r="UH43" s="3188"/>
      <c r="UI43" s="3188"/>
      <c r="UJ43" s="3188"/>
      <c r="UK43" s="3188"/>
      <c r="UL43" s="3188"/>
      <c r="UM43" s="3188"/>
      <c r="UN43" s="3188"/>
      <c r="UO43" s="3188"/>
      <c r="UP43" s="3188"/>
      <c r="UQ43" s="3188"/>
      <c r="UR43" s="3188"/>
      <c r="US43" s="3188"/>
      <c r="UT43" s="3188"/>
      <c r="UU43" s="3188"/>
      <c r="UV43" s="3188"/>
      <c r="UW43" s="3188"/>
      <c r="UX43" s="3188"/>
      <c r="UY43" s="3188"/>
      <c r="UZ43" s="3188"/>
      <c r="VA43" s="3188"/>
      <c r="VB43" s="3188"/>
      <c r="VC43" s="3188"/>
      <c r="VD43" s="3188"/>
      <c r="VE43" s="3188"/>
      <c r="VF43" s="3188"/>
      <c r="VG43" s="3188"/>
      <c r="VH43" s="3188"/>
      <c r="VI43" s="3188"/>
      <c r="VJ43" s="3188"/>
      <c r="VK43" s="3188"/>
      <c r="VL43" s="3188"/>
      <c r="VM43" s="3188"/>
      <c r="VN43" s="3188"/>
      <c r="VO43" s="3188"/>
      <c r="VP43" s="3188"/>
      <c r="VQ43" s="3188"/>
      <c r="VR43" s="3188"/>
      <c r="VS43" s="3188"/>
      <c r="VT43" s="3188"/>
      <c r="VU43" s="3188"/>
      <c r="VV43" s="3188"/>
      <c r="VW43" s="3188"/>
      <c r="VX43" s="3188"/>
      <c r="VY43" s="3188"/>
      <c r="VZ43" s="3188"/>
      <c r="WA43" s="3188"/>
      <c r="WB43" s="3188"/>
      <c r="WC43" s="3188"/>
      <c r="WD43" s="3188"/>
      <c r="WE43" s="3188"/>
      <c r="WF43" s="3188"/>
      <c r="WG43" s="3188"/>
      <c r="WH43" s="3188"/>
      <c r="WI43" s="3188"/>
      <c r="WJ43" s="3188"/>
      <c r="WK43" s="3188"/>
      <c r="WL43" s="3188"/>
      <c r="WM43" s="3188"/>
      <c r="WN43" s="3188"/>
      <c r="WO43" s="3188"/>
      <c r="WP43" s="3188"/>
      <c r="WQ43" s="3188"/>
      <c r="WR43" s="3188"/>
      <c r="WS43" s="3188"/>
      <c r="WT43" s="3188"/>
      <c r="WU43" s="3188"/>
      <c r="WV43" s="3188"/>
      <c r="WW43" s="3188"/>
      <c r="WX43" s="3188"/>
      <c r="WY43" s="3188"/>
      <c r="WZ43" s="3188"/>
      <c r="XA43" s="3188"/>
      <c r="XB43" s="3188"/>
      <c r="XC43" s="3188"/>
      <c r="XD43" s="3188"/>
      <c r="XE43" s="3188"/>
      <c r="XF43" s="3188"/>
      <c r="XG43" s="3188"/>
      <c r="XH43" s="3188"/>
      <c r="XI43" s="3188"/>
      <c r="XJ43" s="3188"/>
      <c r="XK43" s="3188"/>
      <c r="XL43" s="3188"/>
      <c r="XM43" s="3188"/>
      <c r="XN43" s="3188"/>
      <c r="XO43" s="3188"/>
      <c r="XP43" s="3188"/>
      <c r="XQ43" s="3188"/>
      <c r="XR43" s="3188"/>
      <c r="XS43" s="3188"/>
      <c r="XT43" s="3188"/>
      <c r="XU43" s="3188"/>
      <c r="XV43" s="3188"/>
      <c r="XW43" s="3188"/>
      <c r="XX43" s="3188"/>
      <c r="XY43" s="3188"/>
      <c r="XZ43" s="3188"/>
      <c r="YA43" s="3188"/>
      <c r="YB43" s="3188"/>
      <c r="YC43" s="3188"/>
      <c r="YD43" s="3188"/>
      <c r="YE43" s="3188"/>
      <c r="YF43" s="3188"/>
      <c r="YG43" s="3188"/>
      <c r="YH43" s="3188"/>
      <c r="YI43" s="3188"/>
      <c r="YJ43" s="3188"/>
      <c r="YK43" s="3188"/>
      <c r="YL43" s="3188"/>
      <c r="YM43" s="3188"/>
      <c r="YN43" s="3188"/>
      <c r="YO43" s="3188"/>
      <c r="YP43" s="3188"/>
      <c r="YQ43" s="3188"/>
      <c r="YR43" s="3188"/>
      <c r="YS43" s="3188"/>
      <c r="YT43" s="3188"/>
      <c r="YU43" s="3188"/>
      <c r="YV43" s="3188"/>
      <c r="YW43" s="3188"/>
      <c r="YX43" s="3188"/>
      <c r="YY43" s="3188"/>
      <c r="YZ43" s="3188"/>
      <c r="ZA43" s="3188"/>
      <c r="ZB43" s="3188"/>
      <c r="ZC43" s="3188"/>
      <c r="ZD43" s="3188"/>
      <c r="ZE43" s="3188"/>
      <c r="ZF43" s="3188"/>
      <c r="ZG43" s="3188"/>
      <c r="ZH43" s="3188"/>
      <c r="ZI43" s="3188"/>
      <c r="ZJ43" s="3188"/>
      <c r="ZK43" s="3188"/>
      <c r="ZL43" s="3188"/>
      <c r="ZM43" s="3188"/>
      <c r="ZN43" s="3188"/>
      <c r="ZO43" s="3188"/>
      <c r="ZP43" s="3188"/>
      <c r="ZQ43" s="3188"/>
      <c r="ZR43" s="3188"/>
      <c r="ZS43" s="3188"/>
      <c r="ZT43" s="3188"/>
      <c r="ZU43" s="3188"/>
      <c r="ZV43" s="3188"/>
      <c r="ZW43" s="3188"/>
      <c r="ZX43" s="3188"/>
      <c r="ZY43" s="3188"/>
      <c r="ZZ43" s="3188"/>
      <c r="AAA43" s="3188"/>
      <c r="AAB43" s="3188"/>
      <c r="AAC43" s="3188"/>
      <c r="AAD43" s="3188"/>
      <c r="AAE43" s="3188"/>
      <c r="AAF43" s="3188"/>
      <c r="AAG43" s="3188"/>
      <c r="AAH43" s="3188"/>
      <c r="AAI43" s="3188"/>
      <c r="AAJ43" s="3188"/>
      <c r="AAK43" s="3188"/>
      <c r="AAL43" s="3188"/>
      <c r="AAM43" s="3188"/>
      <c r="AAN43" s="3188"/>
      <c r="AAO43" s="3188"/>
      <c r="AAP43" s="3188"/>
      <c r="AAQ43" s="3188"/>
      <c r="AAR43" s="3188"/>
      <c r="AAS43" s="3188"/>
      <c r="AAT43" s="3188"/>
      <c r="AAU43" s="3188"/>
      <c r="AAV43" s="3188"/>
      <c r="AAW43" s="3188"/>
      <c r="AAX43" s="3188"/>
      <c r="AAY43" s="3188"/>
      <c r="AAZ43" s="3188"/>
      <c r="ABA43" s="3188"/>
      <c r="ABB43" s="3188"/>
      <c r="ABC43" s="3188"/>
      <c r="ABD43" s="3188"/>
      <c r="ABE43" s="3188"/>
      <c r="ABF43" s="3188"/>
      <c r="ABG43" s="3188"/>
      <c r="ABH43" s="3188"/>
      <c r="ABI43" s="3188"/>
      <c r="ABJ43" s="3188"/>
      <c r="ABK43" s="3188"/>
      <c r="ABL43" s="3188"/>
      <c r="ABM43" s="3188"/>
      <c r="ABN43" s="3188"/>
      <c r="ABO43" s="3188"/>
      <c r="ABP43" s="3188"/>
      <c r="ABQ43" s="3188"/>
      <c r="ABR43" s="3188"/>
      <c r="ABS43" s="3188"/>
      <c r="ABT43" s="3188"/>
      <c r="ABU43" s="3188"/>
      <c r="ABV43" s="3188"/>
      <c r="ABW43" s="3188"/>
      <c r="ABX43" s="3188"/>
      <c r="ABY43" s="3188"/>
      <c r="ABZ43" s="3188"/>
      <c r="ACA43" s="3188"/>
      <c r="ACB43" s="3188"/>
      <c r="ACC43" s="3188"/>
      <c r="ACD43" s="3188"/>
      <c r="ACE43" s="3188"/>
      <c r="ACF43" s="3188"/>
      <c r="ACG43" s="3188"/>
      <c r="ACH43" s="3188"/>
      <c r="ACI43" s="3188"/>
      <c r="ACJ43" s="3188"/>
      <c r="ACK43" s="3188"/>
      <c r="ACL43" s="3188"/>
      <c r="ACM43" s="3188"/>
      <c r="ACN43" s="3188"/>
      <c r="ACO43" s="3188"/>
      <c r="ACP43" s="3188"/>
      <c r="ACQ43" s="3188"/>
      <c r="ACR43" s="3188"/>
      <c r="ACS43" s="3188"/>
      <c r="ACT43" s="3188"/>
      <c r="ACU43" s="3188"/>
      <c r="ACV43" s="3188"/>
      <c r="ACW43" s="3188"/>
      <c r="ACX43" s="3188"/>
      <c r="ACY43" s="3188"/>
      <c r="ACZ43" s="3188"/>
      <c r="ADA43" s="3188"/>
      <c r="ADB43" s="3188"/>
      <c r="ADC43" s="3188"/>
      <c r="ADD43" s="3188"/>
      <c r="ADE43" s="3188"/>
      <c r="ADF43" s="3188"/>
      <c r="ADG43" s="3188"/>
      <c r="ADH43" s="3188"/>
      <c r="ADI43" s="3188"/>
      <c r="ADJ43" s="3188"/>
      <c r="ADK43" s="3188"/>
      <c r="ADL43" s="3188"/>
      <c r="ADM43" s="3188"/>
      <c r="ADN43" s="3188"/>
      <c r="ADO43" s="3188"/>
      <c r="ADP43" s="3188"/>
      <c r="ADQ43" s="3188"/>
      <c r="ADR43" s="3188"/>
      <c r="ADS43" s="3188"/>
      <c r="ADT43" s="3188"/>
      <c r="ADU43" s="3188"/>
      <c r="ADV43" s="3188"/>
      <c r="ADW43" s="3188"/>
      <c r="ADX43" s="3188"/>
      <c r="ADY43" s="3188"/>
      <c r="ADZ43" s="3188"/>
      <c r="AEA43" s="3188"/>
      <c r="AEB43" s="3188"/>
      <c r="AEC43" s="3188"/>
      <c r="AED43" s="3188"/>
      <c r="AEE43" s="3188"/>
      <c r="AEF43" s="3188"/>
      <c r="AEG43" s="3188"/>
      <c r="AEH43" s="3188"/>
      <c r="AEI43" s="3188"/>
      <c r="AEJ43" s="3188"/>
      <c r="AEK43" s="3188"/>
      <c r="AEL43" s="3188"/>
      <c r="AEM43" s="3188"/>
      <c r="AEN43" s="3188"/>
      <c r="AEO43" s="3188"/>
      <c r="AEP43" s="3188"/>
      <c r="AEQ43" s="3188"/>
      <c r="AER43" s="3188"/>
      <c r="AES43" s="3188"/>
      <c r="AET43" s="3188"/>
      <c r="AEU43" s="3188"/>
      <c r="AEV43" s="3188"/>
      <c r="AEW43" s="3188"/>
      <c r="AEX43" s="3188"/>
      <c r="AEY43" s="3188"/>
      <c r="AEZ43" s="3188"/>
      <c r="AFA43" s="3188"/>
      <c r="AFB43" s="3188"/>
      <c r="AFC43" s="3188"/>
      <c r="AFD43" s="3188"/>
      <c r="AFE43" s="3188"/>
      <c r="AFF43" s="3188"/>
      <c r="AFG43" s="3188"/>
      <c r="AFH43" s="3188"/>
      <c r="AFI43" s="3188"/>
      <c r="AFJ43" s="3188"/>
      <c r="AFK43" s="3188"/>
      <c r="AFL43" s="3188"/>
      <c r="AFM43" s="3188"/>
      <c r="AFN43" s="3188"/>
      <c r="AFO43" s="3188"/>
      <c r="AFP43" s="3188"/>
      <c r="AFQ43" s="3188"/>
      <c r="AFR43" s="3188"/>
      <c r="AFS43" s="3188"/>
      <c r="AFT43" s="3188"/>
      <c r="AFU43" s="3188"/>
      <c r="AFV43" s="3188"/>
      <c r="AFW43" s="3188"/>
      <c r="AFX43" s="3188"/>
      <c r="AFY43" s="3188"/>
      <c r="AFZ43" s="3188"/>
      <c r="AGA43" s="3188"/>
      <c r="AGB43" s="3188"/>
      <c r="AGC43" s="3188"/>
      <c r="AGD43" s="3188"/>
      <c r="AGE43" s="3188"/>
      <c r="AGF43" s="3188"/>
      <c r="AGG43" s="3188"/>
      <c r="AGH43" s="3188"/>
      <c r="AGI43" s="3188"/>
      <c r="AGJ43" s="3188"/>
      <c r="AGK43" s="3188"/>
      <c r="AGL43" s="3188"/>
      <c r="AGM43" s="3188"/>
      <c r="AGN43" s="3188"/>
      <c r="AGO43" s="3188"/>
      <c r="AGP43" s="3188"/>
      <c r="AGQ43" s="3188"/>
      <c r="AGR43" s="3188"/>
      <c r="AGS43" s="3188"/>
      <c r="AGT43" s="3188"/>
      <c r="AGU43" s="3188"/>
      <c r="AGV43" s="3188"/>
      <c r="AGW43" s="3188"/>
      <c r="AGX43" s="3188"/>
      <c r="AGY43" s="3188"/>
      <c r="AGZ43" s="3188"/>
      <c r="AHA43" s="3188"/>
      <c r="AHB43" s="3188"/>
      <c r="AHC43" s="3188"/>
      <c r="AHD43" s="3188"/>
      <c r="AHE43" s="3188"/>
      <c r="AHF43" s="3188"/>
      <c r="AHG43" s="3188"/>
      <c r="AHH43" s="3188"/>
      <c r="AHI43" s="3188"/>
      <c r="AHJ43" s="3188"/>
      <c r="AHK43" s="3188"/>
      <c r="AHL43" s="3188"/>
      <c r="AHM43" s="3188"/>
      <c r="AHN43" s="3188"/>
      <c r="AHO43" s="3188"/>
      <c r="AHP43" s="3188"/>
      <c r="AHQ43" s="3188"/>
      <c r="AHR43" s="3188"/>
      <c r="AHS43" s="3188"/>
      <c r="AHT43" s="3188"/>
      <c r="AHU43" s="3188"/>
      <c r="AHV43" s="3188"/>
      <c r="AHW43" s="3188"/>
      <c r="AHX43" s="3188"/>
      <c r="AHY43" s="3188"/>
      <c r="AHZ43" s="3188"/>
      <c r="AIA43" s="3188"/>
      <c r="AIB43" s="3188"/>
      <c r="AIC43" s="3188"/>
      <c r="AID43" s="3188"/>
      <c r="AIE43" s="3188"/>
      <c r="AIF43" s="3188"/>
      <c r="AIG43" s="3188"/>
      <c r="AIH43" s="3188"/>
      <c r="AII43" s="3188"/>
      <c r="AIJ43" s="3188"/>
      <c r="AIK43" s="3188"/>
      <c r="AIL43" s="3188"/>
      <c r="AIM43" s="3188"/>
      <c r="AIN43" s="3188"/>
      <c r="AIO43" s="3188"/>
      <c r="AIP43" s="3188"/>
      <c r="AIQ43" s="3188"/>
      <c r="AIR43" s="3188"/>
      <c r="AIS43" s="3188"/>
      <c r="AIT43" s="3188"/>
      <c r="AIU43" s="3188"/>
      <c r="AIV43" s="3188"/>
      <c r="AIW43" s="3188"/>
      <c r="AIX43" s="3188"/>
      <c r="AIY43" s="3188"/>
      <c r="AIZ43" s="3188"/>
      <c r="AJA43" s="3188"/>
      <c r="AJB43" s="3188"/>
      <c r="AJC43" s="3188"/>
      <c r="AJD43" s="3188"/>
      <c r="AJE43" s="3188"/>
      <c r="AJF43" s="3188"/>
      <c r="AJG43" s="3188"/>
      <c r="AJH43" s="3188"/>
      <c r="AJI43" s="3188"/>
      <c r="AJJ43" s="3188"/>
      <c r="AJK43" s="3188"/>
      <c r="AJL43" s="3188"/>
      <c r="AJM43" s="3188"/>
      <c r="AJN43" s="3188"/>
      <c r="AJO43" s="3188"/>
      <c r="AJP43" s="3188"/>
      <c r="AJQ43" s="3188"/>
      <c r="AJR43" s="3188"/>
      <c r="AJS43" s="3188"/>
      <c r="AJT43" s="3188"/>
      <c r="AJU43" s="3188"/>
      <c r="AJV43" s="3188"/>
      <c r="AJW43" s="3188"/>
      <c r="AJX43" s="3188"/>
      <c r="AJY43" s="3188"/>
      <c r="AJZ43" s="3188"/>
      <c r="AKA43" s="3188"/>
      <c r="AKB43" s="3188"/>
      <c r="AKC43" s="3188"/>
      <c r="AKD43" s="3188"/>
      <c r="AKE43" s="3188"/>
      <c r="AKF43" s="3188"/>
      <c r="AKG43" s="3188"/>
      <c r="AKH43" s="3188"/>
      <c r="AKI43" s="3188"/>
      <c r="AKJ43" s="3188"/>
      <c r="AKK43" s="3188"/>
      <c r="AKL43" s="3188"/>
      <c r="AKM43" s="3188"/>
      <c r="AKN43" s="3188"/>
      <c r="AKO43" s="3188"/>
      <c r="AKP43" s="3188"/>
      <c r="AKQ43" s="3188"/>
      <c r="AKR43" s="3188"/>
      <c r="AKS43" s="3188"/>
      <c r="AKT43" s="3188"/>
      <c r="AKU43" s="3188"/>
      <c r="AKV43" s="3188"/>
      <c r="AKW43" s="3188"/>
      <c r="AKX43" s="3188"/>
      <c r="AKY43" s="3188"/>
      <c r="AKZ43" s="3188"/>
      <c r="ALA43" s="3188"/>
      <c r="ALB43" s="3188"/>
      <c r="ALC43" s="3188"/>
      <c r="ALD43" s="3188"/>
      <c r="ALE43" s="3188"/>
      <c r="ALF43" s="3188"/>
      <c r="ALG43" s="3188"/>
      <c r="ALH43" s="3188"/>
      <c r="ALI43" s="3188"/>
      <c r="ALJ43" s="3188"/>
      <c r="ALK43" s="3188"/>
      <c r="ALL43" s="3188"/>
      <c r="ALM43" s="3188"/>
      <c r="ALN43" s="3188"/>
      <c r="ALO43" s="3188"/>
      <c r="ALP43" s="3188"/>
      <c r="ALQ43" s="3188"/>
      <c r="ALR43" s="3188"/>
      <c r="ALS43" s="3188"/>
      <c r="ALT43" s="3188"/>
      <c r="ALU43" s="3188"/>
      <c r="ALV43" s="3188"/>
      <c r="ALW43" s="3188"/>
      <c r="ALX43" s="3188"/>
      <c r="ALY43" s="3188"/>
      <c r="ALZ43" s="3188"/>
      <c r="AMA43" s="3188"/>
      <c r="AMB43" s="3188"/>
      <c r="AMC43" s="3188"/>
      <c r="AMD43" s="3188"/>
      <c r="AME43" s="3188"/>
      <c r="AMF43" s="3188"/>
      <c r="AMG43" s="3188"/>
      <c r="AMH43" s="3188"/>
      <c r="AMI43" s="3188"/>
      <c r="AMJ43" s="3188"/>
      <c r="AMK43" s="3188"/>
      <c r="AML43" s="3188"/>
      <c r="AMM43" s="3188"/>
      <c r="AMN43" s="3188"/>
      <c r="AMO43" s="3188"/>
      <c r="AMP43" s="3188"/>
      <c r="AMQ43" s="3188"/>
      <c r="AMR43" s="3188"/>
      <c r="AMS43" s="3188"/>
      <c r="AMT43" s="3188"/>
      <c r="AMU43" s="3188"/>
      <c r="AMV43" s="3188"/>
      <c r="AMW43" s="3188"/>
      <c r="AMX43" s="3188"/>
      <c r="AMY43" s="3188"/>
      <c r="AMZ43" s="3188"/>
      <c r="ANA43" s="3188"/>
      <c r="ANB43" s="3188"/>
      <c r="ANC43" s="3188"/>
      <c r="AND43" s="3188"/>
      <c r="ANE43" s="3188"/>
      <c r="ANF43" s="3188"/>
      <c r="ANG43" s="3188"/>
      <c r="ANH43" s="3188"/>
      <c r="ANI43" s="3188"/>
      <c r="ANJ43" s="3188"/>
      <c r="ANK43" s="3188"/>
      <c r="ANL43" s="3188"/>
      <c r="ANM43" s="3188"/>
      <c r="ANN43" s="3188"/>
      <c r="ANO43" s="3188"/>
      <c r="ANP43" s="3188"/>
      <c r="ANQ43" s="3188"/>
      <c r="ANR43" s="3188"/>
      <c r="ANS43" s="3188"/>
      <c r="ANT43" s="3188"/>
      <c r="ANU43" s="3188"/>
      <c r="ANV43" s="3188"/>
      <c r="ANW43" s="3188"/>
      <c r="ANX43" s="3188"/>
      <c r="ANY43" s="3188"/>
      <c r="ANZ43" s="3188"/>
      <c r="AOA43" s="3188"/>
      <c r="AOB43" s="3188"/>
      <c r="AOC43" s="3188"/>
      <c r="AOD43" s="3188"/>
      <c r="AOE43" s="3188"/>
      <c r="AOF43" s="3188"/>
      <c r="AOG43" s="3188"/>
      <c r="AOH43" s="3188"/>
      <c r="AOI43" s="3188"/>
      <c r="AOJ43" s="3188"/>
      <c r="AOK43" s="3188"/>
      <c r="AOL43" s="3188"/>
      <c r="AOM43" s="3188"/>
      <c r="AON43" s="3188"/>
      <c r="AOO43" s="3188"/>
      <c r="AOP43" s="3188"/>
      <c r="AOQ43" s="3188"/>
      <c r="AOR43" s="3188"/>
      <c r="AOS43" s="3188"/>
      <c r="AOT43" s="3188"/>
      <c r="AOU43" s="3188"/>
      <c r="AOV43" s="3188"/>
      <c r="AOW43" s="3188"/>
      <c r="AOX43" s="3188"/>
      <c r="AOY43" s="3188"/>
      <c r="AOZ43" s="3188"/>
      <c r="APA43" s="3188"/>
      <c r="APB43" s="3188"/>
      <c r="APC43" s="3188"/>
      <c r="APD43" s="3188"/>
      <c r="APE43" s="3188"/>
      <c r="APF43" s="3188"/>
      <c r="APG43" s="3188"/>
      <c r="APH43" s="3188"/>
      <c r="API43" s="3188"/>
      <c r="APJ43" s="3188"/>
      <c r="APK43" s="3188"/>
      <c r="APL43" s="3188"/>
      <c r="APM43" s="3188"/>
      <c r="APN43" s="3188"/>
      <c r="APO43" s="3188"/>
      <c r="APP43" s="3188"/>
      <c r="APQ43" s="3188"/>
      <c r="APR43" s="3188"/>
      <c r="APS43" s="3188"/>
      <c r="APT43" s="3188"/>
      <c r="APU43" s="3188"/>
      <c r="APV43" s="3188"/>
      <c r="APW43" s="3188"/>
      <c r="APX43" s="3188"/>
      <c r="APY43" s="3188"/>
      <c r="APZ43" s="3188"/>
      <c r="AQA43" s="3188"/>
      <c r="AQB43" s="3188"/>
      <c r="AQC43" s="3188"/>
      <c r="AQD43" s="3188"/>
      <c r="AQE43" s="3188"/>
      <c r="AQF43" s="3188"/>
      <c r="AQG43" s="3188"/>
      <c r="AQH43" s="3188"/>
      <c r="AQI43" s="3188"/>
      <c r="AQJ43" s="3188"/>
      <c r="AQK43" s="3188"/>
      <c r="AQL43" s="3188"/>
      <c r="AQM43" s="3188"/>
      <c r="AQN43" s="3188"/>
      <c r="AQO43" s="3188"/>
      <c r="AQP43" s="3188"/>
      <c r="AQQ43" s="3188"/>
      <c r="AQR43" s="3188"/>
      <c r="AQS43" s="3188"/>
      <c r="AQT43" s="3188"/>
      <c r="AQU43" s="3188"/>
      <c r="AQV43" s="3188"/>
      <c r="AQW43" s="3188"/>
      <c r="AQX43" s="3188"/>
      <c r="AQY43" s="3188"/>
      <c r="AQZ43" s="3188"/>
      <c r="ARA43" s="3188"/>
      <c r="ARB43" s="3188"/>
      <c r="ARC43" s="3188"/>
      <c r="ARD43" s="3188"/>
      <c r="ARE43" s="3188"/>
      <c r="ARF43" s="3188"/>
      <c r="ARG43" s="3188"/>
      <c r="ARH43" s="3188"/>
      <c r="ARI43" s="3188"/>
      <c r="ARJ43" s="3188"/>
      <c r="ARK43" s="3188"/>
      <c r="ARL43" s="3188"/>
      <c r="ARM43" s="3188"/>
      <c r="ARN43" s="3188"/>
      <c r="ARO43" s="3188"/>
      <c r="ARP43" s="3188"/>
      <c r="ARQ43" s="3188"/>
      <c r="ARR43" s="3188"/>
      <c r="ARS43" s="3188"/>
      <c r="ART43" s="3188"/>
      <c r="ARU43" s="3188"/>
      <c r="ARV43" s="3188"/>
      <c r="ARW43" s="3188"/>
      <c r="ARX43" s="3188"/>
      <c r="ARY43" s="3188"/>
      <c r="ARZ43" s="3188"/>
      <c r="ASA43" s="3188"/>
      <c r="ASB43" s="3188"/>
      <c r="ASC43" s="3188"/>
      <c r="ASD43" s="3188"/>
      <c r="ASE43" s="3188"/>
      <c r="ASF43" s="3188"/>
      <c r="ASG43" s="3188"/>
      <c r="ASH43" s="3188"/>
      <c r="ASI43" s="3188"/>
      <c r="ASJ43" s="3188"/>
      <c r="ASK43" s="3188"/>
      <c r="ASL43" s="3188"/>
      <c r="ASM43" s="3188"/>
      <c r="ASN43" s="3188"/>
      <c r="ASO43" s="3188"/>
      <c r="ASP43" s="3188"/>
      <c r="ASQ43" s="3188"/>
      <c r="ASR43" s="3188"/>
      <c r="ASS43" s="3188"/>
      <c r="AST43" s="3188"/>
      <c r="ASU43" s="3188"/>
      <c r="ASV43" s="3188"/>
      <c r="ASW43" s="3188"/>
      <c r="ASX43" s="3188"/>
      <c r="ASY43" s="3188"/>
      <c r="ASZ43" s="3188"/>
      <c r="ATA43" s="3188"/>
      <c r="ATB43" s="3188"/>
      <c r="ATC43" s="3188"/>
      <c r="ATD43" s="3188"/>
      <c r="ATE43" s="3188"/>
      <c r="ATF43" s="3188"/>
      <c r="ATG43" s="3188"/>
      <c r="ATH43" s="3188"/>
      <c r="ATI43" s="3188"/>
      <c r="ATJ43" s="3188"/>
      <c r="ATK43" s="3188"/>
      <c r="ATL43" s="3188"/>
      <c r="ATM43" s="3188"/>
      <c r="ATN43" s="3188"/>
      <c r="ATO43" s="3188"/>
      <c r="ATP43" s="3188"/>
      <c r="ATQ43" s="3188"/>
      <c r="ATR43" s="3188"/>
      <c r="ATS43" s="3188"/>
      <c r="ATT43" s="3188"/>
      <c r="ATU43" s="3188"/>
      <c r="ATV43" s="3188"/>
      <c r="ATW43" s="3188"/>
      <c r="ATX43" s="3188"/>
      <c r="ATY43" s="3188"/>
      <c r="ATZ43" s="3188"/>
      <c r="AUA43" s="3188"/>
      <c r="AUB43" s="3188"/>
      <c r="AUC43" s="3188"/>
      <c r="AUD43" s="3188"/>
      <c r="AUE43" s="3188"/>
      <c r="AUF43" s="3188"/>
      <c r="AUG43" s="3188"/>
      <c r="AUH43" s="3188"/>
      <c r="AUI43" s="3188"/>
      <c r="AUJ43" s="3188"/>
      <c r="AUK43" s="3188"/>
      <c r="AUL43" s="3188"/>
      <c r="AUM43" s="3188"/>
      <c r="AUN43" s="3188"/>
      <c r="AUO43" s="3188"/>
      <c r="AUP43" s="3188"/>
      <c r="AUQ43" s="3188"/>
      <c r="AUR43" s="3188"/>
      <c r="AUS43" s="3188"/>
      <c r="AUT43" s="3188"/>
      <c r="AUU43" s="3188"/>
      <c r="AUV43" s="3188"/>
      <c r="AUW43" s="3188"/>
      <c r="AUX43" s="3188"/>
      <c r="AUY43" s="3188"/>
      <c r="AUZ43" s="3188"/>
      <c r="AVA43" s="3188"/>
      <c r="AVB43" s="3188"/>
      <c r="AVC43" s="3188"/>
      <c r="AVD43" s="3188"/>
      <c r="AVE43" s="3188"/>
      <c r="AVF43" s="3188"/>
      <c r="AVG43" s="3188"/>
      <c r="AVH43" s="3188"/>
      <c r="AVI43" s="3188"/>
      <c r="AVJ43" s="3188"/>
      <c r="AVK43" s="3188"/>
      <c r="AVL43" s="3188"/>
      <c r="AVM43" s="3188"/>
      <c r="AVN43" s="3188"/>
      <c r="AVO43" s="3188"/>
      <c r="AVP43" s="3188"/>
      <c r="AVQ43" s="3188"/>
      <c r="AVR43" s="3188"/>
      <c r="AVS43" s="3188"/>
      <c r="AVT43" s="3188"/>
      <c r="AVU43" s="3188"/>
      <c r="AVV43" s="3188"/>
      <c r="AVW43" s="3188"/>
      <c r="AVX43" s="3188"/>
      <c r="AVY43" s="3188"/>
      <c r="AVZ43" s="3188"/>
      <c r="AWA43" s="3188"/>
      <c r="AWB43" s="3188"/>
      <c r="AWC43" s="3188"/>
      <c r="AWD43" s="3188"/>
      <c r="AWE43" s="3188"/>
      <c r="AWF43" s="3188"/>
      <c r="AWG43" s="3188"/>
      <c r="AWH43" s="3188"/>
      <c r="AWI43" s="3188"/>
      <c r="AWJ43" s="3188"/>
      <c r="AWK43" s="3188"/>
      <c r="AWL43" s="3188"/>
      <c r="AWM43" s="3188"/>
      <c r="AWN43" s="3188"/>
      <c r="AWO43" s="3188"/>
      <c r="AWP43" s="3188"/>
      <c r="AWQ43" s="3188"/>
      <c r="AWR43" s="3188"/>
      <c r="AWS43" s="3188"/>
      <c r="AWT43" s="3188"/>
      <c r="AWU43" s="3188"/>
      <c r="AWV43" s="3188"/>
      <c r="AWW43" s="3188"/>
      <c r="AWX43" s="3188"/>
      <c r="AWY43" s="3188"/>
      <c r="AWZ43" s="3188"/>
      <c r="AXA43" s="3188"/>
      <c r="AXB43" s="3188"/>
      <c r="AXC43" s="3188"/>
      <c r="AXD43" s="3188"/>
      <c r="AXE43" s="3188"/>
      <c r="AXF43" s="3188"/>
      <c r="AXG43" s="3188"/>
      <c r="AXH43" s="3188"/>
      <c r="AXI43" s="3188"/>
      <c r="AXJ43" s="3188"/>
      <c r="AXK43" s="3188"/>
      <c r="AXL43" s="3188"/>
      <c r="AXM43" s="3188"/>
      <c r="AXN43" s="3188"/>
      <c r="AXO43" s="3188"/>
      <c r="AXP43" s="3188"/>
      <c r="AXQ43" s="3188"/>
      <c r="AXR43" s="3188"/>
      <c r="AXS43" s="3188"/>
      <c r="AXT43" s="3188"/>
      <c r="AXU43" s="3188"/>
      <c r="AXV43" s="3188"/>
      <c r="AXW43" s="3188"/>
      <c r="AXX43" s="3188"/>
      <c r="AXY43" s="3188"/>
      <c r="AXZ43" s="3188"/>
      <c r="AYA43" s="3188"/>
      <c r="AYB43" s="3188"/>
      <c r="AYC43" s="3188"/>
      <c r="AYD43" s="3188"/>
      <c r="AYE43" s="3188"/>
      <c r="AYF43" s="3188"/>
      <c r="AYG43" s="3188"/>
      <c r="AYH43" s="3188"/>
      <c r="AYI43" s="3188"/>
      <c r="AYJ43" s="3188"/>
      <c r="AYK43" s="3188"/>
      <c r="AYL43" s="3188"/>
      <c r="AYM43" s="3188"/>
      <c r="AYN43" s="3188"/>
      <c r="AYO43" s="3188"/>
      <c r="AYP43" s="3188"/>
      <c r="AYQ43" s="3188"/>
      <c r="AYR43" s="3188"/>
      <c r="AYS43" s="3188"/>
      <c r="AYT43" s="3188"/>
      <c r="AYU43" s="3188"/>
      <c r="AYV43" s="3188"/>
      <c r="AYW43" s="3188"/>
      <c r="AYX43" s="3188"/>
      <c r="AYY43" s="3188"/>
      <c r="AYZ43" s="3188"/>
      <c r="AZA43" s="3188"/>
      <c r="AZB43" s="3188"/>
      <c r="AZC43" s="3188"/>
      <c r="AZD43" s="3188"/>
      <c r="AZE43" s="3188"/>
      <c r="AZF43" s="3188"/>
      <c r="AZG43" s="3188"/>
      <c r="AZH43" s="3188"/>
      <c r="AZI43" s="3188"/>
      <c r="AZJ43" s="3188"/>
      <c r="AZK43" s="3188"/>
      <c r="AZL43" s="3188"/>
      <c r="AZM43" s="3188"/>
      <c r="AZN43" s="3188"/>
      <c r="AZO43" s="3188"/>
      <c r="AZP43" s="3188"/>
      <c r="AZQ43" s="3188"/>
      <c r="AZR43" s="3188"/>
      <c r="AZS43" s="3188"/>
      <c r="AZT43" s="3188"/>
      <c r="AZU43" s="3188"/>
      <c r="AZV43" s="3188"/>
      <c r="AZW43" s="3188"/>
      <c r="AZX43" s="3188"/>
      <c r="AZY43" s="3188"/>
      <c r="AZZ43" s="3188"/>
      <c r="BAA43" s="3188"/>
      <c r="BAB43" s="3188"/>
      <c r="BAC43" s="3188"/>
      <c r="BAD43" s="3188"/>
      <c r="BAE43" s="3188"/>
      <c r="BAF43" s="3188"/>
      <c r="BAG43" s="3188"/>
      <c r="BAH43" s="3188"/>
      <c r="BAI43" s="3188"/>
      <c r="BAJ43" s="3188"/>
      <c r="BAK43" s="3188"/>
      <c r="BAL43" s="3188"/>
      <c r="BAM43" s="3188"/>
      <c r="BAN43" s="3188"/>
      <c r="BAO43" s="3188"/>
      <c r="BAP43" s="3188"/>
      <c r="BAQ43" s="3188"/>
      <c r="BAR43" s="3188"/>
      <c r="BAS43" s="3188"/>
      <c r="BAT43" s="3188"/>
      <c r="BAU43" s="3188"/>
      <c r="BAV43" s="3188"/>
      <c r="BAW43" s="3188"/>
      <c r="BAX43" s="3188"/>
      <c r="BAY43" s="3188"/>
      <c r="BAZ43" s="3188"/>
      <c r="BBA43" s="3188"/>
      <c r="BBB43" s="3188"/>
      <c r="BBC43" s="3188"/>
      <c r="BBD43" s="3188"/>
      <c r="BBE43" s="3188"/>
      <c r="BBF43" s="3188"/>
      <c r="BBG43" s="3188"/>
      <c r="BBH43" s="3188"/>
      <c r="BBI43" s="3188"/>
      <c r="BBJ43" s="3188"/>
      <c r="BBK43" s="3188"/>
      <c r="BBL43" s="3188"/>
      <c r="BBM43" s="3188"/>
      <c r="BBN43" s="3188"/>
      <c r="BBO43" s="3188"/>
      <c r="BBP43" s="3188"/>
      <c r="BBQ43" s="3188"/>
      <c r="BBR43" s="3188"/>
      <c r="BBS43" s="3188"/>
      <c r="BBT43" s="3188"/>
      <c r="BBU43" s="3188"/>
      <c r="BBV43" s="3188"/>
      <c r="BBW43" s="3188"/>
      <c r="BBX43" s="3188"/>
      <c r="BBY43" s="3188"/>
      <c r="BBZ43" s="3188"/>
      <c r="BCA43" s="3188"/>
      <c r="BCB43" s="3188"/>
      <c r="BCC43" s="3188"/>
      <c r="BCD43" s="3188"/>
      <c r="BCE43" s="3188"/>
      <c r="BCF43" s="3188"/>
      <c r="BCG43" s="3188"/>
      <c r="BCH43" s="3188"/>
      <c r="BCI43" s="3188"/>
      <c r="BCJ43" s="3188"/>
      <c r="BCK43" s="3188"/>
      <c r="BCL43" s="3188"/>
      <c r="BCM43" s="3188"/>
      <c r="BCN43" s="3188"/>
      <c r="BCO43" s="3188"/>
      <c r="BCP43" s="3188"/>
      <c r="BCQ43" s="3188"/>
      <c r="BCR43" s="3188"/>
      <c r="BCS43" s="3188"/>
      <c r="BCT43" s="3188"/>
      <c r="BCU43" s="3188"/>
      <c r="BCV43" s="3188"/>
      <c r="BCW43" s="3188"/>
      <c r="BCX43" s="3188"/>
      <c r="BCY43" s="3188"/>
      <c r="BCZ43" s="3188"/>
      <c r="BDA43" s="3188"/>
      <c r="BDB43" s="3188"/>
      <c r="BDC43" s="3188"/>
      <c r="BDD43" s="3188"/>
      <c r="BDE43" s="3188"/>
      <c r="BDF43" s="3188"/>
      <c r="BDG43" s="3188"/>
      <c r="BDH43" s="3188"/>
      <c r="BDI43" s="3188"/>
      <c r="BDJ43" s="3188"/>
      <c r="BDK43" s="3188"/>
      <c r="BDL43" s="3188"/>
      <c r="BDM43" s="3188"/>
      <c r="BDN43" s="3188"/>
      <c r="BDO43" s="3188"/>
      <c r="BDP43" s="3188"/>
      <c r="BDQ43" s="3188"/>
      <c r="BDR43" s="3188"/>
      <c r="BDS43" s="3188"/>
      <c r="BDT43" s="3188"/>
      <c r="BDU43" s="3188"/>
      <c r="BDV43" s="3188"/>
      <c r="BDW43" s="3188"/>
      <c r="BDX43" s="3188"/>
      <c r="BDY43" s="3188"/>
      <c r="BDZ43" s="3188"/>
      <c r="BEA43" s="3188"/>
      <c r="BEB43" s="3188"/>
      <c r="BEC43" s="3188"/>
      <c r="BED43" s="3188"/>
      <c r="BEE43" s="3188"/>
      <c r="BEF43" s="3188"/>
      <c r="BEG43" s="3188"/>
      <c r="BEH43" s="3188"/>
      <c r="BEI43" s="3188"/>
      <c r="BEJ43" s="3188"/>
      <c r="BEK43" s="3188"/>
      <c r="BEL43" s="3188"/>
      <c r="BEM43" s="3188"/>
      <c r="BEN43" s="3188"/>
      <c r="BEO43" s="3188"/>
      <c r="BEP43" s="3188"/>
      <c r="BEQ43" s="3188"/>
      <c r="BER43" s="3188"/>
      <c r="BES43" s="3188"/>
      <c r="BET43" s="3188"/>
      <c r="BEU43" s="3188"/>
      <c r="BEV43" s="3188"/>
      <c r="BEW43" s="3188"/>
      <c r="BEX43" s="3188"/>
      <c r="BEY43" s="3188"/>
      <c r="BEZ43" s="3188"/>
      <c r="BFA43" s="3188"/>
      <c r="BFB43" s="3188"/>
      <c r="BFC43" s="3188"/>
      <c r="BFD43" s="3188"/>
      <c r="BFE43" s="3188"/>
      <c r="BFF43" s="3188"/>
      <c r="BFG43" s="3188"/>
      <c r="BFH43" s="3188"/>
      <c r="BFI43" s="3188"/>
      <c r="BFJ43" s="3188"/>
      <c r="BFK43" s="3188"/>
      <c r="BFL43" s="3188"/>
      <c r="BFM43" s="3188"/>
      <c r="BFN43" s="3188"/>
      <c r="BFO43" s="3188"/>
      <c r="BFP43" s="3188"/>
      <c r="BFQ43" s="3188"/>
      <c r="BFR43" s="3188"/>
      <c r="BFS43" s="3188"/>
      <c r="BFT43" s="3188"/>
      <c r="BFU43" s="3188"/>
      <c r="BFV43" s="3188"/>
      <c r="BFW43" s="3188"/>
      <c r="BFX43" s="3188"/>
      <c r="BFY43" s="3188"/>
      <c r="BFZ43" s="3188"/>
      <c r="BGA43" s="3188"/>
      <c r="BGB43" s="3188"/>
      <c r="BGC43" s="3188"/>
      <c r="BGD43" s="3188"/>
      <c r="BGE43" s="3188"/>
      <c r="BGF43" s="3188"/>
      <c r="BGG43" s="3188"/>
      <c r="BGH43" s="3188"/>
      <c r="BGI43" s="3188"/>
      <c r="BGJ43" s="3188"/>
      <c r="BGK43" s="3188"/>
      <c r="BGL43" s="3188"/>
      <c r="BGM43" s="3188"/>
      <c r="BGN43" s="3188"/>
      <c r="BGO43" s="3188"/>
      <c r="BGP43" s="3188"/>
      <c r="BGQ43" s="3188"/>
      <c r="BGR43" s="3188"/>
      <c r="BGS43" s="3188"/>
      <c r="BGT43" s="3188"/>
      <c r="BGU43" s="3188"/>
      <c r="BGV43" s="3188"/>
      <c r="BGW43" s="3188"/>
      <c r="BGX43" s="3188"/>
      <c r="BGY43" s="3188"/>
      <c r="BGZ43" s="3188"/>
      <c r="BHA43" s="3188"/>
      <c r="BHB43" s="3188"/>
      <c r="BHC43" s="3188"/>
      <c r="BHD43" s="3188"/>
      <c r="BHE43" s="3188"/>
      <c r="BHF43" s="3188"/>
      <c r="BHG43" s="3188"/>
      <c r="BHH43" s="3188"/>
      <c r="BHI43" s="3188"/>
      <c r="BHJ43" s="3188"/>
      <c r="BHK43" s="3188"/>
      <c r="BHL43" s="3188"/>
      <c r="BHM43" s="3188"/>
      <c r="BHN43" s="3188"/>
      <c r="BHO43" s="3188"/>
      <c r="BHP43" s="3188"/>
      <c r="BHQ43" s="3188"/>
      <c r="BHR43" s="3188"/>
      <c r="BHS43" s="3188"/>
      <c r="BHT43" s="3188"/>
      <c r="BHU43" s="3188"/>
      <c r="BHV43" s="3188"/>
      <c r="BHW43" s="3188"/>
      <c r="BHX43" s="3188"/>
      <c r="BHY43" s="3188"/>
      <c r="BHZ43" s="3188"/>
      <c r="BIA43" s="3188"/>
      <c r="BIB43" s="3188"/>
      <c r="BIC43" s="3188"/>
      <c r="BID43" s="3188"/>
      <c r="BIE43" s="3188"/>
      <c r="BIF43" s="3188"/>
      <c r="BIG43" s="3188"/>
      <c r="BIH43" s="3188"/>
      <c r="BII43" s="3188"/>
      <c r="BIJ43" s="3188"/>
      <c r="BIK43" s="3188"/>
      <c r="BIL43" s="3188"/>
      <c r="BIM43" s="3188"/>
      <c r="BIN43" s="3188"/>
      <c r="BIO43" s="3188"/>
      <c r="BIP43" s="3188"/>
      <c r="BIQ43" s="3188"/>
      <c r="BIR43" s="3188"/>
      <c r="BIS43" s="3188"/>
      <c r="BIT43" s="3188"/>
      <c r="BIU43" s="3188"/>
      <c r="BIV43" s="3188"/>
      <c r="BIW43" s="3188"/>
      <c r="BIX43" s="3188"/>
      <c r="BIY43" s="3188"/>
      <c r="BIZ43" s="3188"/>
      <c r="BJA43" s="3188"/>
      <c r="BJB43" s="3188"/>
      <c r="BJC43" s="3188"/>
      <c r="BJD43" s="3188"/>
      <c r="BJE43" s="3188"/>
      <c r="BJF43" s="3188"/>
      <c r="BJG43" s="3188"/>
      <c r="BJH43" s="3188"/>
      <c r="BJI43" s="3188"/>
      <c r="BJJ43" s="3188"/>
      <c r="BJK43" s="3188"/>
      <c r="BJL43" s="3188"/>
      <c r="BJM43" s="3188"/>
      <c r="BJN43" s="3188"/>
      <c r="BJO43" s="3188"/>
      <c r="BJP43" s="3188"/>
      <c r="BJQ43" s="3188"/>
      <c r="BJR43" s="3188"/>
      <c r="BJS43" s="3188"/>
      <c r="BJT43" s="3188"/>
      <c r="BJU43" s="3188"/>
      <c r="BJV43" s="3188"/>
      <c r="BJW43" s="3188"/>
      <c r="BJX43" s="3188"/>
      <c r="BJY43" s="3188"/>
      <c r="BJZ43" s="3188"/>
      <c r="BKA43" s="3188"/>
      <c r="BKB43" s="3188"/>
      <c r="BKC43" s="3188"/>
      <c r="BKD43" s="3188"/>
      <c r="BKE43" s="3188"/>
      <c r="BKF43" s="3188"/>
      <c r="BKG43" s="3188"/>
      <c r="BKH43" s="3188"/>
      <c r="BKI43" s="3188"/>
      <c r="BKJ43" s="3188"/>
      <c r="BKK43" s="3188"/>
      <c r="BKL43" s="3188"/>
      <c r="BKM43" s="3188"/>
      <c r="BKN43" s="3188"/>
      <c r="BKO43" s="3188"/>
      <c r="BKP43" s="3188"/>
      <c r="BKQ43" s="3188"/>
      <c r="BKR43" s="3188"/>
      <c r="BKS43" s="3188"/>
      <c r="BKT43" s="3188"/>
      <c r="BKU43" s="3188"/>
      <c r="BKV43" s="3188"/>
      <c r="BKW43" s="3188"/>
      <c r="BKX43" s="3188"/>
      <c r="BKY43" s="3188"/>
      <c r="BKZ43" s="3188"/>
      <c r="BLA43" s="3188"/>
      <c r="BLB43" s="3188"/>
      <c r="BLC43" s="3188"/>
      <c r="BLD43" s="3188"/>
      <c r="BLE43" s="3188"/>
      <c r="BLF43" s="3188"/>
      <c r="BLG43" s="3188"/>
      <c r="BLH43" s="3188"/>
      <c r="BLI43" s="3188"/>
      <c r="BLJ43" s="3188"/>
      <c r="BLK43" s="3188"/>
      <c r="BLL43" s="3188"/>
      <c r="BLM43" s="3188"/>
      <c r="BLN43" s="3188"/>
      <c r="BLO43" s="3188"/>
      <c r="BLP43" s="3188"/>
      <c r="BLQ43" s="3188"/>
      <c r="BLR43" s="3188"/>
      <c r="BLS43" s="3188"/>
      <c r="BLT43" s="3188"/>
      <c r="BLU43" s="3188"/>
      <c r="BLV43" s="3188"/>
      <c r="BLW43" s="3188"/>
      <c r="BLX43" s="3188"/>
      <c r="BLY43" s="3188"/>
      <c r="BLZ43" s="3188"/>
      <c r="BMA43" s="3188"/>
      <c r="BMB43" s="3188"/>
      <c r="BMC43" s="3188"/>
      <c r="BMD43" s="3188"/>
      <c r="BME43" s="3188"/>
      <c r="BMF43" s="3188"/>
      <c r="BMG43" s="3188"/>
      <c r="BMH43" s="3188"/>
      <c r="BMI43" s="3188"/>
      <c r="BMJ43" s="3188"/>
      <c r="BMK43" s="3188"/>
      <c r="BML43" s="3188"/>
      <c r="BMM43" s="3188"/>
      <c r="BMN43" s="3188"/>
      <c r="BMO43" s="3188"/>
      <c r="BMP43" s="3188"/>
      <c r="BMQ43" s="3188"/>
      <c r="BMR43" s="3188"/>
      <c r="BMS43" s="3188"/>
      <c r="BMT43" s="3188"/>
      <c r="BMU43" s="3188"/>
      <c r="BMV43" s="3188"/>
      <c r="BMW43" s="3188"/>
      <c r="BMX43" s="3188"/>
      <c r="BMY43" s="3188"/>
      <c r="BMZ43" s="3188"/>
      <c r="BNA43" s="3188"/>
      <c r="BNB43" s="3188"/>
      <c r="BNC43" s="3188"/>
      <c r="BND43" s="3188"/>
      <c r="BNE43" s="3188"/>
      <c r="BNF43" s="3188"/>
      <c r="BNG43" s="3188"/>
      <c r="BNH43" s="3188"/>
      <c r="BNI43" s="3188"/>
      <c r="BNJ43" s="3188"/>
      <c r="BNK43" s="3188"/>
      <c r="BNL43" s="3188"/>
      <c r="BNM43" s="3188"/>
      <c r="BNN43" s="3188"/>
      <c r="BNO43" s="3188"/>
      <c r="BNP43" s="3188"/>
      <c r="BNQ43" s="3188"/>
      <c r="BNR43" s="3188"/>
      <c r="BNS43" s="3188"/>
      <c r="BNT43" s="3188"/>
      <c r="BNU43" s="3188"/>
      <c r="BNV43" s="3188"/>
      <c r="BNW43" s="3188"/>
      <c r="BNX43" s="3188"/>
      <c r="BNY43" s="3188"/>
      <c r="BNZ43" s="3188"/>
      <c r="BOA43" s="3188"/>
      <c r="BOB43" s="3188"/>
      <c r="BOC43" s="3188"/>
      <c r="BOD43" s="3188"/>
      <c r="BOE43" s="3188"/>
      <c r="BOF43" s="3188"/>
      <c r="BOG43" s="3188"/>
      <c r="BOH43" s="3188"/>
      <c r="BOI43" s="3188"/>
      <c r="BOJ43" s="3188"/>
      <c r="BOK43" s="3188"/>
      <c r="BOL43" s="3188"/>
      <c r="BOM43" s="3188"/>
      <c r="BON43" s="3188"/>
      <c r="BOO43" s="3188"/>
      <c r="BOP43" s="3188"/>
      <c r="BOQ43" s="3188"/>
      <c r="BOR43" s="3188"/>
      <c r="BOS43" s="3188"/>
      <c r="BOT43" s="3188"/>
      <c r="BOU43" s="3188"/>
      <c r="BOV43" s="3188"/>
      <c r="BOW43" s="3188"/>
      <c r="BOX43" s="3188"/>
      <c r="BOY43" s="3188"/>
      <c r="BOZ43" s="3188"/>
      <c r="BPA43" s="3188"/>
      <c r="BPB43" s="3188"/>
      <c r="BPC43" s="3188"/>
      <c r="BPD43" s="3188"/>
      <c r="BPE43" s="3188"/>
      <c r="BPF43" s="3188"/>
      <c r="BPG43" s="3188"/>
      <c r="BPH43" s="3188"/>
      <c r="BPI43" s="3188"/>
      <c r="BPJ43" s="3188"/>
      <c r="BPK43" s="3188"/>
      <c r="BPL43" s="3188"/>
      <c r="BPM43" s="3188"/>
      <c r="BPN43" s="3188"/>
      <c r="BPO43" s="3188"/>
      <c r="BPP43" s="3188"/>
      <c r="BPQ43" s="3188"/>
      <c r="BPR43" s="3188"/>
      <c r="BPS43" s="3188"/>
      <c r="BPT43" s="3188"/>
      <c r="BPU43" s="3188"/>
      <c r="BPV43" s="3188"/>
      <c r="BPW43" s="3188"/>
      <c r="BPX43" s="3188"/>
      <c r="BPY43" s="3188"/>
      <c r="BPZ43" s="3188"/>
      <c r="BQA43" s="3188"/>
      <c r="BQB43" s="3188"/>
      <c r="BQC43" s="3188"/>
      <c r="BQD43" s="3188"/>
      <c r="BQE43" s="3188"/>
      <c r="BQF43" s="3188"/>
      <c r="BQG43" s="3188"/>
      <c r="BQH43" s="3188"/>
      <c r="BQI43" s="3188"/>
      <c r="BQJ43" s="3188"/>
      <c r="BQK43" s="3188"/>
      <c r="BQL43" s="3188"/>
      <c r="BQM43" s="3188"/>
      <c r="BQN43" s="3188"/>
      <c r="BQO43" s="3188"/>
      <c r="BQP43" s="3188"/>
      <c r="BQQ43" s="3188"/>
      <c r="BQR43" s="3188"/>
      <c r="BQS43" s="3188"/>
      <c r="BQT43" s="3188"/>
      <c r="BQU43" s="3188"/>
      <c r="BQV43" s="3188"/>
      <c r="BQW43" s="3188"/>
      <c r="BQX43" s="3188"/>
      <c r="BQY43" s="3188"/>
      <c r="BQZ43" s="3188"/>
      <c r="BRA43" s="3188"/>
      <c r="BRB43" s="3188"/>
      <c r="BRC43" s="3188"/>
      <c r="BRD43" s="3188"/>
      <c r="BRE43" s="3188"/>
      <c r="BRF43" s="3188"/>
      <c r="BRG43" s="3188"/>
      <c r="BRH43" s="3188"/>
      <c r="BRI43" s="3188"/>
      <c r="BRJ43" s="3188"/>
      <c r="BRK43" s="3188"/>
      <c r="BRL43" s="3188"/>
      <c r="BRM43" s="3188"/>
      <c r="BRN43" s="3188"/>
      <c r="BRO43" s="3188"/>
      <c r="BRP43" s="3188"/>
      <c r="BRQ43" s="3188"/>
      <c r="BRR43" s="3188"/>
      <c r="BRS43" s="3188"/>
      <c r="BRT43" s="3188"/>
      <c r="BRU43" s="3188"/>
      <c r="BRV43" s="3188"/>
      <c r="BRW43" s="3188"/>
      <c r="BRX43" s="3188"/>
      <c r="BRY43" s="3188"/>
      <c r="BRZ43" s="3188"/>
      <c r="BSA43" s="3188"/>
      <c r="BSB43" s="3188"/>
      <c r="BSC43" s="3188"/>
      <c r="BSD43" s="3188"/>
      <c r="BSE43" s="3188"/>
      <c r="BSF43" s="3188"/>
      <c r="BSG43" s="3188"/>
      <c r="BSH43" s="3188"/>
      <c r="BSI43" s="3188"/>
      <c r="BSJ43" s="3188"/>
      <c r="BSK43" s="3188"/>
      <c r="BSL43" s="3188"/>
      <c r="BSM43" s="3188"/>
      <c r="BSN43" s="3188"/>
      <c r="BSO43" s="3188"/>
      <c r="BSP43" s="3188"/>
      <c r="BSQ43" s="3188"/>
      <c r="BSR43" s="3188"/>
      <c r="BSS43" s="3188"/>
      <c r="BST43" s="3188"/>
      <c r="BSU43" s="3188"/>
      <c r="BSV43" s="3188"/>
      <c r="BSW43" s="3188"/>
      <c r="BSX43" s="3188"/>
      <c r="BSY43" s="3188"/>
      <c r="BSZ43" s="3188"/>
      <c r="BTA43" s="3188"/>
      <c r="BTB43" s="3188"/>
      <c r="BTC43" s="3188"/>
      <c r="BTD43" s="3188"/>
      <c r="BTE43" s="3188"/>
      <c r="BTF43" s="3188"/>
      <c r="BTG43" s="3188"/>
      <c r="BTH43" s="3188"/>
      <c r="BTI43" s="3188"/>
      <c r="BTJ43" s="3188"/>
      <c r="BTK43" s="3188"/>
      <c r="BTL43" s="3188"/>
      <c r="BTM43" s="3188"/>
      <c r="BTN43" s="3188"/>
      <c r="BTO43" s="3188"/>
      <c r="BTP43" s="3188"/>
      <c r="BTQ43" s="3188"/>
      <c r="BTR43" s="3188"/>
      <c r="BTS43" s="3188"/>
      <c r="BTT43" s="3188"/>
      <c r="BTU43" s="3188"/>
      <c r="BTV43" s="3188"/>
      <c r="BTW43" s="3188"/>
      <c r="BTX43" s="3188"/>
      <c r="BTY43" s="3188"/>
      <c r="BTZ43" s="3188"/>
      <c r="BUA43" s="3188"/>
      <c r="BUB43" s="3188"/>
      <c r="BUC43" s="3188"/>
      <c r="BUD43" s="3188"/>
      <c r="BUE43" s="3188"/>
      <c r="BUF43" s="3188"/>
      <c r="BUG43" s="3188"/>
      <c r="BUH43" s="3188"/>
      <c r="BUI43" s="3188"/>
      <c r="BUJ43" s="3188"/>
      <c r="BUK43" s="3188"/>
      <c r="BUL43" s="3188"/>
      <c r="BUM43" s="3188"/>
      <c r="BUN43" s="3188"/>
      <c r="BUO43" s="3188"/>
      <c r="BUP43" s="3188"/>
      <c r="BUQ43" s="3188"/>
      <c r="BUR43" s="3188"/>
      <c r="BUS43" s="3188"/>
      <c r="BUT43" s="3188"/>
      <c r="BUU43" s="3188"/>
      <c r="BUV43" s="3188"/>
      <c r="BUW43" s="3188"/>
      <c r="BUX43" s="3188"/>
      <c r="BUY43" s="3188"/>
      <c r="BUZ43" s="3188"/>
      <c r="BVA43" s="3188"/>
      <c r="BVB43" s="3188"/>
      <c r="BVC43" s="3188"/>
      <c r="BVD43" s="3188"/>
      <c r="BVE43" s="3188"/>
      <c r="BVF43" s="3188"/>
      <c r="BVG43" s="3188"/>
      <c r="BVH43" s="3188"/>
      <c r="BVI43" s="3188"/>
      <c r="BVJ43" s="3188"/>
      <c r="BVK43" s="3188"/>
      <c r="BVL43" s="3188"/>
      <c r="BVM43" s="3188"/>
      <c r="BVN43" s="3188"/>
      <c r="BVO43" s="3188"/>
      <c r="BVP43" s="3188"/>
      <c r="BVQ43" s="3188"/>
      <c r="BVR43" s="3188"/>
      <c r="BVS43" s="3188"/>
      <c r="BVT43" s="3188"/>
      <c r="BVU43" s="3188"/>
      <c r="BVV43" s="3188"/>
      <c r="BVW43" s="3188"/>
      <c r="BVX43" s="3188"/>
      <c r="BVY43" s="3188"/>
      <c r="BVZ43" s="3188"/>
      <c r="BWA43" s="3188"/>
      <c r="BWB43" s="3188"/>
      <c r="BWC43" s="3188"/>
      <c r="BWD43" s="3188"/>
      <c r="BWE43" s="3188"/>
      <c r="BWF43" s="3188"/>
      <c r="BWG43" s="3188"/>
      <c r="BWH43" s="3188"/>
      <c r="BWI43" s="3188"/>
      <c r="BWJ43" s="3188"/>
      <c r="BWK43" s="3188"/>
      <c r="BWL43" s="3188"/>
      <c r="BWM43" s="3188"/>
      <c r="BWN43" s="3188"/>
      <c r="BWO43" s="3188"/>
      <c r="BWP43" s="3188"/>
      <c r="BWQ43" s="3188"/>
      <c r="BWR43" s="3188"/>
      <c r="BWS43" s="3188"/>
      <c r="BWT43" s="3188"/>
      <c r="BWU43" s="3188"/>
      <c r="BWV43" s="3188"/>
      <c r="BWW43" s="3188"/>
      <c r="BWX43" s="3188"/>
      <c r="BWY43" s="3188"/>
      <c r="BWZ43" s="3188"/>
      <c r="BXA43" s="3188"/>
      <c r="BXB43" s="3188"/>
      <c r="BXC43" s="3188"/>
      <c r="BXD43" s="3188"/>
      <c r="BXE43" s="3188"/>
      <c r="BXF43" s="3188"/>
      <c r="BXG43" s="3188"/>
      <c r="BXH43" s="3188"/>
      <c r="BXI43" s="3188"/>
      <c r="BXJ43" s="3188"/>
      <c r="BXK43" s="3188"/>
      <c r="BXL43" s="3188"/>
      <c r="BXM43" s="3188"/>
      <c r="BXN43" s="3188"/>
      <c r="BXO43" s="3188"/>
      <c r="BXP43" s="3188"/>
      <c r="BXQ43" s="3188"/>
      <c r="BXR43" s="3188"/>
      <c r="BXS43" s="3188"/>
      <c r="BXT43" s="3188"/>
      <c r="BXU43" s="3188"/>
      <c r="BXV43" s="3188"/>
      <c r="BXW43" s="3188"/>
      <c r="BXX43" s="3188"/>
      <c r="BXY43" s="3188"/>
      <c r="BXZ43" s="3188"/>
      <c r="BYA43" s="3188"/>
      <c r="BYB43" s="3188"/>
      <c r="BYC43" s="3188"/>
      <c r="BYD43" s="3188"/>
      <c r="BYE43" s="3188"/>
      <c r="BYF43" s="3188"/>
      <c r="BYG43" s="3188"/>
      <c r="BYH43" s="3188"/>
      <c r="BYI43" s="3188"/>
      <c r="BYJ43" s="3188"/>
      <c r="BYK43" s="3188"/>
      <c r="BYL43" s="3188"/>
      <c r="BYM43" s="3188"/>
      <c r="BYN43" s="3188"/>
      <c r="BYO43" s="3188"/>
      <c r="BYP43" s="3188"/>
      <c r="BYQ43" s="3188"/>
      <c r="BYR43" s="3188"/>
      <c r="BYS43" s="3188"/>
      <c r="BYT43" s="3188"/>
      <c r="BYU43" s="3188"/>
      <c r="BYV43" s="3188"/>
      <c r="BYW43" s="3188"/>
      <c r="BYX43" s="3188"/>
      <c r="BYY43" s="3188"/>
      <c r="BYZ43" s="3188"/>
      <c r="BZA43" s="3188"/>
      <c r="BZB43" s="3188"/>
      <c r="BZC43" s="3188"/>
      <c r="BZD43" s="3188"/>
      <c r="BZE43" s="3188"/>
      <c r="BZF43" s="3188"/>
      <c r="BZG43" s="3188"/>
      <c r="BZH43" s="3188"/>
      <c r="BZI43" s="3188"/>
      <c r="BZJ43" s="3188"/>
      <c r="BZK43" s="3188"/>
      <c r="BZL43" s="3188"/>
      <c r="BZM43" s="3188"/>
      <c r="BZN43" s="3188"/>
      <c r="BZO43" s="3188"/>
      <c r="BZP43" s="3188"/>
      <c r="BZQ43" s="3188"/>
      <c r="BZR43" s="3188"/>
      <c r="BZS43" s="3188"/>
      <c r="BZT43" s="3188"/>
      <c r="BZU43" s="3188"/>
      <c r="BZV43" s="3188"/>
      <c r="BZW43" s="3188"/>
      <c r="BZX43" s="3188"/>
      <c r="BZY43" s="3188"/>
      <c r="BZZ43" s="3188"/>
      <c r="CAA43" s="3188"/>
      <c r="CAB43" s="3188"/>
      <c r="CAC43" s="3188"/>
      <c r="CAD43" s="3188"/>
      <c r="CAE43" s="3188"/>
      <c r="CAF43" s="3188"/>
      <c r="CAG43" s="3188"/>
      <c r="CAH43" s="3188"/>
      <c r="CAI43" s="3188"/>
      <c r="CAJ43" s="3188"/>
      <c r="CAK43" s="3188"/>
      <c r="CAL43" s="3188"/>
      <c r="CAM43" s="3188"/>
      <c r="CAN43" s="3188"/>
      <c r="CAO43" s="3188"/>
      <c r="CAP43" s="3188"/>
      <c r="CAQ43" s="3188"/>
      <c r="CAR43" s="3188"/>
      <c r="CAS43" s="3188"/>
      <c r="CAT43" s="3188"/>
      <c r="CAU43" s="3188"/>
      <c r="CAV43" s="3188"/>
      <c r="CAW43" s="3188"/>
      <c r="CAX43" s="3188"/>
      <c r="CAY43" s="3188"/>
      <c r="CAZ43" s="3188"/>
      <c r="CBA43" s="3188"/>
      <c r="CBB43" s="3188"/>
      <c r="CBC43" s="3188"/>
      <c r="CBD43" s="3188"/>
      <c r="CBE43" s="3188"/>
      <c r="CBF43" s="3188"/>
      <c r="CBG43" s="3188"/>
      <c r="CBH43" s="3188"/>
      <c r="CBI43" s="3188"/>
      <c r="CBJ43" s="3188"/>
      <c r="CBK43" s="3188"/>
      <c r="CBL43" s="3188"/>
      <c r="CBM43" s="3188"/>
      <c r="CBN43" s="3188"/>
      <c r="CBO43" s="3188"/>
      <c r="CBP43" s="3188"/>
      <c r="CBQ43" s="3188"/>
      <c r="CBR43" s="3188"/>
      <c r="CBS43" s="3188"/>
      <c r="CBT43" s="3188"/>
      <c r="CBU43" s="3188"/>
      <c r="CBV43" s="3188"/>
      <c r="CBW43" s="3188"/>
      <c r="CBX43" s="3188"/>
      <c r="CBY43" s="3188"/>
      <c r="CBZ43" s="3188"/>
      <c r="CCA43" s="3188"/>
      <c r="CCB43" s="3188"/>
      <c r="CCC43" s="3188"/>
      <c r="CCD43" s="3188"/>
      <c r="CCE43" s="3188"/>
      <c r="CCF43" s="3188"/>
      <c r="CCG43" s="3188"/>
      <c r="CCH43" s="3188"/>
      <c r="CCI43" s="3188"/>
      <c r="CCJ43" s="3188"/>
      <c r="CCK43" s="3188"/>
      <c r="CCL43" s="3188"/>
      <c r="CCM43" s="3188"/>
      <c r="CCN43" s="3188"/>
      <c r="CCO43" s="3188"/>
      <c r="CCP43" s="3188"/>
      <c r="CCQ43" s="3188"/>
      <c r="CCR43" s="3188"/>
      <c r="CCS43" s="3188"/>
      <c r="CCT43" s="3188"/>
      <c r="CCU43" s="3188"/>
      <c r="CCV43" s="3188"/>
      <c r="CCW43" s="3188"/>
      <c r="CCX43" s="3188"/>
      <c r="CCY43" s="3188"/>
      <c r="CCZ43" s="3188"/>
      <c r="CDA43" s="3188"/>
      <c r="CDB43" s="3188"/>
      <c r="CDC43" s="3188"/>
      <c r="CDD43" s="3188"/>
      <c r="CDE43" s="3188"/>
      <c r="CDF43" s="3188"/>
      <c r="CDG43" s="3188"/>
      <c r="CDH43" s="3188"/>
      <c r="CDI43" s="3188"/>
      <c r="CDJ43" s="3188"/>
      <c r="CDK43" s="3188"/>
      <c r="CDL43" s="3188"/>
      <c r="CDM43" s="3188"/>
      <c r="CDN43" s="3188"/>
      <c r="CDO43" s="3188"/>
      <c r="CDP43" s="3188"/>
      <c r="CDQ43" s="3188"/>
      <c r="CDR43" s="3188"/>
      <c r="CDS43" s="3188"/>
      <c r="CDT43" s="3188"/>
      <c r="CDU43" s="3188"/>
      <c r="CDV43" s="3188"/>
      <c r="CDW43" s="3188"/>
      <c r="CDX43" s="3188"/>
      <c r="CDY43" s="3188"/>
      <c r="CDZ43" s="3188"/>
      <c r="CEA43" s="3188"/>
      <c r="CEB43" s="3188"/>
      <c r="CEC43" s="3188"/>
      <c r="CED43" s="3188"/>
      <c r="CEE43" s="3188"/>
      <c r="CEF43" s="3188"/>
      <c r="CEG43" s="3188"/>
      <c r="CEH43" s="3188"/>
      <c r="CEI43" s="3188"/>
      <c r="CEJ43" s="3188"/>
      <c r="CEK43" s="3188"/>
      <c r="CEL43" s="3188"/>
      <c r="CEM43" s="3188"/>
      <c r="CEN43" s="3188"/>
      <c r="CEO43" s="3188"/>
      <c r="CEP43" s="3188"/>
      <c r="CEQ43" s="3188"/>
      <c r="CER43" s="3188"/>
      <c r="CES43" s="3188"/>
      <c r="CET43" s="3188"/>
      <c r="CEU43" s="3188"/>
      <c r="CEV43" s="3188"/>
      <c r="CEW43" s="3188"/>
      <c r="CEX43" s="3188"/>
      <c r="CEY43" s="3188"/>
      <c r="CEZ43" s="3188"/>
      <c r="CFA43" s="3188"/>
      <c r="CFB43" s="3188"/>
      <c r="CFC43" s="3188"/>
      <c r="CFD43" s="3188"/>
      <c r="CFE43" s="3188"/>
      <c r="CFF43" s="3188"/>
      <c r="CFG43" s="3188"/>
      <c r="CFH43" s="3188"/>
      <c r="CFI43" s="3188"/>
      <c r="CFJ43" s="3188"/>
      <c r="CFK43" s="3188"/>
      <c r="CFL43" s="3188"/>
      <c r="CFM43" s="3188"/>
      <c r="CFN43" s="3188"/>
      <c r="CFO43" s="3188"/>
      <c r="CFP43" s="3188"/>
      <c r="CFQ43" s="3188"/>
      <c r="CFR43" s="3188"/>
      <c r="CFS43" s="3188"/>
      <c r="CFT43" s="3188"/>
      <c r="CFU43" s="3188"/>
      <c r="CFV43" s="3188"/>
      <c r="CFW43" s="3188"/>
      <c r="CFX43" s="3188"/>
      <c r="CFY43" s="3188"/>
      <c r="CFZ43" s="3188"/>
      <c r="CGA43" s="3188"/>
      <c r="CGB43" s="3188"/>
      <c r="CGC43" s="3188"/>
      <c r="CGD43" s="3188"/>
      <c r="CGE43" s="3188"/>
      <c r="CGF43" s="3188"/>
      <c r="CGG43" s="3188"/>
      <c r="CGH43" s="3188"/>
      <c r="CGI43" s="3188"/>
      <c r="CGJ43" s="3188"/>
      <c r="CGK43" s="3188"/>
      <c r="CGL43" s="3188"/>
      <c r="CGM43" s="3188"/>
      <c r="CGN43" s="3188"/>
      <c r="CGO43" s="3188"/>
      <c r="CGP43" s="3188"/>
      <c r="CGQ43" s="3188"/>
      <c r="CGR43" s="3188"/>
      <c r="CGS43" s="3188"/>
      <c r="CGT43" s="3188"/>
      <c r="CGU43" s="3188"/>
      <c r="CGV43" s="3188"/>
      <c r="CGW43" s="3188"/>
      <c r="CGX43" s="3188"/>
      <c r="CGY43" s="3188"/>
      <c r="CGZ43" s="3188"/>
      <c r="CHA43" s="3188"/>
      <c r="CHB43" s="3188"/>
      <c r="CHC43" s="3188"/>
      <c r="CHD43" s="3188"/>
      <c r="CHE43" s="3188"/>
      <c r="CHF43" s="3188"/>
      <c r="CHG43" s="3188"/>
      <c r="CHH43" s="3188"/>
      <c r="CHI43" s="3188"/>
      <c r="CHJ43" s="3188"/>
      <c r="CHK43" s="3188"/>
      <c r="CHL43" s="3188"/>
      <c r="CHM43" s="3188"/>
      <c r="CHN43" s="3188"/>
      <c r="CHO43" s="3188"/>
      <c r="CHP43" s="3188"/>
      <c r="CHQ43" s="3188"/>
      <c r="CHR43" s="3188"/>
      <c r="CHS43" s="3188"/>
      <c r="CHT43" s="3188"/>
      <c r="CHU43" s="3188"/>
      <c r="CHV43" s="3188"/>
      <c r="CHW43" s="3188"/>
      <c r="CHX43" s="3188"/>
      <c r="CHY43" s="3188"/>
      <c r="CHZ43" s="3188"/>
      <c r="CIA43" s="3188"/>
      <c r="CIB43" s="3188"/>
      <c r="CIC43" s="3188"/>
      <c r="CID43" s="3188"/>
      <c r="CIE43" s="3188"/>
      <c r="CIF43" s="3188"/>
      <c r="CIG43" s="3188"/>
      <c r="CIH43" s="3188"/>
      <c r="CII43" s="3188"/>
      <c r="CIJ43" s="3188"/>
      <c r="CIK43" s="3188"/>
      <c r="CIL43" s="3188"/>
      <c r="CIM43" s="3188"/>
      <c r="CIN43" s="3188"/>
      <c r="CIO43" s="3188"/>
      <c r="CIP43" s="3188"/>
      <c r="CIQ43" s="3188"/>
      <c r="CIR43" s="3188"/>
      <c r="CIS43" s="3188"/>
      <c r="CIT43" s="3188"/>
      <c r="CIU43" s="3188"/>
      <c r="CIV43" s="3188"/>
      <c r="CIW43" s="3188"/>
      <c r="CIX43" s="3188"/>
      <c r="CIY43" s="3188"/>
      <c r="CIZ43" s="3188"/>
      <c r="CJA43" s="3188"/>
      <c r="CJB43" s="3188"/>
      <c r="CJC43" s="3188"/>
      <c r="CJD43" s="3188"/>
      <c r="CJE43" s="3188"/>
      <c r="CJF43" s="3188"/>
      <c r="CJG43" s="3188"/>
      <c r="CJH43" s="3188"/>
      <c r="CJI43" s="3188"/>
      <c r="CJJ43" s="3188"/>
      <c r="CJK43" s="3188"/>
      <c r="CJL43" s="3188"/>
      <c r="CJM43" s="3188"/>
      <c r="CJN43" s="3188"/>
      <c r="CJO43" s="3188"/>
      <c r="CJP43" s="3188"/>
      <c r="CJQ43" s="3188"/>
      <c r="CJR43" s="3188"/>
      <c r="CJS43" s="3188"/>
      <c r="CJT43" s="3188"/>
      <c r="CJU43" s="3188"/>
      <c r="CJV43" s="3188"/>
      <c r="CJW43" s="3188"/>
      <c r="CJX43" s="3188"/>
      <c r="CJY43" s="3188"/>
      <c r="CJZ43" s="3188"/>
      <c r="CKA43" s="3188"/>
      <c r="CKB43" s="3188"/>
      <c r="CKC43" s="3188"/>
      <c r="CKD43" s="3188"/>
      <c r="CKE43" s="3188"/>
      <c r="CKF43" s="3188"/>
      <c r="CKG43" s="3188"/>
      <c r="CKH43" s="3188"/>
      <c r="CKI43" s="3188"/>
      <c r="CKJ43" s="3188"/>
      <c r="CKK43" s="3188"/>
      <c r="CKL43" s="3188"/>
      <c r="CKM43" s="3188"/>
      <c r="CKN43" s="3188"/>
      <c r="CKO43" s="3188"/>
      <c r="CKP43" s="3188"/>
      <c r="CKQ43" s="3188"/>
      <c r="CKR43" s="3188"/>
      <c r="CKS43" s="3188"/>
      <c r="CKT43" s="3188"/>
      <c r="CKU43" s="3188"/>
      <c r="CKV43" s="3188"/>
      <c r="CKW43" s="3188"/>
      <c r="CKX43" s="3188"/>
      <c r="CKY43" s="3188"/>
      <c r="CKZ43" s="3188"/>
      <c r="CLA43" s="3188"/>
      <c r="CLB43" s="3188"/>
      <c r="CLC43" s="3188"/>
      <c r="CLD43" s="3188"/>
      <c r="CLE43" s="3188"/>
      <c r="CLF43" s="3188"/>
      <c r="CLG43" s="3188"/>
      <c r="CLH43" s="3188"/>
      <c r="CLI43" s="3188"/>
      <c r="CLJ43" s="3188"/>
      <c r="CLK43" s="3188"/>
      <c r="CLL43" s="3188"/>
      <c r="CLM43" s="3188"/>
      <c r="CLN43" s="3188"/>
      <c r="CLO43" s="3188"/>
      <c r="CLP43" s="3188"/>
      <c r="CLQ43" s="3188"/>
      <c r="CLR43" s="3188"/>
      <c r="CLS43" s="3188"/>
      <c r="CLT43" s="3188"/>
      <c r="CLU43" s="3188"/>
      <c r="CLV43" s="3188"/>
      <c r="CLW43" s="3188"/>
      <c r="CLX43" s="3188"/>
      <c r="CLY43" s="3188"/>
      <c r="CLZ43" s="3188"/>
      <c r="CMA43" s="3188"/>
      <c r="CMB43" s="3188"/>
      <c r="CMC43" s="3188"/>
      <c r="CMD43" s="3188"/>
      <c r="CME43" s="3188"/>
      <c r="CMF43" s="3188"/>
      <c r="CMG43" s="3188"/>
      <c r="CMH43" s="3188"/>
      <c r="CMI43" s="3188"/>
      <c r="CMJ43" s="3188"/>
      <c r="CMK43" s="3188"/>
      <c r="CML43" s="3188"/>
      <c r="CMM43" s="3188"/>
      <c r="CMN43" s="3188"/>
      <c r="CMO43" s="3188"/>
      <c r="CMP43" s="3188"/>
      <c r="CMQ43" s="3188"/>
      <c r="CMR43" s="3188"/>
      <c r="CMS43" s="3188"/>
      <c r="CMT43" s="3188"/>
      <c r="CMU43" s="3188"/>
      <c r="CMV43" s="3188"/>
      <c r="CMW43" s="3188"/>
      <c r="CMX43" s="3188"/>
      <c r="CMY43" s="3188"/>
      <c r="CMZ43" s="3188"/>
      <c r="CNA43" s="3188"/>
      <c r="CNB43" s="3188"/>
      <c r="CNC43" s="3188"/>
      <c r="CND43" s="3188"/>
      <c r="CNE43" s="3188"/>
      <c r="CNF43" s="3188"/>
      <c r="CNG43" s="3188"/>
      <c r="CNH43" s="3188"/>
      <c r="CNI43" s="3188"/>
      <c r="CNJ43" s="3188"/>
      <c r="CNK43" s="3188"/>
      <c r="CNL43" s="3188"/>
      <c r="CNM43" s="3188"/>
      <c r="CNN43" s="3188"/>
      <c r="CNO43" s="3188"/>
      <c r="CNP43" s="3188"/>
      <c r="CNQ43" s="3188"/>
      <c r="CNR43" s="3188"/>
      <c r="CNS43" s="3188"/>
      <c r="CNT43" s="3188"/>
      <c r="CNU43" s="3188"/>
      <c r="CNV43" s="3188"/>
      <c r="CNW43" s="3188"/>
      <c r="CNX43" s="3188"/>
      <c r="CNY43" s="3188"/>
      <c r="CNZ43" s="3188"/>
      <c r="COA43" s="3188"/>
      <c r="COB43" s="3188"/>
      <c r="COC43" s="3188"/>
      <c r="COD43" s="3188"/>
      <c r="COE43" s="3188"/>
      <c r="COF43" s="3188"/>
      <c r="COG43" s="3188"/>
      <c r="COH43" s="3188"/>
      <c r="COI43" s="3188"/>
      <c r="COJ43" s="3188"/>
      <c r="COK43" s="3188"/>
      <c r="COL43" s="3188"/>
      <c r="COM43" s="3188"/>
      <c r="CON43" s="3188"/>
      <c r="COO43" s="3188"/>
      <c r="COP43" s="3188"/>
      <c r="COQ43" s="3188"/>
      <c r="COR43" s="3188"/>
      <c r="COS43" s="3188"/>
      <c r="COT43" s="3188"/>
      <c r="COU43" s="3188"/>
      <c r="COV43" s="3188"/>
      <c r="COW43" s="3188"/>
      <c r="COX43" s="3188"/>
      <c r="COY43" s="3188"/>
      <c r="COZ43" s="3188"/>
      <c r="CPA43" s="3188"/>
      <c r="CPB43" s="3188"/>
      <c r="CPC43" s="3188"/>
      <c r="CPD43" s="3188"/>
      <c r="CPE43" s="3188"/>
      <c r="CPF43" s="3188"/>
      <c r="CPG43" s="3188"/>
      <c r="CPH43" s="3188"/>
      <c r="CPI43" s="3188"/>
      <c r="CPJ43" s="3188"/>
      <c r="CPK43" s="3188"/>
      <c r="CPL43" s="3188"/>
      <c r="CPM43" s="3188"/>
      <c r="CPN43" s="3188"/>
      <c r="CPO43" s="3188"/>
      <c r="CPP43" s="3188"/>
      <c r="CPQ43" s="3188"/>
      <c r="CPR43" s="3188"/>
      <c r="CPS43" s="3188"/>
      <c r="CPT43" s="3188"/>
      <c r="CPU43" s="3188"/>
      <c r="CPV43" s="3188"/>
      <c r="CPW43" s="3188"/>
      <c r="CPX43" s="3188"/>
      <c r="CPY43" s="3188"/>
      <c r="CPZ43" s="3188"/>
      <c r="CQA43" s="3188"/>
      <c r="CQB43" s="3188"/>
      <c r="CQC43" s="3188"/>
      <c r="CQD43" s="3188"/>
      <c r="CQE43" s="3188"/>
      <c r="CQF43" s="3188"/>
      <c r="CQG43" s="3188"/>
      <c r="CQH43" s="3188"/>
      <c r="CQI43" s="3188"/>
      <c r="CQJ43" s="3188"/>
      <c r="CQK43" s="3188"/>
      <c r="CQL43" s="3188"/>
      <c r="CQM43" s="3188"/>
      <c r="CQN43" s="3188"/>
      <c r="CQO43" s="3188"/>
      <c r="CQP43" s="3188"/>
      <c r="CQQ43" s="3188"/>
      <c r="CQR43" s="3188"/>
      <c r="CQS43" s="3188"/>
      <c r="CQT43" s="3188"/>
      <c r="CQU43" s="3188"/>
      <c r="CQV43" s="3188"/>
      <c r="CQW43" s="3188"/>
      <c r="CQX43" s="3188"/>
      <c r="CQY43" s="3188"/>
      <c r="CQZ43" s="3188"/>
      <c r="CRA43" s="3188"/>
      <c r="CRB43" s="3188"/>
      <c r="CRC43" s="3188"/>
      <c r="CRD43" s="3188"/>
      <c r="CRE43" s="3188"/>
      <c r="CRF43" s="3188"/>
      <c r="CRG43" s="3188"/>
      <c r="CRH43" s="3188"/>
      <c r="CRI43" s="3188"/>
      <c r="CRJ43" s="3188"/>
      <c r="CRK43" s="3188"/>
      <c r="CRL43" s="3188"/>
      <c r="CRM43" s="3188"/>
      <c r="CRN43" s="3188"/>
      <c r="CRO43" s="3188"/>
      <c r="CRP43" s="3188"/>
      <c r="CRQ43" s="3188"/>
      <c r="CRR43" s="3188"/>
      <c r="CRS43" s="3188"/>
      <c r="CRT43" s="3188"/>
      <c r="CRU43" s="3188"/>
      <c r="CRV43" s="3188"/>
      <c r="CRW43" s="3188"/>
      <c r="CRX43" s="3188"/>
      <c r="CRY43" s="3188"/>
      <c r="CRZ43" s="3188"/>
      <c r="CSA43" s="3188"/>
      <c r="CSB43" s="3188"/>
      <c r="CSC43" s="3188"/>
      <c r="CSD43" s="3188"/>
      <c r="CSE43" s="3188"/>
      <c r="CSF43" s="3188"/>
      <c r="CSG43" s="3188"/>
      <c r="CSH43" s="3188"/>
      <c r="CSI43" s="3188"/>
      <c r="CSJ43" s="3188"/>
      <c r="CSK43" s="3188"/>
      <c r="CSL43" s="3188"/>
      <c r="CSM43" s="3188"/>
      <c r="CSN43" s="3188"/>
      <c r="CSO43" s="3188"/>
      <c r="CSP43" s="3188"/>
      <c r="CSQ43" s="3188"/>
      <c r="CSR43" s="3188"/>
      <c r="CSS43" s="3188"/>
      <c r="CST43" s="3188"/>
      <c r="CSU43" s="3188"/>
      <c r="CSV43" s="3188"/>
      <c r="CSW43" s="3188"/>
      <c r="CSX43" s="3188"/>
      <c r="CSY43" s="3188"/>
      <c r="CSZ43" s="3188"/>
      <c r="CTA43" s="3188"/>
      <c r="CTB43" s="3188"/>
      <c r="CTC43" s="3188"/>
      <c r="CTD43" s="3188"/>
      <c r="CTE43" s="3188"/>
      <c r="CTF43" s="3188"/>
      <c r="CTG43" s="3188"/>
      <c r="CTH43" s="3188"/>
      <c r="CTI43" s="3188"/>
      <c r="CTJ43" s="3188"/>
      <c r="CTK43" s="3188"/>
      <c r="CTL43" s="3188"/>
      <c r="CTM43" s="3188"/>
      <c r="CTN43" s="3188"/>
      <c r="CTO43" s="3188"/>
      <c r="CTP43" s="3188"/>
      <c r="CTQ43" s="3188"/>
      <c r="CTR43" s="3188"/>
      <c r="CTS43" s="3188"/>
      <c r="CTT43" s="3188"/>
      <c r="CTU43" s="3188"/>
      <c r="CTV43" s="3188"/>
      <c r="CTW43" s="3188"/>
      <c r="CTX43" s="3188"/>
      <c r="CTY43" s="3188"/>
      <c r="CTZ43" s="3188"/>
      <c r="CUA43" s="3188"/>
      <c r="CUB43" s="3188"/>
      <c r="CUC43" s="3188"/>
      <c r="CUD43" s="3188"/>
      <c r="CUE43" s="3188"/>
      <c r="CUF43" s="3188"/>
      <c r="CUG43" s="3188"/>
      <c r="CUH43" s="3188"/>
      <c r="CUI43" s="3188"/>
      <c r="CUJ43" s="3188"/>
      <c r="CUK43" s="3188"/>
      <c r="CUL43" s="3188"/>
      <c r="CUM43" s="3188"/>
      <c r="CUN43" s="3188"/>
      <c r="CUO43" s="3188"/>
      <c r="CUP43" s="3188"/>
      <c r="CUQ43" s="3188"/>
      <c r="CUR43" s="3188"/>
      <c r="CUS43" s="3188"/>
      <c r="CUT43" s="3188"/>
      <c r="CUU43" s="3188"/>
      <c r="CUV43" s="3188"/>
      <c r="CUW43" s="3188"/>
      <c r="CUX43" s="3188"/>
      <c r="CUY43" s="3188"/>
      <c r="CUZ43" s="3188"/>
      <c r="CVA43" s="3188"/>
      <c r="CVB43" s="3188"/>
      <c r="CVC43" s="3188"/>
      <c r="CVD43" s="3188"/>
      <c r="CVE43" s="3188"/>
      <c r="CVF43" s="3188"/>
      <c r="CVG43" s="3188"/>
      <c r="CVH43" s="3188"/>
      <c r="CVI43" s="3188"/>
      <c r="CVJ43" s="3188"/>
      <c r="CVK43" s="3188"/>
      <c r="CVL43" s="3188"/>
      <c r="CVM43" s="3188"/>
      <c r="CVN43" s="3188"/>
      <c r="CVO43" s="3188"/>
      <c r="CVP43" s="3188"/>
      <c r="CVQ43" s="3188"/>
      <c r="CVR43" s="3188"/>
      <c r="CVS43" s="3188"/>
      <c r="CVT43" s="3188"/>
      <c r="CVU43" s="3188"/>
      <c r="CVV43" s="3188"/>
      <c r="CVW43" s="3188"/>
      <c r="CVX43" s="3188"/>
      <c r="CVY43" s="3188"/>
      <c r="CVZ43" s="3188"/>
      <c r="CWA43" s="3188"/>
      <c r="CWB43" s="3188"/>
      <c r="CWC43" s="3188"/>
      <c r="CWD43" s="3188"/>
      <c r="CWE43" s="3188"/>
      <c r="CWF43" s="3188"/>
      <c r="CWG43" s="3188"/>
      <c r="CWH43" s="3188"/>
      <c r="CWI43" s="3188"/>
      <c r="CWJ43" s="3188"/>
      <c r="CWK43" s="3188"/>
      <c r="CWL43" s="3188"/>
      <c r="CWM43" s="3188"/>
      <c r="CWN43" s="3188"/>
      <c r="CWO43" s="3188"/>
      <c r="CWP43" s="3188"/>
      <c r="CWQ43" s="3188"/>
      <c r="CWR43" s="3188"/>
      <c r="CWS43" s="3188"/>
      <c r="CWT43" s="3188"/>
      <c r="CWU43" s="3188"/>
      <c r="CWV43" s="3188"/>
      <c r="CWW43" s="3188"/>
      <c r="CWX43" s="3188"/>
      <c r="CWY43" s="3188"/>
      <c r="CWZ43" s="3188"/>
      <c r="CXA43" s="3188"/>
      <c r="CXB43" s="3188"/>
      <c r="CXC43" s="3188"/>
      <c r="CXD43" s="3188"/>
      <c r="CXE43" s="3188"/>
      <c r="CXF43" s="3188"/>
      <c r="CXG43" s="3188"/>
      <c r="CXH43" s="3188"/>
      <c r="CXI43" s="3188"/>
      <c r="CXJ43" s="3188"/>
      <c r="CXK43" s="3188"/>
      <c r="CXL43" s="3188"/>
      <c r="CXM43" s="3188"/>
      <c r="CXN43" s="3188"/>
      <c r="CXO43" s="3188"/>
      <c r="CXP43" s="3188"/>
      <c r="CXQ43" s="3188"/>
      <c r="CXR43" s="3188"/>
      <c r="CXS43" s="3188"/>
      <c r="CXT43" s="3188"/>
      <c r="CXU43" s="3188"/>
      <c r="CXV43" s="3188"/>
      <c r="CXW43" s="3188"/>
      <c r="CXX43" s="3188"/>
      <c r="CXY43" s="3188"/>
      <c r="CXZ43" s="3188"/>
      <c r="CYA43" s="3188"/>
      <c r="CYB43" s="3188"/>
      <c r="CYC43" s="3188"/>
      <c r="CYD43" s="3188"/>
      <c r="CYE43" s="3188"/>
      <c r="CYF43" s="3188"/>
      <c r="CYG43" s="3188"/>
      <c r="CYH43" s="3188"/>
      <c r="CYI43" s="3188"/>
      <c r="CYJ43" s="3188"/>
      <c r="CYK43" s="3188"/>
      <c r="CYL43" s="3188"/>
      <c r="CYM43" s="3188"/>
      <c r="CYN43" s="3188"/>
      <c r="CYO43" s="3188"/>
      <c r="CYP43" s="3188"/>
      <c r="CYQ43" s="3188"/>
      <c r="CYR43" s="3188"/>
      <c r="CYS43" s="3188"/>
      <c r="CYT43" s="3188"/>
      <c r="CYU43" s="3188"/>
      <c r="CYV43" s="3188"/>
      <c r="CYW43" s="3188"/>
      <c r="CYX43" s="3188"/>
      <c r="CYY43" s="3188"/>
      <c r="CYZ43" s="3188"/>
      <c r="CZA43" s="3188"/>
      <c r="CZB43" s="3188"/>
      <c r="CZC43" s="3188"/>
      <c r="CZD43" s="3188"/>
      <c r="CZE43" s="3188"/>
      <c r="CZF43" s="3188"/>
      <c r="CZG43" s="3188"/>
      <c r="CZH43" s="3188"/>
      <c r="CZI43" s="3188"/>
      <c r="CZJ43" s="3188"/>
      <c r="CZK43" s="3188"/>
      <c r="CZL43" s="3188"/>
      <c r="CZM43" s="3188"/>
      <c r="CZN43" s="3188"/>
      <c r="CZO43" s="3188"/>
      <c r="CZP43" s="3188"/>
      <c r="CZQ43" s="3188"/>
      <c r="CZR43" s="3188"/>
      <c r="CZS43" s="3188"/>
      <c r="CZT43" s="3188"/>
      <c r="CZU43" s="3188"/>
      <c r="CZV43" s="3188"/>
      <c r="CZW43" s="3188"/>
      <c r="CZX43" s="3188"/>
      <c r="CZY43" s="3188"/>
      <c r="CZZ43" s="3188"/>
      <c r="DAA43" s="3188"/>
      <c r="DAB43" s="3188"/>
      <c r="DAC43" s="3188"/>
      <c r="DAD43" s="3188"/>
      <c r="DAE43" s="3188"/>
      <c r="DAF43" s="3188"/>
      <c r="DAG43" s="3188"/>
      <c r="DAH43" s="3188"/>
      <c r="DAI43" s="3188"/>
      <c r="DAJ43" s="3188"/>
      <c r="DAK43" s="3188"/>
      <c r="DAL43" s="3188"/>
      <c r="DAM43" s="3188"/>
      <c r="DAN43" s="3188"/>
      <c r="DAO43" s="3188"/>
      <c r="DAP43" s="3188"/>
      <c r="DAQ43" s="3188"/>
      <c r="DAR43" s="3188"/>
      <c r="DAS43" s="3188"/>
      <c r="DAT43" s="3188"/>
      <c r="DAU43" s="3188"/>
      <c r="DAV43" s="3188"/>
      <c r="DAW43" s="3188"/>
      <c r="DAX43" s="3188"/>
      <c r="DAY43" s="3188"/>
      <c r="DAZ43" s="3188"/>
      <c r="DBA43" s="3188"/>
      <c r="DBB43" s="3188"/>
      <c r="DBC43" s="3188"/>
      <c r="DBD43" s="3188"/>
      <c r="DBE43" s="3188"/>
      <c r="DBF43" s="3188"/>
      <c r="DBG43" s="3188"/>
      <c r="DBH43" s="3188"/>
      <c r="DBI43" s="3188"/>
      <c r="DBJ43" s="3188"/>
      <c r="DBK43" s="3188"/>
      <c r="DBL43" s="3188"/>
      <c r="DBM43" s="3188"/>
      <c r="DBN43" s="3188"/>
      <c r="DBO43" s="3188"/>
      <c r="DBP43" s="3188"/>
      <c r="DBQ43" s="3188"/>
      <c r="DBR43" s="3188"/>
      <c r="DBS43" s="3188"/>
      <c r="DBT43" s="3188"/>
      <c r="DBU43" s="3188"/>
      <c r="DBV43" s="3188"/>
      <c r="DBW43" s="3188"/>
      <c r="DBX43" s="3188"/>
      <c r="DBY43" s="3188"/>
      <c r="DBZ43" s="3188"/>
      <c r="DCA43" s="3188"/>
      <c r="DCB43" s="3188"/>
      <c r="DCC43" s="3188"/>
      <c r="DCD43" s="3188"/>
      <c r="DCE43" s="3188"/>
      <c r="DCF43" s="3188"/>
      <c r="DCG43" s="3188"/>
      <c r="DCH43" s="3188"/>
      <c r="DCI43" s="3188"/>
      <c r="DCJ43" s="3188"/>
      <c r="DCK43" s="3188"/>
      <c r="DCL43" s="3188"/>
      <c r="DCM43" s="3188"/>
      <c r="DCN43" s="3188"/>
      <c r="DCO43" s="3188"/>
      <c r="DCP43" s="3188"/>
      <c r="DCQ43" s="3188"/>
      <c r="DCR43" s="3188"/>
      <c r="DCS43" s="3188"/>
      <c r="DCT43" s="3188"/>
      <c r="DCU43" s="3188"/>
      <c r="DCV43" s="3188"/>
      <c r="DCW43" s="3188"/>
      <c r="DCX43" s="3188"/>
      <c r="DCY43" s="3188"/>
      <c r="DCZ43" s="3188"/>
      <c r="DDA43" s="3188"/>
      <c r="DDB43" s="3188"/>
      <c r="DDC43" s="3188"/>
      <c r="DDD43" s="3188"/>
      <c r="DDE43" s="3188"/>
      <c r="DDF43" s="3188"/>
      <c r="DDG43" s="3188"/>
      <c r="DDH43" s="3188"/>
      <c r="DDI43" s="3188"/>
      <c r="DDJ43" s="3188"/>
      <c r="DDK43" s="3188"/>
      <c r="DDL43" s="3188"/>
      <c r="DDM43" s="3188"/>
      <c r="DDN43" s="3188"/>
      <c r="DDO43" s="3188"/>
      <c r="DDP43" s="3188"/>
      <c r="DDQ43" s="3188"/>
      <c r="DDR43" s="3188"/>
      <c r="DDS43" s="3188"/>
      <c r="DDT43" s="3188"/>
      <c r="DDU43" s="3188"/>
      <c r="DDV43" s="3188"/>
      <c r="DDW43" s="3188"/>
      <c r="DDX43" s="3188"/>
      <c r="DDY43" s="3188"/>
      <c r="DDZ43" s="3188"/>
      <c r="DEA43" s="3188"/>
      <c r="DEB43" s="3188"/>
      <c r="DEC43" s="3188"/>
      <c r="DED43" s="3188"/>
      <c r="DEE43" s="3188"/>
      <c r="DEF43" s="3188"/>
      <c r="DEG43" s="3188"/>
      <c r="DEH43" s="3188"/>
      <c r="DEI43" s="3188"/>
      <c r="DEJ43" s="3188"/>
      <c r="DEK43" s="3188"/>
      <c r="DEL43" s="3188"/>
      <c r="DEM43" s="3188"/>
      <c r="DEN43" s="3188"/>
      <c r="DEO43" s="3188"/>
      <c r="DEP43" s="3188"/>
      <c r="DEQ43" s="3188"/>
      <c r="DER43" s="3188"/>
      <c r="DES43" s="3188"/>
      <c r="DET43" s="3188"/>
      <c r="DEU43" s="3188"/>
      <c r="DEV43" s="3188"/>
      <c r="DEW43" s="3188"/>
      <c r="DEX43" s="3188"/>
      <c r="DEY43" s="3188"/>
      <c r="DEZ43" s="3188"/>
      <c r="DFA43" s="3188"/>
      <c r="DFB43" s="3188"/>
      <c r="DFC43" s="3188"/>
      <c r="DFD43" s="3188"/>
      <c r="DFE43" s="3188"/>
      <c r="DFF43" s="3188"/>
      <c r="DFG43" s="3188"/>
      <c r="DFH43" s="3188"/>
      <c r="DFI43" s="3188"/>
      <c r="DFJ43" s="3188"/>
      <c r="DFK43" s="3188"/>
      <c r="DFL43" s="3188"/>
      <c r="DFM43" s="3188"/>
      <c r="DFN43" s="3188"/>
      <c r="DFO43" s="3188"/>
      <c r="DFP43" s="3188"/>
      <c r="DFQ43" s="3188"/>
      <c r="DFR43" s="3188"/>
      <c r="DFS43" s="3188"/>
      <c r="DFT43" s="3188"/>
      <c r="DFU43" s="3188"/>
      <c r="DFV43" s="3188"/>
      <c r="DFW43" s="3188"/>
      <c r="DFX43" s="3188"/>
      <c r="DFY43" s="3188"/>
      <c r="DFZ43" s="3188"/>
      <c r="DGA43" s="3188"/>
      <c r="DGB43" s="3188"/>
      <c r="DGC43" s="3188"/>
      <c r="DGD43" s="3188"/>
      <c r="DGE43" s="3188"/>
      <c r="DGF43" s="3188"/>
      <c r="DGG43" s="3188"/>
      <c r="DGH43" s="3188"/>
      <c r="DGI43" s="3188"/>
      <c r="DGJ43" s="3188"/>
      <c r="DGK43" s="3188"/>
      <c r="DGL43" s="3188"/>
      <c r="DGM43" s="3188"/>
      <c r="DGN43" s="3188"/>
      <c r="DGO43" s="3188"/>
      <c r="DGP43" s="3188"/>
      <c r="DGQ43" s="3188"/>
      <c r="DGR43" s="3188"/>
      <c r="DGS43" s="3188"/>
      <c r="DGT43" s="3188"/>
      <c r="DGU43" s="3188"/>
      <c r="DGV43" s="3188"/>
      <c r="DGW43" s="3188"/>
      <c r="DGX43" s="3188"/>
      <c r="DGY43" s="3188"/>
      <c r="DGZ43" s="3188"/>
      <c r="DHA43" s="3188"/>
      <c r="DHB43" s="3188"/>
      <c r="DHC43" s="3188"/>
      <c r="DHD43" s="3188"/>
      <c r="DHE43" s="3188"/>
      <c r="DHF43" s="3188"/>
      <c r="DHG43" s="3188"/>
      <c r="DHH43" s="3188"/>
      <c r="DHI43" s="3188"/>
      <c r="DHJ43" s="3188"/>
      <c r="DHK43" s="3188"/>
      <c r="DHL43" s="3188"/>
      <c r="DHM43" s="3188"/>
      <c r="DHN43" s="3188"/>
      <c r="DHO43" s="3188"/>
      <c r="DHP43" s="3188"/>
      <c r="DHQ43" s="3188"/>
      <c r="DHR43" s="3188"/>
      <c r="DHS43" s="3188"/>
      <c r="DHT43" s="3188"/>
      <c r="DHU43" s="3188"/>
      <c r="DHV43" s="3188"/>
      <c r="DHW43" s="3188"/>
      <c r="DHX43" s="3188"/>
      <c r="DHY43" s="3188"/>
      <c r="DHZ43" s="3188"/>
      <c r="DIA43" s="3188"/>
      <c r="DIB43" s="3188"/>
      <c r="DIC43" s="3188"/>
      <c r="DID43" s="3188"/>
      <c r="DIE43" s="3188"/>
      <c r="DIF43" s="3188"/>
      <c r="DIG43" s="3188"/>
      <c r="DIH43" s="3188"/>
      <c r="DII43" s="3188"/>
      <c r="DIJ43" s="3188"/>
      <c r="DIK43" s="3188"/>
      <c r="DIL43" s="3188"/>
      <c r="DIM43" s="3188"/>
      <c r="DIN43" s="3188"/>
      <c r="DIO43" s="3188"/>
      <c r="DIP43" s="3188"/>
      <c r="DIQ43" s="3188"/>
      <c r="DIR43" s="3188"/>
      <c r="DIS43" s="3188"/>
      <c r="DIT43" s="3188"/>
      <c r="DIU43" s="3188"/>
      <c r="DIV43" s="3188"/>
      <c r="DIW43" s="3188"/>
      <c r="DIX43" s="3188"/>
      <c r="DIY43" s="3188"/>
      <c r="DIZ43" s="3188"/>
      <c r="DJA43" s="3188"/>
      <c r="DJB43" s="3188"/>
      <c r="DJC43" s="3188"/>
      <c r="DJD43" s="3188"/>
      <c r="DJE43" s="3188"/>
      <c r="DJF43" s="3188"/>
      <c r="DJG43" s="3188"/>
      <c r="DJH43" s="3188"/>
      <c r="DJI43" s="3188"/>
      <c r="DJJ43" s="3188"/>
      <c r="DJK43" s="3188"/>
      <c r="DJL43" s="3188"/>
      <c r="DJM43" s="3188"/>
      <c r="DJN43" s="3188"/>
      <c r="DJO43" s="3188"/>
      <c r="DJP43" s="3188"/>
      <c r="DJQ43" s="3188"/>
      <c r="DJR43" s="3188"/>
      <c r="DJS43" s="3188"/>
      <c r="DJT43" s="3188"/>
      <c r="DJU43" s="3188"/>
      <c r="DJV43" s="3188"/>
      <c r="DJW43" s="3188"/>
      <c r="DJX43" s="3188"/>
      <c r="DJY43" s="3188"/>
      <c r="DJZ43" s="3188"/>
      <c r="DKA43" s="3188"/>
      <c r="DKB43" s="3188"/>
      <c r="DKC43" s="3188"/>
      <c r="DKD43" s="3188"/>
      <c r="DKE43" s="3188"/>
      <c r="DKF43" s="3188"/>
      <c r="DKG43" s="3188"/>
      <c r="DKH43" s="3188"/>
      <c r="DKI43" s="3188"/>
      <c r="DKJ43" s="3188"/>
      <c r="DKK43" s="3188"/>
      <c r="DKL43" s="3188"/>
      <c r="DKM43" s="3188"/>
      <c r="DKN43" s="3188"/>
      <c r="DKO43" s="3188"/>
      <c r="DKP43" s="3188"/>
      <c r="DKQ43" s="3188"/>
      <c r="DKR43" s="3188"/>
      <c r="DKS43" s="3188"/>
      <c r="DKT43" s="3188"/>
      <c r="DKU43" s="3188"/>
      <c r="DKV43" s="3188"/>
      <c r="DKW43" s="3188"/>
      <c r="DKX43" s="3188"/>
      <c r="DKY43" s="3188"/>
      <c r="DKZ43" s="3188"/>
      <c r="DLA43" s="3188"/>
      <c r="DLB43" s="3188"/>
      <c r="DLC43" s="3188"/>
      <c r="DLD43" s="3188"/>
      <c r="DLE43" s="3188"/>
      <c r="DLF43" s="3188"/>
      <c r="DLG43" s="3188"/>
      <c r="DLH43" s="3188"/>
      <c r="DLI43" s="3188"/>
      <c r="DLJ43" s="3188"/>
      <c r="DLK43" s="3188"/>
      <c r="DLL43" s="3188"/>
      <c r="DLM43" s="3188"/>
      <c r="DLN43" s="3188"/>
      <c r="DLO43" s="3188"/>
      <c r="DLP43" s="3188"/>
      <c r="DLQ43" s="3188"/>
      <c r="DLR43" s="3188"/>
      <c r="DLS43" s="3188"/>
      <c r="DLT43" s="3188"/>
      <c r="DLU43" s="3188"/>
      <c r="DLV43" s="3188"/>
      <c r="DLW43" s="3188"/>
      <c r="DLX43" s="3188"/>
      <c r="DLY43" s="3188"/>
      <c r="DLZ43" s="3188"/>
      <c r="DMA43" s="3188"/>
      <c r="DMB43" s="3188"/>
      <c r="DMC43" s="3188"/>
      <c r="DMD43" s="3188"/>
      <c r="DME43" s="3188"/>
      <c r="DMF43" s="3188"/>
      <c r="DMG43" s="3188"/>
      <c r="DMH43" s="3188"/>
      <c r="DMI43" s="3188"/>
      <c r="DMJ43" s="3188"/>
      <c r="DMK43" s="3188"/>
      <c r="DML43" s="3188"/>
      <c r="DMM43" s="3188"/>
      <c r="DMN43" s="3188"/>
      <c r="DMO43" s="3188"/>
      <c r="DMP43" s="3188"/>
      <c r="DMQ43" s="3188"/>
      <c r="DMR43" s="3188"/>
      <c r="DMS43" s="3188"/>
      <c r="DMT43" s="3188"/>
      <c r="DMU43" s="3188"/>
      <c r="DMV43" s="3188"/>
      <c r="DMW43" s="3188"/>
      <c r="DMX43" s="3188"/>
      <c r="DMY43" s="3188"/>
      <c r="DMZ43" s="3188"/>
      <c r="DNA43" s="3188"/>
      <c r="DNB43" s="3188"/>
      <c r="DNC43" s="3188"/>
      <c r="DND43" s="3188"/>
      <c r="DNE43" s="3188"/>
      <c r="DNF43" s="3188"/>
      <c r="DNG43" s="3188"/>
      <c r="DNH43" s="3188"/>
      <c r="DNI43" s="3188"/>
      <c r="DNJ43" s="3188"/>
      <c r="DNK43" s="3188"/>
      <c r="DNL43" s="3188"/>
      <c r="DNM43" s="3188"/>
      <c r="DNN43" s="3188"/>
      <c r="DNO43" s="3188"/>
      <c r="DNP43" s="3188"/>
      <c r="DNQ43" s="3188"/>
      <c r="DNR43" s="3188"/>
      <c r="DNS43" s="3188"/>
      <c r="DNT43" s="3188"/>
      <c r="DNU43" s="3188"/>
      <c r="DNV43" s="3188"/>
      <c r="DNW43" s="3188"/>
      <c r="DNX43" s="3188"/>
      <c r="DNY43" s="3188"/>
      <c r="DNZ43" s="3188"/>
      <c r="DOA43" s="3188"/>
      <c r="DOB43" s="3188"/>
      <c r="DOC43" s="3188"/>
      <c r="DOD43" s="3188"/>
      <c r="DOE43" s="3188"/>
      <c r="DOF43" s="3188"/>
      <c r="DOG43" s="3188"/>
      <c r="DOH43" s="3188"/>
      <c r="DOI43" s="3188"/>
      <c r="DOJ43" s="3188"/>
      <c r="DOK43" s="3188"/>
      <c r="DOL43" s="3188"/>
      <c r="DOM43" s="3188"/>
      <c r="DON43" s="3188"/>
      <c r="DOO43" s="3188"/>
      <c r="DOP43" s="3188"/>
      <c r="DOQ43" s="3188"/>
      <c r="DOR43" s="3188"/>
      <c r="DOS43" s="3188"/>
      <c r="DOT43" s="3188"/>
      <c r="DOU43" s="3188"/>
      <c r="DOV43" s="3188"/>
      <c r="DOW43" s="3188"/>
      <c r="DOX43" s="3188"/>
      <c r="DOY43" s="3188"/>
      <c r="DOZ43" s="3188"/>
      <c r="DPA43" s="3188"/>
      <c r="DPB43" s="3188"/>
      <c r="DPC43" s="3188"/>
      <c r="DPD43" s="3188"/>
      <c r="DPE43" s="3188"/>
      <c r="DPF43" s="3188"/>
      <c r="DPG43" s="3188"/>
      <c r="DPH43" s="3188"/>
      <c r="DPI43" s="3188"/>
      <c r="DPJ43" s="3188"/>
      <c r="DPK43" s="3188"/>
      <c r="DPL43" s="3188"/>
      <c r="DPM43" s="3188"/>
      <c r="DPN43" s="3188"/>
      <c r="DPO43" s="3188"/>
      <c r="DPP43" s="3188"/>
      <c r="DPQ43" s="3188"/>
      <c r="DPR43" s="3188"/>
      <c r="DPS43" s="3188"/>
      <c r="DPT43" s="3188"/>
      <c r="DPU43" s="3188"/>
      <c r="DPV43" s="3188"/>
      <c r="DPW43" s="3188"/>
      <c r="DPX43" s="3188"/>
      <c r="DPY43" s="3188"/>
      <c r="DPZ43" s="3188"/>
      <c r="DQA43" s="3188"/>
      <c r="DQB43" s="3188"/>
      <c r="DQC43" s="3188"/>
      <c r="DQD43" s="3188"/>
      <c r="DQE43" s="3188"/>
      <c r="DQF43" s="3188"/>
      <c r="DQG43" s="3188"/>
      <c r="DQH43" s="3188"/>
      <c r="DQI43" s="3188"/>
      <c r="DQJ43" s="3188"/>
      <c r="DQK43" s="3188"/>
      <c r="DQL43" s="3188"/>
      <c r="DQM43" s="3188"/>
      <c r="DQN43" s="3188"/>
      <c r="DQO43" s="3188"/>
      <c r="DQP43" s="3188"/>
      <c r="DQQ43" s="3188"/>
      <c r="DQR43" s="3188"/>
      <c r="DQS43" s="3188"/>
      <c r="DQT43" s="3188"/>
      <c r="DQU43" s="3188"/>
      <c r="DQV43" s="3188"/>
      <c r="DQW43" s="3188"/>
      <c r="DQX43" s="3188"/>
      <c r="DQY43" s="3188"/>
      <c r="DQZ43" s="3188"/>
      <c r="DRA43" s="3188"/>
      <c r="DRB43" s="3188"/>
      <c r="DRC43" s="3188"/>
      <c r="DRD43" s="3188"/>
      <c r="DRE43" s="3188"/>
      <c r="DRF43" s="3188"/>
      <c r="DRG43" s="3188"/>
      <c r="DRH43" s="3188"/>
      <c r="DRI43" s="3188"/>
      <c r="DRJ43" s="3188"/>
      <c r="DRK43" s="3188"/>
      <c r="DRL43" s="3188"/>
      <c r="DRM43" s="3188"/>
      <c r="DRN43" s="3188"/>
      <c r="DRO43" s="3188"/>
      <c r="DRP43" s="3188"/>
      <c r="DRQ43" s="3188"/>
      <c r="DRR43" s="3188"/>
      <c r="DRS43" s="3188"/>
      <c r="DRT43" s="3188"/>
      <c r="DRU43" s="3188"/>
      <c r="DRV43" s="3188"/>
      <c r="DRW43" s="3188"/>
      <c r="DRX43" s="3188"/>
      <c r="DRY43" s="3188"/>
      <c r="DRZ43" s="3188"/>
      <c r="DSA43" s="3188"/>
      <c r="DSB43" s="3188"/>
      <c r="DSC43" s="3188"/>
      <c r="DSD43" s="3188"/>
      <c r="DSE43" s="3188"/>
      <c r="DSF43" s="3188"/>
      <c r="DSG43" s="3188"/>
      <c r="DSH43" s="3188"/>
      <c r="DSI43" s="3188"/>
      <c r="DSJ43" s="3188"/>
      <c r="DSK43" s="3188"/>
      <c r="DSL43" s="3188"/>
      <c r="DSM43" s="3188"/>
      <c r="DSN43" s="3188"/>
      <c r="DSO43" s="3188"/>
      <c r="DSP43" s="3188"/>
      <c r="DSQ43" s="3188"/>
      <c r="DSR43" s="3188"/>
      <c r="DSS43" s="3188"/>
      <c r="DST43" s="3188"/>
      <c r="DSU43" s="3188"/>
      <c r="DSV43" s="3188"/>
      <c r="DSW43" s="3188"/>
      <c r="DSX43" s="3188"/>
      <c r="DSY43" s="3188"/>
      <c r="DSZ43" s="3188"/>
      <c r="DTA43" s="3188"/>
      <c r="DTB43" s="3188"/>
      <c r="DTC43" s="3188"/>
      <c r="DTD43" s="3188"/>
      <c r="DTE43" s="3188"/>
      <c r="DTF43" s="3188"/>
      <c r="DTG43" s="3188"/>
      <c r="DTH43" s="3188"/>
      <c r="DTI43" s="3188"/>
      <c r="DTJ43" s="3188"/>
      <c r="DTK43" s="3188"/>
      <c r="DTL43" s="3188"/>
      <c r="DTM43" s="3188"/>
      <c r="DTN43" s="3188"/>
      <c r="DTO43" s="3188"/>
      <c r="DTP43" s="3188"/>
      <c r="DTQ43" s="3188"/>
      <c r="DTR43" s="3188"/>
      <c r="DTS43" s="3188"/>
      <c r="DTT43" s="3188"/>
      <c r="DTU43" s="3188"/>
      <c r="DTV43" s="3188"/>
      <c r="DTW43" s="3188"/>
      <c r="DTX43" s="3188"/>
      <c r="DTY43" s="3188"/>
      <c r="DTZ43" s="3188"/>
      <c r="DUA43" s="3188"/>
      <c r="DUB43" s="3188"/>
      <c r="DUC43" s="3188"/>
      <c r="DUD43" s="3188"/>
      <c r="DUE43" s="3188"/>
      <c r="DUF43" s="3188"/>
      <c r="DUG43" s="3188"/>
      <c r="DUH43" s="3188"/>
      <c r="DUI43" s="3188"/>
      <c r="DUJ43" s="3188"/>
      <c r="DUK43" s="3188"/>
      <c r="DUL43" s="3188"/>
      <c r="DUM43" s="3188"/>
      <c r="DUN43" s="3188"/>
      <c r="DUO43" s="3188"/>
      <c r="DUP43" s="3188"/>
      <c r="DUQ43" s="3188"/>
      <c r="DUR43" s="3188"/>
      <c r="DUS43" s="3188"/>
      <c r="DUT43" s="3188"/>
      <c r="DUU43" s="3188"/>
      <c r="DUV43" s="3188"/>
      <c r="DUW43" s="3188"/>
      <c r="DUX43" s="3188"/>
      <c r="DUY43" s="3188"/>
      <c r="DUZ43" s="3188"/>
      <c r="DVA43" s="3188"/>
      <c r="DVB43" s="3188"/>
      <c r="DVC43" s="3188"/>
      <c r="DVD43" s="3188"/>
      <c r="DVE43" s="3188"/>
      <c r="DVF43" s="3188"/>
      <c r="DVG43" s="3188"/>
      <c r="DVH43" s="3188"/>
      <c r="DVI43" s="3188"/>
      <c r="DVJ43" s="3188"/>
      <c r="DVK43" s="3188"/>
      <c r="DVL43" s="3188"/>
      <c r="DVM43" s="3188"/>
      <c r="DVN43" s="3188"/>
      <c r="DVO43" s="3188"/>
      <c r="DVP43" s="3188"/>
      <c r="DVQ43" s="3188"/>
      <c r="DVR43" s="3188"/>
      <c r="DVS43" s="3188"/>
      <c r="DVT43" s="3188"/>
      <c r="DVU43" s="3188"/>
      <c r="DVV43" s="3188"/>
      <c r="DVW43" s="3188"/>
      <c r="DVX43" s="3188"/>
      <c r="DVY43" s="3188"/>
      <c r="DVZ43" s="3188"/>
      <c r="DWA43" s="3188"/>
      <c r="DWB43" s="3188"/>
      <c r="DWC43" s="3188"/>
      <c r="DWD43" s="3188"/>
      <c r="DWE43" s="3188"/>
      <c r="DWF43" s="3188"/>
      <c r="DWG43" s="3188"/>
      <c r="DWH43" s="3188"/>
      <c r="DWI43" s="3188"/>
      <c r="DWJ43" s="3188"/>
      <c r="DWK43" s="3188"/>
      <c r="DWL43" s="3188"/>
      <c r="DWM43" s="3188"/>
      <c r="DWN43" s="3188"/>
      <c r="DWO43" s="3188"/>
      <c r="DWP43" s="3188"/>
      <c r="DWQ43" s="3188"/>
      <c r="DWR43" s="3188"/>
      <c r="DWS43" s="3188"/>
      <c r="DWT43" s="3188"/>
      <c r="DWU43" s="3188"/>
      <c r="DWV43" s="3188"/>
      <c r="DWW43" s="3188"/>
      <c r="DWX43" s="3188"/>
      <c r="DWY43" s="3188"/>
      <c r="DWZ43" s="3188"/>
      <c r="DXA43" s="3188"/>
      <c r="DXB43" s="3188"/>
      <c r="DXC43" s="3188"/>
      <c r="DXD43" s="3188"/>
      <c r="DXE43" s="3188"/>
      <c r="DXF43" s="3188"/>
      <c r="DXG43" s="3188"/>
      <c r="DXH43" s="3188"/>
      <c r="DXI43" s="3188"/>
      <c r="DXJ43" s="3188"/>
      <c r="DXK43" s="3188"/>
      <c r="DXL43" s="3188"/>
      <c r="DXM43" s="3188"/>
      <c r="DXN43" s="3188"/>
      <c r="DXO43" s="3188"/>
      <c r="DXP43" s="3188"/>
      <c r="DXQ43" s="3188"/>
      <c r="DXR43" s="3188"/>
      <c r="DXS43" s="3188"/>
      <c r="DXT43" s="3188"/>
      <c r="DXU43" s="3188"/>
      <c r="DXV43" s="3188"/>
      <c r="DXW43" s="3188"/>
      <c r="DXX43" s="3188"/>
      <c r="DXY43" s="3188"/>
      <c r="DXZ43" s="3188"/>
      <c r="DYA43" s="3188"/>
      <c r="DYB43" s="3188"/>
      <c r="DYC43" s="3188"/>
      <c r="DYD43" s="3188"/>
      <c r="DYE43" s="3188"/>
      <c r="DYF43" s="3188"/>
      <c r="DYG43" s="3188"/>
      <c r="DYH43" s="3188"/>
      <c r="DYI43" s="3188"/>
      <c r="DYJ43" s="3188"/>
      <c r="DYK43" s="3188"/>
      <c r="DYL43" s="3188"/>
      <c r="DYM43" s="3188"/>
      <c r="DYN43" s="3188"/>
      <c r="DYO43" s="3188"/>
      <c r="DYP43" s="3188"/>
      <c r="DYQ43" s="3188"/>
      <c r="DYR43" s="3188"/>
      <c r="DYS43" s="3188"/>
      <c r="DYT43" s="3188"/>
      <c r="DYU43" s="3188"/>
      <c r="DYV43" s="3188"/>
      <c r="DYW43" s="3188"/>
      <c r="DYX43" s="3188"/>
      <c r="DYY43" s="3188"/>
      <c r="DYZ43" s="3188"/>
      <c r="DZA43" s="3188"/>
      <c r="DZB43" s="3188"/>
      <c r="DZC43" s="3188"/>
      <c r="DZD43" s="3188"/>
      <c r="DZE43" s="3188"/>
      <c r="DZF43" s="3188"/>
      <c r="DZG43" s="3188"/>
      <c r="DZH43" s="3188"/>
      <c r="DZI43" s="3188"/>
      <c r="DZJ43" s="3188"/>
      <c r="DZK43" s="3188"/>
      <c r="DZL43" s="3188"/>
      <c r="DZM43" s="3188"/>
      <c r="DZN43" s="3188"/>
      <c r="DZO43" s="3188"/>
      <c r="DZP43" s="3188"/>
      <c r="DZQ43" s="3188"/>
      <c r="DZR43" s="3188"/>
      <c r="DZS43" s="3188"/>
      <c r="DZT43" s="3188"/>
      <c r="DZU43" s="3188"/>
      <c r="DZV43" s="3188"/>
      <c r="DZW43" s="3188"/>
      <c r="DZX43" s="3188"/>
      <c r="DZY43" s="3188"/>
      <c r="DZZ43" s="3188"/>
      <c r="EAA43" s="3188"/>
      <c r="EAB43" s="3188"/>
      <c r="EAC43" s="3188"/>
      <c r="EAD43" s="3188"/>
      <c r="EAE43" s="3188"/>
      <c r="EAF43" s="3188"/>
      <c r="EAG43" s="3188"/>
      <c r="EAH43" s="3188"/>
      <c r="EAI43" s="3188"/>
      <c r="EAJ43" s="3188"/>
      <c r="EAK43" s="3188"/>
      <c r="EAL43" s="3188"/>
      <c r="EAM43" s="3188"/>
      <c r="EAN43" s="3188"/>
      <c r="EAO43" s="3188"/>
      <c r="EAP43" s="3188"/>
      <c r="EAQ43" s="3188"/>
      <c r="EAR43" s="3188"/>
      <c r="EAS43" s="3188"/>
      <c r="EAT43" s="3188"/>
      <c r="EAU43" s="3188"/>
      <c r="EAV43" s="3188"/>
      <c r="EAW43" s="3188"/>
      <c r="EAX43" s="3188"/>
      <c r="EAY43" s="3188"/>
      <c r="EAZ43" s="3188"/>
      <c r="EBA43" s="3188"/>
      <c r="EBB43" s="3188"/>
      <c r="EBC43" s="3188"/>
      <c r="EBD43" s="3188"/>
      <c r="EBE43" s="3188"/>
      <c r="EBF43" s="3188"/>
      <c r="EBG43" s="3188"/>
      <c r="EBH43" s="3188"/>
      <c r="EBI43" s="3188"/>
      <c r="EBJ43" s="3188"/>
      <c r="EBK43" s="3188"/>
      <c r="EBL43" s="3188"/>
      <c r="EBM43" s="3188"/>
      <c r="EBN43" s="3188"/>
      <c r="EBO43" s="3188"/>
      <c r="EBP43" s="3188"/>
      <c r="EBQ43" s="3188"/>
      <c r="EBR43" s="3188"/>
      <c r="EBS43" s="3188"/>
      <c r="EBT43" s="3188"/>
      <c r="EBU43" s="3188"/>
      <c r="EBV43" s="3188"/>
      <c r="EBW43" s="3188"/>
      <c r="EBX43" s="3188"/>
      <c r="EBY43" s="3188"/>
      <c r="EBZ43" s="3188"/>
      <c r="ECA43" s="3188"/>
      <c r="ECB43" s="3188"/>
      <c r="ECC43" s="3188"/>
      <c r="ECD43" s="3188"/>
      <c r="ECE43" s="3188"/>
      <c r="ECF43" s="3188"/>
      <c r="ECG43" s="3188"/>
      <c r="ECH43" s="3188"/>
      <c r="ECI43" s="3188"/>
      <c r="ECJ43" s="3188"/>
      <c r="ECK43" s="3188"/>
      <c r="ECL43" s="3188"/>
      <c r="ECM43" s="3188"/>
      <c r="ECN43" s="3188"/>
      <c r="ECO43" s="3188"/>
      <c r="ECP43" s="3188"/>
      <c r="ECQ43" s="3188"/>
      <c r="ECR43" s="3188"/>
      <c r="ECS43" s="3188"/>
      <c r="ECT43" s="3188"/>
      <c r="ECU43" s="3188"/>
      <c r="ECV43" s="3188"/>
      <c r="ECW43" s="3188"/>
      <c r="ECX43" s="3188"/>
      <c r="ECY43" s="3188"/>
      <c r="ECZ43" s="3188"/>
      <c r="EDA43" s="3188"/>
      <c r="EDB43" s="3188"/>
      <c r="EDC43" s="3188"/>
      <c r="EDD43" s="3188"/>
      <c r="EDE43" s="3188"/>
      <c r="EDF43" s="3188"/>
      <c r="EDG43" s="3188"/>
      <c r="EDH43" s="3188"/>
      <c r="EDI43" s="3188"/>
      <c r="EDJ43" s="3188"/>
      <c r="EDK43" s="3188"/>
      <c r="EDL43" s="3188"/>
      <c r="EDM43" s="3188"/>
      <c r="EDN43" s="3188"/>
      <c r="EDO43" s="3188"/>
      <c r="EDP43" s="3188"/>
      <c r="EDQ43" s="3188"/>
      <c r="EDR43" s="3188"/>
      <c r="EDS43" s="3188"/>
      <c r="EDT43" s="3188"/>
      <c r="EDU43" s="3188"/>
      <c r="EDV43" s="3188"/>
      <c r="EDW43" s="3188"/>
      <c r="EDX43" s="3188"/>
      <c r="EDY43" s="3188"/>
      <c r="EDZ43" s="3188"/>
      <c r="EEA43" s="3188"/>
      <c r="EEB43" s="3188"/>
      <c r="EEC43" s="3188"/>
      <c r="EED43" s="3188"/>
      <c r="EEE43" s="3188"/>
      <c r="EEF43" s="3188"/>
      <c r="EEG43" s="3188"/>
      <c r="EEH43" s="3188"/>
      <c r="EEI43" s="3188"/>
      <c r="EEJ43" s="3188"/>
      <c r="EEK43" s="3188"/>
      <c r="EEL43" s="3188"/>
      <c r="EEM43" s="3188"/>
      <c r="EEN43" s="3188"/>
      <c r="EEO43" s="3188"/>
      <c r="EEP43" s="3188"/>
      <c r="EEQ43" s="3188"/>
      <c r="EER43" s="3188"/>
      <c r="EES43" s="3188"/>
      <c r="EET43" s="3188"/>
      <c r="EEU43" s="3188"/>
      <c r="EEV43" s="3188"/>
      <c r="EEW43" s="3188"/>
      <c r="EEX43" s="3188"/>
      <c r="EEY43" s="3188"/>
      <c r="EEZ43" s="3188"/>
      <c r="EFA43" s="3188"/>
      <c r="EFB43" s="3188"/>
      <c r="EFC43" s="3188"/>
      <c r="EFD43" s="3188"/>
      <c r="EFE43" s="3188"/>
      <c r="EFF43" s="3188"/>
      <c r="EFG43" s="3188"/>
      <c r="EFH43" s="3188"/>
      <c r="EFI43" s="3188"/>
      <c r="EFJ43" s="3188"/>
      <c r="EFK43" s="3188"/>
      <c r="EFL43" s="3188"/>
      <c r="EFM43" s="3188"/>
      <c r="EFN43" s="3188"/>
      <c r="EFO43" s="3188"/>
      <c r="EFP43" s="3188"/>
      <c r="EFQ43" s="3188"/>
      <c r="EFR43" s="3188"/>
      <c r="EFS43" s="3188"/>
      <c r="EFT43" s="3188"/>
      <c r="EFU43" s="3188"/>
      <c r="EFV43" s="3188"/>
      <c r="EFW43" s="3188"/>
      <c r="EFX43" s="3188"/>
      <c r="EFY43" s="3188"/>
      <c r="EFZ43" s="3188"/>
      <c r="EGA43" s="3188"/>
      <c r="EGB43" s="3188"/>
      <c r="EGC43" s="3188"/>
      <c r="EGD43" s="3188"/>
      <c r="EGE43" s="3188"/>
      <c r="EGF43" s="3188"/>
      <c r="EGG43" s="3188"/>
      <c r="EGH43" s="3188"/>
      <c r="EGI43" s="3188"/>
      <c r="EGJ43" s="3188"/>
      <c r="EGK43" s="3188"/>
      <c r="EGL43" s="3188"/>
      <c r="EGM43" s="3188"/>
      <c r="EGN43" s="3188"/>
      <c r="EGO43" s="3188"/>
      <c r="EGP43" s="3188"/>
      <c r="EGQ43" s="3188"/>
      <c r="EGR43" s="3188"/>
      <c r="EGS43" s="3188"/>
      <c r="EGT43" s="3188"/>
      <c r="EGU43" s="3188"/>
      <c r="EGV43" s="3188"/>
      <c r="EGW43" s="3188"/>
      <c r="EGX43" s="3188"/>
      <c r="EGY43" s="3188"/>
      <c r="EGZ43" s="3188"/>
      <c r="EHA43" s="3188"/>
      <c r="EHB43" s="3188"/>
      <c r="EHC43" s="3188"/>
      <c r="EHD43" s="3188"/>
      <c r="EHE43" s="3188"/>
      <c r="EHF43" s="3188"/>
      <c r="EHG43" s="3188"/>
      <c r="EHH43" s="3188"/>
      <c r="EHI43" s="3188"/>
      <c r="EHJ43" s="3188"/>
      <c r="EHK43" s="3188"/>
      <c r="EHL43" s="3188"/>
      <c r="EHM43" s="3188"/>
      <c r="EHN43" s="3188"/>
      <c r="EHO43" s="3188"/>
      <c r="EHP43" s="3188"/>
      <c r="EHQ43" s="3188"/>
      <c r="EHR43" s="3188"/>
      <c r="EHS43" s="3188"/>
      <c r="EHT43" s="3188"/>
      <c r="EHU43" s="3188"/>
      <c r="EHV43" s="3188"/>
      <c r="EHW43" s="3188"/>
      <c r="EHX43" s="3188"/>
      <c r="EHY43" s="3188"/>
      <c r="EHZ43" s="3188"/>
      <c r="EIA43" s="3188"/>
      <c r="EIB43" s="3188"/>
      <c r="EIC43" s="3188"/>
      <c r="EID43" s="3188"/>
      <c r="EIE43" s="3188"/>
      <c r="EIF43" s="3188"/>
      <c r="EIG43" s="3188"/>
      <c r="EIH43" s="3188"/>
      <c r="EII43" s="3188"/>
      <c r="EIJ43" s="3188"/>
      <c r="EIK43" s="3188"/>
      <c r="EIL43" s="3188"/>
      <c r="EIM43" s="3188"/>
      <c r="EIN43" s="3188"/>
      <c r="EIO43" s="3188"/>
      <c r="EIP43" s="3188"/>
      <c r="EIQ43" s="3188"/>
      <c r="EIR43" s="3188"/>
      <c r="EIS43" s="3188"/>
      <c r="EIT43" s="3188"/>
      <c r="EIU43" s="3188"/>
      <c r="EIV43" s="3188"/>
      <c r="EIW43" s="3188"/>
      <c r="EIX43" s="3188"/>
      <c r="EIY43" s="3188"/>
      <c r="EIZ43" s="3188"/>
      <c r="EJA43" s="3188"/>
      <c r="EJB43" s="3188"/>
      <c r="EJC43" s="3188"/>
      <c r="EJD43" s="3188"/>
      <c r="EJE43" s="3188"/>
      <c r="EJF43" s="3188"/>
      <c r="EJG43" s="3188"/>
      <c r="EJH43" s="3188"/>
      <c r="EJI43" s="3188"/>
      <c r="EJJ43" s="3188"/>
      <c r="EJK43" s="3188"/>
      <c r="EJL43" s="3188"/>
      <c r="EJM43" s="3188"/>
      <c r="EJN43" s="3188"/>
      <c r="EJO43" s="3188"/>
      <c r="EJP43" s="3188"/>
      <c r="EJQ43" s="3188"/>
      <c r="EJR43" s="3188"/>
      <c r="EJS43" s="3188"/>
      <c r="EJT43" s="3188"/>
      <c r="EJU43" s="3188"/>
      <c r="EJV43" s="3188"/>
      <c r="EJW43" s="3188"/>
      <c r="EJX43" s="3188"/>
      <c r="EJY43" s="3188"/>
      <c r="EJZ43" s="3188"/>
      <c r="EKA43" s="3188"/>
      <c r="EKB43" s="3188"/>
      <c r="EKC43" s="3188"/>
      <c r="EKD43" s="3188"/>
      <c r="EKE43" s="3188"/>
      <c r="EKF43" s="3188"/>
      <c r="EKG43" s="3188"/>
      <c r="EKH43" s="3188"/>
      <c r="EKI43" s="3188"/>
      <c r="EKJ43" s="3188"/>
      <c r="EKK43" s="3188"/>
      <c r="EKL43" s="3188"/>
      <c r="EKM43" s="3188"/>
      <c r="EKN43" s="3188"/>
      <c r="EKO43" s="3188"/>
      <c r="EKP43" s="3188"/>
      <c r="EKQ43" s="3188"/>
      <c r="EKR43" s="3188"/>
      <c r="EKS43" s="3188"/>
      <c r="EKT43" s="3188"/>
      <c r="EKU43" s="3188"/>
      <c r="EKV43" s="3188"/>
      <c r="EKW43" s="3188"/>
      <c r="EKX43" s="3188"/>
      <c r="EKY43" s="3188"/>
      <c r="EKZ43" s="3188"/>
      <c r="ELA43" s="3188"/>
      <c r="ELB43" s="3188"/>
      <c r="ELC43" s="3188"/>
      <c r="ELD43" s="3188"/>
      <c r="ELE43" s="3188"/>
      <c r="ELF43" s="3188"/>
      <c r="ELG43" s="3188"/>
      <c r="ELH43" s="3188"/>
      <c r="ELI43" s="3188"/>
      <c r="ELJ43" s="3188"/>
      <c r="ELK43" s="3188"/>
      <c r="ELL43" s="3188"/>
      <c r="ELM43" s="3188"/>
      <c r="ELN43" s="3188"/>
      <c r="ELO43" s="3188"/>
      <c r="ELP43" s="3188"/>
      <c r="ELQ43" s="3188"/>
      <c r="ELR43" s="3188"/>
      <c r="ELS43" s="3188"/>
      <c r="ELT43" s="3188"/>
      <c r="ELU43" s="3188"/>
      <c r="ELV43" s="3188"/>
      <c r="ELW43" s="3188"/>
      <c r="ELX43" s="3188"/>
      <c r="ELY43" s="3188"/>
      <c r="ELZ43" s="3188"/>
      <c r="EMA43" s="3188"/>
      <c r="EMB43" s="3188"/>
      <c r="EMC43" s="3188"/>
      <c r="EMD43" s="3188"/>
      <c r="EME43" s="3188"/>
      <c r="EMF43" s="3188"/>
      <c r="EMG43" s="3188"/>
      <c r="EMH43" s="3188"/>
      <c r="EMI43" s="3188"/>
      <c r="EMJ43" s="3188"/>
      <c r="EMK43" s="3188"/>
      <c r="EML43" s="3188"/>
      <c r="EMM43" s="3188"/>
      <c r="EMN43" s="3188"/>
      <c r="EMO43" s="3188"/>
      <c r="EMP43" s="3188"/>
      <c r="EMQ43" s="3188"/>
      <c r="EMR43" s="3188"/>
      <c r="EMS43" s="3188"/>
      <c r="EMT43" s="3188"/>
      <c r="EMU43" s="3188"/>
      <c r="EMV43" s="3188"/>
      <c r="EMW43" s="3188"/>
      <c r="EMX43" s="3188"/>
      <c r="EMY43" s="3188"/>
      <c r="EMZ43" s="3188"/>
      <c r="ENA43" s="3188"/>
      <c r="ENB43" s="3188"/>
      <c r="ENC43" s="3188"/>
      <c r="END43" s="3188"/>
      <c r="ENE43" s="3188"/>
      <c r="ENF43" s="3188"/>
      <c r="ENG43" s="3188"/>
      <c r="ENH43" s="3188"/>
      <c r="ENI43" s="3188"/>
      <c r="ENJ43" s="3188"/>
      <c r="ENK43" s="3188"/>
      <c r="ENL43" s="3188"/>
      <c r="ENM43" s="3188"/>
      <c r="ENN43" s="3188"/>
      <c r="ENO43" s="3188"/>
      <c r="ENP43" s="3188"/>
      <c r="ENQ43" s="3188"/>
      <c r="ENR43" s="3188"/>
      <c r="ENS43" s="3188"/>
      <c r="ENT43" s="3188"/>
      <c r="ENU43" s="3188"/>
      <c r="ENV43" s="3188"/>
      <c r="ENW43" s="3188"/>
      <c r="ENX43" s="3188"/>
      <c r="ENY43" s="3188"/>
      <c r="ENZ43" s="3188"/>
      <c r="EOA43" s="3188"/>
      <c r="EOB43" s="3188"/>
      <c r="EOC43" s="3188"/>
      <c r="EOD43" s="3188"/>
      <c r="EOE43" s="3188"/>
      <c r="EOF43" s="3188"/>
      <c r="EOG43" s="3188"/>
      <c r="EOH43" s="3188"/>
      <c r="EOI43" s="3188"/>
      <c r="EOJ43" s="3188"/>
      <c r="EOK43" s="3188"/>
      <c r="EOL43" s="3188"/>
      <c r="EOM43" s="3188"/>
      <c r="EON43" s="3188"/>
      <c r="EOO43" s="3188"/>
      <c r="EOP43" s="3188"/>
      <c r="EOQ43" s="3188"/>
      <c r="EOR43" s="3188"/>
      <c r="EOS43" s="3188"/>
      <c r="EOT43" s="3188"/>
      <c r="EOU43" s="3188"/>
      <c r="EOV43" s="3188"/>
      <c r="EOW43" s="3188"/>
      <c r="EOX43" s="3188"/>
      <c r="EOY43" s="3188"/>
      <c r="EOZ43" s="3188"/>
      <c r="EPA43" s="3188"/>
      <c r="EPB43" s="3188"/>
      <c r="EPC43" s="3188"/>
      <c r="EPD43" s="3188"/>
      <c r="EPE43" s="3188"/>
      <c r="EPF43" s="3188"/>
      <c r="EPG43" s="3188"/>
      <c r="EPH43" s="3188"/>
      <c r="EPI43" s="3188"/>
      <c r="EPJ43" s="3188"/>
      <c r="EPK43" s="3188"/>
      <c r="EPL43" s="3188"/>
      <c r="EPM43" s="3188"/>
      <c r="EPN43" s="3188"/>
      <c r="EPO43" s="3188"/>
      <c r="EPP43" s="3188"/>
      <c r="EPQ43" s="3188"/>
      <c r="EPR43" s="3188"/>
      <c r="EPS43" s="3188"/>
      <c r="EPT43" s="3188"/>
      <c r="EPU43" s="3188"/>
      <c r="EPV43" s="3188"/>
      <c r="EPW43" s="3188"/>
      <c r="EPX43" s="3188"/>
      <c r="EPY43" s="3188"/>
      <c r="EPZ43" s="3188"/>
      <c r="EQA43" s="3188"/>
      <c r="EQB43" s="3188"/>
      <c r="EQC43" s="3188"/>
      <c r="EQD43" s="3188"/>
      <c r="EQE43" s="3188"/>
      <c r="EQF43" s="3188"/>
      <c r="EQG43" s="3188"/>
      <c r="EQH43" s="3188"/>
      <c r="EQI43" s="3188"/>
      <c r="EQJ43" s="3188"/>
      <c r="EQK43" s="3188"/>
      <c r="EQL43" s="3188"/>
      <c r="EQM43" s="3188"/>
      <c r="EQN43" s="3188"/>
      <c r="EQO43" s="3188"/>
      <c r="EQP43" s="3188"/>
      <c r="EQQ43" s="3188"/>
      <c r="EQR43" s="3188"/>
      <c r="EQS43" s="3188"/>
      <c r="EQT43" s="3188"/>
      <c r="EQU43" s="3188"/>
      <c r="EQV43" s="3188"/>
      <c r="EQW43" s="3188"/>
      <c r="EQX43" s="3188"/>
      <c r="EQY43" s="3188"/>
      <c r="EQZ43" s="3188"/>
      <c r="ERA43" s="3188"/>
      <c r="ERB43" s="3188"/>
      <c r="ERC43" s="3188"/>
      <c r="ERD43" s="3188"/>
      <c r="ERE43" s="3188"/>
      <c r="ERF43" s="3188"/>
      <c r="ERG43" s="3188"/>
      <c r="ERH43" s="3188"/>
      <c r="ERI43" s="3188"/>
      <c r="ERJ43" s="3188"/>
      <c r="ERK43" s="3188"/>
      <c r="ERL43" s="3188"/>
      <c r="ERM43" s="3188"/>
      <c r="ERN43" s="3188"/>
      <c r="ERO43" s="3188"/>
      <c r="ERP43" s="3188"/>
      <c r="ERQ43" s="3188"/>
      <c r="ERR43" s="3188"/>
      <c r="ERS43" s="3188"/>
      <c r="ERT43" s="3188"/>
      <c r="ERU43" s="3188"/>
      <c r="ERV43" s="3188"/>
      <c r="ERW43" s="3188"/>
      <c r="ERX43" s="3188"/>
      <c r="ERY43" s="3188"/>
      <c r="ERZ43" s="3188"/>
      <c r="ESA43" s="3188"/>
      <c r="ESB43" s="3188"/>
      <c r="ESC43" s="3188"/>
      <c r="ESD43" s="3188"/>
      <c r="ESE43" s="3188"/>
      <c r="ESF43" s="3188"/>
      <c r="ESG43" s="3188"/>
      <c r="ESH43" s="3188"/>
      <c r="ESI43" s="3188"/>
      <c r="ESJ43" s="3188"/>
      <c r="ESK43" s="3188"/>
      <c r="ESL43" s="3188"/>
      <c r="ESM43" s="3188"/>
      <c r="ESN43" s="3188"/>
      <c r="ESO43" s="3188"/>
      <c r="ESP43" s="3188"/>
      <c r="ESQ43" s="3188"/>
      <c r="ESR43" s="3188"/>
      <c r="ESS43" s="3188"/>
      <c r="EST43" s="3188"/>
      <c r="ESU43" s="3188"/>
      <c r="ESV43" s="3188"/>
      <c r="ESW43" s="3188"/>
      <c r="ESX43" s="3188"/>
      <c r="ESY43" s="3188"/>
      <c r="ESZ43" s="3188"/>
      <c r="ETA43" s="3188"/>
      <c r="ETB43" s="3188"/>
      <c r="ETC43" s="3188"/>
      <c r="ETD43" s="3188"/>
      <c r="ETE43" s="3188"/>
      <c r="ETF43" s="3188"/>
      <c r="ETG43" s="3188"/>
      <c r="ETH43" s="3188"/>
      <c r="ETI43" s="3188"/>
      <c r="ETJ43" s="3188"/>
      <c r="ETK43" s="3188"/>
      <c r="ETL43" s="3188"/>
      <c r="ETM43" s="3188"/>
      <c r="ETN43" s="3188"/>
      <c r="ETO43" s="3188"/>
      <c r="ETP43" s="3188"/>
      <c r="ETQ43" s="3188"/>
      <c r="ETR43" s="3188"/>
      <c r="ETS43" s="3188"/>
      <c r="ETT43" s="3188"/>
      <c r="ETU43" s="3188"/>
      <c r="ETV43" s="3188"/>
      <c r="ETW43" s="3188"/>
      <c r="ETX43" s="3188"/>
      <c r="ETY43" s="3188"/>
      <c r="ETZ43" s="3188"/>
      <c r="EUA43" s="3188"/>
      <c r="EUB43" s="3188"/>
      <c r="EUC43" s="3188"/>
      <c r="EUD43" s="3188"/>
      <c r="EUE43" s="3188"/>
      <c r="EUF43" s="3188"/>
      <c r="EUG43" s="3188"/>
      <c r="EUH43" s="3188"/>
      <c r="EUI43" s="3188"/>
      <c r="EUJ43" s="3188"/>
      <c r="EUK43" s="3188"/>
      <c r="EUL43" s="3188"/>
      <c r="EUM43" s="3188"/>
      <c r="EUN43" s="3188"/>
      <c r="EUO43" s="3188"/>
      <c r="EUP43" s="3188"/>
      <c r="EUQ43" s="3188"/>
      <c r="EUR43" s="3188"/>
      <c r="EUS43" s="3188"/>
      <c r="EUT43" s="3188"/>
      <c r="EUU43" s="3188"/>
      <c r="EUV43" s="3188"/>
      <c r="EUW43" s="3188"/>
      <c r="EUX43" s="3188"/>
      <c r="EUY43" s="3188"/>
      <c r="EUZ43" s="3188"/>
      <c r="EVA43" s="3188"/>
      <c r="EVB43" s="3188"/>
      <c r="EVC43" s="3188"/>
      <c r="EVD43" s="3188"/>
      <c r="EVE43" s="3188"/>
      <c r="EVF43" s="3188"/>
      <c r="EVG43" s="3188"/>
      <c r="EVH43" s="3188"/>
      <c r="EVI43" s="3188"/>
      <c r="EVJ43" s="3188"/>
      <c r="EVK43" s="3188"/>
      <c r="EVL43" s="3188"/>
      <c r="EVM43" s="3188"/>
      <c r="EVN43" s="3188"/>
      <c r="EVO43" s="3188"/>
      <c r="EVP43" s="3188"/>
      <c r="EVQ43" s="3188"/>
      <c r="EVR43" s="3188"/>
      <c r="EVS43" s="3188"/>
      <c r="EVT43" s="3188"/>
      <c r="EVU43" s="3188"/>
      <c r="EVV43" s="3188"/>
      <c r="EVW43" s="3188"/>
      <c r="EVX43" s="3188"/>
      <c r="EVY43" s="3188"/>
      <c r="EVZ43" s="3188"/>
      <c r="EWA43" s="3188"/>
      <c r="EWB43" s="3188"/>
      <c r="EWC43" s="3188"/>
      <c r="EWD43" s="3188"/>
      <c r="EWE43" s="3188"/>
      <c r="EWF43" s="3188"/>
      <c r="EWG43" s="3188"/>
      <c r="EWH43" s="3188"/>
      <c r="EWI43" s="3188"/>
      <c r="EWJ43" s="3188"/>
      <c r="EWK43" s="3188"/>
      <c r="EWL43" s="3188"/>
      <c r="EWM43" s="3188"/>
      <c r="EWN43" s="3188"/>
      <c r="EWO43" s="3188"/>
      <c r="EWP43" s="3188"/>
      <c r="EWQ43" s="3188"/>
      <c r="EWR43" s="3188"/>
      <c r="EWS43" s="3188"/>
      <c r="EWT43" s="3188"/>
      <c r="EWU43" s="3188"/>
      <c r="EWV43" s="3188"/>
      <c r="EWW43" s="3188"/>
      <c r="EWX43" s="3188"/>
      <c r="EWY43" s="3188"/>
      <c r="EWZ43" s="3188"/>
      <c r="EXA43" s="3188"/>
      <c r="EXB43" s="3188"/>
      <c r="EXC43" s="3188"/>
      <c r="EXD43" s="3188"/>
      <c r="EXE43" s="3188"/>
      <c r="EXF43" s="3188"/>
      <c r="EXG43" s="3188"/>
      <c r="EXH43" s="3188"/>
      <c r="EXI43" s="3188"/>
      <c r="EXJ43" s="3188"/>
      <c r="EXK43" s="3188"/>
      <c r="EXL43" s="3188"/>
      <c r="EXM43" s="3188"/>
      <c r="EXN43" s="3188"/>
      <c r="EXO43" s="3188"/>
      <c r="EXP43" s="3188"/>
      <c r="EXQ43" s="3188"/>
      <c r="EXR43" s="3188"/>
      <c r="EXS43" s="3188"/>
      <c r="EXT43" s="3188"/>
      <c r="EXU43" s="3188"/>
      <c r="EXV43" s="3188"/>
      <c r="EXW43" s="3188"/>
      <c r="EXX43" s="3188"/>
      <c r="EXY43" s="3188"/>
      <c r="EXZ43" s="3188"/>
      <c r="EYA43" s="3188"/>
      <c r="EYB43" s="3188"/>
      <c r="EYC43" s="3188"/>
      <c r="EYD43" s="3188"/>
      <c r="EYE43" s="3188"/>
      <c r="EYF43" s="3188"/>
      <c r="EYG43" s="3188"/>
      <c r="EYH43" s="3188"/>
      <c r="EYI43" s="3188"/>
      <c r="EYJ43" s="3188"/>
      <c r="EYK43" s="3188"/>
      <c r="EYL43" s="3188"/>
      <c r="EYM43" s="3188"/>
      <c r="EYN43" s="3188"/>
      <c r="EYO43" s="3188"/>
      <c r="EYP43" s="3188"/>
      <c r="EYQ43" s="3188"/>
      <c r="EYR43" s="3188"/>
      <c r="EYS43" s="3188"/>
      <c r="EYT43" s="3188"/>
      <c r="EYU43" s="3188"/>
      <c r="EYV43" s="3188"/>
      <c r="EYW43" s="3188"/>
      <c r="EYX43" s="3188"/>
      <c r="EYY43" s="3188"/>
      <c r="EYZ43" s="3188"/>
      <c r="EZA43" s="3188"/>
      <c r="EZB43" s="3188"/>
      <c r="EZC43" s="3188"/>
      <c r="EZD43" s="3188"/>
      <c r="EZE43" s="3188"/>
      <c r="EZF43" s="3188"/>
      <c r="EZG43" s="3188"/>
      <c r="EZH43" s="3188"/>
      <c r="EZI43" s="3188"/>
      <c r="EZJ43" s="3188"/>
      <c r="EZK43" s="3188"/>
      <c r="EZL43" s="3188"/>
      <c r="EZM43" s="3188"/>
      <c r="EZN43" s="3188"/>
      <c r="EZO43" s="3188"/>
      <c r="EZP43" s="3188"/>
      <c r="EZQ43" s="3188"/>
      <c r="EZR43" s="3188"/>
      <c r="EZS43" s="3188"/>
      <c r="EZT43" s="3188"/>
      <c r="EZU43" s="3188"/>
      <c r="EZV43" s="3188"/>
      <c r="EZW43" s="3188"/>
      <c r="EZX43" s="3188"/>
      <c r="EZY43" s="3188"/>
      <c r="EZZ43" s="3188"/>
      <c r="FAA43" s="3188"/>
      <c r="FAB43" s="3188"/>
      <c r="FAC43" s="3188"/>
      <c r="FAD43" s="3188"/>
      <c r="FAE43" s="3188"/>
      <c r="FAF43" s="3188"/>
      <c r="FAG43" s="3188"/>
      <c r="FAH43" s="3188"/>
      <c r="FAI43" s="3188"/>
      <c r="FAJ43" s="3188"/>
      <c r="FAK43" s="3188"/>
      <c r="FAL43" s="3188"/>
      <c r="FAM43" s="3188"/>
      <c r="FAN43" s="3188"/>
      <c r="FAO43" s="3188"/>
      <c r="FAP43" s="3188"/>
      <c r="FAQ43" s="3188"/>
      <c r="FAR43" s="3188"/>
      <c r="FAS43" s="3188"/>
      <c r="FAT43" s="3188"/>
      <c r="FAU43" s="3188"/>
      <c r="FAV43" s="3188"/>
      <c r="FAW43" s="3188"/>
      <c r="FAX43" s="3188"/>
      <c r="FAY43" s="3188"/>
      <c r="FAZ43" s="3188"/>
      <c r="FBA43" s="3188"/>
      <c r="FBB43" s="3188"/>
      <c r="FBC43" s="3188"/>
      <c r="FBD43" s="3188"/>
      <c r="FBE43" s="3188"/>
      <c r="FBF43" s="3188"/>
      <c r="FBG43" s="3188"/>
      <c r="FBH43" s="3188"/>
      <c r="FBI43" s="3188"/>
      <c r="FBJ43" s="3188"/>
      <c r="FBK43" s="3188"/>
      <c r="FBL43" s="3188"/>
      <c r="FBM43" s="3188"/>
      <c r="FBN43" s="3188"/>
      <c r="FBO43" s="3188"/>
      <c r="FBP43" s="3188"/>
      <c r="FBQ43" s="3188"/>
      <c r="FBR43" s="3188"/>
      <c r="FBS43" s="3188"/>
      <c r="FBT43" s="3188"/>
      <c r="FBU43" s="3188"/>
      <c r="FBV43" s="3188"/>
      <c r="FBW43" s="3188"/>
      <c r="FBX43" s="3188"/>
      <c r="FBY43" s="3188"/>
      <c r="FBZ43" s="3188"/>
      <c r="FCA43" s="3188"/>
      <c r="FCB43" s="3188"/>
      <c r="FCC43" s="3188"/>
      <c r="FCD43" s="3188"/>
      <c r="FCE43" s="3188"/>
      <c r="FCF43" s="3188"/>
      <c r="FCG43" s="3188"/>
      <c r="FCH43" s="3188"/>
      <c r="FCI43" s="3188"/>
      <c r="FCJ43" s="3188"/>
      <c r="FCK43" s="3188"/>
      <c r="FCL43" s="3188"/>
      <c r="FCM43" s="3188"/>
      <c r="FCN43" s="3188"/>
      <c r="FCO43" s="3188"/>
      <c r="FCP43" s="3188"/>
      <c r="FCQ43" s="3188"/>
      <c r="FCR43" s="3188"/>
      <c r="FCS43" s="3188"/>
      <c r="FCT43" s="3188"/>
      <c r="FCU43" s="3188"/>
      <c r="FCV43" s="3188"/>
      <c r="FCW43" s="3188"/>
      <c r="FCX43" s="3188"/>
      <c r="FCY43" s="3188"/>
      <c r="FCZ43" s="3188"/>
      <c r="FDA43" s="3188"/>
      <c r="FDB43" s="3188"/>
      <c r="FDC43" s="3188"/>
      <c r="FDD43" s="3188"/>
      <c r="FDE43" s="3188"/>
      <c r="FDF43" s="3188"/>
      <c r="FDG43" s="3188"/>
      <c r="FDH43" s="3188"/>
      <c r="FDI43" s="3188"/>
      <c r="FDJ43" s="3188"/>
      <c r="FDK43" s="3188"/>
      <c r="FDL43" s="3188"/>
      <c r="FDM43" s="3188"/>
      <c r="FDN43" s="3188"/>
      <c r="FDO43" s="3188"/>
      <c r="FDP43" s="3188"/>
      <c r="FDQ43" s="3188"/>
      <c r="FDR43" s="3188"/>
      <c r="FDS43" s="3188"/>
      <c r="FDT43" s="3188"/>
      <c r="FDU43" s="3188"/>
      <c r="FDV43" s="3188"/>
      <c r="FDW43" s="3188"/>
      <c r="FDX43" s="3188"/>
      <c r="FDY43" s="3188"/>
      <c r="FDZ43" s="3188"/>
      <c r="FEA43" s="3188"/>
      <c r="FEB43" s="3188"/>
      <c r="FEC43" s="3188"/>
      <c r="FED43" s="3188"/>
      <c r="FEE43" s="3188"/>
      <c r="FEF43" s="3188"/>
      <c r="FEG43" s="3188"/>
      <c r="FEH43" s="3188"/>
      <c r="FEI43" s="3188"/>
      <c r="FEJ43" s="3188"/>
      <c r="FEK43" s="3188"/>
      <c r="FEL43" s="3188"/>
      <c r="FEM43" s="3188"/>
      <c r="FEN43" s="3188"/>
      <c r="FEO43" s="3188"/>
      <c r="FEP43" s="3188"/>
      <c r="FEQ43" s="3188"/>
      <c r="FER43" s="3188"/>
      <c r="FES43" s="3188"/>
      <c r="FET43" s="3188"/>
      <c r="FEU43" s="3188"/>
      <c r="FEV43" s="3188"/>
      <c r="FEW43" s="3188"/>
      <c r="FEX43" s="3188"/>
      <c r="FEY43" s="3188"/>
      <c r="FEZ43" s="3188"/>
      <c r="FFA43" s="3188"/>
      <c r="FFB43" s="3188"/>
      <c r="FFC43" s="3188"/>
      <c r="FFD43" s="3188"/>
      <c r="FFE43" s="3188"/>
      <c r="FFF43" s="3188"/>
      <c r="FFG43" s="3188"/>
      <c r="FFH43" s="3188"/>
      <c r="FFI43" s="3188"/>
      <c r="FFJ43" s="3188"/>
      <c r="FFK43" s="3188"/>
      <c r="FFL43" s="3188"/>
      <c r="FFM43" s="3188"/>
      <c r="FFN43" s="3188"/>
      <c r="FFO43" s="3188"/>
      <c r="FFP43" s="3188"/>
      <c r="FFQ43" s="3188"/>
      <c r="FFR43" s="3188"/>
      <c r="FFS43" s="3188"/>
      <c r="FFT43" s="3188"/>
      <c r="FFU43" s="3188"/>
      <c r="FFV43" s="3188"/>
      <c r="FFW43" s="3188"/>
      <c r="FFX43" s="3188"/>
      <c r="FFY43" s="3188"/>
      <c r="FFZ43" s="3188"/>
      <c r="FGA43" s="3188"/>
      <c r="FGB43" s="3188"/>
      <c r="FGC43" s="3188"/>
      <c r="FGD43" s="3188"/>
      <c r="FGE43" s="3188"/>
      <c r="FGF43" s="3188"/>
      <c r="FGG43" s="3188"/>
      <c r="FGH43" s="3188"/>
      <c r="FGI43" s="3188"/>
      <c r="FGJ43" s="3188"/>
      <c r="FGK43" s="3188"/>
      <c r="FGL43" s="3188"/>
      <c r="FGM43" s="3188"/>
      <c r="FGN43" s="3188"/>
      <c r="FGO43" s="3188"/>
      <c r="FGP43" s="3188"/>
      <c r="FGQ43" s="3188"/>
      <c r="FGR43" s="3188"/>
      <c r="FGS43" s="3188"/>
      <c r="FGT43" s="3188"/>
      <c r="FGU43" s="3188"/>
      <c r="FGV43" s="3188"/>
      <c r="FGW43" s="3188"/>
      <c r="FGX43" s="3188"/>
      <c r="FGY43" s="3188"/>
      <c r="FGZ43" s="3188"/>
      <c r="FHA43" s="3188"/>
      <c r="FHB43" s="3188"/>
      <c r="FHC43" s="3188"/>
      <c r="FHD43" s="3188"/>
      <c r="FHE43" s="3188"/>
      <c r="FHF43" s="3188"/>
      <c r="FHG43" s="3188"/>
      <c r="FHH43" s="3188"/>
      <c r="FHI43" s="3188"/>
      <c r="FHJ43" s="3188"/>
      <c r="FHK43" s="3188"/>
      <c r="FHL43" s="3188"/>
      <c r="FHM43" s="3188"/>
      <c r="FHN43" s="3188"/>
      <c r="FHO43" s="3188"/>
      <c r="FHP43" s="3188"/>
      <c r="FHQ43" s="3188"/>
      <c r="FHR43" s="3188"/>
      <c r="FHS43" s="3188"/>
      <c r="FHT43" s="3188"/>
      <c r="FHU43" s="3188"/>
      <c r="FHV43" s="3188"/>
      <c r="FHW43" s="3188"/>
      <c r="FHX43" s="3188"/>
      <c r="FHY43" s="3188"/>
      <c r="FHZ43" s="3188"/>
      <c r="FIA43" s="3188"/>
      <c r="FIB43" s="3188"/>
      <c r="FIC43" s="3188"/>
      <c r="FID43" s="3188"/>
      <c r="FIE43" s="3188"/>
      <c r="FIF43" s="3188"/>
      <c r="FIG43" s="3188"/>
      <c r="FIH43" s="3188"/>
      <c r="FII43" s="3188"/>
      <c r="FIJ43" s="3188"/>
      <c r="FIK43" s="3188"/>
      <c r="FIL43" s="3188"/>
      <c r="FIM43" s="3188"/>
      <c r="FIN43" s="3188"/>
      <c r="FIO43" s="3188"/>
      <c r="FIP43" s="3188"/>
      <c r="FIQ43" s="3188"/>
      <c r="FIR43" s="3188"/>
      <c r="FIS43" s="3188"/>
      <c r="FIT43" s="3188"/>
      <c r="FIU43" s="3188"/>
      <c r="FIV43" s="3188"/>
      <c r="FIW43" s="3188"/>
      <c r="FIX43" s="3188"/>
      <c r="FIY43" s="3188"/>
      <c r="FIZ43" s="3188"/>
      <c r="FJA43" s="3188"/>
      <c r="FJB43" s="3188"/>
      <c r="FJC43" s="3188"/>
      <c r="FJD43" s="3188"/>
      <c r="FJE43" s="3188"/>
      <c r="FJF43" s="3188"/>
      <c r="FJG43" s="3188"/>
      <c r="FJH43" s="3188"/>
      <c r="FJI43" s="3188"/>
      <c r="FJJ43" s="3188"/>
      <c r="FJK43" s="3188"/>
      <c r="FJL43" s="3188"/>
      <c r="FJM43" s="3188"/>
      <c r="FJN43" s="3188"/>
      <c r="FJO43" s="3188"/>
      <c r="FJP43" s="3188"/>
      <c r="FJQ43" s="3188"/>
      <c r="FJR43" s="3188"/>
      <c r="FJS43" s="3188"/>
      <c r="FJT43" s="3188"/>
      <c r="FJU43" s="3188"/>
      <c r="FJV43" s="3188"/>
      <c r="FJW43" s="3188"/>
      <c r="FJX43" s="3188"/>
      <c r="FJY43" s="3188"/>
      <c r="FJZ43" s="3188"/>
      <c r="FKA43" s="3188"/>
      <c r="FKB43" s="3188"/>
      <c r="FKC43" s="3188"/>
      <c r="FKD43" s="3188"/>
      <c r="FKE43" s="3188"/>
      <c r="FKF43" s="3188"/>
      <c r="FKG43" s="3188"/>
      <c r="FKH43" s="3188"/>
      <c r="FKI43" s="3188"/>
      <c r="FKJ43" s="3188"/>
      <c r="FKK43" s="3188"/>
      <c r="FKL43" s="3188"/>
      <c r="FKM43" s="3188"/>
      <c r="FKN43" s="3188"/>
      <c r="FKO43" s="3188"/>
      <c r="FKP43" s="3188"/>
      <c r="FKQ43" s="3188"/>
      <c r="FKR43" s="3188"/>
      <c r="FKS43" s="3188"/>
      <c r="FKT43" s="3188"/>
      <c r="FKU43" s="3188"/>
      <c r="FKV43" s="3188"/>
      <c r="FKW43" s="3188"/>
      <c r="FKX43" s="3188"/>
      <c r="FKY43" s="3188"/>
      <c r="FKZ43" s="3188"/>
      <c r="FLA43" s="3188"/>
      <c r="FLB43" s="3188"/>
      <c r="FLC43" s="3188"/>
      <c r="FLD43" s="3188"/>
      <c r="FLE43" s="3188"/>
      <c r="FLF43" s="3188"/>
      <c r="FLG43" s="3188"/>
      <c r="FLH43" s="3188"/>
      <c r="FLI43" s="3188"/>
      <c r="FLJ43" s="3188"/>
      <c r="FLK43" s="3188"/>
      <c r="FLL43" s="3188"/>
      <c r="FLM43" s="3188"/>
      <c r="FLN43" s="3188"/>
      <c r="FLO43" s="3188"/>
      <c r="FLP43" s="3188"/>
      <c r="FLQ43" s="3188"/>
      <c r="FLR43" s="3188"/>
      <c r="FLS43" s="3188"/>
      <c r="FLT43" s="3188"/>
      <c r="FLU43" s="3188"/>
      <c r="FLV43" s="3188"/>
      <c r="FLW43" s="3188"/>
      <c r="FLX43" s="3188"/>
      <c r="FLY43" s="3188"/>
      <c r="FLZ43" s="3188"/>
      <c r="FMA43" s="3188"/>
      <c r="FMB43" s="3188"/>
      <c r="FMC43" s="3188"/>
      <c r="FMD43" s="3188"/>
      <c r="FME43" s="3188"/>
      <c r="FMF43" s="3188"/>
      <c r="FMG43" s="3188"/>
      <c r="FMH43" s="3188"/>
      <c r="FMI43" s="3188"/>
      <c r="FMJ43" s="3188"/>
      <c r="FMK43" s="3188"/>
      <c r="FML43" s="3188"/>
      <c r="FMM43" s="3188"/>
      <c r="FMN43" s="3188"/>
      <c r="FMO43" s="3188"/>
      <c r="FMP43" s="3188"/>
      <c r="FMQ43" s="3188"/>
      <c r="FMR43" s="3188"/>
      <c r="FMS43" s="3188"/>
      <c r="FMT43" s="3188"/>
      <c r="FMU43" s="3188"/>
      <c r="FMV43" s="3188"/>
      <c r="FMW43" s="3188"/>
      <c r="FMX43" s="3188"/>
      <c r="FMY43" s="3188"/>
      <c r="FMZ43" s="3188"/>
      <c r="FNA43" s="3188"/>
      <c r="FNB43" s="3188"/>
      <c r="FNC43" s="3188"/>
      <c r="FND43" s="3188"/>
      <c r="FNE43" s="3188"/>
      <c r="FNF43" s="3188"/>
      <c r="FNG43" s="3188"/>
      <c r="FNH43" s="3188"/>
      <c r="FNI43" s="3188"/>
      <c r="FNJ43" s="3188"/>
      <c r="FNK43" s="3188"/>
      <c r="FNL43" s="3188"/>
      <c r="FNM43" s="3188"/>
      <c r="FNN43" s="3188"/>
      <c r="FNO43" s="3188"/>
      <c r="FNP43" s="3188"/>
      <c r="FNQ43" s="3188"/>
      <c r="FNR43" s="3188"/>
      <c r="FNS43" s="3188"/>
      <c r="FNT43" s="3188"/>
      <c r="FNU43" s="3188"/>
      <c r="FNV43" s="3188"/>
      <c r="FNW43" s="3188"/>
      <c r="FNX43" s="3188"/>
      <c r="FNY43" s="3188"/>
      <c r="FNZ43" s="3188"/>
      <c r="FOA43" s="3188"/>
      <c r="FOB43" s="3188"/>
      <c r="FOC43" s="3188"/>
      <c r="FOD43" s="3188"/>
      <c r="FOE43" s="3188"/>
      <c r="FOF43" s="3188"/>
      <c r="FOG43" s="3188"/>
      <c r="FOH43" s="3188"/>
      <c r="FOI43" s="3188"/>
      <c r="FOJ43" s="3188"/>
      <c r="FOK43" s="3188"/>
      <c r="FOL43" s="3188"/>
      <c r="FOM43" s="3188"/>
      <c r="FON43" s="3188"/>
      <c r="FOO43" s="3188"/>
      <c r="FOP43" s="3188"/>
      <c r="FOQ43" s="3188"/>
      <c r="FOR43" s="3188"/>
      <c r="FOS43" s="3188"/>
      <c r="FOT43" s="3188"/>
      <c r="FOU43" s="3188"/>
      <c r="FOV43" s="3188"/>
      <c r="FOW43" s="3188"/>
      <c r="FOX43" s="3188"/>
      <c r="FOY43" s="3188"/>
      <c r="FOZ43" s="3188"/>
      <c r="FPA43" s="3188"/>
      <c r="FPB43" s="3188"/>
      <c r="FPC43" s="3188"/>
      <c r="FPD43" s="3188"/>
      <c r="FPE43" s="3188"/>
      <c r="FPF43" s="3188"/>
      <c r="FPG43" s="3188"/>
      <c r="FPH43" s="3188"/>
      <c r="FPI43" s="3188"/>
      <c r="FPJ43" s="3188"/>
      <c r="FPK43" s="3188"/>
      <c r="FPL43" s="3188"/>
      <c r="FPM43" s="3188"/>
      <c r="FPN43" s="3188"/>
      <c r="FPO43" s="3188"/>
      <c r="FPP43" s="3188"/>
      <c r="FPQ43" s="3188"/>
      <c r="FPR43" s="3188"/>
      <c r="FPS43" s="3188"/>
      <c r="FPT43" s="3188"/>
      <c r="FPU43" s="3188"/>
      <c r="FPV43" s="3188"/>
      <c r="FPW43" s="3188"/>
      <c r="FPX43" s="3188"/>
      <c r="FPY43" s="3188"/>
      <c r="FPZ43" s="3188"/>
      <c r="FQA43" s="3188"/>
      <c r="FQB43" s="3188"/>
      <c r="FQC43" s="3188"/>
      <c r="FQD43" s="3188"/>
      <c r="FQE43" s="3188"/>
      <c r="FQF43" s="3188"/>
      <c r="FQG43" s="3188"/>
      <c r="FQH43" s="3188"/>
      <c r="FQI43" s="3188"/>
      <c r="FQJ43" s="3188"/>
      <c r="FQK43" s="3188"/>
      <c r="FQL43" s="3188"/>
      <c r="FQM43" s="3188"/>
      <c r="FQN43" s="3188"/>
      <c r="FQO43" s="3188"/>
      <c r="FQP43" s="3188"/>
      <c r="FQQ43" s="3188"/>
      <c r="FQR43" s="3188"/>
      <c r="FQS43" s="3188"/>
      <c r="FQT43" s="3188"/>
      <c r="FQU43" s="3188"/>
      <c r="FQV43" s="3188"/>
      <c r="FQW43" s="3188"/>
      <c r="FQX43" s="3188"/>
      <c r="FQY43" s="3188"/>
      <c r="FQZ43" s="3188"/>
      <c r="FRA43" s="3188"/>
      <c r="FRB43" s="3188"/>
      <c r="FRC43" s="3188"/>
      <c r="FRD43" s="3188"/>
      <c r="FRE43" s="3188"/>
      <c r="FRF43" s="3188"/>
      <c r="FRG43" s="3188"/>
      <c r="FRH43" s="3188"/>
      <c r="FRI43" s="3188"/>
      <c r="FRJ43" s="3188"/>
      <c r="FRK43" s="3188"/>
      <c r="FRL43" s="3188"/>
      <c r="FRM43" s="3188"/>
      <c r="FRN43" s="3188"/>
      <c r="FRO43" s="3188"/>
      <c r="FRP43" s="3188"/>
      <c r="FRQ43" s="3188"/>
      <c r="FRR43" s="3188"/>
      <c r="FRS43" s="3188"/>
      <c r="FRT43" s="3188"/>
      <c r="FRU43" s="3188"/>
      <c r="FRV43" s="3188"/>
      <c r="FRW43" s="3188"/>
      <c r="FRX43" s="3188"/>
      <c r="FRY43" s="3188"/>
      <c r="FRZ43" s="3188"/>
      <c r="FSA43" s="3188"/>
      <c r="FSB43" s="3188"/>
      <c r="FSC43" s="3188"/>
      <c r="FSD43" s="3188"/>
      <c r="FSE43" s="3188"/>
      <c r="FSF43" s="3188"/>
      <c r="FSG43" s="3188"/>
      <c r="FSH43" s="3188"/>
      <c r="FSI43" s="3188"/>
      <c r="FSJ43" s="3188"/>
      <c r="FSK43" s="3188"/>
      <c r="FSL43" s="3188"/>
      <c r="FSM43" s="3188"/>
      <c r="FSN43" s="3188"/>
      <c r="FSO43" s="3188"/>
      <c r="FSP43" s="3188"/>
      <c r="FSQ43" s="3188"/>
      <c r="FSR43" s="3188"/>
      <c r="FSS43" s="3188"/>
      <c r="FST43" s="3188"/>
      <c r="FSU43" s="3188"/>
      <c r="FSV43" s="3188"/>
      <c r="FSW43" s="3188"/>
      <c r="FSX43" s="3188"/>
      <c r="FSY43" s="3188"/>
      <c r="FSZ43" s="3188"/>
      <c r="FTA43" s="3188"/>
      <c r="FTB43" s="3188"/>
      <c r="FTC43" s="3188"/>
      <c r="FTD43" s="3188"/>
      <c r="FTE43" s="3188"/>
      <c r="FTF43" s="3188"/>
      <c r="FTG43" s="3188"/>
      <c r="FTH43" s="3188"/>
      <c r="FTI43" s="3188"/>
      <c r="FTJ43" s="3188"/>
      <c r="FTK43" s="3188"/>
      <c r="FTL43" s="3188"/>
      <c r="FTM43" s="3188"/>
      <c r="FTN43" s="3188"/>
      <c r="FTO43" s="3188"/>
      <c r="FTP43" s="3188"/>
      <c r="FTQ43" s="3188"/>
      <c r="FTR43" s="3188"/>
      <c r="FTS43" s="3188"/>
      <c r="FTT43" s="3188"/>
      <c r="FTU43" s="3188"/>
      <c r="FTV43" s="3188"/>
      <c r="FTW43" s="3188"/>
      <c r="FTX43" s="3188"/>
      <c r="FTY43" s="3188"/>
      <c r="FTZ43" s="3188"/>
      <c r="FUA43" s="3188"/>
      <c r="FUB43" s="3188"/>
      <c r="FUC43" s="3188"/>
      <c r="FUD43" s="3188"/>
      <c r="FUE43" s="3188"/>
      <c r="FUF43" s="3188"/>
      <c r="FUG43" s="3188"/>
      <c r="FUH43" s="3188"/>
      <c r="FUI43" s="3188"/>
      <c r="FUJ43" s="3188"/>
      <c r="FUK43" s="3188"/>
      <c r="FUL43" s="3188"/>
      <c r="FUM43" s="3188"/>
      <c r="FUN43" s="3188"/>
      <c r="FUO43" s="3188"/>
      <c r="FUP43" s="3188"/>
      <c r="FUQ43" s="3188"/>
      <c r="FUR43" s="3188"/>
      <c r="FUS43" s="3188"/>
      <c r="FUT43" s="3188"/>
      <c r="FUU43" s="3188"/>
      <c r="FUV43" s="3188"/>
      <c r="FUW43" s="3188"/>
      <c r="FUX43" s="3188"/>
      <c r="FUY43" s="3188"/>
      <c r="FUZ43" s="3188"/>
      <c r="FVA43" s="3188"/>
      <c r="FVB43" s="3188"/>
      <c r="FVC43" s="3188"/>
      <c r="FVD43" s="3188"/>
      <c r="FVE43" s="3188"/>
      <c r="FVF43" s="3188"/>
      <c r="FVG43" s="3188"/>
      <c r="FVH43" s="3188"/>
      <c r="FVI43" s="3188"/>
      <c r="FVJ43" s="3188"/>
      <c r="FVK43" s="3188"/>
      <c r="FVL43" s="3188"/>
      <c r="FVM43" s="3188"/>
      <c r="FVN43" s="3188"/>
      <c r="FVO43" s="3188"/>
      <c r="FVP43" s="3188"/>
      <c r="FVQ43" s="3188"/>
      <c r="FVR43" s="3188"/>
      <c r="FVS43" s="3188"/>
      <c r="FVT43" s="3188"/>
      <c r="FVU43" s="3188"/>
      <c r="FVV43" s="3188"/>
      <c r="FVW43" s="3188"/>
      <c r="FVX43" s="3188"/>
      <c r="FVY43" s="3188"/>
      <c r="FVZ43" s="3188"/>
      <c r="FWA43" s="3188"/>
      <c r="FWB43" s="3188"/>
      <c r="FWC43" s="3188"/>
      <c r="FWD43" s="3188"/>
      <c r="FWE43" s="3188"/>
      <c r="FWF43" s="3188"/>
      <c r="FWG43" s="3188"/>
      <c r="FWH43" s="3188"/>
      <c r="FWI43" s="3188"/>
      <c r="FWJ43" s="3188"/>
      <c r="FWK43" s="3188"/>
      <c r="FWL43" s="3188"/>
      <c r="FWM43" s="3188"/>
      <c r="FWN43" s="3188"/>
      <c r="FWO43" s="3188"/>
      <c r="FWP43" s="3188"/>
      <c r="FWQ43" s="3188"/>
      <c r="FWR43" s="3188"/>
      <c r="FWS43" s="3188"/>
      <c r="FWT43" s="3188"/>
      <c r="FWU43" s="3188"/>
      <c r="FWV43" s="3188"/>
      <c r="FWW43" s="3188"/>
      <c r="FWX43" s="3188"/>
      <c r="FWY43" s="3188"/>
      <c r="FWZ43" s="3188"/>
      <c r="FXA43" s="3188"/>
      <c r="FXB43" s="3188"/>
      <c r="FXC43" s="3188"/>
      <c r="FXD43" s="3188"/>
      <c r="FXE43" s="3188"/>
      <c r="FXF43" s="3188"/>
      <c r="FXG43" s="3188"/>
      <c r="FXH43" s="3188"/>
      <c r="FXI43" s="3188"/>
      <c r="FXJ43" s="3188"/>
      <c r="FXK43" s="3188"/>
      <c r="FXL43" s="3188"/>
      <c r="FXM43" s="3188"/>
      <c r="FXN43" s="3188"/>
      <c r="FXO43" s="3188"/>
      <c r="FXP43" s="3188"/>
      <c r="FXQ43" s="3188"/>
      <c r="FXR43" s="3188"/>
      <c r="FXS43" s="3188"/>
      <c r="FXT43" s="3188"/>
      <c r="FXU43" s="3188"/>
      <c r="FXV43" s="3188"/>
      <c r="FXW43" s="3188"/>
      <c r="FXX43" s="3188"/>
      <c r="FXY43" s="3188"/>
      <c r="FXZ43" s="3188"/>
      <c r="FYA43" s="3188"/>
      <c r="FYB43" s="3188"/>
      <c r="FYC43" s="3188"/>
      <c r="FYD43" s="3188"/>
      <c r="FYE43" s="3188"/>
      <c r="FYF43" s="3188"/>
      <c r="FYG43" s="3188"/>
      <c r="FYH43" s="3188"/>
      <c r="FYI43" s="3188"/>
      <c r="FYJ43" s="3188"/>
      <c r="FYK43" s="3188"/>
      <c r="FYL43" s="3188"/>
      <c r="FYM43" s="3188"/>
      <c r="FYN43" s="3188"/>
      <c r="FYO43" s="3188"/>
      <c r="FYP43" s="3188"/>
      <c r="FYQ43" s="3188"/>
      <c r="FYR43" s="3188"/>
      <c r="FYS43" s="3188"/>
      <c r="FYT43" s="3188"/>
      <c r="FYU43" s="3188"/>
      <c r="FYV43" s="3188"/>
      <c r="FYW43" s="3188"/>
      <c r="FYX43" s="3188"/>
      <c r="FYY43" s="3188"/>
      <c r="FYZ43" s="3188"/>
      <c r="FZA43" s="3188"/>
      <c r="FZB43" s="3188"/>
      <c r="FZC43" s="3188"/>
      <c r="FZD43" s="3188"/>
      <c r="FZE43" s="3188"/>
      <c r="FZF43" s="3188"/>
      <c r="FZG43" s="3188"/>
      <c r="FZH43" s="3188"/>
      <c r="FZI43" s="3188"/>
      <c r="FZJ43" s="3188"/>
      <c r="FZK43" s="3188"/>
      <c r="FZL43" s="3188"/>
      <c r="FZM43" s="3188"/>
      <c r="FZN43" s="3188"/>
      <c r="FZO43" s="3188"/>
      <c r="FZP43" s="3188"/>
      <c r="FZQ43" s="3188"/>
      <c r="FZR43" s="3188"/>
      <c r="FZS43" s="3188"/>
      <c r="FZT43" s="3188"/>
      <c r="FZU43" s="3188"/>
      <c r="FZV43" s="3188"/>
      <c r="FZW43" s="3188"/>
      <c r="FZX43" s="3188"/>
      <c r="FZY43" s="3188"/>
      <c r="FZZ43" s="3188"/>
      <c r="GAA43" s="3188"/>
      <c r="GAB43" s="3188"/>
      <c r="GAC43" s="3188"/>
      <c r="GAD43" s="3188"/>
      <c r="GAE43" s="3188"/>
      <c r="GAF43" s="3188"/>
      <c r="GAG43" s="3188"/>
      <c r="GAH43" s="3188"/>
      <c r="GAI43" s="3188"/>
      <c r="GAJ43" s="3188"/>
      <c r="GAK43" s="3188"/>
      <c r="GAL43" s="3188"/>
      <c r="GAM43" s="3188"/>
      <c r="GAN43" s="3188"/>
      <c r="GAO43" s="3188"/>
      <c r="GAP43" s="3188"/>
      <c r="GAQ43" s="3188"/>
      <c r="GAR43" s="3188"/>
      <c r="GAS43" s="3188"/>
      <c r="GAT43" s="3188"/>
      <c r="GAU43" s="3188"/>
      <c r="GAV43" s="3188"/>
      <c r="GAW43" s="3188"/>
      <c r="GAX43" s="3188"/>
      <c r="GAY43" s="3188"/>
      <c r="GAZ43" s="3188"/>
      <c r="GBA43" s="3188"/>
      <c r="GBB43" s="3188"/>
      <c r="GBC43" s="3188"/>
      <c r="GBD43" s="3188"/>
      <c r="GBE43" s="3188"/>
      <c r="GBF43" s="3188"/>
      <c r="GBG43" s="3188"/>
      <c r="GBH43" s="3188"/>
      <c r="GBI43" s="3188"/>
      <c r="GBJ43" s="3188"/>
      <c r="GBK43" s="3188"/>
      <c r="GBL43" s="3188"/>
      <c r="GBM43" s="3188"/>
      <c r="GBN43" s="3188"/>
      <c r="GBO43" s="3188"/>
      <c r="GBP43" s="3188"/>
      <c r="GBQ43" s="3188"/>
      <c r="GBR43" s="3188"/>
      <c r="GBS43" s="3188"/>
      <c r="GBT43" s="3188"/>
      <c r="GBU43" s="3188"/>
      <c r="GBV43" s="3188"/>
      <c r="GBW43" s="3188"/>
      <c r="GBX43" s="3188"/>
      <c r="GBY43" s="3188"/>
      <c r="GBZ43" s="3188"/>
      <c r="GCA43" s="3188"/>
      <c r="GCB43" s="3188"/>
      <c r="GCC43" s="3188"/>
      <c r="GCD43" s="3188"/>
      <c r="GCE43" s="3188"/>
      <c r="GCF43" s="3188"/>
      <c r="GCG43" s="3188"/>
      <c r="GCH43" s="3188"/>
      <c r="GCI43" s="3188"/>
      <c r="GCJ43" s="3188"/>
      <c r="GCK43" s="3188"/>
      <c r="GCL43" s="3188"/>
      <c r="GCM43" s="3188"/>
      <c r="GCN43" s="3188"/>
      <c r="GCO43" s="3188"/>
      <c r="GCP43" s="3188"/>
      <c r="GCQ43" s="3188"/>
      <c r="GCR43" s="3188"/>
      <c r="GCS43" s="3188"/>
      <c r="GCT43" s="3188"/>
      <c r="GCU43" s="3188"/>
      <c r="GCV43" s="3188"/>
      <c r="GCW43" s="3188"/>
      <c r="GCX43" s="3188"/>
      <c r="GCY43" s="3188"/>
      <c r="GCZ43" s="3188"/>
      <c r="GDA43" s="3188"/>
      <c r="GDB43" s="3188"/>
      <c r="GDC43" s="3188"/>
      <c r="GDD43" s="3188"/>
      <c r="GDE43" s="3188"/>
      <c r="GDF43" s="3188"/>
      <c r="GDG43" s="3188"/>
      <c r="GDH43" s="3188"/>
      <c r="GDI43" s="3188"/>
      <c r="GDJ43" s="3188"/>
      <c r="GDK43" s="3188"/>
      <c r="GDL43" s="3188"/>
      <c r="GDM43" s="3188"/>
      <c r="GDN43" s="3188"/>
      <c r="GDO43" s="3188"/>
      <c r="GDP43" s="3188"/>
      <c r="GDQ43" s="3188"/>
      <c r="GDR43" s="3188"/>
      <c r="GDS43" s="3188"/>
      <c r="GDT43" s="3188"/>
      <c r="GDU43" s="3188"/>
      <c r="GDV43" s="3188"/>
      <c r="GDW43" s="3188"/>
      <c r="GDX43" s="3188"/>
      <c r="GDY43" s="3188"/>
      <c r="GDZ43" s="3188"/>
      <c r="GEA43" s="3188"/>
      <c r="GEB43" s="3188"/>
      <c r="GEC43" s="3188"/>
      <c r="GED43" s="3188"/>
      <c r="GEE43" s="3188"/>
      <c r="GEF43" s="3188"/>
      <c r="GEG43" s="3188"/>
      <c r="GEH43" s="3188"/>
      <c r="GEI43" s="3188"/>
      <c r="GEJ43" s="3188"/>
      <c r="GEK43" s="3188"/>
      <c r="GEL43" s="3188"/>
      <c r="GEM43" s="3188"/>
      <c r="GEN43" s="3188"/>
      <c r="GEO43" s="3188"/>
      <c r="GEP43" s="3188"/>
      <c r="GEQ43" s="3188"/>
      <c r="GER43" s="3188"/>
      <c r="GES43" s="3188"/>
      <c r="GET43" s="3188"/>
      <c r="GEU43" s="3188"/>
      <c r="GEV43" s="3188"/>
      <c r="GEW43" s="3188"/>
      <c r="GEX43" s="3188"/>
      <c r="GEY43" s="3188"/>
      <c r="GEZ43" s="3188"/>
      <c r="GFA43" s="3188"/>
      <c r="GFB43" s="3188"/>
      <c r="GFC43" s="3188"/>
      <c r="GFD43" s="3188"/>
      <c r="GFE43" s="3188"/>
      <c r="GFF43" s="3188"/>
      <c r="GFG43" s="3188"/>
      <c r="GFH43" s="3188"/>
      <c r="GFI43" s="3188"/>
      <c r="GFJ43" s="3188"/>
      <c r="GFK43" s="3188"/>
      <c r="GFL43" s="3188"/>
      <c r="GFM43" s="3188"/>
      <c r="GFN43" s="3188"/>
      <c r="GFO43" s="3188"/>
      <c r="GFP43" s="3188"/>
      <c r="GFQ43" s="3188"/>
      <c r="GFR43" s="3188"/>
      <c r="GFS43" s="3188"/>
      <c r="GFT43" s="3188"/>
      <c r="GFU43" s="3188"/>
      <c r="GFV43" s="3188"/>
      <c r="GFW43" s="3188"/>
      <c r="GFX43" s="3188"/>
      <c r="GFY43" s="3188"/>
      <c r="GFZ43" s="3188"/>
      <c r="GGA43" s="3188"/>
      <c r="GGB43" s="3188"/>
      <c r="GGC43" s="3188"/>
      <c r="GGD43" s="3188"/>
      <c r="GGE43" s="3188"/>
      <c r="GGF43" s="3188"/>
      <c r="GGG43" s="3188"/>
      <c r="GGH43" s="3188"/>
      <c r="GGI43" s="3188"/>
      <c r="GGJ43" s="3188"/>
      <c r="GGK43" s="3188"/>
      <c r="GGL43" s="3188"/>
      <c r="GGM43" s="3188"/>
      <c r="GGN43" s="3188"/>
      <c r="GGO43" s="3188"/>
      <c r="GGP43" s="3188"/>
      <c r="GGQ43" s="3188"/>
      <c r="GGR43" s="3188"/>
      <c r="GGS43" s="3188"/>
      <c r="GGT43" s="3188"/>
      <c r="GGU43" s="3188"/>
      <c r="GGV43" s="3188"/>
      <c r="GGW43" s="3188"/>
      <c r="GGX43" s="3188"/>
      <c r="GGY43" s="3188"/>
      <c r="GGZ43" s="3188"/>
      <c r="GHA43" s="3188"/>
      <c r="GHB43" s="3188"/>
      <c r="GHC43" s="3188"/>
      <c r="GHD43" s="3188"/>
      <c r="GHE43" s="3188"/>
      <c r="GHF43" s="3188"/>
      <c r="GHG43" s="3188"/>
      <c r="GHH43" s="3188"/>
      <c r="GHI43" s="3188"/>
      <c r="GHJ43" s="3188"/>
      <c r="GHK43" s="3188"/>
      <c r="GHL43" s="3188"/>
      <c r="GHM43" s="3188"/>
      <c r="GHN43" s="3188"/>
      <c r="GHO43" s="3188"/>
      <c r="GHP43" s="3188"/>
      <c r="GHQ43" s="3188"/>
      <c r="GHR43" s="3188"/>
      <c r="GHS43" s="3188"/>
      <c r="GHT43" s="3188"/>
      <c r="GHU43" s="3188"/>
      <c r="GHV43" s="3188"/>
      <c r="GHW43" s="3188"/>
      <c r="GHX43" s="3188"/>
      <c r="GHY43" s="3188"/>
      <c r="GHZ43" s="3188"/>
      <c r="GIA43" s="3188"/>
      <c r="GIB43" s="3188"/>
      <c r="GIC43" s="3188"/>
      <c r="GID43" s="3188"/>
      <c r="GIE43" s="3188"/>
      <c r="GIF43" s="3188"/>
      <c r="GIG43" s="3188"/>
      <c r="GIH43" s="3188"/>
      <c r="GII43" s="3188"/>
      <c r="GIJ43" s="3188"/>
      <c r="GIK43" s="3188"/>
      <c r="GIL43" s="3188"/>
      <c r="GIM43" s="3188"/>
      <c r="GIN43" s="3188"/>
      <c r="GIO43" s="3188"/>
      <c r="GIP43" s="3188"/>
      <c r="GIQ43" s="3188"/>
      <c r="GIR43" s="3188"/>
      <c r="GIS43" s="3188"/>
      <c r="GIT43" s="3188"/>
      <c r="GIU43" s="3188"/>
      <c r="GIV43" s="3188"/>
      <c r="GIW43" s="3188"/>
      <c r="GIX43" s="3188"/>
      <c r="GIY43" s="3188"/>
      <c r="GIZ43" s="3188"/>
      <c r="GJA43" s="3188"/>
      <c r="GJB43" s="3188"/>
      <c r="GJC43" s="3188"/>
      <c r="GJD43" s="3188"/>
      <c r="GJE43" s="3188"/>
      <c r="GJF43" s="3188"/>
      <c r="GJG43" s="3188"/>
      <c r="GJH43" s="3188"/>
      <c r="GJI43" s="3188"/>
      <c r="GJJ43" s="3188"/>
      <c r="GJK43" s="3188"/>
      <c r="GJL43" s="3188"/>
      <c r="GJM43" s="3188"/>
      <c r="GJN43" s="3188"/>
      <c r="GJO43" s="3188"/>
      <c r="GJP43" s="3188"/>
      <c r="GJQ43" s="3188"/>
      <c r="GJR43" s="3188"/>
      <c r="GJS43" s="3188"/>
      <c r="GJT43" s="3188"/>
      <c r="GJU43" s="3188"/>
      <c r="GJV43" s="3188"/>
      <c r="GJW43" s="3188"/>
      <c r="GJX43" s="3188"/>
      <c r="GJY43" s="3188"/>
      <c r="GJZ43" s="3188"/>
      <c r="GKA43" s="3188"/>
      <c r="GKB43" s="3188"/>
      <c r="GKC43" s="3188"/>
      <c r="GKD43" s="3188"/>
      <c r="GKE43" s="3188"/>
      <c r="GKF43" s="3188"/>
      <c r="GKG43" s="3188"/>
      <c r="GKH43" s="3188"/>
      <c r="GKI43" s="3188"/>
      <c r="GKJ43" s="3188"/>
      <c r="GKK43" s="3188"/>
      <c r="GKL43" s="3188"/>
      <c r="GKM43" s="3188"/>
      <c r="GKN43" s="3188"/>
      <c r="GKO43" s="3188"/>
      <c r="GKP43" s="3188"/>
      <c r="GKQ43" s="3188"/>
      <c r="GKR43" s="3188"/>
      <c r="GKS43" s="3188"/>
      <c r="GKT43" s="3188"/>
      <c r="GKU43" s="3188"/>
      <c r="GKV43" s="3188"/>
      <c r="GKW43" s="3188"/>
      <c r="GKX43" s="3188"/>
      <c r="GKY43" s="3188"/>
      <c r="GKZ43" s="3188"/>
      <c r="GLA43" s="3188"/>
      <c r="GLB43" s="3188"/>
      <c r="GLC43" s="3188"/>
      <c r="GLD43" s="3188"/>
      <c r="GLE43" s="3188"/>
      <c r="GLF43" s="3188"/>
      <c r="GLG43" s="3188"/>
      <c r="GLH43" s="3188"/>
      <c r="GLI43" s="3188"/>
      <c r="GLJ43" s="3188"/>
      <c r="GLK43" s="3188"/>
      <c r="GLL43" s="3188"/>
      <c r="GLM43" s="3188"/>
      <c r="GLN43" s="3188"/>
      <c r="GLO43" s="3188"/>
      <c r="GLP43" s="3188"/>
      <c r="GLQ43" s="3188"/>
      <c r="GLR43" s="3188"/>
      <c r="GLS43" s="3188"/>
      <c r="GLT43" s="3188"/>
      <c r="GLU43" s="3188"/>
      <c r="GLV43" s="3188"/>
      <c r="GLW43" s="3188"/>
      <c r="GLX43" s="3188"/>
      <c r="GLY43" s="3188"/>
      <c r="GLZ43" s="3188"/>
      <c r="GMA43" s="3188"/>
      <c r="GMB43" s="3188"/>
      <c r="GMC43" s="3188"/>
      <c r="GMD43" s="3188"/>
      <c r="GME43" s="3188"/>
      <c r="GMF43" s="3188"/>
      <c r="GMG43" s="3188"/>
      <c r="GMH43" s="3188"/>
      <c r="GMI43" s="3188"/>
      <c r="GMJ43" s="3188"/>
      <c r="GMK43" s="3188"/>
      <c r="GML43" s="3188"/>
      <c r="GMM43" s="3188"/>
      <c r="GMN43" s="3188"/>
      <c r="GMO43" s="3188"/>
      <c r="GMP43" s="3188"/>
      <c r="GMQ43" s="3188"/>
      <c r="GMR43" s="3188"/>
      <c r="GMS43" s="3188"/>
      <c r="GMT43" s="3188"/>
      <c r="GMU43" s="3188"/>
      <c r="GMV43" s="3188"/>
      <c r="GMW43" s="3188"/>
      <c r="GMX43" s="3188"/>
      <c r="GMY43" s="3188"/>
      <c r="GMZ43" s="3188"/>
      <c r="GNA43" s="3188"/>
      <c r="GNB43" s="3188"/>
      <c r="GNC43" s="3188"/>
      <c r="GND43" s="3188"/>
      <c r="GNE43" s="3188"/>
      <c r="GNF43" s="3188"/>
      <c r="GNG43" s="3188"/>
      <c r="GNH43" s="3188"/>
      <c r="GNI43" s="3188"/>
      <c r="GNJ43" s="3188"/>
      <c r="GNK43" s="3188"/>
      <c r="GNL43" s="3188"/>
      <c r="GNM43" s="3188"/>
      <c r="GNN43" s="3188"/>
      <c r="GNO43" s="3188"/>
      <c r="GNP43" s="3188"/>
      <c r="GNQ43" s="3188"/>
      <c r="GNR43" s="3188"/>
      <c r="GNS43" s="3188"/>
      <c r="GNT43" s="3188"/>
      <c r="GNU43" s="3188"/>
      <c r="GNV43" s="3188"/>
      <c r="GNW43" s="3188"/>
      <c r="GNX43" s="3188"/>
      <c r="GNY43" s="3188"/>
      <c r="GNZ43" s="3188"/>
      <c r="GOA43" s="3188"/>
      <c r="GOB43" s="3188"/>
      <c r="GOC43" s="3188"/>
      <c r="GOD43" s="3188"/>
      <c r="GOE43" s="3188"/>
      <c r="GOF43" s="3188"/>
      <c r="GOG43" s="3188"/>
      <c r="GOH43" s="3188"/>
      <c r="GOI43" s="3188"/>
      <c r="GOJ43" s="3188"/>
      <c r="GOK43" s="3188"/>
      <c r="GOL43" s="3188"/>
      <c r="GOM43" s="3188"/>
      <c r="GON43" s="3188"/>
      <c r="GOO43" s="3188"/>
      <c r="GOP43" s="3188"/>
      <c r="GOQ43" s="3188"/>
      <c r="GOR43" s="3188"/>
      <c r="GOS43" s="3188"/>
      <c r="GOT43" s="3188"/>
      <c r="GOU43" s="3188"/>
      <c r="GOV43" s="3188"/>
      <c r="GOW43" s="3188"/>
      <c r="GOX43" s="3188"/>
      <c r="GOY43" s="3188"/>
      <c r="GOZ43" s="3188"/>
      <c r="GPA43" s="3188"/>
      <c r="GPB43" s="3188"/>
      <c r="GPC43" s="3188"/>
      <c r="GPD43" s="3188"/>
      <c r="GPE43" s="3188"/>
      <c r="GPF43" s="3188"/>
      <c r="GPG43" s="3188"/>
      <c r="GPH43" s="3188"/>
      <c r="GPI43" s="3188"/>
      <c r="GPJ43" s="3188"/>
      <c r="GPK43" s="3188"/>
      <c r="GPL43" s="3188"/>
      <c r="GPM43" s="3188"/>
      <c r="GPN43" s="3188"/>
      <c r="GPO43" s="3188"/>
      <c r="GPP43" s="3188"/>
      <c r="GPQ43" s="3188"/>
      <c r="GPR43" s="3188"/>
      <c r="GPS43" s="3188"/>
      <c r="GPT43" s="3188"/>
      <c r="GPU43" s="3188"/>
      <c r="GPV43" s="3188"/>
      <c r="GPW43" s="3188"/>
      <c r="GPX43" s="3188"/>
      <c r="GPY43" s="3188"/>
      <c r="GPZ43" s="3188"/>
      <c r="GQA43" s="3188"/>
      <c r="GQB43" s="3188"/>
      <c r="GQC43" s="3188"/>
      <c r="GQD43" s="3188"/>
      <c r="GQE43" s="3188"/>
      <c r="GQF43" s="3188"/>
      <c r="GQG43" s="3188"/>
      <c r="GQH43" s="3188"/>
      <c r="GQI43" s="3188"/>
      <c r="GQJ43" s="3188"/>
      <c r="GQK43" s="3188"/>
      <c r="GQL43" s="3188"/>
      <c r="GQM43" s="3188"/>
      <c r="GQN43" s="3188"/>
      <c r="GQO43" s="3188"/>
      <c r="GQP43" s="3188"/>
      <c r="GQQ43" s="3188"/>
      <c r="GQR43" s="3188"/>
      <c r="GQS43" s="3188"/>
      <c r="GQT43" s="3188"/>
      <c r="GQU43" s="3188"/>
      <c r="GQV43" s="3188"/>
      <c r="GQW43" s="3188"/>
      <c r="GQX43" s="3188"/>
      <c r="GQY43" s="3188"/>
      <c r="GQZ43" s="3188"/>
      <c r="GRA43" s="3188"/>
      <c r="GRB43" s="3188"/>
      <c r="GRC43" s="3188"/>
      <c r="GRD43" s="3188"/>
      <c r="GRE43" s="3188"/>
      <c r="GRF43" s="3188"/>
      <c r="GRG43" s="3188"/>
      <c r="GRH43" s="3188"/>
      <c r="GRI43" s="3188"/>
      <c r="GRJ43" s="3188"/>
      <c r="GRK43" s="3188"/>
      <c r="GRL43" s="3188"/>
      <c r="GRM43" s="3188"/>
      <c r="GRN43" s="3188"/>
      <c r="GRO43" s="3188"/>
      <c r="GRP43" s="3188"/>
      <c r="GRQ43" s="3188"/>
      <c r="GRR43" s="3188"/>
      <c r="GRS43" s="3188"/>
      <c r="GRT43" s="3188"/>
      <c r="GRU43" s="3188"/>
      <c r="GRV43" s="3188"/>
      <c r="GRW43" s="3188"/>
      <c r="GRX43" s="3188"/>
      <c r="GRY43" s="3188"/>
      <c r="GRZ43" s="3188"/>
      <c r="GSA43" s="3188"/>
      <c r="GSB43" s="3188"/>
      <c r="GSC43" s="3188"/>
      <c r="GSD43" s="3188"/>
      <c r="GSE43" s="3188"/>
      <c r="GSF43" s="3188"/>
      <c r="GSG43" s="3188"/>
      <c r="GSH43" s="3188"/>
      <c r="GSI43" s="3188"/>
      <c r="GSJ43" s="3188"/>
      <c r="GSK43" s="3188"/>
      <c r="GSL43" s="3188"/>
      <c r="GSM43" s="3188"/>
      <c r="GSN43" s="3188"/>
      <c r="GSO43" s="3188"/>
      <c r="GSP43" s="3188"/>
      <c r="GSQ43" s="3188"/>
      <c r="GSR43" s="3188"/>
      <c r="GSS43" s="3188"/>
      <c r="GST43" s="3188"/>
      <c r="GSU43" s="3188"/>
      <c r="GSV43" s="3188"/>
      <c r="GSW43" s="3188"/>
      <c r="GSX43" s="3188"/>
      <c r="GSY43" s="3188"/>
      <c r="GSZ43" s="3188"/>
      <c r="GTA43" s="3188"/>
      <c r="GTB43" s="3188"/>
      <c r="GTC43" s="3188"/>
      <c r="GTD43" s="3188"/>
      <c r="GTE43" s="3188"/>
      <c r="GTF43" s="3188"/>
      <c r="GTG43" s="3188"/>
      <c r="GTH43" s="3188"/>
      <c r="GTI43" s="3188"/>
      <c r="GTJ43" s="3188"/>
      <c r="GTK43" s="3188"/>
      <c r="GTL43" s="3188"/>
      <c r="GTM43" s="3188"/>
      <c r="GTN43" s="3188"/>
      <c r="GTO43" s="3188"/>
      <c r="GTP43" s="3188"/>
      <c r="GTQ43" s="3188"/>
      <c r="GTR43" s="3188"/>
      <c r="GTS43" s="3188"/>
      <c r="GTT43" s="3188"/>
      <c r="GTU43" s="3188"/>
      <c r="GTV43" s="3188"/>
      <c r="GTW43" s="3188"/>
      <c r="GTX43" s="3188"/>
      <c r="GTY43" s="3188"/>
      <c r="GTZ43" s="3188"/>
      <c r="GUA43" s="3188"/>
      <c r="GUB43" s="3188"/>
      <c r="GUC43" s="3188"/>
      <c r="GUD43" s="3188"/>
      <c r="GUE43" s="3188"/>
      <c r="GUF43" s="3188"/>
      <c r="GUG43" s="3188"/>
      <c r="GUH43" s="3188"/>
      <c r="GUI43" s="3188"/>
      <c r="GUJ43" s="3188"/>
      <c r="GUK43" s="3188"/>
      <c r="GUL43" s="3188"/>
      <c r="GUM43" s="3188"/>
      <c r="GUN43" s="3188"/>
      <c r="GUO43" s="3188"/>
      <c r="GUP43" s="3188"/>
      <c r="GUQ43" s="3188"/>
      <c r="GUR43" s="3188"/>
      <c r="GUS43" s="3188"/>
      <c r="GUT43" s="3188"/>
      <c r="GUU43" s="3188"/>
      <c r="GUV43" s="3188"/>
      <c r="GUW43" s="3188"/>
      <c r="GUX43" s="3188"/>
      <c r="GUY43" s="3188"/>
      <c r="GUZ43" s="3188"/>
      <c r="GVA43" s="3188"/>
      <c r="GVB43" s="3188"/>
      <c r="GVC43" s="3188"/>
      <c r="GVD43" s="3188"/>
      <c r="GVE43" s="3188"/>
      <c r="GVF43" s="3188"/>
      <c r="GVG43" s="3188"/>
      <c r="GVH43" s="3188"/>
      <c r="GVI43" s="3188"/>
      <c r="GVJ43" s="3188"/>
      <c r="GVK43" s="3188"/>
      <c r="GVL43" s="3188"/>
      <c r="GVM43" s="3188"/>
      <c r="GVN43" s="3188"/>
      <c r="GVO43" s="3188"/>
      <c r="GVP43" s="3188"/>
      <c r="GVQ43" s="3188"/>
      <c r="GVR43" s="3188"/>
      <c r="GVS43" s="3188"/>
      <c r="GVT43" s="3188"/>
      <c r="GVU43" s="3188"/>
      <c r="GVV43" s="3188"/>
      <c r="GVW43" s="3188"/>
      <c r="GVX43" s="3188"/>
      <c r="GVY43" s="3188"/>
      <c r="GVZ43" s="3188"/>
      <c r="GWA43" s="3188"/>
      <c r="GWB43" s="3188"/>
      <c r="GWC43" s="3188"/>
      <c r="GWD43" s="3188"/>
      <c r="GWE43" s="3188"/>
      <c r="GWF43" s="3188"/>
      <c r="GWG43" s="3188"/>
      <c r="GWH43" s="3188"/>
      <c r="GWI43" s="3188"/>
      <c r="GWJ43" s="3188"/>
      <c r="GWK43" s="3188"/>
      <c r="GWL43" s="3188"/>
      <c r="GWM43" s="3188"/>
      <c r="GWN43" s="3188"/>
      <c r="GWO43" s="3188"/>
      <c r="GWP43" s="3188"/>
      <c r="GWQ43" s="3188"/>
      <c r="GWR43" s="3188"/>
      <c r="GWS43" s="3188"/>
      <c r="GWT43" s="3188"/>
      <c r="GWU43" s="3188"/>
      <c r="GWV43" s="3188"/>
      <c r="GWW43" s="3188"/>
      <c r="GWX43" s="3188"/>
      <c r="GWY43" s="3188"/>
      <c r="GWZ43" s="3188"/>
      <c r="GXA43" s="3188"/>
      <c r="GXB43" s="3188"/>
      <c r="GXC43" s="3188"/>
      <c r="GXD43" s="3188"/>
      <c r="GXE43" s="3188"/>
      <c r="GXF43" s="3188"/>
      <c r="GXG43" s="3188"/>
      <c r="GXH43" s="3188"/>
      <c r="GXI43" s="3188"/>
      <c r="GXJ43" s="3188"/>
      <c r="GXK43" s="3188"/>
      <c r="GXL43" s="3188"/>
      <c r="GXM43" s="3188"/>
      <c r="GXN43" s="3188"/>
      <c r="GXO43" s="3188"/>
      <c r="GXP43" s="3188"/>
      <c r="GXQ43" s="3188"/>
      <c r="GXR43" s="3188"/>
      <c r="GXS43" s="3188"/>
      <c r="GXT43" s="3188"/>
      <c r="GXU43" s="3188"/>
      <c r="GXV43" s="3188"/>
      <c r="GXW43" s="3188"/>
      <c r="GXX43" s="3188"/>
      <c r="GXY43" s="3188"/>
      <c r="GXZ43" s="3188"/>
      <c r="GYA43" s="3188"/>
      <c r="GYB43" s="3188"/>
      <c r="GYC43" s="3188"/>
      <c r="GYD43" s="3188"/>
      <c r="GYE43" s="3188"/>
      <c r="GYF43" s="3188"/>
      <c r="GYG43" s="3188"/>
      <c r="GYH43" s="3188"/>
      <c r="GYI43" s="3188"/>
      <c r="GYJ43" s="3188"/>
      <c r="GYK43" s="3188"/>
      <c r="GYL43" s="3188"/>
      <c r="GYM43" s="3188"/>
      <c r="GYN43" s="3188"/>
      <c r="GYO43" s="3188"/>
      <c r="GYP43" s="3188"/>
      <c r="GYQ43" s="3188"/>
      <c r="GYR43" s="3188"/>
      <c r="GYS43" s="3188"/>
      <c r="GYT43" s="3188"/>
      <c r="GYU43" s="3188"/>
      <c r="GYV43" s="3188"/>
      <c r="GYW43" s="3188"/>
      <c r="GYX43" s="3188"/>
      <c r="GYY43" s="3188"/>
      <c r="GYZ43" s="3188"/>
      <c r="GZA43" s="3188"/>
      <c r="GZB43" s="3188"/>
      <c r="GZC43" s="3188"/>
      <c r="GZD43" s="3188"/>
      <c r="GZE43" s="3188"/>
      <c r="GZF43" s="3188"/>
      <c r="GZG43" s="3188"/>
      <c r="GZH43" s="3188"/>
      <c r="GZI43" s="3188"/>
      <c r="GZJ43" s="3188"/>
      <c r="GZK43" s="3188"/>
      <c r="GZL43" s="3188"/>
      <c r="GZM43" s="3188"/>
      <c r="GZN43" s="3188"/>
      <c r="GZO43" s="3188"/>
      <c r="GZP43" s="3188"/>
      <c r="GZQ43" s="3188"/>
      <c r="GZR43" s="3188"/>
      <c r="GZS43" s="3188"/>
      <c r="GZT43" s="3188"/>
      <c r="GZU43" s="3188"/>
      <c r="GZV43" s="3188"/>
      <c r="GZW43" s="3188"/>
      <c r="GZX43" s="3188"/>
      <c r="GZY43" s="3188"/>
      <c r="GZZ43" s="3188"/>
      <c r="HAA43" s="3188"/>
      <c r="HAB43" s="3188"/>
      <c r="HAC43" s="3188"/>
      <c r="HAD43" s="3188"/>
      <c r="HAE43" s="3188"/>
      <c r="HAF43" s="3188"/>
      <c r="HAG43" s="3188"/>
      <c r="HAH43" s="3188"/>
      <c r="HAI43" s="3188"/>
      <c r="HAJ43" s="3188"/>
      <c r="HAK43" s="3188"/>
      <c r="HAL43" s="3188"/>
      <c r="HAM43" s="3188"/>
      <c r="HAN43" s="3188"/>
      <c r="HAO43" s="3188"/>
      <c r="HAP43" s="3188"/>
      <c r="HAQ43" s="3188"/>
      <c r="HAR43" s="3188"/>
      <c r="HAS43" s="3188"/>
      <c r="HAT43" s="3188"/>
      <c r="HAU43" s="3188"/>
      <c r="HAV43" s="3188"/>
      <c r="HAW43" s="3188"/>
      <c r="HAX43" s="3188"/>
      <c r="HAY43" s="3188"/>
      <c r="HAZ43" s="3188"/>
      <c r="HBA43" s="3188"/>
      <c r="HBB43" s="3188"/>
      <c r="HBC43" s="3188"/>
      <c r="HBD43" s="3188"/>
      <c r="HBE43" s="3188"/>
      <c r="HBF43" s="3188"/>
      <c r="HBG43" s="3188"/>
      <c r="HBH43" s="3188"/>
      <c r="HBI43" s="3188"/>
      <c r="HBJ43" s="3188"/>
      <c r="HBK43" s="3188"/>
      <c r="HBL43" s="3188"/>
      <c r="HBM43" s="3188"/>
      <c r="HBN43" s="3188"/>
      <c r="HBO43" s="3188"/>
      <c r="HBP43" s="3188"/>
      <c r="HBQ43" s="3188"/>
      <c r="HBR43" s="3188"/>
      <c r="HBS43" s="3188"/>
      <c r="HBT43" s="3188"/>
      <c r="HBU43" s="3188"/>
      <c r="HBV43" s="3188"/>
      <c r="HBW43" s="3188"/>
      <c r="HBX43" s="3188"/>
      <c r="HBY43" s="3188"/>
      <c r="HBZ43" s="3188"/>
      <c r="HCA43" s="3188"/>
      <c r="HCB43" s="3188"/>
      <c r="HCC43" s="3188"/>
      <c r="HCD43" s="3188"/>
      <c r="HCE43" s="3188"/>
      <c r="HCF43" s="3188"/>
      <c r="HCG43" s="3188"/>
      <c r="HCH43" s="3188"/>
      <c r="HCI43" s="3188"/>
      <c r="HCJ43" s="3188"/>
      <c r="HCK43" s="3188"/>
      <c r="HCL43" s="3188"/>
      <c r="HCM43" s="3188"/>
      <c r="HCN43" s="3188"/>
      <c r="HCO43" s="3188"/>
      <c r="HCP43" s="3188"/>
      <c r="HCQ43" s="3188"/>
      <c r="HCR43" s="3188"/>
      <c r="HCS43" s="3188"/>
      <c r="HCT43" s="3188"/>
      <c r="HCU43" s="3188"/>
      <c r="HCV43" s="3188"/>
      <c r="HCW43" s="3188"/>
      <c r="HCX43" s="3188"/>
      <c r="HCY43" s="3188"/>
      <c r="HCZ43" s="3188"/>
      <c r="HDA43" s="3188"/>
      <c r="HDB43" s="3188"/>
      <c r="HDC43" s="3188"/>
      <c r="HDD43" s="3188"/>
      <c r="HDE43" s="3188"/>
      <c r="HDF43" s="3188"/>
      <c r="HDG43" s="3188"/>
      <c r="HDH43" s="3188"/>
      <c r="HDI43" s="3188"/>
      <c r="HDJ43" s="3188"/>
      <c r="HDK43" s="3188"/>
      <c r="HDL43" s="3188"/>
      <c r="HDM43" s="3188"/>
      <c r="HDN43" s="3188"/>
      <c r="HDO43" s="3188"/>
      <c r="HDP43" s="3188"/>
      <c r="HDQ43" s="3188"/>
      <c r="HDR43" s="3188"/>
      <c r="HDS43" s="3188"/>
      <c r="HDT43" s="3188"/>
      <c r="HDU43" s="3188"/>
      <c r="HDV43" s="3188"/>
      <c r="HDW43" s="3188"/>
      <c r="HDX43" s="3188"/>
      <c r="HDY43" s="3188"/>
      <c r="HDZ43" s="3188"/>
      <c r="HEA43" s="3188"/>
      <c r="HEB43" s="3188"/>
      <c r="HEC43" s="3188"/>
      <c r="HED43" s="3188"/>
      <c r="HEE43" s="3188"/>
      <c r="HEF43" s="3188"/>
      <c r="HEG43" s="3188"/>
      <c r="HEH43" s="3188"/>
      <c r="HEI43" s="3188"/>
      <c r="HEJ43" s="3188"/>
      <c r="HEK43" s="3188"/>
      <c r="HEL43" s="3188"/>
      <c r="HEM43" s="3188"/>
      <c r="HEN43" s="3188"/>
      <c r="HEO43" s="3188"/>
      <c r="HEP43" s="3188"/>
      <c r="HEQ43" s="3188"/>
      <c r="HER43" s="3188"/>
      <c r="HES43" s="3188"/>
      <c r="HET43" s="3188"/>
      <c r="HEU43" s="3188"/>
      <c r="HEV43" s="3188"/>
      <c r="HEW43" s="3188"/>
      <c r="HEX43" s="3188"/>
      <c r="HEY43" s="3188"/>
      <c r="HEZ43" s="3188"/>
      <c r="HFA43" s="3188"/>
      <c r="HFB43" s="3188"/>
      <c r="HFC43" s="3188"/>
      <c r="HFD43" s="3188"/>
      <c r="HFE43" s="3188"/>
      <c r="HFF43" s="3188"/>
      <c r="HFG43" s="3188"/>
      <c r="HFH43" s="3188"/>
      <c r="HFI43" s="3188"/>
      <c r="HFJ43" s="3188"/>
      <c r="HFK43" s="3188"/>
      <c r="HFL43" s="3188"/>
      <c r="HFM43" s="3188"/>
      <c r="HFN43" s="3188"/>
      <c r="HFO43" s="3188"/>
      <c r="HFP43" s="3188"/>
      <c r="HFQ43" s="3188"/>
      <c r="HFR43" s="3188"/>
      <c r="HFS43" s="3188"/>
      <c r="HFT43" s="3188"/>
      <c r="HFU43" s="3188"/>
      <c r="HFV43" s="3188"/>
      <c r="HFW43" s="3188"/>
      <c r="HFX43" s="3188"/>
      <c r="HFY43" s="3188"/>
      <c r="HFZ43" s="3188"/>
      <c r="HGA43" s="3188"/>
      <c r="HGB43" s="3188"/>
      <c r="HGC43" s="3188"/>
      <c r="HGD43" s="3188"/>
      <c r="HGE43" s="3188"/>
      <c r="HGF43" s="3188"/>
      <c r="HGG43" s="3188"/>
      <c r="HGH43" s="3188"/>
      <c r="HGI43" s="3188"/>
      <c r="HGJ43" s="3188"/>
      <c r="HGK43" s="3188"/>
      <c r="HGL43" s="3188"/>
      <c r="HGM43" s="3188"/>
      <c r="HGN43" s="3188"/>
      <c r="HGO43" s="3188"/>
      <c r="HGP43" s="3188"/>
      <c r="HGQ43" s="3188"/>
      <c r="HGR43" s="3188"/>
      <c r="HGS43" s="3188"/>
      <c r="HGT43" s="3188"/>
      <c r="HGU43" s="3188"/>
      <c r="HGV43" s="3188"/>
      <c r="HGW43" s="3188"/>
      <c r="HGX43" s="3188"/>
      <c r="HGY43" s="3188"/>
      <c r="HGZ43" s="3188"/>
      <c r="HHA43" s="3188"/>
      <c r="HHB43" s="3188"/>
      <c r="HHC43" s="3188"/>
      <c r="HHD43" s="3188"/>
      <c r="HHE43" s="3188"/>
      <c r="HHF43" s="3188"/>
      <c r="HHG43" s="3188"/>
      <c r="HHH43" s="3188"/>
      <c r="HHI43" s="3188"/>
      <c r="HHJ43" s="3188"/>
      <c r="HHK43" s="3188"/>
      <c r="HHL43" s="3188"/>
      <c r="HHM43" s="3188"/>
      <c r="HHN43" s="3188"/>
      <c r="HHO43" s="3188"/>
      <c r="HHP43" s="3188"/>
      <c r="HHQ43" s="3188"/>
      <c r="HHR43" s="3188"/>
      <c r="HHS43" s="3188"/>
      <c r="HHT43" s="3188"/>
      <c r="HHU43" s="3188"/>
      <c r="HHV43" s="3188"/>
      <c r="HHW43" s="3188"/>
      <c r="HHX43" s="3188"/>
      <c r="HHY43" s="3188"/>
      <c r="HHZ43" s="3188"/>
      <c r="HIA43" s="3188"/>
      <c r="HIB43" s="3188"/>
      <c r="HIC43" s="3188"/>
      <c r="HID43" s="3188"/>
      <c r="HIE43" s="3188"/>
      <c r="HIF43" s="3188"/>
      <c r="HIG43" s="3188"/>
      <c r="HIH43" s="3188"/>
      <c r="HII43" s="3188"/>
      <c r="HIJ43" s="3188"/>
      <c r="HIK43" s="3188"/>
      <c r="HIL43" s="3188"/>
      <c r="HIM43" s="3188"/>
      <c r="HIN43" s="3188"/>
      <c r="HIO43" s="3188"/>
      <c r="HIP43" s="3188"/>
      <c r="HIQ43" s="3188"/>
      <c r="HIR43" s="3188"/>
      <c r="HIS43" s="3188"/>
      <c r="HIT43" s="3188"/>
      <c r="HIU43" s="3188"/>
      <c r="HIV43" s="3188"/>
      <c r="HIW43" s="3188"/>
      <c r="HIX43" s="3188"/>
      <c r="HIY43" s="3188"/>
      <c r="HIZ43" s="3188"/>
      <c r="HJA43" s="3188"/>
      <c r="HJB43" s="3188"/>
      <c r="HJC43" s="3188"/>
      <c r="HJD43" s="3188"/>
      <c r="HJE43" s="3188"/>
      <c r="HJF43" s="3188"/>
      <c r="HJG43" s="3188"/>
      <c r="HJH43" s="3188"/>
      <c r="HJI43" s="3188"/>
      <c r="HJJ43" s="3188"/>
      <c r="HJK43" s="3188"/>
      <c r="HJL43" s="3188"/>
      <c r="HJM43" s="3188"/>
      <c r="HJN43" s="3188"/>
      <c r="HJO43" s="3188"/>
      <c r="HJP43" s="3188"/>
      <c r="HJQ43" s="3188"/>
      <c r="HJR43" s="3188"/>
      <c r="HJS43" s="3188"/>
      <c r="HJT43" s="3188"/>
      <c r="HJU43" s="3188"/>
      <c r="HJV43" s="3188"/>
      <c r="HJW43" s="3188"/>
      <c r="HJX43" s="3188"/>
      <c r="HJY43" s="3188"/>
      <c r="HJZ43" s="3188"/>
      <c r="HKA43" s="3188"/>
      <c r="HKB43" s="3188"/>
      <c r="HKC43" s="3188"/>
      <c r="HKD43" s="3188"/>
      <c r="HKE43" s="3188"/>
      <c r="HKF43" s="3188"/>
      <c r="HKG43" s="3188"/>
      <c r="HKH43" s="3188"/>
      <c r="HKI43" s="3188"/>
      <c r="HKJ43" s="3188"/>
      <c r="HKK43" s="3188"/>
      <c r="HKL43" s="3188"/>
      <c r="HKM43" s="3188"/>
      <c r="HKN43" s="3188"/>
      <c r="HKO43" s="3188"/>
      <c r="HKP43" s="3188"/>
      <c r="HKQ43" s="3188"/>
      <c r="HKR43" s="3188"/>
      <c r="HKS43" s="3188"/>
      <c r="HKT43" s="3188"/>
      <c r="HKU43" s="3188"/>
      <c r="HKV43" s="3188"/>
      <c r="HKW43" s="3188"/>
      <c r="HKX43" s="3188"/>
      <c r="HKY43" s="3188"/>
      <c r="HKZ43" s="3188"/>
      <c r="HLA43" s="3188"/>
      <c r="HLB43" s="3188"/>
      <c r="HLC43" s="3188"/>
      <c r="HLD43" s="3188"/>
      <c r="HLE43" s="3188"/>
      <c r="HLF43" s="3188"/>
      <c r="HLG43" s="3188"/>
      <c r="HLH43" s="3188"/>
      <c r="HLI43" s="3188"/>
      <c r="HLJ43" s="3188"/>
      <c r="HLK43" s="3188"/>
      <c r="HLL43" s="3188"/>
      <c r="HLM43" s="3188"/>
      <c r="HLN43" s="3188"/>
      <c r="HLO43" s="3188"/>
      <c r="HLP43" s="3188"/>
      <c r="HLQ43" s="3188"/>
      <c r="HLR43" s="3188"/>
      <c r="HLS43" s="3188"/>
      <c r="HLT43" s="3188"/>
      <c r="HLU43" s="3188"/>
      <c r="HLV43" s="3188"/>
      <c r="HLW43" s="3188"/>
      <c r="HLX43" s="3188"/>
      <c r="HLY43" s="3188"/>
      <c r="HLZ43" s="3188"/>
      <c r="HMA43" s="3188"/>
      <c r="HMB43" s="3188"/>
      <c r="HMC43" s="3188"/>
      <c r="HMD43" s="3188"/>
      <c r="HME43" s="3188"/>
      <c r="HMF43" s="3188"/>
      <c r="HMG43" s="3188"/>
      <c r="HMH43" s="3188"/>
      <c r="HMI43" s="3188"/>
      <c r="HMJ43" s="3188"/>
      <c r="HMK43" s="3188"/>
      <c r="HML43" s="3188"/>
      <c r="HMM43" s="3188"/>
      <c r="HMN43" s="3188"/>
      <c r="HMO43" s="3188"/>
      <c r="HMP43" s="3188"/>
      <c r="HMQ43" s="3188"/>
      <c r="HMR43" s="3188"/>
      <c r="HMS43" s="3188"/>
      <c r="HMT43" s="3188"/>
      <c r="HMU43" s="3188"/>
      <c r="HMV43" s="3188"/>
      <c r="HMW43" s="3188"/>
      <c r="HMX43" s="3188"/>
      <c r="HMY43" s="3188"/>
      <c r="HMZ43" s="3188"/>
      <c r="HNA43" s="3188"/>
      <c r="HNB43" s="3188"/>
      <c r="HNC43" s="3188"/>
      <c r="HND43" s="3188"/>
      <c r="HNE43" s="3188"/>
      <c r="HNF43" s="3188"/>
      <c r="HNG43" s="3188"/>
      <c r="HNH43" s="3188"/>
      <c r="HNI43" s="3188"/>
      <c r="HNJ43" s="3188"/>
      <c r="HNK43" s="3188"/>
      <c r="HNL43" s="3188"/>
      <c r="HNM43" s="3188"/>
      <c r="HNN43" s="3188"/>
      <c r="HNO43" s="3188"/>
      <c r="HNP43" s="3188"/>
      <c r="HNQ43" s="3188"/>
      <c r="HNR43" s="3188"/>
      <c r="HNS43" s="3188"/>
      <c r="HNT43" s="3188"/>
      <c r="HNU43" s="3188"/>
      <c r="HNV43" s="3188"/>
      <c r="HNW43" s="3188"/>
      <c r="HNX43" s="3188"/>
      <c r="HNY43" s="3188"/>
      <c r="HNZ43" s="3188"/>
      <c r="HOA43" s="3188"/>
      <c r="HOB43" s="3188"/>
      <c r="HOC43" s="3188"/>
      <c r="HOD43" s="3188"/>
      <c r="HOE43" s="3188"/>
      <c r="HOF43" s="3188"/>
      <c r="HOG43" s="3188"/>
      <c r="HOH43" s="3188"/>
      <c r="HOI43" s="3188"/>
      <c r="HOJ43" s="3188"/>
      <c r="HOK43" s="3188"/>
      <c r="HOL43" s="3188"/>
      <c r="HOM43" s="3188"/>
      <c r="HON43" s="3188"/>
      <c r="HOO43" s="3188"/>
      <c r="HOP43" s="3188"/>
      <c r="HOQ43" s="3188"/>
      <c r="HOR43" s="3188"/>
      <c r="HOS43" s="3188"/>
      <c r="HOT43" s="3188"/>
      <c r="HOU43" s="3188"/>
      <c r="HOV43" s="3188"/>
      <c r="HOW43" s="3188"/>
      <c r="HOX43" s="3188"/>
      <c r="HOY43" s="3188"/>
      <c r="HOZ43" s="3188"/>
      <c r="HPA43" s="3188"/>
      <c r="HPB43" s="3188"/>
      <c r="HPC43" s="3188"/>
      <c r="HPD43" s="3188"/>
      <c r="HPE43" s="3188"/>
      <c r="HPF43" s="3188"/>
      <c r="HPG43" s="3188"/>
      <c r="HPH43" s="3188"/>
      <c r="HPI43" s="3188"/>
      <c r="HPJ43" s="3188"/>
      <c r="HPK43" s="3188"/>
      <c r="HPL43" s="3188"/>
      <c r="HPM43" s="3188"/>
      <c r="HPN43" s="3188"/>
      <c r="HPO43" s="3188"/>
      <c r="HPP43" s="3188"/>
      <c r="HPQ43" s="3188"/>
      <c r="HPR43" s="3188"/>
      <c r="HPS43" s="3188"/>
      <c r="HPT43" s="3188"/>
      <c r="HPU43" s="3188"/>
      <c r="HPV43" s="3188"/>
      <c r="HPW43" s="3188"/>
      <c r="HPX43" s="3188"/>
      <c r="HPY43" s="3188"/>
      <c r="HPZ43" s="3188"/>
      <c r="HQA43" s="3188"/>
      <c r="HQB43" s="3188"/>
      <c r="HQC43" s="3188"/>
      <c r="HQD43" s="3188"/>
      <c r="HQE43" s="3188"/>
      <c r="HQF43" s="3188"/>
      <c r="HQG43" s="3188"/>
      <c r="HQH43" s="3188"/>
      <c r="HQI43" s="3188"/>
      <c r="HQJ43" s="3188"/>
      <c r="HQK43" s="3188"/>
      <c r="HQL43" s="3188"/>
      <c r="HQM43" s="3188"/>
      <c r="HQN43" s="3188"/>
      <c r="HQO43" s="3188"/>
      <c r="HQP43" s="3188"/>
      <c r="HQQ43" s="3188"/>
      <c r="HQR43" s="3188"/>
      <c r="HQS43" s="3188"/>
      <c r="HQT43" s="3188"/>
      <c r="HQU43" s="3188"/>
      <c r="HQV43" s="3188"/>
      <c r="HQW43" s="3188"/>
      <c r="HQX43" s="3188"/>
      <c r="HQY43" s="3188"/>
      <c r="HQZ43" s="3188"/>
      <c r="HRA43" s="3188"/>
      <c r="HRB43" s="3188"/>
      <c r="HRC43" s="3188"/>
      <c r="HRD43" s="3188"/>
      <c r="HRE43" s="3188"/>
      <c r="HRF43" s="3188"/>
      <c r="HRG43" s="3188"/>
      <c r="HRH43" s="3188"/>
      <c r="HRI43" s="3188"/>
      <c r="HRJ43" s="3188"/>
      <c r="HRK43" s="3188"/>
      <c r="HRL43" s="3188"/>
      <c r="HRM43" s="3188"/>
      <c r="HRN43" s="3188"/>
      <c r="HRO43" s="3188"/>
      <c r="HRP43" s="3188"/>
      <c r="HRQ43" s="3188"/>
      <c r="HRR43" s="3188"/>
      <c r="HRS43" s="3188"/>
      <c r="HRT43" s="3188"/>
      <c r="HRU43" s="3188"/>
      <c r="HRV43" s="3188"/>
      <c r="HRW43" s="3188"/>
      <c r="HRX43" s="3188"/>
      <c r="HRY43" s="3188"/>
      <c r="HRZ43" s="3188"/>
      <c r="HSA43" s="3188"/>
      <c r="HSB43" s="3188"/>
      <c r="HSC43" s="3188"/>
      <c r="HSD43" s="3188"/>
      <c r="HSE43" s="3188"/>
      <c r="HSF43" s="3188"/>
      <c r="HSG43" s="3188"/>
      <c r="HSH43" s="3188"/>
      <c r="HSI43" s="3188"/>
      <c r="HSJ43" s="3188"/>
      <c r="HSK43" s="3188"/>
      <c r="HSL43" s="3188"/>
      <c r="HSM43" s="3188"/>
      <c r="HSN43" s="3188"/>
      <c r="HSO43" s="3188"/>
      <c r="HSP43" s="3188"/>
      <c r="HSQ43" s="3188"/>
      <c r="HSR43" s="3188"/>
      <c r="HSS43" s="3188"/>
      <c r="HST43" s="3188"/>
      <c r="HSU43" s="3188"/>
      <c r="HSV43" s="3188"/>
      <c r="HSW43" s="3188"/>
      <c r="HSX43" s="3188"/>
      <c r="HSY43" s="3188"/>
      <c r="HSZ43" s="3188"/>
      <c r="HTA43" s="3188"/>
      <c r="HTB43" s="3188"/>
      <c r="HTC43" s="3188"/>
      <c r="HTD43" s="3188"/>
      <c r="HTE43" s="3188"/>
      <c r="HTF43" s="3188"/>
      <c r="HTG43" s="3188"/>
      <c r="HTH43" s="3188"/>
      <c r="HTI43" s="3188"/>
      <c r="HTJ43" s="3188"/>
      <c r="HTK43" s="3188"/>
      <c r="HTL43" s="3188"/>
      <c r="HTM43" s="3188"/>
      <c r="HTN43" s="3188"/>
      <c r="HTO43" s="3188"/>
      <c r="HTP43" s="3188"/>
      <c r="HTQ43" s="3188"/>
      <c r="HTR43" s="3188"/>
      <c r="HTS43" s="3188"/>
      <c r="HTT43" s="3188"/>
      <c r="HTU43" s="3188"/>
      <c r="HTV43" s="3188"/>
      <c r="HTW43" s="3188"/>
      <c r="HTX43" s="3188"/>
      <c r="HTY43" s="3188"/>
      <c r="HTZ43" s="3188"/>
      <c r="HUA43" s="3188"/>
      <c r="HUB43" s="3188"/>
      <c r="HUC43" s="3188"/>
      <c r="HUD43" s="3188"/>
      <c r="HUE43" s="3188"/>
      <c r="HUF43" s="3188"/>
      <c r="HUG43" s="3188"/>
      <c r="HUH43" s="3188"/>
      <c r="HUI43" s="3188"/>
      <c r="HUJ43" s="3188"/>
      <c r="HUK43" s="3188"/>
      <c r="HUL43" s="3188"/>
      <c r="HUM43" s="3188"/>
      <c r="HUN43" s="3188"/>
      <c r="HUO43" s="3188"/>
      <c r="HUP43" s="3188"/>
      <c r="HUQ43" s="3188"/>
      <c r="HUR43" s="3188"/>
      <c r="HUS43" s="3188"/>
      <c r="HUT43" s="3188"/>
      <c r="HUU43" s="3188"/>
      <c r="HUV43" s="3188"/>
      <c r="HUW43" s="3188"/>
      <c r="HUX43" s="3188"/>
      <c r="HUY43" s="3188"/>
      <c r="HUZ43" s="3188"/>
      <c r="HVA43" s="3188"/>
      <c r="HVB43" s="3188"/>
      <c r="HVC43" s="3188"/>
      <c r="HVD43" s="3188"/>
      <c r="HVE43" s="3188"/>
      <c r="HVF43" s="3188"/>
      <c r="HVG43" s="3188"/>
      <c r="HVH43" s="3188"/>
      <c r="HVI43" s="3188"/>
      <c r="HVJ43" s="3188"/>
      <c r="HVK43" s="3188"/>
      <c r="HVL43" s="3188"/>
      <c r="HVM43" s="3188"/>
      <c r="HVN43" s="3188"/>
      <c r="HVO43" s="3188"/>
      <c r="HVP43" s="3188"/>
      <c r="HVQ43" s="3188"/>
      <c r="HVR43" s="3188"/>
      <c r="HVS43" s="3188"/>
      <c r="HVT43" s="3188"/>
      <c r="HVU43" s="3188"/>
      <c r="HVV43" s="3188"/>
      <c r="HVW43" s="3188"/>
      <c r="HVX43" s="3188"/>
      <c r="HVY43" s="3188"/>
      <c r="HVZ43" s="3188"/>
      <c r="HWA43" s="3188"/>
      <c r="HWB43" s="3188"/>
      <c r="HWC43" s="3188"/>
      <c r="HWD43" s="3188"/>
      <c r="HWE43" s="3188"/>
      <c r="HWF43" s="3188"/>
      <c r="HWG43" s="3188"/>
      <c r="HWH43" s="3188"/>
      <c r="HWI43" s="3188"/>
      <c r="HWJ43" s="3188"/>
      <c r="HWK43" s="3188"/>
      <c r="HWL43" s="3188"/>
      <c r="HWM43" s="3188"/>
      <c r="HWN43" s="3188"/>
      <c r="HWO43" s="3188"/>
      <c r="HWP43" s="3188"/>
      <c r="HWQ43" s="3188"/>
      <c r="HWR43" s="3188"/>
      <c r="HWS43" s="3188"/>
      <c r="HWT43" s="3188"/>
      <c r="HWU43" s="3188"/>
      <c r="HWV43" s="3188"/>
      <c r="HWW43" s="3188"/>
      <c r="HWX43" s="3188"/>
      <c r="HWY43" s="3188"/>
      <c r="HWZ43" s="3188"/>
      <c r="HXA43" s="3188"/>
      <c r="HXB43" s="3188"/>
      <c r="HXC43" s="3188"/>
      <c r="HXD43" s="3188"/>
      <c r="HXE43" s="3188"/>
      <c r="HXF43" s="3188"/>
      <c r="HXG43" s="3188"/>
      <c r="HXH43" s="3188"/>
      <c r="HXI43" s="3188"/>
      <c r="HXJ43" s="3188"/>
      <c r="HXK43" s="3188"/>
      <c r="HXL43" s="3188"/>
      <c r="HXM43" s="3188"/>
      <c r="HXN43" s="3188"/>
      <c r="HXO43" s="3188"/>
      <c r="HXP43" s="3188"/>
      <c r="HXQ43" s="3188"/>
      <c r="HXR43" s="3188"/>
      <c r="HXS43" s="3188"/>
      <c r="HXT43" s="3188"/>
      <c r="HXU43" s="3188"/>
      <c r="HXV43" s="3188"/>
      <c r="HXW43" s="3188"/>
      <c r="HXX43" s="3188"/>
      <c r="HXY43" s="3188"/>
      <c r="HXZ43" s="3188"/>
      <c r="HYA43" s="3188"/>
      <c r="HYB43" s="3188"/>
      <c r="HYC43" s="3188"/>
      <c r="HYD43" s="3188"/>
      <c r="HYE43" s="3188"/>
      <c r="HYF43" s="3188"/>
      <c r="HYG43" s="3188"/>
      <c r="HYH43" s="3188"/>
      <c r="HYI43" s="3188"/>
      <c r="HYJ43" s="3188"/>
      <c r="HYK43" s="3188"/>
      <c r="HYL43" s="3188"/>
      <c r="HYM43" s="3188"/>
      <c r="HYN43" s="3188"/>
      <c r="HYO43" s="3188"/>
      <c r="HYP43" s="3188"/>
      <c r="HYQ43" s="3188"/>
      <c r="HYR43" s="3188"/>
      <c r="HYS43" s="3188"/>
      <c r="HYT43" s="3188"/>
      <c r="HYU43" s="3188"/>
      <c r="HYV43" s="3188"/>
      <c r="HYW43" s="3188"/>
      <c r="HYX43" s="3188"/>
      <c r="HYY43" s="3188"/>
      <c r="HYZ43" s="3188"/>
      <c r="HZA43" s="3188"/>
      <c r="HZB43" s="3188"/>
      <c r="HZC43" s="3188"/>
      <c r="HZD43" s="3188"/>
      <c r="HZE43" s="3188"/>
      <c r="HZF43" s="3188"/>
      <c r="HZG43" s="3188"/>
      <c r="HZH43" s="3188"/>
      <c r="HZI43" s="3188"/>
      <c r="HZJ43" s="3188"/>
      <c r="HZK43" s="3188"/>
      <c r="HZL43" s="3188"/>
      <c r="HZM43" s="3188"/>
      <c r="HZN43" s="3188"/>
      <c r="HZO43" s="3188"/>
      <c r="HZP43" s="3188"/>
      <c r="HZQ43" s="3188"/>
      <c r="HZR43" s="3188"/>
      <c r="HZS43" s="3188"/>
      <c r="HZT43" s="3188"/>
      <c r="HZU43" s="3188"/>
      <c r="HZV43" s="3188"/>
      <c r="HZW43" s="3188"/>
      <c r="HZX43" s="3188"/>
      <c r="HZY43" s="3188"/>
      <c r="HZZ43" s="3188"/>
      <c r="IAA43" s="3188"/>
      <c r="IAB43" s="3188"/>
      <c r="IAC43" s="3188"/>
      <c r="IAD43" s="3188"/>
      <c r="IAE43" s="3188"/>
      <c r="IAF43" s="3188"/>
      <c r="IAG43" s="3188"/>
      <c r="IAH43" s="3188"/>
      <c r="IAI43" s="3188"/>
      <c r="IAJ43" s="3188"/>
      <c r="IAK43" s="3188"/>
      <c r="IAL43" s="3188"/>
      <c r="IAM43" s="3188"/>
      <c r="IAN43" s="3188"/>
      <c r="IAO43" s="3188"/>
      <c r="IAP43" s="3188"/>
      <c r="IAQ43" s="3188"/>
      <c r="IAR43" s="3188"/>
      <c r="IAS43" s="3188"/>
      <c r="IAT43" s="3188"/>
      <c r="IAU43" s="3188"/>
      <c r="IAV43" s="3188"/>
      <c r="IAW43" s="3188"/>
      <c r="IAX43" s="3188"/>
      <c r="IAY43" s="3188"/>
      <c r="IAZ43" s="3188"/>
      <c r="IBA43" s="3188"/>
      <c r="IBB43" s="3188"/>
      <c r="IBC43" s="3188"/>
      <c r="IBD43" s="3188"/>
      <c r="IBE43" s="3188"/>
      <c r="IBF43" s="3188"/>
      <c r="IBG43" s="3188"/>
      <c r="IBH43" s="3188"/>
      <c r="IBI43" s="3188"/>
      <c r="IBJ43" s="3188"/>
      <c r="IBK43" s="3188"/>
      <c r="IBL43" s="3188"/>
      <c r="IBM43" s="3188"/>
      <c r="IBN43" s="3188"/>
      <c r="IBO43" s="3188"/>
      <c r="IBP43" s="3188"/>
      <c r="IBQ43" s="3188"/>
      <c r="IBR43" s="3188"/>
      <c r="IBS43" s="3188"/>
      <c r="IBT43" s="3188"/>
      <c r="IBU43" s="3188"/>
      <c r="IBV43" s="3188"/>
      <c r="IBW43" s="3188"/>
      <c r="IBX43" s="3188"/>
      <c r="IBY43" s="3188"/>
      <c r="IBZ43" s="3188"/>
      <c r="ICA43" s="3188"/>
      <c r="ICB43" s="3188"/>
      <c r="ICC43" s="3188"/>
      <c r="ICD43" s="3188"/>
      <c r="ICE43" s="3188"/>
      <c r="ICF43" s="3188"/>
      <c r="ICG43" s="3188"/>
      <c r="ICH43" s="3188"/>
      <c r="ICI43" s="3188"/>
      <c r="ICJ43" s="3188"/>
      <c r="ICK43" s="3188"/>
      <c r="ICL43" s="3188"/>
      <c r="ICM43" s="3188"/>
      <c r="ICN43" s="3188"/>
      <c r="ICO43" s="3188"/>
      <c r="ICP43" s="3188"/>
      <c r="ICQ43" s="3188"/>
      <c r="ICR43" s="3188"/>
      <c r="ICS43" s="3188"/>
      <c r="ICT43" s="3188"/>
      <c r="ICU43" s="3188"/>
      <c r="ICV43" s="3188"/>
      <c r="ICW43" s="3188"/>
      <c r="ICX43" s="3188"/>
      <c r="ICY43" s="3188"/>
      <c r="ICZ43" s="3188"/>
      <c r="IDA43" s="3188"/>
      <c r="IDB43" s="3188"/>
      <c r="IDC43" s="3188"/>
      <c r="IDD43" s="3188"/>
      <c r="IDE43" s="3188"/>
      <c r="IDF43" s="3188"/>
      <c r="IDG43" s="3188"/>
      <c r="IDH43" s="3188"/>
      <c r="IDI43" s="3188"/>
      <c r="IDJ43" s="3188"/>
      <c r="IDK43" s="3188"/>
      <c r="IDL43" s="3188"/>
      <c r="IDM43" s="3188"/>
      <c r="IDN43" s="3188"/>
      <c r="IDO43" s="3188"/>
      <c r="IDP43" s="3188"/>
      <c r="IDQ43" s="3188"/>
      <c r="IDR43" s="3188"/>
      <c r="IDS43" s="3188"/>
      <c r="IDT43" s="3188"/>
      <c r="IDU43" s="3188"/>
      <c r="IDV43" s="3188"/>
      <c r="IDW43" s="3188"/>
      <c r="IDX43" s="3188"/>
      <c r="IDY43" s="3188"/>
      <c r="IDZ43" s="3188"/>
      <c r="IEA43" s="3188"/>
      <c r="IEB43" s="3188"/>
      <c r="IEC43" s="3188"/>
      <c r="IED43" s="3188"/>
      <c r="IEE43" s="3188"/>
      <c r="IEF43" s="3188"/>
      <c r="IEG43" s="3188"/>
      <c r="IEH43" s="3188"/>
      <c r="IEI43" s="3188"/>
      <c r="IEJ43" s="3188"/>
      <c r="IEK43" s="3188"/>
      <c r="IEL43" s="3188"/>
      <c r="IEM43" s="3188"/>
      <c r="IEN43" s="3188"/>
      <c r="IEO43" s="3188"/>
      <c r="IEP43" s="3188"/>
      <c r="IEQ43" s="3188"/>
      <c r="IER43" s="3188"/>
      <c r="IES43" s="3188"/>
      <c r="IET43" s="3188"/>
      <c r="IEU43" s="3188"/>
      <c r="IEV43" s="3188"/>
      <c r="IEW43" s="3188"/>
      <c r="IEX43" s="3188"/>
      <c r="IEY43" s="3188"/>
      <c r="IEZ43" s="3188"/>
      <c r="IFA43" s="3188"/>
      <c r="IFB43" s="3188"/>
      <c r="IFC43" s="3188"/>
      <c r="IFD43" s="3188"/>
      <c r="IFE43" s="3188"/>
      <c r="IFF43" s="3188"/>
      <c r="IFG43" s="3188"/>
      <c r="IFH43" s="3188"/>
      <c r="IFI43" s="3188"/>
      <c r="IFJ43" s="3188"/>
      <c r="IFK43" s="3188"/>
      <c r="IFL43" s="3188"/>
      <c r="IFM43" s="3188"/>
      <c r="IFN43" s="3188"/>
      <c r="IFO43" s="3188"/>
      <c r="IFP43" s="3188"/>
      <c r="IFQ43" s="3188"/>
      <c r="IFR43" s="3188"/>
      <c r="IFS43" s="3188"/>
      <c r="IFT43" s="3188"/>
      <c r="IFU43" s="3188"/>
      <c r="IFV43" s="3188"/>
      <c r="IFW43" s="3188"/>
      <c r="IFX43" s="3188"/>
      <c r="IFY43" s="3188"/>
      <c r="IFZ43" s="3188"/>
      <c r="IGA43" s="3188"/>
      <c r="IGB43" s="3188"/>
      <c r="IGC43" s="3188"/>
      <c r="IGD43" s="3188"/>
      <c r="IGE43" s="3188"/>
      <c r="IGF43" s="3188"/>
      <c r="IGG43" s="3188"/>
      <c r="IGH43" s="3188"/>
      <c r="IGI43" s="3188"/>
      <c r="IGJ43" s="3188"/>
      <c r="IGK43" s="3188"/>
      <c r="IGL43" s="3188"/>
      <c r="IGM43" s="3188"/>
      <c r="IGN43" s="3188"/>
      <c r="IGO43" s="3188"/>
      <c r="IGP43" s="3188"/>
      <c r="IGQ43" s="3188"/>
      <c r="IGR43" s="3188"/>
      <c r="IGS43" s="3188"/>
      <c r="IGT43" s="3188"/>
      <c r="IGU43" s="3188"/>
      <c r="IGV43" s="3188"/>
      <c r="IGW43" s="3188"/>
      <c r="IGX43" s="3188"/>
      <c r="IGY43" s="3188"/>
      <c r="IGZ43" s="3188"/>
      <c r="IHA43" s="3188"/>
      <c r="IHB43" s="3188"/>
      <c r="IHC43" s="3188"/>
      <c r="IHD43" s="3188"/>
      <c r="IHE43" s="3188"/>
      <c r="IHF43" s="3188"/>
      <c r="IHG43" s="3188"/>
      <c r="IHH43" s="3188"/>
      <c r="IHI43" s="3188"/>
      <c r="IHJ43" s="3188"/>
      <c r="IHK43" s="3188"/>
      <c r="IHL43" s="3188"/>
      <c r="IHM43" s="3188"/>
      <c r="IHN43" s="3188"/>
      <c r="IHO43" s="3188"/>
      <c r="IHP43" s="3188"/>
      <c r="IHQ43" s="3188"/>
      <c r="IHR43" s="3188"/>
      <c r="IHS43" s="3188"/>
      <c r="IHT43" s="3188"/>
      <c r="IHU43" s="3188"/>
      <c r="IHV43" s="3188"/>
      <c r="IHW43" s="3188"/>
      <c r="IHX43" s="3188"/>
      <c r="IHY43" s="3188"/>
      <c r="IHZ43" s="3188"/>
      <c r="IIA43" s="3188"/>
      <c r="IIB43" s="3188"/>
      <c r="IIC43" s="3188"/>
      <c r="IID43" s="3188"/>
      <c r="IIE43" s="3188"/>
      <c r="IIF43" s="3188"/>
      <c r="IIG43" s="3188"/>
      <c r="IIH43" s="3188"/>
      <c r="III43" s="3188"/>
      <c r="IIJ43" s="3188"/>
      <c r="IIK43" s="3188"/>
      <c r="IIL43" s="3188"/>
      <c r="IIM43" s="3188"/>
      <c r="IIN43" s="3188"/>
      <c r="IIO43" s="3188"/>
      <c r="IIP43" s="3188"/>
      <c r="IIQ43" s="3188"/>
      <c r="IIR43" s="3188"/>
      <c r="IIS43" s="3188"/>
      <c r="IIT43" s="3188"/>
      <c r="IIU43" s="3188"/>
      <c r="IIV43" s="3188"/>
      <c r="IIW43" s="3188"/>
      <c r="IIX43" s="3188"/>
      <c r="IIY43" s="3188"/>
      <c r="IIZ43" s="3188"/>
      <c r="IJA43" s="3188"/>
      <c r="IJB43" s="3188"/>
      <c r="IJC43" s="3188"/>
      <c r="IJD43" s="3188"/>
      <c r="IJE43" s="3188"/>
      <c r="IJF43" s="3188"/>
      <c r="IJG43" s="3188"/>
      <c r="IJH43" s="3188"/>
      <c r="IJI43" s="3188"/>
      <c r="IJJ43" s="3188"/>
      <c r="IJK43" s="3188"/>
      <c r="IJL43" s="3188"/>
      <c r="IJM43" s="3188"/>
      <c r="IJN43" s="3188"/>
      <c r="IJO43" s="3188"/>
      <c r="IJP43" s="3188"/>
      <c r="IJQ43" s="3188"/>
      <c r="IJR43" s="3188"/>
      <c r="IJS43" s="3188"/>
      <c r="IJT43" s="3188"/>
      <c r="IJU43" s="3188"/>
      <c r="IJV43" s="3188"/>
      <c r="IJW43" s="3188"/>
      <c r="IJX43" s="3188"/>
      <c r="IJY43" s="3188"/>
      <c r="IJZ43" s="3188"/>
      <c r="IKA43" s="3188"/>
      <c r="IKB43" s="3188"/>
      <c r="IKC43" s="3188"/>
      <c r="IKD43" s="3188"/>
      <c r="IKE43" s="3188"/>
      <c r="IKF43" s="3188"/>
      <c r="IKG43" s="3188"/>
      <c r="IKH43" s="3188"/>
      <c r="IKI43" s="3188"/>
      <c r="IKJ43" s="3188"/>
      <c r="IKK43" s="3188"/>
      <c r="IKL43" s="3188"/>
      <c r="IKM43" s="3188"/>
      <c r="IKN43" s="3188"/>
      <c r="IKO43" s="3188"/>
      <c r="IKP43" s="3188"/>
      <c r="IKQ43" s="3188"/>
      <c r="IKR43" s="3188"/>
      <c r="IKS43" s="3188"/>
      <c r="IKT43" s="3188"/>
      <c r="IKU43" s="3188"/>
      <c r="IKV43" s="3188"/>
      <c r="IKW43" s="3188"/>
      <c r="IKX43" s="3188"/>
      <c r="IKY43" s="3188"/>
      <c r="IKZ43" s="3188"/>
      <c r="ILA43" s="3188"/>
      <c r="ILB43" s="3188"/>
      <c r="ILC43" s="3188"/>
      <c r="ILD43" s="3188"/>
      <c r="ILE43" s="3188"/>
      <c r="ILF43" s="3188"/>
      <c r="ILG43" s="3188"/>
      <c r="ILH43" s="3188"/>
      <c r="ILI43" s="3188"/>
      <c r="ILJ43" s="3188"/>
      <c r="ILK43" s="3188"/>
      <c r="ILL43" s="3188"/>
      <c r="ILM43" s="3188"/>
      <c r="ILN43" s="3188"/>
      <c r="ILO43" s="3188"/>
      <c r="ILP43" s="3188"/>
      <c r="ILQ43" s="3188"/>
      <c r="ILR43" s="3188"/>
      <c r="ILS43" s="3188"/>
      <c r="ILT43" s="3188"/>
      <c r="ILU43" s="3188"/>
      <c r="ILV43" s="3188"/>
      <c r="ILW43" s="3188"/>
      <c r="ILX43" s="3188"/>
      <c r="ILY43" s="3188"/>
      <c r="ILZ43" s="3188"/>
      <c r="IMA43" s="3188"/>
      <c r="IMB43" s="3188"/>
      <c r="IMC43" s="3188"/>
      <c r="IMD43" s="3188"/>
      <c r="IME43" s="3188"/>
      <c r="IMF43" s="3188"/>
      <c r="IMG43" s="3188"/>
      <c r="IMH43" s="3188"/>
      <c r="IMI43" s="3188"/>
      <c r="IMJ43" s="3188"/>
      <c r="IMK43" s="3188"/>
      <c r="IML43" s="3188"/>
      <c r="IMM43" s="3188"/>
      <c r="IMN43" s="3188"/>
      <c r="IMO43" s="3188"/>
      <c r="IMP43" s="3188"/>
      <c r="IMQ43" s="3188"/>
      <c r="IMR43" s="3188"/>
      <c r="IMS43" s="3188"/>
      <c r="IMT43" s="3188"/>
      <c r="IMU43" s="3188"/>
      <c r="IMV43" s="3188"/>
      <c r="IMW43" s="3188"/>
      <c r="IMX43" s="3188"/>
      <c r="IMY43" s="3188"/>
      <c r="IMZ43" s="3188"/>
      <c r="INA43" s="3188"/>
      <c r="INB43" s="3188"/>
      <c r="INC43" s="3188"/>
      <c r="IND43" s="3188"/>
      <c r="INE43" s="3188"/>
      <c r="INF43" s="3188"/>
      <c r="ING43" s="3188"/>
      <c r="INH43" s="3188"/>
      <c r="INI43" s="3188"/>
      <c r="INJ43" s="3188"/>
      <c r="INK43" s="3188"/>
      <c r="INL43" s="3188"/>
      <c r="INM43" s="3188"/>
      <c r="INN43" s="3188"/>
      <c r="INO43" s="3188"/>
      <c r="INP43" s="3188"/>
      <c r="INQ43" s="3188"/>
      <c r="INR43" s="3188"/>
      <c r="INS43" s="3188"/>
      <c r="INT43" s="3188"/>
      <c r="INU43" s="3188"/>
      <c r="INV43" s="3188"/>
      <c r="INW43" s="3188"/>
      <c r="INX43" s="3188"/>
      <c r="INY43" s="3188"/>
      <c r="INZ43" s="3188"/>
      <c r="IOA43" s="3188"/>
      <c r="IOB43" s="3188"/>
      <c r="IOC43" s="3188"/>
      <c r="IOD43" s="3188"/>
      <c r="IOE43" s="3188"/>
      <c r="IOF43" s="3188"/>
      <c r="IOG43" s="3188"/>
      <c r="IOH43" s="3188"/>
      <c r="IOI43" s="3188"/>
      <c r="IOJ43" s="3188"/>
      <c r="IOK43" s="3188"/>
      <c r="IOL43" s="3188"/>
      <c r="IOM43" s="3188"/>
      <c r="ION43" s="3188"/>
      <c r="IOO43" s="3188"/>
      <c r="IOP43" s="3188"/>
      <c r="IOQ43" s="3188"/>
      <c r="IOR43" s="3188"/>
      <c r="IOS43" s="3188"/>
      <c r="IOT43" s="3188"/>
      <c r="IOU43" s="3188"/>
      <c r="IOV43" s="3188"/>
      <c r="IOW43" s="3188"/>
      <c r="IOX43" s="3188"/>
      <c r="IOY43" s="3188"/>
      <c r="IOZ43" s="3188"/>
      <c r="IPA43" s="3188"/>
      <c r="IPB43" s="3188"/>
      <c r="IPC43" s="3188"/>
      <c r="IPD43" s="3188"/>
      <c r="IPE43" s="3188"/>
      <c r="IPF43" s="3188"/>
      <c r="IPG43" s="3188"/>
      <c r="IPH43" s="3188"/>
      <c r="IPI43" s="3188"/>
      <c r="IPJ43" s="3188"/>
      <c r="IPK43" s="3188"/>
      <c r="IPL43" s="3188"/>
      <c r="IPM43" s="3188"/>
      <c r="IPN43" s="3188"/>
      <c r="IPO43" s="3188"/>
      <c r="IPP43" s="3188"/>
      <c r="IPQ43" s="3188"/>
      <c r="IPR43" s="3188"/>
      <c r="IPS43" s="3188"/>
      <c r="IPT43" s="3188"/>
      <c r="IPU43" s="3188"/>
      <c r="IPV43" s="3188"/>
      <c r="IPW43" s="3188"/>
      <c r="IPX43" s="3188"/>
      <c r="IPY43" s="3188"/>
      <c r="IPZ43" s="3188"/>
      <c r="IQA43" s="3188"/>
      <c r="IQB43" s="3188"/>
      <c r="IQC43" s="3188"/>
      <c r="IQD43" s="3188"/>
      <c r="IQE43" s="3188"/>
      <c r="IQF43" s="3188"/>
      <c r="IQG43" s="3188"/>
      <c r="IQH43" s="3188"/>
      <c r="IQI43" s="3188"/>
      <c r="IQJ43" s="3188"/>
      <c r="IQK43" s="3188"/>
      <c r="IQL43" s="3188"/>
      <c r="IQM43" s="3188"/>
      <c r="IQN43" s="3188"/>
      <c r="IQO43" s="3188"/>
      <c r="IQP43" s="3188"/>
      <c r="IQQ43" s="3188"/>
      <c r="IQR43" s="3188"/>
      <c r="IQS43" s="3188"/>
      <c r="IQT43" s="3188"/>
      <c r="IQU43" s="3188"/>
      <c r="IQV43" s="3188"/>
      <c r="IQW43" s="3188"/>
      <c r="IQX43" s="3188"/>
      <c r="IQY43" s="3188"/>
      <c r="IQZ43" s="3188"/>
      <c r="IRA43" s="3188"/>
      <c r="IRB43" s="3188"/>
      <c r="IRC43" s="3188"/>
      <c r="IRD43" s="3188"/>
      <c r="IRE43" s="3188"/>
      <c r="IRF43" s="3188"/>
      <c r="IRG43" s="3188"/>
      <c r="IRH43" s="3188"/>
      <c r="IRI43" s="3188"/>
      <c r="IRJ43" s="3188"/>
      <c r="IRK43" s="3188"/>
      <c r="IRL43" s="3188"/>
      <c r="IRM43" s="3188"/>
      <c r="IRN43" s="3188"/>
      <c r="IRO43" s="3188"/>
      <c r="IRP43" s="3188"/>
      <c r="IRQ43" s="3188"/>
      <c r="IRR43" s="3188"/>
      <c r="IRS43" s="3188"/>
      <c r="IRT43" s="3188"/>
      <c r="IRU43" s="3188"/>
      <c r="IRV43" s="3188"/>
      <c r="IRW43" s="3188"/>
      <c r="IRX43" s="3188"/>
      <c r="IRY43" s="3188"/>
      <c r="IRZ43" s="3188"/>
      <c r="ISA43" s="3188"/>
      <c r="ISB43" s="3188"/>
      <c r="ISC43" s="3188"/>
      <c r="ISD43" s="3188"/>
      <c r="ISE43" s="3188"/>
      <c r="ISF43" s="3188"/>
      <c r="ISG43" s="3188"/>
      <c r="ISH43" s="3188"/>
      <c r="ISI43" s="3188"/>
      <c r="ISJ43" s="3188"/>
      <c r="ISK43" s="3188"/>
      <c r="ISL43" s="3188"/>
      <c r="ISM43" s="3188"/>
      <c r="ISN43" s="3188"/>
      <c r="ISO43" s="3188"/>
      <c r="ISP43" s="3188"/>
      <c r="ISQ43" s="3188"/>
      <c r="ISR43" s="3188"/>
      <c r="ISS43" s="3188"/>
      <c r="IST43" s="3188"/>
      <c r="ISU43" s="3188"/>
      <c r="ISV43" s="3188"/>
      <c r="ISW43" s="3188"/>
      <c r="ISX43" s="3188"/>
      <c r="ISY43" s="3188"/>
      <c r="ISZ43" s="3188"/>
      <c r="ITA43" s="3188"/>
      <c r="ITB43" s="3188"/>
      <c r="ITC43" s="3188"/>
      <c r="ITD43" s="3188"/>
      <c r="ITE43" s="3188"/>
      <c r="ITF43" s="3188"/>
      <c r="ITG43" s="3188"/>
      <c r="ITH43" s="3188"/>
      <c r="ITI43" s="3188"/>
      <c r="ITJ43" s="3188"/>
      <c r="ITK43" s="3188"/>
      <c r="ITL43" s="3188"/>
      <c r="ITM43" s="3188"/>
      <c r="ITN43" s="3188"/>
      <c r="ITO43" s="3188"/>
      <c r="ITP43" s="3188"/>
      <c r="ITQ43" s="3188"/>
      <c r="ITR43" s="3188"/>
      <c r="ITS43" s="3188"/>
      <c r="ITT43" s="3188"/>
      <c r="ITU43" s="3188"/>
      <c r="ITV43" s="3188"/>
      <c r="ITW43" s="3188"/>
      <c r="ITX43" s="3188"/>
      <c r="ITY43" s="3188"/>
      <c r="ITZ43" s="3188"/>
      <c r="IUA43" s="3188"/>
      <c r="IUB43" s="3188"/>
      <c r="IUC43" s="3188"/>
      <c r="IUD43" s="3188"/>
      <c r="IUE43" s="3188"/>
      <c r="IUF43" s="3188"/>
      <c r="IUG43" s="3188"/>
      <c r="IUH43" s="3188"/>
      <c r="IUI43" s="3188"/>
      <c r="IUJ43" s="3188"/>
      <c r="IUK43" s="3188"/>
      <c r="IUL43" s="3188"/>
      <c r="IUM43" s="3188"/>
      <c r="IUN43" s="3188"/>
      <c r="IUO43" s="3188"/>
      <c r="IUP43" s="3188"/>
      <c r="IUQ43" s="3188"/>
      <c r="IUR43" s="3188"/>
      <c r="IUS43" s="3188"/>
      <c r="IUT43" s="3188"/>
      <c r="IUU43" s="3188"/>
      <c r="IUV43" s="3188"/>
      <c r="IUW43" s="3188"/>
      <c r="IUX43" s="3188"/>
      <c r="IUY43" s="3188"/>
      <c r="IUZ43" s="3188"/>
      <c r="IVA43" s="3188"/>
      <c r="IVB43" s="3188"/>
      <c r="IVC43" s="3188"/>
      <c r="IVD43" s="3188"/>
      <c r="IVE43" s="3188"/>
      <c r="IVF43" s="3188"/>
      <c r="IVG43" s="3188"/>
      <c r="IVH43" s="3188"/>
      <c r="IVI43" s="3188"/>
      <c r="IVJ43" s="3188"/>
      <c r="IVK43" s="3188"/>
      <c r="IVL43" s="3188"/>
      <c r="IVM43" s="3188"/>
      <c r="IVN43" s="3188"/>
      <c r="IVO43" s="3188"/>
      <c r="IVP43" s="3188"/>
      <c r="IVQ43" s="3188"/>
      <c r="IVR43" s="3188"/>
      <c r="IVS43" s="3188"/>
      <c r="IVT43" s="3188"/>
      <c r="IVU43" s="3188"/>
      <c r="IVV43" s="3188"/>
      <c r="IVW43" s="3188"/>
      <c r="IVX43" s="3188"/>
      <c r="IVY43" s="3188"/>
      <c r="IVZ43" s="3188"/>
      <c r="IWA43" s="3188"/>
      <c r="IWB43" s="3188"/>
      <c r="IWC43" s="3188"/>
      <c r="IWD43" s="3188"/>
      <c r="IWE43" s="3188"/>
      <c r="IWF43" s="3188"/>
      <c r="IWG43" s="3188"/>
      <c r="IWH43" s="3188"/>
      <c r="IWI43" s="3188"/>
      <c r="IWJ43" s="3188"/>
      <c r="IWK43" s="3188"/>
      <c r="IWL43" s="3188"/>
      <c r="IWM43" s="3188"/>
      <c r="IWN43" s="3188"/>
      <c r="IWO43" s="3188"/>
      <c r="IWP43" s="3188"/>
      <c r="IWQ43" s="3188"/>
      <c r="IWR43" s="3188"/>
      <c r="IWS43" s="3188"/>
      <c r="IWT43" s="3188"/>
      <c r="IWU43" s="3188"/>
      <c r="IWV43" s="3188"/>
      <c r="IWW43" s="3188"/>
      <c r="IWX43" s="3188"/>
      <c r="IWY43" s="3188"/>
      <c r="IWZ43" s="3188"/>
      <c r="IXA43" s="3188"/>
      <c r="IXB43" s="3188"/>
      <c r="IXC43" s="3188"/>
      <c r="IXD43" s="3188"/>
      <c r="IXE43" s="3188"/>
      <c r="IXF43" s="3188"/>
      <c r="IXG43" s="3188"/>
      <c r="IXH43" s="3188"/>
      <c r="IXI43" s="3188"/>
      <c r="IXJ43" s="3188"/>
      <c r="IXK43" s="3188"/>
      <c r="IXL43" s="3188"/>
      <c r="IXM43" s="3188"/>
      <c r="IXN43" s="3188"/>
      <c r="IXO43" s="3188"/>
      <c r="IXP43" s="3188"/>
      <c r="IXQ43" s="3188"/>
      <c r="IXR43" s="3188"/>
      <c r="IXS43" s="3188"/>
      <c r="IXT43" s="3188"/>
      <c r="IXU43" s="3188"/>
      <c r="IXV43" s="3188"/>
      <c r="IXW43" s="3188"/>
      <c r="IXX43" s="3188"/>
      <c r="IXY43" s="3188"/>
      <c r="IXZ43" s="3188"/>
      <c r="IYA43" s="3188"/>
      <c r="IYB43" s="3188"/>
      <c r="IYC43" s="3188"/>
      <c r="IYD43" s="3188"/>
      <c r="IYE43" s="3188"/>
      <c r="IYF43" s="3188"/>
      <c r="IYG43" s="3188"/>
      <c r="IYH43" s="3188"/>
      <c r="IYI43" s="3188"/>
      <c r="IYJ43" s="3188"/>
      <c r="IYK43" s="3188"/>
      <c r="IYL43" s="3188"/>
      <c r="IYM43" s="3188"/>
      <c r="IYN43" s="3188"/>
      <c r="IYO43" s="3188"/>
      <c r="IYP43" s="3188"/>
      <c r="IYQ43" s="3188"/>
      <c r="IYR43" s="3188"/>
      <c r="IYS43" s="3188"/>
      <c r="IYT43" s="3188"/>
      <c r="IYU43" s="3188"/>
      <c r="IYV43" s="3188"/>
      <c r="IYW43" s="3188"/>
      <c r="IYX43" s="3188"/>
      <c r="IYY43" s="3188"/>
      <c r="IYZ43" s="3188"/>
      <c r="IZA43" s="3188"/>
      <c r="IZB43" s="3188"/>
      <c r="IZC43" s="3188"/>
      <c r="IZD43" s="3188"/>
      <c r="IZE43" s="3188"/>
      <c r="IZF43" s="3188"/>
      <c r="IZG43" s="3188"/>
      <c r="IZH43" s="3188"/>
      <c r="IZI43" s="3188"/>
      <c r="IZJ43" s="3188"/>
      <c r="IZK43" s="3188"/>
      <c r="IZL43" s="3188"/>
      <c r="IZM43" s="3188"/>
      <c r="IZN43" s="3188"/>
      <c r="IZO43" s="3188"/>
      <c r="IZP43" s="3188"/>
      <c r="IZQ43" s="3188"/>
      <c r="IZR43" s="3188"/>
      <c r="IZS43" s="3188"/>
      <c r="IZT43" s="3188"/>
      <c r="IZU43" s="3188"/>
      <c r="IZV43" s="3188"/>
      <c r="IZW43" s="3188"/>
      <c r="IZX43" s="3188"/>
      <c r="IZY43" s="3188"/>
      <c r="IZZ43" s="3188"/>
      <c r="JAA43" s="3188"/>
      <c r="JAB43" s="3188"/>
      <c r="JAC43" s="3188"/>
      <c r="JAD43" s="3188"/>
      <c r="JAE43" s="3188"/>
      <c r="JAF43" s="3188"/>
      <c r="JAG43" s="3188"/>
      <c r="JAH43" s="3188"/>
      <c r="JAI43" s="3188"/>
      <c r="JAJ43" s="3188"/>
      <c r="JAK43" s="3188"/>
      <c r="JAL43" s="3188"/>
      <c r="JAM43" s="3188"/>
      <c r="JAN43" s="3188"/>
      <c r="JAO43" s="3188"/>
      <c r="JAP43" s="3188"/>
      <c r="JAQ43" s="3188"/>
      <c r="JAR43" s="3188"/>
      <c r="JAS43" s="3188"/>
      <c r="JAT43" s="3188"/>
      <c r="JAU43" s="3188"/>
      <c r="JAV43" s="3188"/>
      <c r="JAW43" s="3188"/>
      <c r="JAX43" s="3188"/>
      <c r="JAY43" s="3188"/>
      <c r="JAZ43" s="3188"/>
      <c r="JBA43" s="3188"/>
      <c r="JBB43" s="3188"/>
      <c r="JBC43" s="3188"/>
      <c r="JBD43" s="3188"/>
      <c r="JBE43" s="3188"/>
      <c r="JBF43" s="3188"/>
      <c r="JBG43" s="3188"/>
      <c r="JBH43" s="3188"/>
      <c r="JBI43" s="3188"/>
      <c r="JBJ43" s="3188"/>
      <c r="JBK43" s="3188"/>
      <c r="JBL43" s="3188"/>
      <c r="JBM43" s="3188"/>
      <c r="JBN43" s="3188"/>
      <c r="JBO43" s="3188"/>
      <c r="JBP43" s="3188"/>
      <c r="JBQ43" s="3188"/>
      <c r="JBR43" s="3188"/>
      <c r="JBS43" s="3188"/>
      <c r="JBT43" s="3188"/>
      <c r="JBU43" s="3188"/>
      <c r="JBV43" s="3188"/>
      <c r="JBW43" s="3188"/>
      <c r="JBX43" s="3188"/>
      <c r="JBY43" s="3188"/>
      <c r="JBZ43" s="3188"/>
      <c r="JCA43" s="3188"/>
      <c r="JCB43" s="3188"/>
      <c r="JCC43" s="3188"/>
      <c r="JCD43" s="3188"/>
      <c r="JCE43" s="3188"/>
      <c r="JCF43" s="3188"/>
      <c r="JCG43" s="3188"/>
      <c r="JCH43" s="3188"/>
      <c r="JCI43" s="3188"/>
      <c r="JCJ43" s="3188"/>
      <c r="JCK43" s="3188"/>
      <c r="JCL43" s="3188"/>
      <c r="JCM43" s="3188"/>
      <c r="JCN43" s="3188"/>
      <c r="JCO43" s="3188"/>
      <c r="JCP43" s="3188"/>
      <c r="JCQ43" s="3188"/>
      <c r="JCR43" s="3188"/>
      <c r="JCS43" s="3188"/>
      <c r="JCT43" s="3188"/>
      <c r="JCU43" s="3188"/>
      <c r="JCV43" s="3188"/>
      <c r="JCW43" s="3188"/>
      <c r="JCX43" s="3188"/>
      <c r="JCY43" s="3188"/>
      <c r="JCZ43" s="3188"/>
      <c r="JDA43" s="3188"/>
      <c r="JDB43" s="3188"/>
      <c r="JDC43" s="3188"/>
      <c r="JDD43" s="3188"/>
      <c r="JDE43" s="3188"/>
      <c r="JDF43" s="3188"/>
      <c r="JDG43" s="3188"/>
      <c r="JDH43" s="3188"/>
      <c r="JDI43" s="3188"/>
      <c r="JDJ43" s="3188"/>
      <c r="JDK43" s="3188"/>
      <c r="JDL43" s="3188"/>
      <c r="JDM43" s="3188"/>
      <c r="JDN43" s="3188"/>
      <c r="JDO43" s="3188"/>
      <c r="JDP43" s="3188"/>
      <c r="JDQ43" s="3188"/>
      <c r="JDR43" s="3188"/>
      <c r="JDS43" s="3188"/>
      <c r="JDT43" s="3188"/>
      <c r="JDU43" s="3188"/>
      <c r="JDV43" s="3188"/>
      <c r="JDW43" s="3188"/>
      <c r="JDX43" s="3188"/>
      <c r="JDY43" s="3188"/>
      <c r="JDZ43" s="3188"/>
      <c r="JEA43" s="3188"/>
      <c r="JEB43" s="3188"/>
      <c r="JEC43" s="3188"/>
      <c r="JED43" s="3188"/>
      <c r="JEE43" s="3188"/>
      <c r="JEF43" s="3188"/>
      <c r="JEG43" s="3188"/>
      <c r="JEH43" s="3188"/>
      <c r="JEI43" s="3188"/>
      <c r="JEJ43" s="3188"/>
      <c r="JEK43" s="3188"/>
      <c r="JEL43" s="3188"/>
      <c r="JEM43" s="3188"/>
      <c r="JEN43" s="3188"/>
      <c r="JEO43" s="3188"/>
      <c r="JEP43" s="3188"/>
      <c r="JEQ43" s="3188"/>
      <c r="JER43" s="3188"/>
      <c r="JES43" s="3188"/>
      <c r="JET43" s="3188"/>
      <c r="JEU43" s="3188"/>
      <c r="JEV43" s="3188"/>
      <c r="JEW43" s="3188"/>
      <c r="JEX43" s="3188"/>
      <c r="JEY43" s="3188"/>
      <c r="JEZ43" s="3188"/>
      <c r="JFA43" s="3188"/>
      <c r="JFB43" s="3188"/>
      <c r="JFC43" s="3188"/>
      <c r="JFD43" s="3188"/>
      <c r="JFE43" s="3188"/>
      <c r="JFF43" s="3188"/>
      <c r="JFG43" s="3188"/>
      <c r="JFH43" s="3188"/>
      <c r="JFI43" s="3188"/>
      <c r="JFJ43" s="3188"/>
      <c r="JFK43" s="3188"/>
      <c r="JFL43" s="3188"/>
      <c r="JFM43" s="3188"/>
      <c r="JFN43" s="3188"/>
      <c r="JFO43" s="3188"/>
      <c r="JFP43" s="3188"/>
      <c r="JFQ43" s="3188"/>
      <c r="JFR43" s="3188"/>
      <c r="JFS43" s="3188"/>
      <c r="JFT43" s="3188"/>
      <c r="JFU43" s="3188"/>
      <c r="JFV43" s="3188"/>
      <c r="JFW43" s="3188"/>
      <c r="JFX43" s="3188"/>
      <c r="JFY43" s="3188"/>
      <c r="JFZ43" s="3188"/>
      <c r="JGA43" s="3188"/>
      <c r="JGB43" s="3188"/>
      <c r="JGC43" s="3188"/>
      <c r="JGD43" s="3188"/>
      <c r="JGE43" s="3188"/>
      <c r="JGF43" s="3188"/>
      <c r="JGG43" s="3188"/>
      <c r="JGH43" s="3188"/>
      <c r="JGI43" s="3188"/>
      <c r="JGJ43" s="3188"/>
      <c r="JGK43" s="3188"/>
      <c r="JGL43" s="3188"/>
      <c r="JGM43" s="3188"/>
      <c r="JGN43" s="3188"/>
      <c r="JGO43" s="3188"/>
      <c r="JGP43" s="3188"/>
      <c r="JGQ43" s="3188"/>
      <c r="JGR43" s="3188"/>
      <c r="JGS43" s="3188"/>
      <c r="JGT43" s="3188"/>
      <c r="JGU43" s="3188"/>
      <c r="JGV43" s="3188"/>
      <c r="JGW43" s="3188"/>
      <c r="JGX43" s="3188"/>
      <c r="JGY43" s="3188"/>
      <c r="JGZ43" s="3188"/>
      <c r="JHA43" s="3188"/>
      <c r="JHB43" s="3188"/>
      <c r="JHC43" s="3188"/>
      <c r="JHD43" s="3188"/>
      <c r="JHE43" s="3188"/>
      <c r="JHF43" s="3188"/>
      <c r="JHG43" s="3188"/>
      <c r="JHH43" s="3188"/>
      <c r="JHI43" s="3188"/>
      <c r="JHJ43" s="3188"/>
      <c r="JHK43" s="3188"/>
      <c r="JHL43" s="3188"/>
      <c r="JHM43" s="3188"/>
      <c r="JHN43" s="3188"/>
      <c r="JHO43" s="3188"/>
      <c r="JHP43" s="3188"/>
      <c r="JHQ43" s="3188"/>
      <c r="JHR43" s="3188"/>
      <c r="JHS43" s="3188"/>
      <c r="JHT43" s="3188"/>
      <c r="JHU43" s="3188"/>
      <c r="JHV43" s="3188"/>
      <c r="JHW43" s="3188"/>
      <c r="JHX43" s="3188"/>
      <c r="JHY43" s="3188"/>
      <c r="JHZ43" s="3188"/>
      <c r="JIA43" s="3188"/>
      <c r="JIB43" s="3188"/>
      <c r="JIC43" s="3188"/>
      <c r="JID43" s="3188"/>
      <c r="JIE43" s="3188"/>
      <c r="JIF43" s="3188"/>
      <c r="JIG43" s="3188"/>
      <c r="JIH43" s="3188"/>
      <c r="JII43" s="3188"/>
      <c r="JIJ43" s="3188"/>
      <c r="JIK43" s="3188"/>
      <c r="JIL43" s="3188"/>
      <c r="JIM43" s="3188"/>
      <c r="JIN43" s="3188"/>
      <c r="JIO43" s="3188"/>
      <c r="JIP43" s="3188"/>
      <c r="JIQ43" s="3188"/>
      <c r="JIR43" s="3188"/>
      <c r="JIS43" s="3188"/>
      <c r="JIT43" s="3188"/>
      <c r="JIU43" s="3188"/>
      <c r="JIV43" s="3188"/>
      <c r="JIW43" s="3188"/>
      <c r="JIX43" s="3188"/>
      <c r="JIY43" s="3188"/>
      <c r="JIZ43" s="3188"/>
      <c r="JJA43" s="3188"/>
      <c r="JJB43" s="3188"/>
      <c r="JJC43" s="3188"/>
      <c r="JJD43" s="3188"/>
      <c r="JJE43" s="3188"/>
      <c r="JJF43" s="3188"/>
      <c r="JJG43" s="3188"/>
      <c r="JJH43" s="3188"/>
      <c r="JJI43" s="3188"/>
      <c r="JJJ43" s="3188"/>
      <c r="JJK43" s="3188"/>
      <c r="JJL43" s="3188"/>
      <c r="JJM43" s="3188"/>
      <c r="JJN43" s="3188"/>
      <c r="JJO43" s="3188"/>
      <c r="JJP43" s="3188"/>
      <c r="JJQ43" s="3188"/>
      <c r="JJR43" s="3188"/>
      <c r="JJS43" s="3188"/>
      <c r="JJT43" s="3188"/>
      <c r="JJU43" s="3188"/>
      <c r="JJV43" s="3188"/>
      <c r="JJW43" s="3188"/>
      <c r="JJX43" s="3188"/>
      <c r="JJY43" s="3188"/>
      <c r="JJZ43" s="3188"/>
      <c r="JKA43" s="3188"/>
      <c r="JKB43" s="3188"/>
      <c r="JKC43" s="3188"/>
      <c r="JKD43" s="3188"/>
      <c r="JKE43" s="3188"/>
      <c r="JKF43" s="3188"/>
      <c r="JKG43" s="3188"/>
      <c r="JKH43" s="3188"/>
      <c r="JKI43" s="3188"/>
      <c r="JKJ43" s="3188"/>
      <c r="JKK43" s="3188"/>
      <c r="JKL43" s="3188"/>
      <c r="JKM43" s="3188"/>
      <c r="JKN43" s="3188"/>
      <c r="JKO43" s="3188"/>
      <c r="JKP43" s="3188"/>
      <c r="JKQ43" s="3188"/>
      <c r="JKR43" s="3188"/>
      <c r="JKS43" s="3188"/>
      <c r="JKT43" s="3188"/>
      <c r="JKU43" s="3188"/>
      <c r="JKV43" s="3188"/>
      <c r="JKW43" s="3188"/>
      <c r="JKX43" s="3188"/>
      <c r="JKY43" s="3188"/>
      <c r="JKZ43" s="3188"/>
      <c r="JLA43" s="3188"/>
      <c r="JLB43" s="3188"/>
      <c r="JLC43" s="3188"/>
      <c r="JLD43" s="3188"/>
      <c r="JLE43" s="3188"/>
      <c r="JLF43" s="3188"/>
      <c r="JLG43" s="3188"/>
      <c r="JLH43" s="3188"/>
      <c r="JLI43" s="3188"/>
      <c r="JLJ43" s="3188"/>
      <c r="JLK43" s="3188"/>
      <c r="JLL43" s="3188"/>
      <c r="JLM43" s="3188"/>
      <c r="JLN43" s="3188"/>
      <c r="JLO43" s="3188"/>
      <c r="JLP43" s="3188"/>
      <c r="JLQ43" s="3188"/>
      <c r="JLR43" s="3188"/>
      <c r="JLS43" s="3188"/>
      <c r="JLT43" s="3188"/>
      <c r="JLU43" s="3188"/>
      <c r="JLV43" s="3188"/>
      <c r="JLW43" s="3188"/>
      <c r="JLX43" s="3188"/>
      <c r="JLY43" s="3188"/>
      <c r="JLZ43" s="3188"/>
      <c r="JMA43" s="3188"/>
      <c r="JMB43" s="3188"/>
      <c r="JMC43" s="3188"/>
      <c r="JMD43" s="3188"/>
      <c r="JME43" s="3188"/>
      <c r="JMF43" s="3188"/>
      <c r="JMG43" s="3188"/>
      <c r="JMH43" s="3188"/>
      <c r="JMI43" s="3188"/>
      <c r="JMJ43" s="3188"/>
      <c r="JMK43" s="3188"/>
      <c r="JML43" s="3188"/>
      <c r="JMM43" s="3188"/>
      <c r="JMN43" s="3188"/>
      <c r="JMO43" s="3188"/>
      <c r="JMP43" s="3188"/>
      <c r="JMQ43" s="3188"/>
      <c r="JMR43" s="3188"/>
      <c r="JMS43" s="3188"/>
      <c r="JMT43" s="3188"/>
      <c r="JMU43" s="3188"/>
      <c r="JMV43" s="3188"/>
      <c r="JMW43" s="3188"/>
      <c r="JMX43" s="3188"/>
      <c r="JMY43" s="3188"/>
      <c r="JMZ43" s="3188"/>
      <c r="JNA43" s="3188"/>
      <c r="JNB43" s="3188"/>
      <c r="JNC43" s="3188"/>
      <c r="JND43" s="3188"/>
      <c r="JNE43" s="3188"/>
      <c r="JNF43" s="3188"/>
      <c r="JNG43" s="3188"/>
      <c r="JNH43" s="3188"/>
      <c r="JNI43" s="3188"/>
      <c r="JNJ43" s="3188"/>
      <c r="JNK43" s="3188"/>
      <c r="JNL43" s="3188"/>
      <c r="JNM43" s="3188"/>
      <c r="JNN43" s="3188"/>
      <c r="JNO43" s="3188"/>
      <c r="JNP43" s="3188"/>
      <c r="JNQ43" s="3188"/>
      <c r="JNR43" s="3188"/>
      <c r="JNS43" s="3188"/>
      <c r="JNT43" s="3188"/>
      <c r="JNU43" s="3188"/>
      <c r="JNV43" s="3188"/>
      <c r="JNW43" s="3188"/>
      <c r="JNX43" s="3188"/>
      <c r="JNY43" s="3188"/>
      <c r="JNZ43" s="3188"/>
      <c r="JOA43" s="3188"/>
      <c r="JOB43" s="3188"/>
      <c r="JOC43" s="3188"/>
      <c r="JOD43" s="3188"/>
      <c r="JOE43" s="3188"/>
      <c r="JOF43" s="3188"/>
      <c r="JOG43" s="3188"/>
      <c r="JOH43" s="3188"/>
      <c r="JOI43" s="3188"/>
      <c r="JOJ43" s="3188"/>
      <c r="JOK43" s="3188"/>
      <c r="JOL43" s="3188"/>
      <c r="JOM43" s="3188"/>
      <c r="JON43" s="3188"/>
      <c r="JOO43" s="3188"/>
      <c r="JOP43" s="3188"/>
      <c r="JOQ43" s="3188"/>
      <c r="JOR43" s="3188"/>
      <c r="JOS43" s="3188"/>
      <c r="JOT43" s="3188"/>
      <c r="JOU43" s="3188"/>
      <c r="JOV43" s="3188"/>
      <c r="JOW43" s="3188"/>
      <c r="JOX43" s="3188"/>
      <c r="JOY43" s="3188"/>
      <c r="JOZ43" s="3188"/>
      <c r="JPA43" s="3188"/>
      <c r="JPB43" s="3188"/>
      <c r="JPC43" s="3188"/>
      <c r="JPD43" s="3188"/>
      <c r="JPE43" s="3188"/>
      <c r="JPF43" s="3188"/>
      <c r="JPG43" s="3188"/>
      <c r="JPH43" s="3188"/>
      <c r="JPI43" s="3188"/>
      <c r="JPJ43" s="3188"/>
      <c r="JPK43" s="3188"/>
      <c r="JPL43" s="3188"/>
      <c r="JPM43" s="3188"/>
      <c r="JPN43" s="3188"/>
      <c r="JPO43" s="3188"/>
      <c r="JPP43" s="3188"/>
      <c r="JPQ43" s="3188"/>
      <c r="JPR43" s="3188"/>
      <c r="JPS43" s="3188"/>
      <c r="JPT43" s="3188"/>
      <c r="JPU43" s="3188"/>
      <c r="JPV43" s="3188"/>
      <c r="JPW43" s="3188"/>
      <c r="JPX43" s="3188"/>
      <c r="JPY43" s="3188"/>
      <c r="JPZ43" s="3188"/>
      <c r="JQA43" s="3188"/>
      <c r="JQB43" s="3188"/>
      <c r="JQC43" s="3188"/>
      <c r="JQD43" s="3188"/>
      <c r="JQE43" s="3188"/>
      <c r="JQF43" s="3188"/>
      <c r="JQG43" s="3188"/>
      <c r="JQH43" s="3188"/>
      <c r="JQI43" s="3188"/>
      <c r="JQJ43" s="3188"/>
      <c r="JQK43" s="3188"/>
      <c r="JQL43" s="3188"/>
      <c r="JQM43" s="3188"/>
      <c r="JQN43" s="3188"/>
      <c r="JQO43" s="3188"/>
      <c r="JQP43" s="3188"/>
      <c r="JQQ43" s="3188"/>
      <c r="JQR43" s="3188"/>
      <c r="JQS43" s="3188"/>
      <c r="JQT43" s="3188"/>
      <c r="JQU43" s="3188"/>
      <c r="JQV43" s="3188"/>
      <c r="JQW43" s="3188"/>
      <c r="JQX43" s="3188"/>
      <c r="JQY43" s="3188"/>
      <c r="JQZ43" s="3188"/>
      <c r="JRA43" s="3188"/>
      <c r="JRB43" s="3188"/>
      <c r="JRC43" s="3188"/>
      <c r="JRD43" s="3188"/>
      <c r="JRE43" s="3188"/>
      <c r="JRF43" s="3188"/>
      <c r="JRG43" s="3188"/>
      <c r="JRH43" s="3188"/>
      <c r="JRI43" s="3188"/>
      <c r="JRJ43" s="3188"/>
      <c r="JRK43" s="3188"/>
      <c r="JRL43" s="3188"/>
      <c r="JRM43" s="3188"/>
      <c r="JRN43" s="3188"/>
      <c r="JRO43" s="3188"/>
      <c r="JRP43" s="3188"/>
      <c r="JRQ43" s="3188"/>
      <c r="JRR43" s="3188"/>
      <c r="JRS43" s="3188"/>
      <c r="JRT43" s="3188"/>
      <c r="JRU43" s="3188"/>
      <c r="JRV43" s="3188"/>
      <c r="JRW43" s="3188"/>
      <c r="JRX43" s="3188"/>
      <c r="JRY43" s="3188"/>
      <c r="JRZ43" s="3188"/>
      <c r="JSA43" s="3188"/>
      <c r="JSB43" s="3188"/>
      <c r="JSC43" s="3188"/>
      <c r="JSD43" s="3188"/>
      <c r="JSE43" s="3188"/>
      <c r="JSF43" s="3188"/>
      <c r="JSG43" s="3188"/>
      <c r="JSH43" s="3188"/>
      <c r="JSI43" s="3188"/>
      <c r="JSJ43" s="3188"/>
      <c r="JSK43" s="3188"/>
      <c r="JSL43" s="3188"/>
      <c r="JSM43" s="3188"/>
      <c r="JSN43" s="3188"/>
      <c r="JSO43" s="3188"/>
      <c r="JSP43" s="3188"/>
      <c r="JSQ43" s="3188"/>
      <c r="JSR43" s="3188"/>
      <c r="JSS43" s="3188"/>
      <c r="JST43" s="3188"/>
      <c r="JSU43" s="3188"/>
      <c r="JSV43" s="3188"/>
      <c r="JSW43" s="3188"/>
      <c r="JSX43" s="3188"/>
      <c r="JSY43" s="3188"/>
      <c r="JSZ43" s="3188"/>
      <c r="JTA43" s="3188"/>
      <c r="JTB43" s="3188"/>
      <c r="JTC43" s="3188"/>
      <c r="JTD43" s="3188"/>
      <c r="JTE43" s="3188"/>
      <c r="JTF43" s="3188"/>
      <c r="JTG43" s="3188"/>
      <c r="JTH43" s="3188"/>
      <c r="JTI43" s="3188"/>
      <c r="JTJ43" s="3188"/>
      <c r="JTK43" s="3188"/>
      <c r="JTL43" s="3188"/>
      <c r="JTM43" s="3188"/>
      <c r="JTN43" s="3188"/>
      <c r="JTO43" s="3188"/>
      <c r="JTP43" s="3188"/>
      <c r="JTQ43" s="3188"/>
      <c r="JTR43" s="3188"/>
      <c r="JTS43" s="3188"/>
      <c r="JTT43" s="3188"/>
      <c r="JTU43" s="3188"/>
      <c r="JTV43" s="3188"/>
      <c r="JTW43" s="3188"/>
      <c r="JTX43" s="3188"/>
      <c r="JTY43" s="3188"/>
      <c r="JTZ43" s="3188"/>
      <c r="JUA43" s="3188"/>
      <c r="JUB43" s="3188"/>
      <c r="JUC43" s="3188"/>
      <c r="JUD43" s="3188"/>
      <c r="JUE43" s="3188"/>
      <c r="JUF43" s="3188"/>
      <c r="JUG43" s="3188"/>
      <c r="JUH43" s="3188"/>
      <c r="JUI43" s="3188"/>
      <c r="JUJ43" s="3188"/>
      <c r="JUK43" s="3188"/>
      <c r="JUL43" s="3188"/>
      <c r="JUM43" s="3188"/>
      <c r="JUN43" s="3188"/>
      <c r="JUO43" s="3188"/>
      <c r="JUP43" s="3188"/>
      <c r="JUQ43" s="3188"/>
      <c r="JUR43" s="3188"/>
      <c r="JUS43" s="3188"/>
      <c r="JUT43" s="3188"/>
      <c r="JUU43" s="3188"/>
      <c r="JUV43" s="3188"/>
      <c r="JUW43" s="3188"/>
      <c r="JUX43" s="3188"/>
      <c r="JUY43" s="3188"/>
      <c r="JUZ43" s="3188"/>
      <c r="JVA43" s="3188"/>
      <c r="JVB43" s="3188"/>
      <c r="JVC43" s="3188"/>
      <c r="JVD43" s="3188"/>
      <c r="JVE43" s="3188"/>
      <c r="JVF43" s="3188"/>
      <c r="JVG43" s="3188"/>
      <c r="JVH43" s="3188"/>
      <c r="JVI43" s="3188"/>
      <c r="JVJ43" s="3188"/>
      <c r="JVK43" s="3188"/>
      <c r="JVL43" s="3188"/>
      <c r="JVM43" s="3188"/>
      <c r="JVN43" s="3188"/>
      <c r="JVO43" s="3188"/>
      <c r="JVP43" s="3188"/>
      <c r="JVQ43" s="3188"/>
      <c r="JVR43" s="3188"/>
      <c r="JVS43" s="3188"/>
      <c r="JVT43" s="3188"/>
      <c r="JVU43" s="3188"/>
      <c r="JVV43" s="3188"/>
      <c r="JVW43" s="3188"/>
      <c r="JVX43" s="3188"/>
      <c r="JVY43" s="3188"/>
      <c r="JVZ43" s="3188"/>
      <c r="JWA43" s="3188"/>
      <c r="JWB43" s="3188"/>
      <c r="JWC43" s="3188"/>
      <c r="JWD43" s="3188"/>
      <c r="JWE43" s="3188"/>
      <c r="JWF43" s="3188"/>
      <c r="JWG43" s="3188"/>
      <c r="JWH43" s="3188"/>
      <c r="JWI43" s="3188"/>
      <c r="JWJ43" s="3188"/>
      <c r="JWK43" s="3188"/>
      <c r="JWL43" s="3188"/>
      <c r="JWM43" s="3188"/>
      <c r="JWN43" s="3188"/>
      <c r="JWO43" s="3188"/>
      <c r="JWP43" s="3188"/>
      <c r="JWQ43" s="3188"/>
      <c r="JWR43" s="3188"/>
      <c r="JWS43" s="3188"/>
      <c r="JWT43" s="3188"/>
      <c r="JWU43" s="3188"/>
      <c r="JWV43" s="3188"/>
      <c r="JWW43" s="3188"/>
      <c r="JWX43" s="3188"/>
      <c r="JWY43" s="3188"/>
      <c r="JWZ43" s="3188"/>
      <c r="JXA43" s="3188"/>
      <c r="JXB43" s="3188"/>
      <c r="JXC43" s="3188"/>
      <c r="JXD43" s="3188"/>
      <c r="JXE43" s="3188"/>
      <c r="JXF43" s="3188"/>
      <c r="JXG43" s="3188"/>
      <c r="JXH43" s="3188"/>
      <c r="JXI43" s="3188"/>
      <c r="JXJ43" s="3188"/>
      <c r="JXK43" s="3188"/>
      <c r="JXL43" s="3188"/>
      <c r="JXM43" s="3188"/>
      <c r="JXN43" s="3188"/>
      <c r="JXO43" s="3188"/>
      <c r="JXP43" s="3188"/>
      <c r="JXQ43" s="3188"/>
      <c r="JXR43" s="3188"/>
      <c r="JXS43" s="3188"/>
      <c r="JXT43" s="3188"/>
      <c r="JXU43" s="3188"/>
      <c r="JXV43" s="3188"/>
      <c r="JXW43" s="3188"/>
      <c r="JXX43" s="3188"/>
      <c r="JXY43" s="3188"/>
      <c r="JXZ43" s="3188"/>
      <c r="JYA43" s="3188"/>
      <c r="JYB43" s="3188"/>
      <c r="JYC43" s="3188"/>
      <c r="JYD43" s="3188"/>
      <c r="JYE43" s="3188"/>
      <c r="JYF43" s="3188"/>
      <c r="JYG43" s="3188"/>
      <c r="JYH43" s="3188"/>
      <c r="JYI43" s="3188"/>
      <c r="JYJ43" s="3188"/>
      <c r="JYK43" s="3188"/>
      <c r="JYL43" s="3188"/>
      <c r="JYM43" s="3188"/>
      <c r="JYN43" s="3188"/>
      <c r="JYO43" s="3188"/>
      <c r="JYP43" s="3188"/>
      <c r="JYQ43" s="3188"/>
      <c r="JYR43" s="3188"/>
      <c r="JYS43" s="3188"/>
      <c r="JYT43" s="3188"/>
      <c r="JYU43" s="3188"/>
      <c r="JYV43" s="3188"/>
      <c r="JYW43" s="3188"/>
      <c r="JYX43" s="3188"/>
      <c r="JYY43" s="3188"/>
      <c r="JYZ43" s="3188"/>
      <c r="JZA43" s="3188"/>
      <c r="JZB43" s="3188"/>
      <c r="JZC43" s="3188"/>
      <c r="JZD43" s="3188"/>
      <c r="JZE43" s="3188"/>
      <c r="JZF43" s="3188"/>
      <c r="JZG43" s="3188"/>
      <c r="JZH43" s="3188"/>
      <c r="JZI43" s="3188"/>
      <c r="JZJ43" s="3188"/>
      <c r="JZK43" s="3188"/>
      <c r="JZL43" s="3188"/>
      <c r="JZM43" s="3188"/>
      <c r="JZN43" s="3188"/>
      <c r="JZO43" s="3188"/>
      <c r="JZP43" s="3188"/>
      <c r="JZQ43" s="3188"/>
      <c r="JZR43" s="3188"/>
      <c r="JZS43" s="3188"/>
      <c r="JZT43" s="3188"/>
      <c r="JZU43" s="3188"/>
      <c r="JZV43" s="3188"/>
      <c r="JZW43" s="3188"/>
      <c r="JZX43" s="3188"/>
      <c r="JZY43" s="3188"/>
      <c r="JZZ43" s="3188"/>
      <c r="KAA43" s="3188"/>
      <c r="KAB43" s="3188"/>
      <c r="KAC43" s="3188"/>
      <c r="KAD43" s="3188"/>
      <c r="KAE43" s="3188"/>
      <c r="KAF43" s="3188"/>
      <c r="KAG43" s="3188"/>
      <c r="KAH43" s="3188"/>
      <c r="KAI43" s="3188"/>
      <c r="KAJ43" s="3188"/>
      <c r="KAK43" s="3188"/>
      <c r="KAL43" s="3188"/>
      <c r="KAM43" s="3188"/>
      <c r="KAN43" s="3188"/>
      <c r="KAO43" s="3188"/>
      <c r="KAP43" s="3188"/>
      <c r="KAQ43" s="3188"/>
      <c r="KAR43" s="3188"/>
      <c r="KAS43" s="3188"/>
      <c r="KAT43" s="3188"/>
      <c r="KAU43" s="3188"/>
      <c r="KAV43" s="3188"/>
      <c r="KAW43" s="3188"/>
      <c r="KAX43" s="3188"/>
      <c r="KAY43" s="3188"/>
      <c r="KAZ43" s="3188"/>
      <c r="KBA43" s="3188"/>
      <c r="KBB43" s="3188"/>
      <c r="KBC43" s="3188"/>
      <c r="KBD43" s="3188"/>
      <c r="KBE43" s="3188"/>
      <c r="KBF43" s="3188"/>
      <c r="KBG43" s="3188"/>
      <c r="KBH43" s="3188"/>
      <c r="KBI43" s="3188"/>
      <c r="KBJ43" s="3188"/>
      <c r="KBK43" s="3188"/>
      <c r="KBL43" s="3188"/>
      <c r="KBM43" s="3188"/>
      <c r="KBN43" s="3188"/>
      <c r="KBO43" s="3188"/>
      <c r="KBP43" s="3188"/>
      <c r="KBQ43" s="3188"/>
      <c r="KBR43" s="3188"/>
      <c r="KBS43" s="3188"/>
      <c r="KBT43" s="3188"/>
      <c r="KBU43" s="3188"/>
      <c r="KBV43" s="3188"/>
      <c r="KBW43" s="3188"/>
      <c r="KBX43" s="3188"/>
      <c r="KBY43" s="3188"/>
      <c r="KBZ43" s="3188"/>
      <c r="KCA43" s="3188"/>
      <c r="KCB43" s="3188"/>
      <c r="KCC43" s="3188"/>
      <c r="KCD43" s="3188"/>
      <c r="KCE43" s="3188"/>
      <c r="KCF43" s="3188"/>
      <c r="KCG43" s="3188"/>
      <c r="KCH43" s="3188"/>
      <c r="KCI43" s="3188"/>
      <c r="KCJ43" s="3188"/>
      <c r="KCK43" s="3188"/>
      <c r="KCL43" s="3188"/>
      <c r="KCM43" s="3188"/>
      <c r="KCN43" s="3188"/>
      <c r="KCO43" s="3188"/>
      <c r="KCP43" s="3188"/>
      <c r="KCQ43" s="3188"/>
      <c r="KCR43" s="3188"/>
      <c r="KCS43" s="3188"/>
      <c r="KCT43" s="3188"/>
      <c r="KCU43" s="3188"/>
      <c r="KCV43" s="3188"/>
      <c r="KCW43" s="3188"/>
      <c r="KCX43" s="3188"/>
      <c r="KCY43" s="3188"/>
      <c r="KCZ43" s="3188"/>
      <c r="KDA43" s="3188"/>
      <c r="KDB43" s="3188"/>
      <c r="KDC43" s="3188"/>
      <c r="KDD43" s="3188"/>
      <c r="KDE43" s="3188"/>
      <c r="KDF43" s="3188"/>
      <c r="KDG43" s="3188"/>
      <c r="KDH43" s="3188"/>
      <c r="KDI43" s="3188"/>
      <c r="KDJ43" s="3188"/>
      <c r="KDK43" s="3188"/>
      <c r="KDL43" s="3188"/>
      <c r="KDM43" s="3188"/>
      <c r="KDN43" s="3188"/>
      <c r="KDO43" s="3188"/>
      <c r="KDP43" s="3188"/>
      <c r="KDQ43" s="3188"/>
      <c r="KDR43" s="3188"/>
      <c r="KDS43" s="3188"/>
      <c r="KDT43" s="3188"/>
      <c r="KDU43" s="3188"/>
      <c r="KDV43" s="3188"/>
      <c r="KDW43" s="3188"/>
      <c r="KDX43" s="3188"/>
      <c r="KDY43" s="3188"/>
      <c r="KDZ43" s="3188"/>
      <c r="KEA43" s="3188"/>
      <c r="KEB43" s="3188"/>
      <c r="KEC43" s="3188"/>
      <c r="KED43" s="3188"/>
      <c r="KEE43" s="3188"/>
      <c r="KEF43" s="3188"/>
      <c r="KEG43" s="3188"/>
      <c r="KEH43" s="3188"/>
      <c r="KEI43" s="3188"/>
      <c r="KEJ43" s="3188"/>
      <c r="KEK43" s="3188"/>
      <c r="KEL43" s="3188"/>
      <c r="KEM43" s="3188"/>
      <c r="KEN43" s="3188"/>
      <c r="KEO43" s="3188"/>
      <c r="KEP43" s="3188"/>
      <c r="KEQ43" s="3188"/>
      <c r="KER43" s="3188"/>
      <c r="KES43" s="3188"/>
      <c r="KET43" s="3188"/>
      <c r="KEU43" s="3188"/>
      <c r="KEV43" s="3188"/>
      <c r="KEW43" s="3188"/>
      <c r="KEX43" s="3188"/>
      <c r="KEY43" s="3188"/>
      <c r="KEZ43" s="3188"/>
      <c r="KFA43" s="3188"/>
      <c r="KFB43" s="3188"/>
      <c r="KFC43" s="3188"/>
      <c r="KFD43" s="3188"/>
      <c r="KFE43" s="3188"/>
      <c r="KFF43" s="3188"/>
      <c r="KFG43" s="3188"/>
      <c r="KFH43" s="3188"/>
      <c r="KFI43" s="3188"/>
      <c r="KFJ43" s="3188"/>
      <c r="KFK43" s="3188"/>
      <c r="KFL43" s="3188"/>
      <c r="KFM43" s="3188"/>
      <c r="KFN43" s="3188"/>
      <c r="KFO43" s="3188"/>
      <c r="KFP43" s="3188"/>
      <c r="KFQ43" s="3188"/>
      <c r="KFR43" s="3188"/>
      <c r="KFS43" s="3188"/>
      <c r="KFT43" s="3188"/>
      <c r="KFU43" s="3188"/>
      <c r="KFV43" s="3188"/>
      <c r="KFW43" s="3188"/>
      <c r="KFX43" s="3188"/>
      <c r="KFY43" s="3188"/>
      <c r="KFZ43" s="3188"/>
      <c r="KGA43" s="3188"/>
      <c r="KGB43" s="3188"/>
      <c r="KGC43" s="3188"/>
      <c r="KGD43" s="3188"/>
      <c r="KGE43" s="3188"/>
      <c r="KGF43" s="3188"/>
      <c r="KGG43" s="3188"/>
      <c r="KGH43" s="3188"/>
      <c r="KGI43" s="3188"/>
      <c r="KGJ43" s="3188"/>
      <c r="KGK43" s="3188"/>
      <c r="KGL43" s="3188"/>
      <c r="KGM43" s="3188"/>
      <c r="KGN43" s="3188"/>
      <c r="KGO43" s="3188"/>
      <c r="KGP43" s="3188"/>
      <c r="KGQ43" s="3188"/>
      <c r="KGR43" s="3188"/>
      <c r="KGS43" s="3188"/>
      <c r="KGT43" s="3188"/>
      <c r="KGU43" s="3188"/>
      <c r="KGV43" s="3188"/>
      <c r="KGW43" s="3188"/>
      <c r="KGX43" s="3188"/>
      <c r="KGY43" s="3188"/>
      <c r="KGZ43" s="3188"/>
      <c r="KHA43" s="3188"/>
      <c r="KHB43" s="3188"/>
      <c r="KHC43" s="3188"/>
      <c r="KHD43" s="3188"/>
      <c r="KHE43" s="3188"/>
      <c r="KHF43" s="3188"/>
      <c r="KHG43" s="3188"/>
      <c r="KHH43" s="3188"/>
      <c r="KHI43" s="3188"/>
      <c r="KHJ43" s="3188"/>
      <c r="KHK43" s="3188"/>
      <c r="KHL43" s="3188"/>
      <c r="KHM43" s="3188"/>
      <c r="KHN43" s="3188"/>
      <c r="KHO43" s="3188"/>
      <c r="KHP43" s="3188"/>
      <c r="KHQ43" s="3188"/>
      <c r="KHR43" s="3188"/>
      <c r="KHS43" s="3188"/>
      <c r="KHT43" s="3188"/>
      <c r="KHU43" s="3188"/>
      <c r="KHV43" s="3188"/>
      <c r="KHW43" s="3188"/>
      <c r="KHX43" s="3188"/>
      <c r="KHY43" s="3188"/>
      <c r="KHZ43" s="3188"/>
      <c r="KIA43" s="3188"/>
      <c r="KIB43" s="3188"/>
      <c r="KIC43" s="3188"/>
      <c r="KID43" s="3188"/>
      <c r="KIE43" s="3188"/>
      <c r="KIF43" s="3188"/>
      <c r="KIG43" s="3188"/>
      <c r="KIH43" s="3188"/>
      <c r="KII43" s="3188"/>
      <c r="KIJ43" s="3188"/>
      <c r="KIK43" s="3188"/>
      <c r="KIL43" s="3188"/>
      <c r="KIM43" s="3188"/>
      <c r="KIN43" s="3188"/>
      <c r="KIO43" s="3188"/>
      <c r="KIP43" s="3188"/>
      <c r="KIQ43" s="3188"/>
      <c r="KIR43" s="3188"/>
      <c r="KIS43" s="3188"/>
      <c r="KIT43" s="3188"/>
      <c r="KIU43" s="3188"/>
      <c r="KIV43" s="3188"/>
      <c r="KIW43" s="3188"/>
      <c r="KIX43" s="3188"/>
      <c r="KIY43" s="3188"/>
      <c r="KIZ43" s="3188"/>
      <c r="KJA43" s="3188"/>
      <c r="KJB43" s="3188"/>
      <c r="KJC43" s="3188"/>
      <c r="KJD43" s="3188"/>
      <c r="KJE43" s="3188"/>
      <c r="KJF43" s="3188"/>
      <c r="KJG43" s="3188"/>
      <c r="KJH43" s="3188"/>
      <c r="KJI43" s="3188"/>
      <c r="KJJ43" s="3188"/>
      <c r="KJK43" s="3188"/>
      <c r="KJL43" s="3188"/>
      <c r="KJM43" s="3188"/>
      <c r="KJN43" s="3188"/>
      <c r="KJO43" s="3188"/>
      <c r="KJP43" s="3188"/>
      <c r="KJQ43" s="3188"/>
      <c r="KJR43" s="3188"/>
      <c r="KJS43" s="3188"/>
      <c r="KJT43" s="3188"/>
      <c r="KJU43" s="3188"/>
      <c r="KJV43" s="3188"/>
      <c r="KJW43" s="3188"/>
      <c r="KJX43" s="3188"/>
      <c r="KJY43" s="3188"/>
      <c r="KJZ43" s="3188"/>
      <c r="KKA43" s="3188"/>
      <c r="KKB43" s="3188"/>
      <c r="KKC43" s="3188"/>
      <c r="KKD43" s="3188"/>
      <c r="KKE43" s="3188"/>
      <c r="KKF43" s="3188"/>
      <c r="KKG43" s="3188"/>
      <c r="KKH43" s="3188"/>
      <c r="KKI43" s="3188"/>
      <c r="KKJ43" s="3188"/>
      <c r="KKK43" s="3188"/>
      <c r="KKL43" s="3188"/>
      <c r="KKM43" s="3188"/>
      <c r="KKN43" s="3188"/>
      <c r="KKO43" s="3188"/>
      <c r="KKP43" s="3188"/>
      <c r="KKQ43" s="3188"/>
      <c r="KKR43" s="3188"/>
      <c r="KKS43" s="3188"/>
      <c r="KKT43" s="3188"/>
      <c r="KKU43" s="3188"/>
      <c r="KKV43" s="3188"/>
      <c r="KKW43" s="3188"/>
      <c r="KKX43" s="3188"/>
      <c r="KKY43" s="3188"/>
      <c r="KKZ43" s="3188"/>
      <c r="KLA43" s="3188"/>
      <c r="KLB43" s="3188"/>
      <c r="KLC43" s="3188"/>
      <c r="KLD43" s="3188"/>
      <c r="KLE43" s="3188"/>
      <c r="KLF43" s="3188"/>
      <c r="KLG43" s="3188"/>
      <c r="KLH43" s="3188"/>
      <c r="KLI43" s="3188"/>
      <c r="KLJ43" s="3188"/>
      <c r="KLK43" s="3188"/>
      <c r="KLL43" s="3188"/>
      <c r="KLM43" s="3188"/>
      <c r="KLN43" s="3188"/>
      <c r="KLO43" s="3188"/>
      <c r="KLP43" s="3188"/>
      <c r="KLQ43" s="3188"/>
      <c r="KLR43" s="3188"/>
      <c r="KLS43" s="3188"/>
      <c r="KLT43" s="3188"/>
      <c r="KLU43" s="3188"/>
      <c r="KLV43" s="3188"/>
      <c r="KLW43" s="3188"/>
      <c r="KLX43" s="3188"/>
      <c r="KLY43" s="3188"/>
      <c r="KLZ43" s="3188"/>
      <c r="KMA43" s="3188"/>
      <c r="KMB43" s="3188"/>
      <c r="KMC43" s="3188"/>
      <c r="KMD43" s="3188"/>
      <c r="KME43" s="3188"/>
      <c r="KMF43" s="3188"/>
      <c r="KMG43" s="3188"/>
      <c r="KMH43" s="3188"/>
      <c r="KMI43" s="3188"/>
      <c r="KMJ43" s="3188"/>
      <c r="KMK43" s="3188"/>
      <c r="KML43" s="3188"/>
      <c r="KMM43" s="3188"/>
      <c r="KMN43" s="3188"/>
      <c r="KMO43" s="3188"/>
      <c r="KMP43" s="3188"/>
      <c r="KMQ43" s="3188"/>
      <c r="KMR43" s="3188"/>
      <c r="KMS43" s="3188"/>
      <c r="KMT43" s="3188"/>
      <c r="KMU43" s="3188"/>
      <c r="KMV43" s="3188"/>
      <c r="KMW43" s="3188"/>
      <c r="KMX43" s="3188"/>
      <c r="KMY43" s="3188"/>
      <c r="KMZ43" s="3188"/>
      <c r="KNA43" s="3188"/>
      <c r="KNB43" s="3188"/>
      <c r="KNC43" s="3188"/>
      <c r="KND43" s="3188"/>
      <c r="KNE43" s="3188"/>
      <c r="KNF43" s="3188"/>
      <c r="KNG43" s="3188"/>
      <c r="KNH43" s="3188"/>
      <c r="KNI43" s="3188"/>
      <c r="KNJ43" s="3188"/>
      <c r="KNK43" s="3188"/>
      <c r="KNL43" s="3188"/>
      <c r="KNM43" s="3188"/>
      <c r="KNN43" s="3188"/>
      <c r="KNO43" s="3188"/>
      <c r="KNP43" s="3188"/>
      <c r="KNQ43" s="3188"/>
      <c r="KNR43" s="3188"/>
      <c r="KNS43" s="3188"/>
      <c r="KNT43" s="3188"/>
      <c r="KNU43" s="3188"/>
      <c r="KNV43" s="3188"/>
      <c r="KNW43" s="3188"/>
      <c r="KNX43" s="3188"/>
      <c r="KNY43" s="3188"/>
      <c r="KNZ43" s="3188"/>
      <c r="KOA43" s="3188"/>
      <c r="KOB43" s="3188"/>
      <c r="KOC43" s="3188"/>
      <c r="KOD43" s="3188"/>
      <c r="KOE43" s="3188"/>
      <c r="KOF43" s="3188"/>
      <c r="KOG43" s="3188"/>
      <c r="KOH43" s="3188"/>
      <c r="KOI43" s="3188"/>
      <c r="KOJ43" s="3188"/>
      <c r="KOK43" s="3188"/>
      <c r="KOL43" s="3188"/>
      <c r="KOM43" s="3188"/>
      <c r="KON43" s="3188"/>
      <c r="KOO43" s="3188"/>
      <c r="KOP43" s="3188"/>
      <c r="KOQ43" s="3188"/>
      <c r="KOR43" s="3188"/>
      <c r="KOS43" s="3188"/>
      <c r="KOT43" s="3188"/>
      <c r="KOU43" s="3188"/>
      <c r="KOV43" s="3188"/>
      <c r="KOW43" s="3188"/>
      <c r="KOX43" s="3188"/>
      <c r="KOY43" s="3188"/>
      <c r="KOZ43" s="3188"/>
      <c r="KPA43" s="3188"/>
      <c r="KPB43" s="3188"/>
      <c r="KPC43" s="3188"/>
      <c r="KPD43" s="3188"/>
      <c r="KPE43" s="3188"/>
      <c r="KPF43" s="3188"/>
      <c r="KPG43" s="3188"/>
      <c r="KPH43" s="3188"/>
      <c r="KPI43" s="3188"/>
      <c r="KPJ43" s="3188"/>
      <c r="KPK43" s="3188"/>
      <c r="KPL43" s="3188"/>
      <c r="KPM43" s="3188"/>
      <c r="KPN43" s="3188"/>
      <c r="KPO43" s="3188"/>
      <c r="KPP43" s="3188"/>
      <c r="KPQ43" s="3188"/>
      <c r="KPR43" s="3188"/>
      <c r="KPS43" s="3188"/>
      <c r="KPT43" s="3188"/>
      <c r="KPU43" s="3188"/>
      <c r="KPV43" s="3188"/>
      <c r="KPW43" s="3188"/>
      <c r="KPX43" s="3188"/>
      <c r="KPY43" s="3188"/>
      <c r="KPZ43" s="3188"/>
      <c r="KQA43" s="3188"/>
      <c r="KQB43" s="3188"/>
      <c r="KQC43" s="3188"/>
      <c r="KQD43" s="3188"/>
      <c r="KQE43" s="3188"/>
      <c r="KQF43" s="3188"/>
      <c r="KQG43" s="3188"/>
      <c r="KQH43" s="3188"/>
      <c r="KQI43" s="3188"/>
      <c r="KQJ43" s="3188"/>
      <c r="KQK43" s="3188"/>
      <c r="KQL43" s="3188"/>
      <c r="KQM43" s="3188"/>
      <c r="KQN43" s="3188"/>
      <c r="KQO43" s="3188"/>
      <c r="KQP43" s="3188"/>
      <c r="KQQ43" s="3188"/>
      <c r="KQR43" s="3188"/>
      <c r="KQS43" s="3188"/>
      <c r="KQT43" s="3188"/>
      <c r="KQU43" s="3188"/>
      <c r="KQV43" s="3188"/>
      <c r="KQW43" s="3188"/>
      <c r="KQX43" s="3188"/>
      <c r="KQY43" s="3188"/>
      <c r="KQZ43" s="3188"/>
      <c r="KRA43" s="3188"/>
      <c r="KRB43" s="3188"/>
      <c r="KRC43" s="3188"/>
      <c r="KRD43" s="3188"/>
      <c r="KRE43" s="3188"/>
      <c r="KRF43" s="3188"/>
      <c r="KRG43" s="3188"/>
      <c r="KRH43" s="3188"/>
      <c r="KRI43" s="3188"/>
      <c r="KRJ43" s="3188"/>
      <c r="KRK43" s="3188"/>
      <c r="KRL43" s="3188"/>
      <c r="KRM43" s="3188"/>
      <c r="KRN43" s="3188"/>
      <c r="KRO43" s="3188"/>
      <c r="KRP43" s="3188"/>
      <c r="KRQ43" s="3188"/>
      <c r="KRR43" s="3188"/>
      <c r="KRS43" s="3188"/>
      <c r="KRT43" s="3188"/>
      <c r="KRU43" s="3188"/>
      <c r="KRV43" s="3188"/>
      <c r="KRW43" s="3188"/>
      <c r="KRX43" s="3188"/>
      <c r="KRY43" s="3188"/>
      <c r="KRZ43" s="3188"/>
      <c r="KSA43" s="3188"/>
      <c r="KSB43" s="3188"/>
      <c r="KSC43" s="3188"/>
      <c r="KSD43" s="3188"/>
      <c r="KSE43" s="3188"/>
      <c r="KSF43" s="3188"/>
      <c r="KSG43" s="3188"/>
      <c r="KSH43" s="3188"/>
      <c r="KSI43" s="3188"/>
      <c r="KSJ43" s="3188"/>
      <c r="KSK43" s="3188"/>
      <c r="KSL43" s="3188"/>
      <c r="KSM43" s="3188"/>
      <c r="KSN43" s="3188"/>
      <c r="KSO43" s="3188"/>
      <c r="KSP43" s="3188"/>
      <c r="KSQ43" s="3188"/>
      <c r="KSR43" s="3188"/>
      <c r="KSS43" s="3188"/>
      <c r="KST43" s="3188"/>
      <c r="KSU43" s="3188"/>
      <c r="KSV43" s="3188"/>
      <c r="KSW43" s="3188"/>
      <c r="KSX43" s="3188"/>
      <c r="KSY43" s="3188"/>
      <c r="KSZ43" s="3188"/>
      <c r="KTA43" s="3188"/>
      <c r="KTB43" s="3188"/>
      <c r="KTC43" s="3188"/>
      <c r="KTD43" s="3188"/>
      <c r="KTE43" s="3188"/>
      <c r="KTF43" s="3188"/>
      <c r="KTG43" s="3188"/>
      <c r="KTH43" s="3188"/>
      <c r="KTI43" s="3188"/>
      <c r="KTJ43" s="3188"/>
      <c r="KTK43" s="3188"/>
      <c r="KTL43" s="3188"/>
      <c r="KTM43" s="3188"/>
      <c r="KTN43" s="3188"/>
      <c r="KTO43" s="3188"/>
      <c r="KTP43" s="3188"/>
      <c r="KTQ43" s="3188"/>
      <c r="KTR43" s="3188"/>
      <c r="KTS43" s="3188"/>
      <c r="KTT43" s="3188"/>
      <c r="KTU43" s="3188"/>
      <c r="KTV43" s="3188"/>
      <c r="KTW43" s="3188"/>
      <c r="KTX43" s="3188"/>
      <c r="KTY43" s="3188"/>
      <c r="KTZ43" s="3188"/>
      <c r="KUA43" s="3188"/>
      <c r="KUB43" s="3188"/>
      <c r="KUC43" s="3188"/>
      <c r="KUD43" s="3188"/>
      <c r="KUE43" s="3188"/>
      <c r="KUF43" s="3188"/>
      <c r="KUG43" s="3188"/>
      <c r="KUH43" s="3188"/>
      <c r="KUI43" s="3188"/>
      <c r="KUJ43" s="3188"/>
      <c r="KUK43" s="3188"/>
      <c r="KUL43" s="3188"/>
      <c r="KUM43" s="3188"/>
      <c r="KUN43" s="3188"/>
      <c r="KUO43" s="3188"/>
      <c r="KUP43" s="3188"/>
      <c r="KUQ43" s="3188"/>
      <c r="KUR43" s="3188"/>
      <c r="KUS43" s="3188"/>
      <c r="KUT43" s="3188"/>
      <c r="KUU43" s="3188"/>
      <c r="KUV43" s="3188"/>
      <c r="KUW43" s="3188"/>
      <c r="KUX43" s="3188"/>
      <c r="KUY43" s="3188"/>
      <c r="KUZ43" s="3188"/>
      <c r="KVA43" s="3188"/>
      <c r="KVB43" s="3188"/>
      <c r="KVC43" s="3188"/>
      <c r="KVD43" s="3188"/>
      <c r="KVE43" s="3188"/>
      <c r="KVF43" s="3188"/>
      <c r="KVG43" s="3188"/>
      <c r="KVH43" s="3188"/>
      <c r="KVI43" s="3188"/>
      <c r="KVJ43" s="3188"/>
      <c r="KVK43" s="3188"/>
      <c r="KVL43" s="3188"/>
      <c r="KVM43" s="3188"/>
      <c r="KVN43" s="3188"/>
      <c r="KVO43" s="3188"/>
      <c r="KVP43" s="3188"/>
      <c r="KVQ43" s="3188"/>
      <c r="KVR43" s="3188"/>
      <c r="KVS43" s="3188"/>
      <c r="KVT43" s="3188"/>
      <c r="KVU43" s="3188"/>
      <c r="KVV43" s="3188"/>
      <c r="KVW43" s="3188"/>
      <c r="KVX43" s="3188"/>
      <c r="KVY43" s="3188"/>
      <c r="KVZ43" s="3188"/>
      <c r="KWA43" s="3188"/>
      <c r="KWB43" s="3188"/>
      <c r="KWC43" s="3188"/>
      <c r="KWD43" s="3188"/>
      <c r="KWE43" s="3188"/>
      <c r="KWF43" s="3188"/>
      <c r="KWG43" s="3188"/>
      <c r="KWH43" s="3188"/>
      <c r="KWI43" s="3188"/>
      <c r="KWJ43" s="3188"/>
      <c r="KWK43" s="3188"/>
      <c r="KWL43" s="3188"/>
      <c r="KWM43" s="3188"/>
      <c r="KWN43" s="3188"/>
      <c r="KWO43" s="3188"/>
      <c r="KWP43" s="3188"/>
      <c r="KWQ43" s="3188"/>
      <c r="KWR43" s="3188"/>
      <c r="KWS43" s="3188"/>
      <c r="KWT43" s="3188"/>
      <c r="KWU43" s="3188"/>
      <c r="KWV43" s="3188"/>
      <c r="KWW43" s="3188"/>
      <c r="KWX43" s="3188"/>
      <c r="KWY43" s="3188"/>
      <c r="KWZ43" s="3188"/>
      <c r="KXA43" s="3188"/>
      <c r="KXB43" s="3188"/>
      <c r="KXC43" s="3188"/>
      <c r="KXD43" s="3188"/>
      <c r="KXE43" s="3188"/>
      <c r="KXF43" s="3188"/>
      <c r="KXG43" s="3188"/>
      <c r="KXH43" s="3188"/>
      <c r="KXI43" s="3188"/>
      <c r="KXJ43" s="3188"/>
      <c r="KXK43" s="3188"/>
      <c r="KXL43" s="3188"/>
      <c r="KXM43" s="3188"/>
      <c r="KXN43" s="3188"/>
      <c r="KXO43" s="3188"/>
      <c r="KXP43" s="3188"/>
      <c r="KXQ43" s="3188"/>
      <c r="KXR43" s="3188"/>
      <c r="KXS43" s="3188"/>
      <c r="KXT43" s="3188"/>
      <c r="KXU43" s="3188"/>
      <c r="KXV43" s="3188"/>
      <c r="KXW43" s="3188"/>
      <c r="KXX43" s="3188"/>
      <c r="KXY43" s="3188"/>
      <c r="KXZ43" s="3188"/>
      <c r="KYA43" s="3188"/>
      <c r="KYB43" s="3188"/>
      <c r="KYC43" s="3188"/>
      <c r="KYD43" s="3188"/>
      <c r="KYE43" s="3188"/>
      <c r="KYF43" s="3188"/>
      <c r="KYG43" s="3188"/>
      <c r="KYH43" s="3188"/>
      <c r="KYI43" s="3188"/>
      <c r="KYJ43" s="3188"/>
      <c r="KYK43" s="3188"/>
      <c r="KYL43" s="3188"/>
      <c r="KYM43" s="3188"/>
      <c r="KYN43" s="3188"/>
      <c r="KYO43" s="3188"/>
      <c r="KYP43" s="3188"/>
      <c r="KYQ43" s="3188"/>
      <c r="KYR43" s="3188"/>
      <c r="KYS43" s="3188"/>
      <c r="KYT43" s="3188"/>
      <c r="KYU43" s="3188"/>
      <c r="KYV43" s="3188"/>
      <c r="KYW43" s="3188"/>
      <c r="KYX43" s="3188"/>
      <c r="KYY43" s="3188"/>
      <c r="KYZ43" s="3188"/>
      <c r="KZA43" s="3188"/>
      <c r="KZB43" s="3188"/>
      <c r="KZC43" s="3188"/>
      <c r="KZD43" s="3188"/>
      <c r="KZE43" s="3188"/>
      <c r="KZF43" s="3188"/>
      <c r="KZG43" s="3188"/>
      <c r="KZH43" s="3188"/>
      <c r="KZI43" s="3188"/>
      <c r="KZJ43" s="3188"/>
      <c r="KZK43" s="3188"/>
      <c r="KZL43" s="3188"/>
      <c r="KZM43" s="3188"/>
      <c r="KZN43" s="3188"/>
      <c r="KZO43" s="3188"/>
      <c r="KZP43" s="3188"/>
      <c r="KZQ43" s="3188"/>
      <c r="KZR43" s="3188"/>
      <c r="KZS43" s="3188"/>
      <c r="KZT43" s="3188"/>
      <c r="KZU43" s="3188"/>
      <c r="KZV43" s="3188"/>
      <c r="KZW43" s="3188"/>
      <c r="KZX43" s="3188"/>
      <c r="KZY43" s="3188"/>
      <c r="KZZ43" s="3188"/>
      <c r="LAA43" s="3188"/>
      <c r="LAB43" s="3188"/>
      <c r="LAC43" s="3188"/>
      <c r="LAD43" s="3188"/>
      <c r="LAE43" s="3188"/>
      <c r="LAF43" s="3188"/>
      <c r="LAG43" s="3188"/>
      <c r="LAH43" s="3188"/>
      <c r="LAI43" s="3188"/>
      <c r="LAJ43" s="3188"/>
      <c r="LAK43" s="3188"/>
      <c r="LAL43" s="3188"/>
      <c r="LAM43" s="3188"/>
      <c r="LAN43" s="3188"/>
      <c r="LAO43" s="3188"/>
      <c r="LAP43" s="3188"/>
      <c r="LAQ43" s="3188"/>
      <c r="LAR43" s="3188"/>
      <c r="LAS43" s="3188"/>
      <c r="LAT43" s="3188"/>
      <c r="LAU43" s="3188"/>
      <c r="LAV43" s="3188"/>
      <c r="LAW43" s="3188"/>
      <c r="LAX43" s="3188"/>
      <c r="LAY43" s="3188"/>
      <c r="LAZ43" s="3188"/>
      <c r="LBA43" s="3188"/>
      <c r="LBB43" s="3188"/>
      <c r="LBC43" s="3188"/>
      <c r="LBD43" s="3188"/>
      <c r="LBE43" s="3188"/>
      <c r="LBF43" s="3188"/>
      <c r="LBG43" s="3188"/>
      <c r="LBH43" s="3188"/>
      <c r="LBI43" s="3188"/>
      <c r="LBJ43" s="3188"/>
      <c r="LBK43" s="3188"/>
      <c r="LBL43" s="3188"/>
      <c r="LBM43" s="3188"/>
      <c r="LBN43" s="3188"/>
      <c r="LBO43" s="3188"/>
      <c r="LBP43" s="3188"/>
      <c r="LBQ43" s="3188"/>
      <c r="LBR43" s="3188"/>
      <c r="LBS43" s="3188"/>
      <c r="LBT43" s="3188"/>
      <c r="LBU43" s="3188"/>
      <c r="LBV43" s="3188"/>
      <c r="LBW43" s="3188"/>
      <c r="LBX43" s="3188"/>
      <c r="LBY43" s="3188"/>
      <c r="LBZ43" s="3188"/>
      <c r="LCA43" s="3188"/>
      <c r="LCB43" s="3188"/>
      <c r="LCC43" s="3188"/>
      <c r="LCD43" s="3188"/>
      <c r="LCE43" s="3188"/>
      <c r="LCF43" s="3188"/>
      <c r="LCG43" s="3188"/>
      <c r="LCH43" s="3188"/>
      <c r="LCI43" s="3188"/>
      <c r="LCJ43" s="3188"/>
      <c r="LCK43" s="3188"/>
      <c r="LCL43" s="3188"/>
      <c r="LCM43" s="3188"/>
      <c r="LCN43" s="3188"/>
      <c r="LCO43" s="3188"/>
      <c r="LCP43" s="3188"/>
      <c r="LCQ43" s="3188"/>
      <c r="LCR43" s="3188"/>
      <c r="LCS43" s="3188"/>
      <c r="LCT43" s="3188"/>
      <c r="LCU43" s="3188"/>
      <c r="LCV43" s="3188"/>
      <c r="LCW43" s="3188"/>
      <c r="LCX43" s="3188"/>
      <c r="LCY43" s="3188"/>
      <c r="LCZ43" s="3188"/>
      <c r="LDA43" s="3188"/>
      <c r="LDB43" s="3188"/>
      <c r="LDC43" s="3188"/>
      <c r="LDD43" s="3188"/>
      <c r="LDE43" s="3188"/>
      <c r="LDF43" s="3188"/>
      <c r="LDG43" s="3188"/>
      <c r="LDH43" s="3188"/>
      <c r="LDI43" s="3188"/>
      <c r="LDJ43" s="3188"/>
      <c r="LDK43" s="3188"/>
      <c r="LDL43" s="3188"/>
      <c r="LDM43" s="3188"/>
      <c r="LDN43" s="3188"/>
      <c r="LDO43" s="3188"/>
      <c r="LDP43" s="3188"/>
      <c r="LDQ43" s="3188"/>
      <c r="LDR43" s="3188"/>
      <c r="LDS43" s="3188"/>
      <c r="LDT43" s="3188"/>
      <c r="LDU43" s="3188"/>
      <c r="LDV43" s="3188"/>
      <c r="LDW43" s="3188"/>
      <c r="LDX43" s="3188"/>
      <c r="LDY43" s="3188"/>
      <c r="LDZ43" s="3188"/>
      <c r="LEA43" s="3188"/>
      <c r="LEB43" s="3188"/>
      <c r="LEC43" s="3188"/>
      <c r="LED43" s="3188"/>
      <c r="LEE43" s="3188"/>
      <c r="LEF43" s="3188"/>
      <c r="LEG43" s="3188"/>
      <c r="LEH43" s="3188"/>
      <c r="LEI43" s="3188"/>
      <c r="LEJ43" s="3188"/>
      <c r="LEK43" s="3188"/>
      <c r="LEL43" s="3188"/>
      <c r="LEM43" s="3188"/>
      <c r="LEN43" s="3188"/>
      <c r="LEO43" s="3188"/>
      <c r="LEP43" s="3188"/>
      <c r="LEQ43" s="3188"/>
      <c r="LER43" s="3188"/>
      <c r="LES43" s="3188"/>
      <c r="LET43" s="3188"/>
      <c r="LEU43" s="3188"/>
      <c r="LEV43" s="3188"/>
      <c r="LEW43" s="3188"/>
      <c r="LEX43" s="3188"/>
      <c r="LEY43" s="3188"/>
      <c r="LEZ43" s="3188"/>
      <c r="LFA43" s="3188"/>
      <c r="LFB43" s="3188"/>
      <c r="LFC43" s="3188"/>
      <c r="LFD43" s="3188"/>
      <c r="LFE43" s="3188"/>
      <c r="LFF43" s="3188"/>
      <c r="LFG43" s="3188"/>
      <c r="LFH43" s="3188"/>
      <c r="LFI43" s="3188"/>
      <c r="LFJ43" s="3188"/>
      <c r="LFK43" s="3188"/>
      <c r="LFL43" s="3188"/>
      <c r="LFM43" s="3188"/>
      <c r="LFN43" s="3188"/>
      <c r="LFO43" s="3188"/>
      <c r="LFP43" s="3188"/>
      <c r="LFQ43" s="3188"/>
      <c r="LFR43" s="3188"/>
      <c r="LFS43" s="3188"/>
      <c r="LFT43" s="3188"/>
      <c r="LFU43" s="3188"/>
      <c r="LFV43" s="3188"/>
      <c r="LFW43" s="3188"/>
      <c r="LFX43" s="3188"/>
      <c r="LFY43" s="3188"/>
      <c r="LFZ43" s="3188"/>
      <c r="LGA43" s="3188"/>
      <c r="LGB43" s="3188"/>
      <c r="LGC43" s="3188"/>
      <c r="LGD43" s="3188"/>
      <c r="LGE43" s="3188"/>
      <c r="LGF43" s="3188"/>
      <c r="LGG43" s="3188"/>
      <c r="LGH43" s="3188"/>
      <c r="LGI43" s="3188"/>
      <c r="LGJ43" s="3188"/>
      <c r="LGK43" s="3188"/>
      <c r="LGL43" s="3188"/>
      <c r="LGM43" s="3188"/>
      <c r="LGN43" s="3188"/>
      <c r="LGO43" s="3188"/>
      <c r="LGP43" s="3188"/>
      <c r="LGQ43" s="3188"/>
      <c r="LGR43" s="3188"/>
      <c r="LGS43" s="3188"/>
      <c r="LGT43" s="3188"/>
      <c r="LGU43" s="3188"/>
      <c r="LGV43" s="3188"/>
      <c r="LGW43" s="3188"/>
      <c r="LGX43" s="3188"/>
      <c r="LGY43" s="3188"/>
      <c r="LGZ43" s="3188"/>
      <c r="LHA43" s="3188"/>
      <c r="LHB43" s="3188"/>
      <c r="LHC43" s="3188"/>
      <c r="LHD43" s="3188"/>
      <c r="LHE43" s="3188"/>
      <c r="LHF43" s="3188"/>
      <c r="LHG43" s="3188"/>
      <c r="LHH43" s="3188"/>
      <c r="LHI43" s="3188"/>
      <c r="LHJ43" s="3188"/>
      <c r="LHK43" s="3188"/>
      <c r="LHL43" s="3188"/>
      <c r="LHM43" s="3188"/>
      <c r="LHN43" s="3188"/>
      <c r="LHO43" s="3188"/>
      <c r="LHP43" s="3188"/>
      <c r="LHQ43" s="3188"/>
      <c r="LHR43" s="3188"/>
      <c r="LHS43" s="3188"/>
      <c r="LHT43" s="3188"/>
      <c r="LHU43" s="3188"/>
      <c r="LHV43" s="3188"/>
      <c r="LHW43" s="3188"/>
      <c r="LHX43" s="3188"/>
      <c r="LHY43" s="3188"/>
      <c r="LHZ43" s="3188"/>
      <c r="LIA43" s="3188"/>
      <c r="LIB43" s="3188"/>
      <c r="LIC43" s="3188"/>
      <c r="LID43" s="3188"/>
      <c r="LIE43" s="3188"/>
      <c r="LIF43" s="3188"/>
      <c r="LIG43" s="3188"/>
      <c r="LIH43" s="3188"/>
      <c r="LII43" s="3188"/>
      <c r="LIJ43" s="3188"/>
      <c r="LIK43" s="3188"/>
      <c r="LIL43" s="3188"/>
      <c r="LIM43" s="3188"/>
      <c r="LIN43" s="3188"/>
      <c r="LIO43" s="3188"/>
      <c r="LIP43" s="3188"/>
      <c r="LIQ43" s="3188"/>
      <c r="LIR43" s="3188"/>
      <c r="LIS43" s="3188"/>
      <c r="LIT43" s="3188"/>
      <c r="LIU43" s="3188"/>
      <c r="LIV43" s="3188"/>
      <c r="LIW43" s="3188"/>
      <c r="LIX43" s="3188"/>
      <c r="LIY43" s="3188"/>
      <c r="LIZ43" s="3188"/>
      <c r="LJA43" s="3188"/>
      <c r="LJB43" s="3188"/>
      <c r="LJC43" s="3188"/>
      <c r="LJD43" s="3188"/>
      <c r="LJE43" s="3188"/>
      <c r="LJF43" s="3188"/>
      <c r="LJG43" s="3188"/>
      <c r="LJH43" s="3188"/>
      <c r="LJI43" s="3188"/>
      <c r="LJJ43" s="3188"/>
      <c r="LJK43" s="3188"/>
      <c r="LJL43" s="3188"/>
      <c r="LJM43" s="3188"/>
      <c r="LJN43" s="3188"/>
      <c r="LJO43" s="3188"/>
      <c r="LJP43" s="3188"/>
      <c r="LJQ43" s="3188"/>
      <c r="LJR43" s="3188"/>
      <c r="LJS43" s="3188"/>
      <c r="LJT43" s="3188"/>
      <c r="LJU43" s="3188"/>
      <c r="LJV43" s="3188"/>
      <c r="LJW43" s="3188"/>
      <c r="LJX43" s="3188"/>
      <c r="LJY43" s="3188"/>
      <c r="LJZ43" s="3188"/>
      <c r="LKA43" s="3188"/>
      <c r="LKB43" s="3188"/>
      <c r="LKC43" s="3188"/>
      <c r="LKD43" s="3188"/>
      <c r="LKE43" s="3188"/>
      <c r="LKF43" s="3188"/>
      <c r="LKG43" s="3188"/>
      <c r="LKH43" s="3188"/>
      <c r="LKI43" s="3188"/>
      <c r="LKJ43" s="3188"/>
      <c r="LKK43" s="3188"/>
      <c r="LKL43" s="3188"/>
      <c r="LKM43" s="3188"/>
      <c r="LKN43" s="3188"/>
      <c r="LKO43" s="3188"/>
      <c r="LKP43" s="3188"/>
      <c r="LKQ43" s="3188"/>
      <c r="LKR43" s="3188"/>
      <c r="LKS43" s="3188"/>
      <c r="LKT43" s="3188"/>
      <c r="LKU43" s="3188"/>
      <c r="LKV43" s="3188"/>
      <c r="LKW43" s="3188"/>
      <c r="LKX43" s="3188"/>
      <c r="LKY43" s="3188"/>
      <c r="LKZ43" s="3188"/>
      <c r="LLA43" s="3188"/>
      <c r="LLB43" s="3188"/>
      <c r="LLC43" s="3188"/>
      <c r="LLD43" s="3188"/>
      <c r="LLE43" s="3188"/>
      <c r="LLF43" s="3188"/>
      <c r="LLG43" s="3188"/>
      <c r="LLH43" s="3188"/>
      <c r="LLI43" s="3188"/>
      <c r="LLJ43" s="3188"/>
      <c r="LLK43" s="3188"/>
      <c r="LLL43" s="3188"/>
      <c r="LLM43" s="3188"/>
      <c r="LLN43" s="3188"/>
      <c r="LLO43" s="3188"/>
      <c r="LLP43" s="3188"/>
      <c r="LLQ43" s="3188"/>
      <c r="LLR43" s="3188"/>
      <c r="LLS43" s="3188"/>
      <c r="LLT43" s="3188"/>
      <c r="LLU43" s="3188"/>
      <c r="LLV43" s="3188"/>
      <c r="LLW43" s="3188"/>
      <c r="LLX43" s="3188"/>
      <c r="LLY43" s="3188"/>
      <c r="LLZ43" s="3188"/>
      <c r="LMA43" s="3188"/>
      <c r="LMB43" s="3188"/>
      <c r="LMC43" s="3188"/>
      <c r="LMD43" s="3188"/>
      <c r="LME43" s="3188"/>
      <c r="LMF43" s="3188"/>
      <c r="LMG43" s="3188"/>
      <c r="LMH43" s="3188"/>
      <c r="LMI43" s="3188"/>
      <c r="LMJ43" s="3188"/>
      <c r="LMK43" s="3188"/>
      <c r="LML43" s="3188"/>
      <c r="LMM43" s="3188"/>
      <c r="LMN43" s="3188"/>
      <c r="LMO43" s="3188"/>
      <c r="LMP43" s="3188"/>
      <c r="LMQ43" s="3188"/>
      <c r="LMR43" s="3188"/>
      <c r="LMS43" s="3188"/>
      <c r="LMT43" s="3188"/>
      <c r="LMU43" s="3188"/>
      <c r="LMV43" s="3188"/>
      <c r="LMW43" s="3188"/>
      <c r="LMX43" s="3188"/>
      <c r="LMY43" s="3188"/>
      <c r="LMZ43" s="3188"/>
      <c r="LNA43" s="3188"/>
      <c r="LNB43" s="3188"/>
      <c r="LNC43" s="3188"/>
      <c r="LND43" s="3188"/>
      <c r="LNE43" s="3188"/>
      <c r="LNF43" s="3188"/>
      <c r="LNG43" s="3188"/>
      <c r="LNH43" s="3188"/>
      <c r="LNI43" s="3188"/>
      <c r="LNJ43" s="3188"/>
      <c r="LNK43" s="3188"/>
      <c r="LNL43" s="3188"/>
      <c r="LNM43" s="3188"/>
      <c r="LNN43" s="3188"/>
      <c r="LNO43" s="3188"/>
      <c r="LNP43" s="3188"/>
      <c r="LNQ43" s="3188"/>
      <c r="LNR43" s="3188"/>
      <c r="LNS43" s="3188"/>
      <c r="LNT43" s="3188"/>
      <c r="LNU43" s="3188"/>
      <c r="LNV43" s="3188"/>
      <c r="LNW43" s="3188"/>
      <c r="LNX43" s="3188"/>
      <c r="LNY43" s="3188"/>
      <c r="LNZ43" s="3188"/>
      <c r="LOA43" s="3188"/>
      <c r="LOB43" s="3188"/>
      <c r="LOC43" s="3188"/>
      <c r="LOD43" s="3188"/>
      <c r="LOE43" s="3188"/>
      <c r="LOF43" s="3188"/>
      <c r="LOG43" s="3188"/>
      <c r="LOH43" s="3188"/>
      <c r="LOI43" s="3188"/>
      <c r="LOJ43" s="3188"/>
      <c r="LOK43" s="3188"/>
      <c r="LOL43" s="3188"/>
      <c r="LOM43" s="3188"/>
      <c r="LON43" s="3188"/>
      <c r="LOO43" s="3188"/>
      <c r="LOP43" s="3188"/>
      <c r="LOQ43" s="3188"/>
      <c r="LOR43" s="3188"/>
      <c r="LOS43" s="3188"/>
      <c r="LOT43" s="3188"/>
      <c r="LOU43" s="3188"/>
      <c r="LOV43" s="3188"/>
      <c r="LOW43" s="3188"/>
      <c r="LOX43" s="3188"/>
      <c r="LOY43" s="3188"/>
      <c r="LOZ43" s="3188"/>
      <c r="LPA43" s="3188"/>
      <c r="LPB43" s="3188"/>
      <c r="LPC43" s="3188"/>
      <c r="LPD43" s="3188"/>
      <c r="LPE43" s="3188"/>
      <c r="LPF43" s="3188"/>
      <c r="LPG43" s="3188"/>
      <c r="LPH43" s="3188"/>
      <c r="LPI43" s="3188"/>
      <c r="LPJ43" s="3188"/>
      <c r="LPK43" s="3188"/>
      <c r="LPL43" s="3188"/>
      <c r="LPM43" s="3188"/>
      <c r="LPN43" s="3188"/>
      <c r="LPO43" s="3188"/>
      <c r="LPP43" s="3188"/>
      <c r="LPQ43" s="3188"/>
      <c r="LPR43" s="3188"/>
      <c r="LPS43" s="3188"/>
      <c r="LPT43" s="3188"/>
      <c r="LPU43" s="3188"/>
      <c r="LPV43" s="3188"/>
      <c r="LPW43" s="3188"/>
      <c r="LPX43" s="3188"/>
      <c r="LPY43" s="3188"/>
      <c r="LPZ43" s="3188"/>
      <c r="LQA43" s="3188"/>
      <c r="LQB43" s="3188"/>
      <c r="LQC43" s="3188"/>
      <c r="LQD43" s="3188"/>
      <c r="LQE43" s="3188"/>
      <c r="LQF43" s="3188"/>
      <c r="LQG43" s="3188"/>
      <c r="LQH43" s="3188"/>
      <c r="LQI43" s="3188"/>
      <c r="LQJ43" s="3188"/>
      <c r="LQK43" s="3188"/>
      <c r="LQL43" s="3188"/>
      <c r="LQM43" s="3188"/>
      <c r="LQN43" s="3188"/>
      <c r="LQO43" s="3188"/>
      <c r="LQP43" s="3188"/>
      <c r="LQQ43" s="3188"/>
      <c r="LQR43" s="3188"/>
      <c r="LQS43" s="3188"/>
      <c r="LQT43" s="3188"/>
      <c r="LQU43" s="3188"/>
      <c r="LQV43" s="3188"/>
      <c r="LQW43" s="3188"/>
      <c r="LQX43" s="3188"/>
      <c r="LQY43" s="3188"/>
      <c r="LQZ43" s="3188"/>
      <c r="LRA43" s="3188"/>
      <c r="LRB43" s="3188"/>
      <c r="LRC43" s="3188"/>
      <c r="LRD43" s="3188"/>
      <c r="LRE43" s="3188"/>
      <c r="LRF43" s="3188"/>
      <c r="LRG43" s="3188"/>
      <c r="LRH43" s="3188"/>
      <c r="LRI43" s="3188"/>
      <c r="LRJ43" s="3188"/>
      <c r="LRK43" s="3188"/>
      <c r="LRL43" s="3188"/>
      <c r="LRM43" s="3188"/>
      <c r="LRN43" s="3188"/>
      <c r="LRO43" s="3188"/>
      <c r="LRP43" s="3188"/>
      <c r="LRQ43" s="3188"/>
      <c r="LRR43" s="3188"/>
      <c r="LRS43" s="3188"/>
      <c r="LRT43" s="3188"/>
      <c r="LRU43" s="3188"/>
      <c r="LRV43" s="3188"/>
      <c r="LRW43" s="3188"/>
      <c r="LRX43" s="3188"/>
      <c r="LRY43" s="3188"/>
      <c r="LRZ43" s="3188"/>
      <c r="LSA43" s="3188"/>
      <c r="LSB43" s="3188"/>
      <c r="LSC43" s="3188"/>
      <c r="LSD43" s="3188"/>
      <c r="LSE43" s="3188"/>
      <c r="LSF43" s="3188"/>
      <c r="LSG43" s="3188"/>
      <c r="LSH43" s="3188"/>
      <c r="LSI43" s="3188"/>
      <c r="LSJ43" s="3188"/>
      <c r="LSK43" s="3188"/>
      <c r="LSL43" s="3188"/>
      <c r="LSM43" s="3188"/>
      <c r="LSN43" s="3188"/>
      <c r="LSO43" s="3188"/>
      <c r="LSP43" s="3188"/>
      <c r="LSQ43" s="3188"/>
      <c r="LSR43" s="3188"/>
      <c r="LSS43" s="3188"/>
      <c r="LST43" s="3188"/>
      <c r="LSU43" s="3188"/>
      <c r="LSV43" s="3188"/>
      <c r="LSW43" s="3188"/>
      <c r="LSX43" s="3188"/>
      <c r="LSY43" s="3188"/>
      <c r="LSZ43" s="3188"/>
      <c r="LTA43" s="3188"/>
      <c r="LTB43" s="3188"/>
      <c r="LTC43" s="3188"/>
      <c r="LTD43" s="3188"/>
      <c r="LTE43" s="3188"/>
      <c r="LTF43" s="3188"/>
      <c r="LTG43" s="3188"/>
      <c r="LTH43" s="3188"/>
      <c r="LTI43" s="3188"/>
      <c r="LTJ43" s="3188"/>
      <c r="LTK43" s="3188"/>
      <c r="LTL43" s="3188"/>
      <c r="LTM43" s="3188"/>
      <c r="LTN43" s="3188"/>
      <c r="LTO43" s="3188"/>
      <c r="LTP43" s="3188"/>
      <c r="LTQ43" s="3188"/>
      <c r="LTR43" s="3188"/>
      <c r="LTS43" s="3188"/>
      <c r="LTT43" s="3188"/>
      <c r="LTU43" s="3188"/>
      <c r="LTV43" s="3188"/>
      <c r="LTW43" s="3188"/>
      <c r="LTX43" s="3188"/>
      <c r="LTY43" s="3188"/>
      <c r="LTZ43" s="3188"/>
      <c r="LUA43" s="3188"/>
      <c r="LUB43" s="3188"/>
      <c r="LUC43" s="3188"/>
      <c r="LUD43" s="3188"/>
      <c r="LUE43" s="3188"/>
      <c r="LUF43" s="3188"/>
      <c r="LUG43" s="3188"/>
      <c r="LUH43" s="3188"/>
      <c r="LUI43" s="3188"/>
      <c r="LUJ43" s="3188"/>
      <c r="LUK43" s="3188"/>
      <c r="LUL43" s="3188"/>
      <c r="LUM43" s="3188"/>
      <c r="LUN43" s="3188"/>
      <c r="LUO43" s="3188"/>
      <c r="LUP43" s="3188"/>
      <c r="LUQ43" s="3188"/>
      <c r="LUR43" s="3188"/>
      <c r="LUS43" s="3188"/>
      <c r="LUT43" s="3188"/>
      <c r="LUU43" s="3188"/>
      <c r="LUV43" s="3188"/>
      <c r="LUW43" s="3188"/>
      <c r="LUX43" s="3188"/>
      <c r="LUY43" s="3188"/>
      <c r="LUZ43" s="3188"/>
      <c r="LVA43" s="3188"/>
      <c r="LVB43" s="3188"/>
      <c r="LVC43" s="3188"/>
      <c r="LVD43" s="3188"/>
      <c r="LVE43" s="3188"/>
      <c r="LVF43" s="3188"/>
      <c r="LVG43" s="3188"/>
      <c r="LVH43" s="3188"/>
      <c r="LVI43" s="3188"/>
      <c r="LVJ43" s="3188"/>
      <c r="LVK43" s="3188"/>
      <c r="LVL43" s="3188"/>
      <c r="LVM43" s="3188"/>
      <c r="LVN43" s="3188"/>
      <c r="LVO43" s="3188"/>
      <c r="LVP43" s="3188"/>
      <c r="LVQ43" s="3188"/>
      <c r="LVR43" s="3188"/>
      <c r="LVS43" s="3188"/>
      <c r="LVT43" s="3188"/>
      <c r="LVU43" s="3188"/>
      <c r="LVV43" s="3188"/>
      <c r="LVW43" s="3188"/>
      <c r="LVX43" s="3188"/>
      <c r="LVY43" s="3188"/>
      <c r="LVZ43" s="3188"/>
      <c r="LWA43" s="3188"/>
      <c r="LWB43" s="3188"/>
      <c r="LWC43" s="3188"/>
      <c r="LWD43" s="3188"/>
      <c r="LWE43" s="3188"/>
      <c r="LWF43" s="3188"/>
      <c r="LWG43" s="3188"/>
      <c r="LWH43" s="3188"/>
      <c r="LWI43" s="3188"/>
      <c r="LWJ43" s="3188"/>
      <c r="LWK43" s="3188"/>
      <c r="LWL43" s="3188"/>
      <c r="LWM43" s="3188"/>
      <c r="LWN43" s="3188"/>
      <c r="LWO43" s="3188"/>
      <c r="LWP43" s="3188"/>
      <c r="LWQ43" s="3188"/>
      <c r="LWR43" s="3188"/>
      <c r="LWS43" s="3188"/>
      <c r="LWT43" s="3188"/>
      <c r="LWU43" s="3188"/>
      <c r="LWV43" s="3188"/>
      <c r="LWW43" s="3188"/>
      <c r="LWX43" s="3188"/>
      <c r="LWY43" s="3188"/>
      <c r="LWZ43" s="3188"/>
      <c r="LXA43" s="3188"/>
      <c r="LXB43" s="3188"/>
      <c r="LXC43" s="3188"/>
      <c r="LXD43" s="3188"/>
      <c r="LXE43" s="3188"/>
      <c r="LXF43" s="3188"/>
      <c r="LXG43" s="3188"/>
      <c r="LXH43" s="3188"/>
      <c r="LXI43" s="3188"/>
      <c r="LXJ43" s="3188"/>
      <c r="LXK43" s="3188"/>
      <c r="LXL43" s="3188"/>
      <c r="LXM43" s="3188"/>
      <c r="LXN43" s="3188"/>
      <c r="LXO43" s="3188"/>
      <c r="LXP43" s="3188"/>
      <c r="LXQ43" s="3188"/>
      <c r="LXR43" s="3188"/>
      <c r="LXS43" s="3188"/>
      <c r="LXT43" s="3188"/>
      <c r="LXU43" s="3188"/>
      <c r="LXV43" s="3188"/>
      <c r="LXW43" s="3188"/>
      <c r="LXX43" s="3188"/>
      <c r="LXY43" s="3188"/>
      <c r="LXZ43" s="3188"/>
      <c r="LYA43" s="3188"/>
      <c r="LYB43" s="3188"/>
      <c r="LYC43" s="3188"/>
      <c r="LYD43" s="3188"/>
      <c r="LYE43" s="3188"/>
      <c r="LYF43" s="3188"/>
      <c r="LYG43" s="3188"/>
      <c r="LYH43" s="3188"/>
      <c r="LYI43" s="3188"/>
      <c r="LYJ43" s="3188"/>
      <c r="LYK43" s="3188"/>
      <c r="LYL43" s="3188"/>
      <c r="LYM43" s="3188"/>
      <c r="LYN43" s="3188"/>
      <c r="LYO43" s="3188"/>
      <c r="LYP43" s="3188"/>
      <c r="LYQ43" s="3188"/>
      <c r="LYR43" s="3188"/>
      <c r="LYS43" s="3188"/>
      <c r="LYT43" s="3188"/>
      <c r="LYU43" s="3188"/>
      <c r="LYV43" s="3188"/>
      <c r="LYW43" s="3188"/>
      <c r="LYX43" s="3188"/>
      <c r="LYY43" s="3188"/>
      <c r="LYZ43" s="3188"/>
      <c r="LZA43" s="3188"/>
      <c r="LZB43" s="3188"/>
      <c r="LZC43" s="3188"/>
      <c r="LZD43" s="3188"/>
      <c r="LZE43" s="3188"/>
      <c r="LZF43" s="3188"/>
      <c r="LZG43" s="3188"/>
      <c r="LZH43" s="3188"/>
      <c r="LZI43" s="3188"/>
      <c r="LZJ43" s="3188"/>
      <c r="LZK43" s="3188"/>
      <c r="LZL43" s="3188"/>
      <c r="LZM43" s="3188"/>
      <c r="LZN43" s="3188"/>
      <c r="LZO43" s="3188"/>
      <c r="LZP43" s="3188"/>
      <c r="LZQ43" s="3188"/>
      <c r="LZR43" s="3188"/>
      <c r="LZS43" s="3188"/>
      <c r="LZT43" s="3188"/>
      <c r="LZU43" s="3188"/>
      <c r="LZV43" s="3188"/>
      <c r="LZW43" s="3188"/>
      <c r="LZX43" s="3188"/>
      <c r="LZY43" s="3188"/>
      <c r="LZZ43" s="3188"/>
      <c r="MAA43" s="3188"/>
      <c r="MAB43" s="3188"/>
      <c r="MAC43" s="3188"/>
      <c r="MAD43" s="3188"/>
      <c r="MAE43" s="3188"/>
      <c r="MAF43" s="3188"/>
      <c r="MAG43" s="3188"/>
      <c r="MAH43" s="3188"/>
      <c r="MAI43" s="3188"/>
      <c r="MAJ43" s="3188"/>
      <c r="MAK43" s="3188"/>
      <c r="MAL43" s="3188"/>
      <c r="MAM43" s="3188"/>
      <c r="MAN43" s="3188"/>
      <c r="MAO43" s="3188"/>
      <c r="MAP43" s="3188"/>
      <c r="MAQ43" s="3188"/>
      <c r="MAR43" s="3188"/>
      <c r="MAS43" s="3188"/>
      <c r="MAT43" s="3188"/>
      <c r="MAU43" s="3188"/>
      <c r="MAV43" s="3188"/>
      <c r="MAW43" s="3188"/>
      <c r="MAX43" s="3188"/>
      <c r="MAY43" s="3188"/>
      <c r="MAZ43" s="3188"/>
      <c r="MBA43" s="3188"/>
      <c r="MBB43" s="3188"/>
      <c r="MBC43" s="3188"/>
      <c r="MBD43" s="3188"/>
      <c r="MBE43" s="3188"/>
      <c r="MBF43" s="3188"/>
      <c r="MBG43" s="3188"/>
      <c r="MBH43" s="3188"/>
      <c r="MBI43" s="3188"/>
      <c r="MBJ43" s="3188"/>
      <c r="MBK43" s="3188"/>
      <c r="MBL43" s="3188"/>
      <c r="MBM43" s="3188"/>
      <c r="MBN43" s="3188"/>
      <c r="MBO43" s="3188"/>
      <c r="MBP43" s="3188"/>
      <c r="MBQ43" s="3188"/>
      <c r="MBR43" s="3188"/>
      <c r="MBS43" s="3188"/>
      <c r="MBT43" s="3188"/>
      <c r="MBU43" s="3188"/>
      <c r="MBV43" s="3188"/>
      <c r="MBW43" s="3188"/>
      <c r="MBX43" s="3188"/>
      <c r="MBY43" s="3188"/>
      <c r="MBZ43" s="3188"/>
      <c r="MCA43" s="3188"/>
      <c r="MCB43" s="3188"/>
      <c r="MCC43" s="3188"/>
      <c r="MCD43" s="3188"/>
      <c r="MCE43" s="3188"/>
      <c r="MCF43" s="3188"/>
      <c r="MCG43" s="3188"/>
      <c r="MCH43" s="3188"/>
      <c r="MCI43" s="3188"/>
      <c r="MCJ43" s="3188"/>
      <c r="MCK43" s="3188"/>
      <c r="MCL43" s="3188"/>
      <c r="MCM43" s="3188"/>
      <c r="MCN43" s="3188"/>
      <c r="MCO43" s="3188"/>
      <c r="MCP43" s="3188"/>
      <c r="MCQ43" s="3188"/>
      <c r="MCR43" s="3188"/>
      <c r="MCS43" s="3188"/>
      <c r="MCT43" s="3188"/>
      <c r="MCU43" s="3188"/>
      <c r="MCV43" s="3188"/>
      <c r="MCW43" s="3188"/>
      <c r="MCX43" s="3188"/>
      <c r="MCY43" s="3188"/>
      <c r="MCZ43" s="3188"/>
      <c r="MDA43" s="3188"/>
      <c r="MDB43" s="3188"/>
      <c r="MDC43" s="3188"/>
      <c r="MDD43" s="3188"/>
      <c r="MDE43" s="3188"/>
      <c r="MDF43" s="3188"/>
      <c r="MDG43" s="3188"/>
      <c r="MDH43" s="3188"/>
      <c r="MDI43" s="3188"/>
      <c r="MDJ43" s="3188"/>
      <c r="MDK43" s="3188"/>
      <c r="MDL43" s="3188"/>
      <c r="MDM43" s="3188"/>
      <c r="MDN43" s="3188"/>
      <c r="MDO43" s="3188"/>
      <c r="MDP43" s="3188"/>
      <c r="MDQ43" s="3188"/>
      <c r="MDR43" s="3188"/>
      <c r="MDS43" s="3188"/>
      <c r="MDT43" s="3188"/>
      <c r="MDU43" s="3188"/>
      <c r="MDV43" s="3188"/>
      <c r="MDW43" s="3188"/>
      <c r="MDX43" s="3188"/>
      <c r="MDY43" s="3188"/>
      <c r="MDZ43" s="3188"/>
      <c r="MEA43" s="3188"/>
      <c r="MEB43" s="3188"/>
      <c r="MEC43" s="3188"/>
      <c r="MED43" s="3188"/>
      <c r="MEE43" s="3188"/>
      <c r="MEF43" s="3188"/>
      <c r="MEG43" s="3188"/>
      <c r="MEH43" s="3188"/>
      <c r="MEI43" s="3188"/>
      <c r="MEJ43" s="3188"/>
      <c r="MEK43" s="3188"/>
      <c r="MEL43" s="3188"/>
      <c r="MEM43" s="3188"/>
      <c r="MEN43" s="3188"/>
      <c r="MEO43" s="3188"/>
      <c r="MEP43" s="3188"/>
      <c r="MEQ43" s="3188"/>
      <c r="MER43" s="3188"/>
      <c r="MES43" s="3188"/>
      <c r="MET43" s="3188"/>
      <c r="MEU43" s="3188"/>
      <c r="MEV43" s="3188"/>
      <c r="MEW43" s="3188"/>
      <c r="MEX43" s="3188"/>
      <c r="MEY43" s="3188"/>
      <c r="MEZ43" s="3188"/>
      <c r="MFA43" s="3188"/>
      <c r="MFB43" s="3188"/>
      <c r="MFC43" s="3188"/>
      <c r="MFD43" s="3188"/>
      <c r="MFE43" s="3188"/>
      <c r="MFF43" s="3188"/>
      <c r="MFG43" s="3188"/>
      <c r="MFH43" s="3188"/>
      <c r="MFI43" s="3188"/>
      <c r="MFJ43" s="3188"/>
      <c r="MFK43" s="3188"/>
      <c r="MFL43" s="3188"/>
      <c r="MFM43" s="3188"/>
      <c r="MFN43" s="3188"/>
      <c r="MFO43" s="3188"/>
      <c r="MFP43" s="3188"/>
      <c r="MFQ43" s="3188"/>
      <c r="MFR43" s="3188"/>
      <c r="MFS43" s="3188"/>
      <c r="MFT43" s="3188"/>
      <c r="MFU43" s="3188"/>
      <c r="MFV43" s="3188"/>
      <c r="MFW43" s="3188"/>
      <c r="MFX43" s="3188"/>
      <c r="MFY43" s="3188"/>
      <c r="MFZ43" s="3188"/>
      <c r="MGA43" s="3188"/>
      <c r="MGB43" s="3188"/>
      <c r="MGC43" s="3188"/>
      <c r="MGD43" s="3188"/>
      <c r="MGE43" s="3188"/>
      <c r="MGF43" s="3188"/>
      <c r="MGG43" s="3188"/>
      <c r="MGH43" s="3188"/>
      <c r="MGI43" s="3188"/>
      <c r="MGJ43" s="3188"/>
      <c r="MGK43" s="3188"/>
      <c r="MGL43" s="3188"/>
      <c r="MGM43" s="3188"/>
      <c r="MGN43" s="3188"/>
      <c r="MGO43" s="3188"/>
      <c r="MGP43" s="3188"/>
      <c r="MGQ43" s="3188"/>
      <c r="MGR43" s="3188"/>
      <c r="MGS43" s="3188"/>
      <c r="MGT43" s="3188"/>
      <c r="MGU43" s="3188"/>
      <c r="MGV43" s="3188"/>
      <c r="MGW43" s="3188"/>
      <c r="MGX43" s="3188"/>
      <c r="MGY43" s="3188"/>
      <c r="MGZ43" s="3188"/>
      <c r="MHA43" s="3188"/>
      <c r="MHB43" s="3188"/>
      <c r="MHC43" s="3188"/>
      <c r="MHD43" s="3188"/>
      <c r="MHE43" s="3188"/>
      <c r="MHF43" s="3188"/>
      <c r="MHG43" s="3188"/>
      <c r="MHH43" s="3188"/>
      <c r="MHI43" s="3188"/>
      <c r="MHJ43" s="3188"/>
      <c r="MHK43" s="3188"/>
      <c r="MHL43" s="3188"/>
      <c r="MHM43" s="3188"/>
      <c r="MHN43" s="3188"/>
      <c r="MHO43" s="3188"/>
      <c r="MHP43" s="3188"/>
      <c r="MHQ43" s="3188"/>
      <c r="MHR43" s="3188"/>
      <c r="MHS43" s="3188"/>
      <c r="MHT43" s="3188"/>
      <c r="MHU43" s="3188"/>
      <c r="MHV43" s="3188"/>
      <c r="MHW43" s="3188"/>
      <c r="MHX43" s="3188"/>
      <c r="MHY43" s="3188"/>
      <c r="MHZ43" s="3188"/>
      <c r="MIA43" s="3188"/>
      <c r="MIB43" s="3188"/>
      <c r="MIC43" s="3188"/>
      <c r="MID43" s="3188"/>
      <c r="MIE43" s="3188"/>
      <c r="MIF43" s="3188"/>
      <c r="MIG43" s="3188"/>
      <c r="MIH43" s="3188"/>
      <c r="MII43" s="3188"/>
      <c r="MIJ43" s="3188"/>
      <c r="MIK43" s="3188"/>
      <c r="MIL43" s="3188"/>
      <c r="MIM43" s="3188"/>
      <c r="MIN43" s="3188"/>
      <c r="MIO43" s="3188"/>
      <c r="MIP43" s="3188"/>
      <c r="MIQ43" s="3188"/>
      <c r="MIR43" s="3188"/>
      <c r="MIS43" s="3188"/>
      <c r="MIT43" s="3188"/>
      <c r="MIU43" s="3188"/>
      <c r="MIV43" s="3188"/>
      <c r="MIW43" s="3188"/>
      <c r="MIX43" s="3188"/>
      <c r="MIY43" s="3188"/>
      <c r="MIZ43" s="3188"/>
      <c r="MJA43" s="3188"/>
      <c r="MJB43" s="3188"/>
      <c r="MJC43" s="3188"/>
      <c r="MJD43" s="3188"/>
      <c r="MJE43" s="3188"/>
      <c r="MJF43" s="3188"/>
      <c r="MJG43" s="3188"/>
      <c r="MJH43" s="3188"/>
      <c r="MJI43" s="3188"/>
      <c r="MJJ43" s="3188"/>
      <c r="MJK43" s="3188"/>
      <c r="MJL43" s="3188"/>
      <c r="MJM43" s="3188"/>
      <c r="MJN43" s="3188"/>
      <c r="MJO43" s="3188"/>
      <c r="MJP43" s="3188"/>
      <c r="MJQ43" s="3188"/>
      <c r="MJR43" s="3188"/>
      <c r="MJS43" s="3188"/>
      <c r="MJT43" s="3188"/>
      <c r="MJU43" s="3188"/>
      <c r="MJV43" s="3188"/>
      <c r="MJW43" s="3188"/>
      <c r="MJX43" s="3188"/>
      <c r="MJY43" s="3188"/>
      <c r="MJZ43" s="3188"/>
      <c r="MKA43" s="3188"/>
      <c r="MKB43" s="3188"/>
      <c r="MKC43" s="3188"/>
      <c r="MKD43" s="3188"/>
      <c r="MKE43" s="3188"/>
      <c r="MKF43" s="3188"/>
      <c r="MKG43" s="3188"/>
      <c r="MKH43" s="3188"/>
      <c r="MKI43" s="3188"/>
      <c r="MKJ43" s="3188"/>
      <c r="MKK43" s="3188"/>
      <c r="MKL43" s="3188"/>
      <c r="MKM43" s="3188"/>
      <c r="MKN43" s="3188"/>
      <c r="MKO43" s="3188"/>
      <c r="MKP43" s="3188"/>
      <c r="MKQ43" s="3188"/>
      <c r="MKR43" s="3188"/>
      <c r="MKS43" s="3188"/>
      <c r="MKT43" s="3188"/>
      <c r="MKU43" s="3188"/>
      <c r="MKV43" s="3188"/>
      <c r="MKW43" s="3188"/>
      <c r="MKX43" s="3188"/>
      <c r="MKY43" s="3188"/>
      <c r="MKZ43" s="3188"/>
      <c r="MLA43" s="3188"/>
      <c r="MLB43" s="3188"/>
      <c r="MLC43" s="3188"/>
      <c r="MLD43" s="3188"/>
      <c r="MLE43" s="3188"/>
      <c r="MLF43" s="3188"/>
      <c r="MLG43" s="3188"/>
      <c r="MLH43" s="3188"/>
      <c r="MLI43" s="3188"/>
      <c r="MLJ43" s="3188"/>
      <c r="MLK43" s="3188"/>
      <c r="MLL43" s="3188"/>
      <c r="MLM43" s="3188"/>
      <c r="MLN43" s="3188"/>
      <c r="MLO43" s="3188"/>
      <c r="MLP43" s="3188"/>
      <c r="MLQ43" s="3188"/>
      <c r="MLR43" s="3188"/>
      <c r="MLS43" s="3188"/>
      <c r="MLT43" s="3188"/>
      <c r="MLU43" s="3188"/>
      <c r="MLV43" s="3188"/>
      <c r="MLW43" s="3188"/>
      <c r="MLX43" s="3188"/>
      <c r="MLY43" s="3188"/>
      <c r="MLZ43" s="3188"/>
      <c r="MMA43" s="3188"/>
      <c r="MMB43" s="3188"/>
      <c r="MMC43" s="3188"/>
      <c r="MMD43" s="3188"/>
      <c r="MME43" s="3188"/>
      <c r="MMF43" s="3188"/>
      <c r="MMG43" s="3188"/>
      <c r="MMH43" s="3188"/>
      <c r="MMI43" s="3188"/>
      <c r="MMJ43" s="3188"/>
      <c r="MMK43" s="3188"/>
      <c r="MML43" s="3188"/>
      <c r="MMM43" s="3188"/>
      <c r="MMN43" s="3188"/>
      <c r="MMO43" s="3188"/>
      <c r="MMP43" s="3188"/>
      <c r="MMQ43" s="3188"/>
      <c r="MMR43" s="3188"/>
      <c r="MMS43" s="3188"/>
      <c r="MMT43" s="3188"/>
      <c r="MMU43" s="3188"/>
      <c r="MMV43" s="3188"/>
      <c r="MMW43" s="3188"/>
      <c r="MMX43" s="3188"/>
      <c r="MMY43" s="3188"/>
      <c r="MMZ43" s="3188"/>
      <c r="MNA43" s="3188"/>
      <c r="MNB43" s="3188"/>
      <c r="MNC43" s="3188"/>
      <c r="MND43" s="3188"/>
      <c r="MNE43" s="3188"/>
      <c r="MNF43" s="3188"/>
      <c r="MNG43" s="3188"/>
      <c r="MNH43" s="3188"/>
      <c r="MNI43" s="3188"/>
      <c r="MNJ43" s="3188"/>
      <c r="MNK43" s="3188"/>
      <c r="MNL43" s="3188"/>
      <c r="MNM43" s="3188"/>
      <c r="MNN43" s="3188"/>
      <c r="MNO43" s="3188"/>
      <c r="MNP43" s="3188"/>
      <c r="MNQ43" s="3188"/>
      <c r="MNR43" s="3188"/>
      <c r="MNS43" s="3188"/>
      <c r="MNT43" s="3188"/>
      <c r="MNU43" s="3188"/>
      <c r="MNV43" s="3188"/>
      <c r="MNW43" s="3188"/>
      <c r="MNX43" s="3188"/>
      <c r="MNY43" s="3188"/>
      <c r="MNZ43" s="3188"/>
      <c r="MOA43" s="3188"/>
      <c r="MOB43" s="3188"/>
      <c r="MOC43" s="3188"/>
      <c r="MOD43" s="3188"/>
      <c r="MOE43" s="3188"/>
      <c r="MOF43" s="3188"/>
      <c r="MOG43" s="3188"/>
      <c r="MOH43" s="3188"/>
      <c r="MOI43" s="3188"/>
      <c r="MOJ43" s="3188"/>
      <c r="MOK43" s="3188"/>
      <c r="MOL43" s="3188"/>
      <c r="MOM43" s="3188"/>
      <c r="MON43" s="3188"/>
      <c r="MOO43" s="3188"/>
      <c r="MOP43" s="3188"/>
      <c r="MOQ43" s="3188"/>
      <c r="MOR43" s="3188"/>
      <c r="MOS43" s="3188"/>
      <c r="MOT43" s="3188"/>
      <c r="MOU43" s="3188"/>
      <c r="MOV43" s="3188"/>
      <c r="MOW43" s="3188"/>
      <c r="MOX43" s="3188"/>
      <c r="MOY43" s="3188"/>
      <c r="MOZ43" s="3188"/>
      <c r="MPA43" s="3188"/>
      <c r="MPB43" s="3188"/>
      <c r="MPC43" s="3188"/>
      <c r="MPD43" s="3188"/>
      <c r="MPE43" s="3188"/>
      <c r="MPF43" s="3188"/>
      <c r="MPG43" s="3188"/>
      <c r="MPH43" s="3188"/>
      <c r="MPI43" s="3188"/>
      <c r="MPJ43" s="3188"/>
      <c r="MPK43" s="3188"/>
      <c r="MPL43" s="3188"/>
      <c r="MPM43" s="3188"/>
      <c r="MPN43" s="3188"/>
      <c r="MPO43" s="3188"/>
      <c r="MPP43" s="3188"/>
      <c r="MPQ43" s="3188"/>
      <c r="MPR43" s="3188"/>
      <c r="MPS43" s="3188"/>
      <c r="MPT43" s="3188"/>
      <c r="MPU43" s="3188"/>
      <c r="MPV43" s="3188"/>
      <c r="MPW43" s="3188"/>
      <c r="MPX43" s="3188"/>
      <c r="MPY43" s="3188"/>
      <c r="MPZ43" s="3188"/>
      <c r="MQA43" s="3188"/>
      <c r="MQB43" s="3188"/>
      <c r="MQC43" s="3188"/>
      <c r="MQD43" s="3188"/>
      <c r="MQE43" s="3188"/>
      <c r="MQF43" s="3188"/>
      <c r="MQG43" s="3188"/>
      <c r="MQH43" s="3188"/>
      <c r="MQI43" s="3188"/>
      <c r="MQJ43" s="3188"/>
      <c r="MQK43" s="3188"/>
      <c r="MQL43" s="3188"/>
      <c r="MQM43" s="3188"/>
      <c r="MQN43" s="3188"/>
      <c r="MQO43" s="3188"/>
      <c r="MQP43" s="3188"/>
      <c r="MQQ43" s="3188"/>
      <c r="MQR43" s="3188"/>
      <c r="MQS43" s="3188"/>
      <c r="MQT43" s="3188"/>
      <c r="MQU43" s="3188"/>
      <c r="MQV43" s="3188"/>
      <c r="MQW43" s="3188"/>
      <c r="MQX43" s="3188"/>
      <c r="MQY43" s="3188"/>
      <c r="MQZ43" s="3188"/>
      <c r="MRA43" s="3188"/>
      <c r="MRB43" s="3188"/>
      <c r="MRC43" s="3188"/>
      <c r="MRD43" s="3188"/>
      <c r="MRE43" s="3188"/>
      <c r="MRF43" s="3188"/>
      <c r="MRG43" s="3188"/>
      <c r="MRH43" s="3188"/>
      <c r="MRI43" s="3188"/>
      <c r="MRJ43" s="3188"/>
      <c r="MRK43" s="3188"/>
      <c r="MRL43" s="3188"/>
      <c r="MRM43" s="3188"/>
      <c r="MRN43" s="3188"/>
      <c r="MRO43" s="3188"/>
      <c r="MRP43" s="3188"/>
      <c r="MRQ43" s="3188"/>
      <c r="MRR43" s="3188"/>
      <c r="MRS43" s="3188"/>
      <c r="MRT43" s="3188"/>
      <c r="MRU43" s="3188"/>
      <c r="MRV43" s="3188"/>
      <c r="MRW43" s="3188"/>
      <c r="MRX43" s="3188"/>
      <c r="MRY43" s="3188"/>
      <c r="MRZ43" s="3188"/>
      <c r="MSA43" s="3188"/>
      <c r="MSB43" s="3188"/>
      <c r="MSC43" s="3188"/>
      <c r="MSD43" s="3188"/>
      <c r="MSE43" s="3188"/>
      <c r="MSF43" s="3188"/>
      <c r="MSG43" s="3188"/>
      <c r="MSH43" s="3188"/>
      <c r="MSI43" s="3188"/>
      <c r="MSJ43" s="3188"/>
      <c r="MSK43" s="3188"/>
      <c r="MSL43" s="3188"/>
      <c r="MSM43" s="3188"/>
      <c r="MSN43" s="3188"/>
      <c r="MSO43" s="3188"/>
      <c r="MSP43" s="3188"/>
      <c r="MSQ43" s="3188"/>
      <c r="MSR43" s="3188"/>
      <c r="MSS43" s="3188"/>
      <c r="MST43" s="3188"/>
      <c r="MSU43" s="3188"/>
      <c r="MSV43" s="3188"/>
      <c r="MSW43" s="3188"/>
      <c r="MSX43" s="3188"/>
      <c r="MSY43" s="3188"/>
      <c r="MSZ43" s="3188"/>
      <c r="MTA43" s="3188"/>
      <c r="MTB43" s="3188"/>
      <c r="MTC43" s="3188"/>
      <c r="MTD43" s="3188"/>
      <c r="MTE43" s="3188"/>
      <c r="MTF43" s="3188"/>
      <c r="MTG43" s="3188"/>
      <c r="MTH43" s="3188"/>
      <c r="MTI43" s="3188"/>
      <c r="MTJ43" s="3188"/>
      <c r="MTK43" s="3188"/>
      <c r="MTL43" s="3188"/>
      <c r="MTM43" s="3188"/>
      <c r="MTN43" s="3188"/>
      <c r="MTO43" s="3188"/>
      <c r="MTP43" s="3188"/>
      <c r="MTQ43" s="3188"/>
      <c r="MTR43" s="3188"/>
      <c r="MTS43" s="3188"/>
      <c r="MTT43" s="3188"/>
      <c r="MTU43" s="3188"/>
      <c r="MTV43" s="3188"/>
      <c r="MTW43" s="3188"/>
      <c r="MTX43" s="3188"/>
      <c r="MTY43" s="3188"/>
      <c r="MTZ43" s="3188"/>
      <c r="MUA43" s="3188"/>
      <c r="MUB43" s="3188"/>
      <c r="MUC43" s="3188"/>
      <c r="MUD43" s="3188"/>
      <c r="MUE43" s="3188"/>
      <c r="MUF43" s="3188"/>
      <c r="MUG43" s="3188"/>
      <c r="MUH43" s="3188"/>
      <c r="MUI43" s="3188"/>
      <c r="MUJ43" s="3188"/>
      <c r="MUK43" s="3188"/>
      <c r="MUL43" s="3188"/>
      <c r="MUM43" s="3188"/>
      <c r="MUN43" s="3188"/>
      <c r="MUO43" s="3188"/>
      <c r="MUP43" s="3188"/>
      <c r="MUQ43" s="3188"/>
      <c r="MUR43" s="3188"/>
      <c r="MUS43" s="3188"/>
      <c r="MUT43" s="3188"/>
      <c r="MUU43" s="3188"/>
      <c r="MUV43" s="3188"/>
      <c r="MUW43" s="3188"/>
      <c r="MUX43" s="3188"/>
      <c r="MUY43" s="3188"/>
      <c r="MUZ43" s="3188"/>
      <c r="MVA43" s="3188"/>
      <c r="MVB43" s="3188"/>
      <c r="MVC43" s="3188"/>
      <c r="MVD43" s="3188"/>
      <c r="MVE43" s="3188"/>
      <c r="MVF43" s="3188"/>
      <c r="MVG43" s="3188"/>
      <c r="MVH43" s="3188"/>
      <c r="MVI43" s="3188"/>
      <c r="MVJ43" s="3188"/>
      <c r="MVK43" s="3188"/>
      <c r="MVL43" s="3188"/>
      <c r="MVM43" s="3188"/>
      <c r="MVN43" s="3188"/>
      <c r="MVO43" s="3188"/>
      <c r="MVP43" s="3188"/>
      <c r="MVQ43" s="3188"/>
      <c r="MVR43" s="3188"/>
      <c r="MVS43" s="3188"/>
      <c r="MVT43" s="3188"/>
      <c r="MVU43" s="3188"/>
      <c r="MVV43" s="3188"/>
      <c r="MVW43" s="3188"/>
      <c r="MVX43" s="3188"/>
      <c r="MVY43" s="3188"/>
      <c r="MVZ43" s="3188"/>
      <c r="MWA43" s="3188"/>
      <c r="MWB43" s="3188"/>
      <c r="MWC43" s="3188"/>
      <c r="MWD43" s="3188"/>
      <c r="MWE43" s="3188"/>
      <c r="MWF43" s="3188"/>
      <c r="MWG43" s="3188"/>
      <c r="MWH43" s="3188"/>
      <c r="MWI43" s="3188"/>
      <c r="MWJ43" s="3188"/>
      <c r="MWK43" s="3188"/>
      <c r="MWL43" s="3188"/>
      <c r="MWM43" s="3188"/>
      <c r="MWN43" s="3188"/>
      <c r="MWO43" s="3188"/>
      <c r="MWP43" s="3188"/>
      <c r="MWQ43" s="3188"/>
      <c r="MWR43" s="3188"/>
      <c r="MWS43" s="3188"/>
      <c r="MWT43" s="3188"/>
      <c r="MWU43" s="3188"/>
      <c r="MWV43" s="3188"/>
      <c r="MWW43" s="3188"/>
      <c r="MWX43" s="3188"/>
      <c r="MWY43" s="3188"/>
      <c r="MWZ43" s="3188"/>
      <c r="MXA43" s="3188"/>
      <c r="MXB43" s="3188"/>
      <c r="MXC43" s="3188"/>
      <c r="MXD43" s="3188"/>
      <c r="MXE43" s="3188"/>
      <c r="MXF43" s="3188"/>
      <c r="MXG43" s="3188"/>
      <c r="MXH43" s="3188"/>
      <c r="MXI43" s="3188"/>
      <c r="MXJ43" s="3188"/>
      <c r="MXK43" s="3188"/>
      <c r="MXL43" s="3188"/>
      <c r="MXM43" s="3188"/>
      <c r="MXN43" s="3188"/>
      <c r="MXO43" s="3188"/>
      <c r="MXP43" s="3188"/>
      <c r="MXQ43" s="3188"/>
      <c r="MXR43" s="3188"/>
      <c r="MXS43" s="3188"/>
      <c r="MXT43" s="3188"/>
      <c r="MXU43" s="3188"/>
      <c r="MXV43" s="3188"/>
      <c r="MXW43" s="3188"/>
      <c r="MXX43" s="3188"/>
      <c r="MXY43" s="3188"/>
      <c r="MXZ43" s="3188"/>
      <c r="MYA43" s="3188"/>
      <c r="MYB43" s="3188"/>
      <c r="MYC43" s="3188"/>
      <c r="MYD43" s="3188"/>
      <c r="MYE43" s="3188"/>
      <c r="MYF43" s="3188"/>
      <c r="MYG43" s="3188"/>
      <c r="MYH43" s="3188"/>
      <c r="MYI43" s="3188"/>
      <c r="MYJ43" s="3188"/>
      <c r="MYK43" s="3188"/>
      <c r="MYL43" s="3188"/>
      <c r="MYM43" s="3188"/>
      <c r="MYN43" s="3188"/>
      <c r="MYO43" s="3188"/>
      <c r="MYP43" s="3188"/>
      <c r="MYQ43" s="3188"/>
      <c r="MYR43" s="3188"/>
      <c r="MYS43" s="3188"/>
      <c r="MYT43" s="3188"/>
      <c r="MYU43" s="3188"/>
      <c r="MYV43" s="3188"/>
      <c r="MYW43" s="3188"/>
      <c r="MYX43" s="3188"/>
      <c r="MYY43" s="3188"/>
      <c r="MYZ43" s="3188"/>
      <c r="MZA43" s="3188"/>
      <c r="MZB43" s="3188"/>
      <c r="MZC43" s="3188"/>
      <c r="MZD43" s="3188"/>
      <c r="MZE43" s="3188"/>
      <c r="MZF43" s="3188"/>
      <c r="MZG43" s="3188"/>
      <c r="MZH43" s="3188"/>
      <c r="MZI43" s="3188"/>
      <c r="MZJ43" s="3188"/>
      <c r="MZK43" s="3188"/>
      <c r="MZL43" s="3188"/>
      <c r="MZM43" s="3188"/>
      <c r="MZN43" s="3188"/>
      <c r="MZO43" s="3188"/>
      <c r="MZP43" s="3188"/>
      <c r="MZQ43" s="3188"/>
      <c r="MZR43" s="3188"/>
      <c r="MZS43" s="3188"/>
      <c r="MZT43" s="3188"/>
      <c r="MZU43" s="3188"/>
      <c r="MZV43" s="3188"/>
      <c r="MZW43" s="3188"/>
      <c r="MZX43" s="3188"/>
      <c r="MZY43" s="3188"/>
      <c r="MZZ43" s="3188"/>
      <c r="NAA43" s="3188"/>
      <c r="NAB43" s="3188"/>
      <c r="NAC43" s="3188"/>
      <c r="NAD43" s="3188"/>
      <c r="NAE43" s="3188"/>
      <c r="NAF43" s="3188"/>
      <c r="NAG43" s="3188"/>
      <c r="NAH43" s="3188"/>
      <c r="NAI43" s="3188"/>
      <c r="NAJ43" s="3188"/>
      <c r="NAK43" s="3188"/>
      <c r="NAL43" s="3188"/>
      <c r="NAM43" s="3188"/>
      <c r="NAN43" s="3188"/>
      <c r="NAO43" s="3188"/>
      <c r="NAP43" s="3188"/>
      <c r="NAQ43" s="3188"/>
      <c r="NAR43" s="3188"/>
      <c r="NAS43" s="3188"/>
      <c r="NAT43" s="3188"/>
      <c r="NAU43" s="3188"/>
      <c r="NAV43" s="3188"/>
      <c r="NAW43" s="3188"/>
      <c r="NAX43" s="3188"/>
      <c r="NAY43" s="3188"/>
      <c r="NAZ43" s="3188"/>
      <c r="NBA43" s="3188"/>
      <c r="NBB43" s="3188"/>
      <c r="NBC43" s="3188"/>
      <c r="NBD43" s="3188"/>
      <c r="NBE43" s="3188"/>
      <c r="NBF43" s="3188"/>
      <c r="NBG43" s="3188"/>
      <c r="NBH43" s="3188"/>
      <c r="NBI43" s="3188"/>
      <c r="NBJ43" s="3188"/>
      <c r="NBK43" s="3188"/>
      <c r="NBL43" s="3188"/>
      <c r="NBM43" s="3188"/>
      <c r="NBN43" s="3188"/>
      <c r="NBO43" s="3188"/>
      <c r="NBP43" s="3188"/>
      <c r="NBQ43" s="3188"/>
      <c r="NBR43" s="3188"/>
      <c r="NBS43" s="3188"/>
      <c r="NBT43" s="3188"/>
      <c r="NBU43" s="3188"/>
      <c r="NBV43" s="3188"/>
      <c r="NBW43" s="3188"/>
      <c r="NBX43" s="3188"/>
      <c r="NBY43" s="3188"/>
      <c r="NBZ43" s="3188"/>
      <c r="NCA43" s="3188"/>
      <c r="NCB43" s="3188"/>
      <c r="NCC43" s="3188"/>
      <c r="NCD43" s="3188"/>
      <c r="NCE43" s="3188"/>
      <c r="NCF43" s="3188"/>
      <c r="NCG43" s="3188"/>
      <c r="NCH43" s="3188"/>
      <c r="NCI43" s="3188"/>
      <c r="NCJ43" s="3188"/>
      <c r="NCK43" s="3188"/>
      <c r="NCL43" s="3188"/>
      <c r="NCM43" s="3188"/>
      <c r="NCN43" s="3188"/>
      <c r="NCO43" s="3188"/>
      <c r="NCP43" s="3188"/>
      <c r="NCQ43" s="3188"/>
      <c r="NCR43" s="3188"/>
      <c r="NCS43" s="3188"/>
      <c r="NCT43" s="3188"/>
      <c r="NCU43" s="3188"/>
      <c r="NCV43" s="3188"/>
      <c r="NCW43" s="3188"/>
      <c r="NCX43" s="3188"/>
      <c r="NCY43" s="3188"/>
      <c r="NCZ43" s="3188"/>
      <c r="NDA43" s="3188"/>
      <c r="NDB43" s="3188"/>
      <c r="NDC43" s="3188"/>
      <c r="NDD43" s="3188"/>
      <c r="NDE43" s="3188"/>
      <c r="NDF43" s="3188"/>
      <c r="NDG43" s="3188"/>
      <c r="NDH43" s="3188"/>
      <c r="NDI43" s="3188"/>
      <c r="NDJ43" s="3188"/>
      <c r="NDK43" s="3188"/>
      <c r="NDL43" s="3188"/>
      <c r="NDM43" s="3188"/>
      <c r="NDN43" s="3188"/>
      <c r="NDO43" s="3188"/>
      <c r="NDP43" s="3188"/>
      <c r="NDQ43" s="3188"/>
      <c r="NDR43" s="3188"/>
      <c r="NDS43" s="3188"/>
      <c r="NDT43" s="3188"/>
      <c r="NDU43" s="3188"/>
      <c r="NDV43" s="3188"/>
      <c r="NDW43" s="3188"/>
      <c r="NDX43" s="3188"/>
      <c r="NDY43" s="3188"/>
      <c r="NDZ43" s="3188"/>
      <c r="NEA43" s="3188"/>
      <c r="NEB43" s="3188"/>
      <c r="NEC43" s="3188"/>
      <c r="NED43" s="3188"/>
      <c r="NEE43" s="3188"/>
      <c r="NEF43" s="3188"/>
      <c r="NEG43" s="3188"/>
      <c r="NEH43" s="3188"/>
      <c r="NEI43" s="3188"/>
      <c r="NEJ43" s="3188"/>
      <c r="NEK43" s="3188"/>
      <c r="NEL43" s="3188"/>
      <c r="NEM43" s="3188"/>
      <c r="NEN43" s="3188"/>
      <c r="NEO43" s="3188"/>
      <c r="NEP43" s="3188"/>
      <c r="NEQ43" s="3188"/>
      <c r="NER43" s="3188"/>
      <c r="NES43" s="3188"/>
      <c r="NET43" s="3188"/>
      <c r="NEU43" s="3188"/>
      <c r="NEV43" s="3188"/>
      <c r="NEW43" s="3188"/>
      <c r="NEX43" s="3188"/>
      <c r="NEY43" s="3188"/>
      <c r="NEZ43" s="3188"/>
      <c r="NFA43" s="3188"/>
      <c r="NFB43" s="3188"/>
      <c r="NFC43" s="3188"/>
      <c r="NFD43" s="3188"/>
      <c r="NFE43" s="3188"/>
      <c r="NFF43" s="3188"/>
      <c r="NFG43" s="3188"/>
      <c r="NFH43" s="3188"/>
      <c r="NFI43" s="3188"/>
      <c r="NFJ43" s="3188"/>
      <c r="NFK43" s="3188"/>
      <c r="NFL43" s="3188"/>
      <c r="NFM43" s="3188"/>
      <c r="NFN43" s="3188"/>
      <c r="NFO43" s="3188"/>
      <c r="NFP43" s="3188"/>
      <c r="NFQ43" s="3188"/>
      <c r="NFR43" s="3188"/>
      <c r="NFS43" s="3188"/>
      <c r="NFT43" s="3188"/>
      <c r="NFU43" s="3188"/>
      <c r="NFV43" s="3188"/>
      <c r="NFW43" s="3188"/>
      <c r="NFX43" s="3188"/>
      <c r="NFY43" s="3188"/>
      <c r="NFZ43" s="3188"/>
      <c r="NGA43" s="3188"/>
      <c r="NGB43" s="3188"/>
      <c r="NGC43" s="3188"/>
      <c r="NGD43" s="3188"/>
      <c r="NGE43" s="3188"/>
      <c r="NGF43" s="3188"/>
      <c r="NGG43" s="3188"/>
      <c r="NGH43" s="3188"/>
      <c r="NGI43" s="3188"/>
      <c r="NGJ43" s="3188"/>
      <c r="NGK43" s="3188"/>
      <c r="NGL43" s="3188"/>
      <c r="NGM43" s="3188"/>
      <c r="NGN43" s="3188"/>
      <c r="NGO43" s="3188"/>
      <c r="NGP43" s="3188"/>
      <c r="NGQ43" s="3188"/>
      <c r="NGR43" s="3188"/>
      <c r="NGS43" s="3188"/>
      <c r="NGT43" s="3188"/>
      <c r="NGU43" s="3188"/>
      <c r="NGV43" s="3188"/>
      <c r="NGW43" s="3188"/>
      <c r="NGX43" s="3188"/>
      <c r="NGY43" s="3188"/>
      <c r="NGZ43" s="3188"/>
      <c r="NHA43" s="3188"/>
      <c r="NHB43" s="3188"/>
      <c r="NHC43" s="3188"/>
      <c r="NHD43" s="3188"/>
      <c r="NHE43" s="3188"/>
      <c r="NHF43" s="3188"/>
      <c r="NHG43" s="3188"/>
      <c r="NHH43" s="3188"/>
      <c r="NHI43" s="3188"/>
      <c r="NHJ43" s="3188"/>
      <c r="NHK43" s="3188"/>
      <c r="NHL43" s="3188"/>
      <c r="NHM43" s="3188"/>
      <c r="NHN43" s="3188"/>
      <c r="NHO43" s="3188"/>
      <c r="NHP43" s="3188"/>
      <c r="NHQ43" s="3188"/>
      <c r="NHR43" s="3188"/>
      <c r="NHS43" s="3188"/>
      <c r="NHT43" s="3188"/>
      <c r="NHU43" s="3188"/>
      <c r="NHV43" s="3188"/>
      <c r="NHW43" s="3188"/>
      <c r="NHX43" s="3188"/>
      <c r="NHY43" s="3188"/>
      <c r="NHZ43" s="3188"/>
      <c r="NIA43" s="3188"/>
      <c r="NIB43" s="3188"/>
      <c r="NIC43" s="3188"/>
      <c r="NID43" s="3188"/>
      <c r="NIE43" s="3188"/>
      <c r="NIF43" s="3188"/>
      <c r="NIG43" s="3188"/>
      <c r="NIH43" s="3188"/>
      <c r="NII43" s="3188"/>
      <c r="NIJ43" s="3188"/>
      <c r="NIK43" s="3188"/>
      <c r="NIL43" s="3188"/>
      <c r="NIM43" s="3188"/>
      <c r="NIN43" s="3188"/>
      <c r="NIO43" s="3188"/>
      <c r="NIP43" s="3188"/>
      <c r="NIQ43" s="3188"/>
      <c r="NIR43" s="3188"/>
      <c r="NIS43" s="3188"/>
      <c r="NIT43" s="3188"/>
      <c r="NIU43" s="3188"/>
      <c r="NIV43" s="3188"/>
      <c r="NIW43" s="3188"/>
      <c r="NIX43" s="3188"/>
      <c r="NIY43" s="3188"/>
      <c r="NIZ43" s="3188"/>
      <c r="NJA43" s="3188"/>
      <c r="NJB43" s="3188"/>
      <c r="NJC43" s="3188"/>
      <c r="NJD43" s="3188"/>
      <c r="NJE43" s="3188"/>
      <c r="NJF43" s="3188"/>
      <c r="NJG43" s="3188"/>
      <c r="NJH43" s="3188"/>
      <c r="NJI43" s="3188"/>
      <c r="NJJ43" s="3188"/>
      <c r="NJK43" s="3188"/>
      <c r="NJL43" s="3188"/>
      <c r="NJM43" s="3188"/>
      <c r="NJN43" s="3188"/>
      <c r="NJO43" s="3188"/>
      <c r="NJP43" s="3188"/>
      <c r="NJQ43" s="3188"/>
      <c r="NJR43" s="3188"/>
      <c r="NJS43" s="3188"/>
      <c r="NJT43" s="3188"/>
      <c r="NJU43" s="3188"/>
      <c r="NJV43" s="3188"/>
      <c r="NJW43" s="3188"/>
      <c r="NJX43" s="3188"/>
      <c r="NJY43" s="3188"/>
      <c r="NJZ43" s="3188"/>
      <c r="NKA43" s="3188"/>
      <c r="NKB43" s="3188"/>
      <c r="NKC43" s="3188"/>
      <c r="NKD43" s="3188"/>
      <c r="NKE43" s="3188"/>
      <c r="NKF43" s="3188"/>
      <c r="NKG43" s="3188"/>
      <c r="NKH43" s="3188"/>
      <c r="NKI43" s="3188"/>
      <c r="NKJ43" s="3188"/>
      <c r="NKK43" s="3188"/>
      <c r="NKL43" s="3188"/>
      <c r="NKM43" s="3188"/>
      <c r="NKN43" s="3188"/>
      <c r="NKO43" s="3188"/>
      <c r="NKP43" s="3188"/>
      <c r="NKQ43" s="3188"/>
      <c r="NKR43" s="3188"/>
      <c r="NKS43" s="3188"/>
      <c r="NKT43" s="3188"/>
      <c r="NKU43" s="3188"/>
      <c r="NKV43" s="3188"/>
      <c r="NKW43" s="3188"/>
      <c r="NKX43" s="3188"/>
      <c r="NKY43" s="3188"/>
      <c r="NKZ43" s="3188"/>
      <c r="NLA43" s="3188"/>
      <c r="NLB43" s="3188"/>
      <c r="NLC43" s="3188"/>
      <c r="NLD43" s="3188"/>
      <c r="NLE43" s="3188"/>
      <c r="NLF43" s="3188"/>
      <c r="NLG43" s="3188"/>
      <c r="NLH43" s="3188"/>
      <c r="NLI43" s="3188"/>
      <c r="NLJ43" s="3188"/>
      <c r="NLK43" s="3188"/>
      <c r="NLL43" s="3188"/>
      <c r="NLM43" s="3188"/>
      <c r="NLN43" s="3188"/>
      <c r="NLO43" s="3188"/>
      <c r="NLP43" s="3188"/>
      <c r="NLQ43" s="3188"/>
      <c r="NLR43" s="3188"/>
      <c r="NLS43" s="3188"/>
      <c r="NLT43" s="3188"/>
      <c r="NLU43" s="3188"/>
      <c r="NLV43" s="3188"/>
      <c r="NLW43" s="3188"/>
      <c r="NLX43" s="3188"/>
      <c r="NLY43" s="3188"/>
      <c r="NLZ43" s="3188"/>
      <c r="NMA43" s="3188"/>
      <c r="NMB43" s="3188"/>
      <c r="NMC43" s="3188"/>
      <c r="NMD43" s="3188"/>
      <c r="NME43" s="3188"/>
      <c r="NMF43" s="3188"/>
      <c r="NMG43" s="3188"/>
      <c r="NMH43" s="3188"/>
      <c r="NMI43" s="3188"/>
      <c r="NMJ43" s="3188"/>
      <c r="NMK43" s="3188"/>
      <c r="NML43" s="3188"/>
      <c r="NMM43" s="3188"/>
      <c r="NMN43" s="3188"/>
      <c r="NMO43" s="3188"/>
      <c r="NMP43" s="3188"/>
      <c r="NMQ43" s="3188"/>
      <c r="NMR43" s="3188"/>
      <c r="NMS43" s="3188"/>
      <c r="NMT43" s="3188"/>
      <c r="NMU43" s="3188"/>
      <c r="NMV43" s="3188"/>
      <c r="NMW43" s="3188"/>
      <c r="NMX43" s="3188"/>
      <c r="NMY43" s="3188"/>
      <c r="NMZ43" s="3188"/>
      <c r="NNA43" s="3188"/>
      <c r="NNB43" s="3188"/>
      <c r="NNC43" s="3188"/>
      <c r="NND43" s="3188"/>
      <c r="NNE43" s="3188"/>
      <c r="NNF43" s="3188"/>
      <c r="NNG43" s="3188"/>
      <c r="NNH43" s="3188"/>
      <c r="NNI43" s="3188"/>
      <c r="NNJ43" s="3188"/>
      <c r="NNK43" s="3188"/>
      <c r="NNL43" s="3188"/>
      <c r="NNM43" s="3188"/>
      <c r="NNN43" s="3188"/>
      <c r="NNO43" s="3188"/>
      <c r="NNP43" s="3188"/>
      <c r="NNQ43" s="3188"/>
      <c r="NNR43" s="3188"/>
      <c r="NNS43" s="3188"/>
      <c r="NNT43" s="3188"/>
      <c r="NNU43" s="3188"/>
      <c r="NNV43" s="3188"/>
      <c r="NNW43" s="3188"/>
      <c r="NNX43" s="3188"/>
      <c r="NNY43" s="3188"/>
      <c r="NNZ43" s="3188"/>
      <c r="NOA43" s="3188"/>
      <c r="NOB43" s="3188"/>
      <c r="NOC43" s="3188"/>
      <c r="NOD43" s="3188"/>
      <c r="NOE43" s="3188"/>
      <c r="NOF43" s="3188"/>
      <c r="NOG43" s="3188"/>
      <c r="NOH43" s="3188"/>
      <c r="NOI43" s="3188"/>
      <c r="NOJ43" s="3188"/>
      <c r="NOK43" s="3188"/>
      <c r="NOL43" s="3188"/>
      <c r="NOM43" s="3188"/>
      <c r="NON43" s="3188"/>
      <c r="NOO43" s="3188"/>
      <c r="NOP43" s="3188"/>
      <c r="NOQ43" s="3188"/>
      <c r="NOR43" s="3188"/>
      <c r="NOS43" s="3188"/>
      <c r="NOT43" s="3188"/>
      <c r="NOU43" s="3188"/>
      <c r="NOV43" s="3188"/>
      <c r="NOW43" s="3188"/>
      <c r="NOX43" s="3188"/>
      <c r="NOY43" s="3188"/>
      <c r="NOZ43" s="3188"/>
      <c r="NPA43" s="3188"/>
      <c r="NPB43" s="3188"/>
      <c r="NPC43" s="3188"/>
      <c r="NPD43" s="3188"/>
      <c r="NPE43" s="3188"/>
      <c r="NPF43" s="3188"/>
      <c r="NPG43" s="3188"/>
      <c r="NPH43" s="3188"/>
      <c r="NPI43" s="3188"/>
      <c r="NPJ43" s="3188"/>
      <c r="NPK43" s="3188"/>
      <c r="NPL43" s="3188"/>
      <c r="NPM43" s="3188"/>
      <c r="NPN43" s="3188"/>
      <c r="NPO43" s="3188"/>
      <c r="NPP43" s="3188"/>
      <c r="NPQ43" s="3188"/>
      <c r="NPR43" s="3188"/>
      <c r="NPS43" s="3188"/>
      <c r="NPT43" s="3188"/>
      <c r="NPU43" s="3188"/>
      <c r="NPV43" s="3188"/>
      <c r="NPW43" s="3188"/>
      <c r="NPX43" s="3188"/>
      <c r="NPY43" s="3188"/>
      <c r="NPZ43" s="3188"/>
      <c r="NQA43" s="3188"/>
      <c r="NQB43" s="3188"/>
      <c r="NQC43" s="3188"/>
      <c r="NQD43" s="3188"/>
      <c r="NQE43" s="3188"/>
      <c r="NQF43" s="3188"/>
      <c r="NQG43" s="3188"/>
      <c r="NQH43" s="3188"/>
      <c r="NQI43" s="3188"/>
      <c r="NQJ43" s="3188"/>
      <c r="NQK43" s="3188"/>
      <c r="NQL43" s="3188"/>
      <c r="NQM43" s="3188"/>
      <c r="NQN43" s="3188"/>
      <c r="NQO43" s="3188"/>
      <c r="NQP43" s="3188"/>
      <c r="NQQ43" s="3188"/>
      <c r="NQR43" s="3188"/>
      <c r="NQS43" s="3188"/>
      <c r="NQT43" s="3188"/>
      <c r="NQU43" s="3188"/>
      <c r="NQV43" s="3188"/>
      <c r="NQW43" s="3188"/>
      <c r="NQX43" s="3188"/>
      <c r="NQY43" s="3188"/>
      <c r="NQZ43" s="3188"/>
      <c r="NRA43" s="3188"/>
      <c r="NRB43" s="3188"/>
      <c r="NRC43" s="3188"/>
      <c r="NRD43" s="3188"/>
      <c r="NRE43" s="3188"/>
      <c r="NRF43" s="3188"/>
      <c r="NRG43" s="3188"/>
      <c r="NRH43" s="3188"/>
      <c r="NRI43" s="3188"/>
      <c r="NRJ43" s="3188"/>
      <c r="NRK43" s="3188"/>
      <c r="NRL43" s="3188"/>
      <c r="NRM43" s="3188"/>
      <c r="NRN43" s="3188"/>
      <c r="NRO43" s="3188"/>
      <c r="NRP43" s="3188"/>
      <c r="NRQ43" s="3188"/>
      <c r="NRR43" s="3188"/>
      <c r="NRS43" s="3188"/>
      <c r="NRT43" s="3188"/>
      <c r="NRU43" s="3188"/>
      <c r="NRV43" s="3188"/>
      <c r="NRW43" s="3188"/>
      <c r="NRX43" s="3188"/>
      <c r="NRY43" s="3188"/>
      <c r="NRZ43" s="3188"/>
      <c r="NSA43" s="3188"/>
      <c r="NSB43" s="3188"/>
      <c r="NSC43" s="3188"/>
      <c r="NSD43" s="3188"/>
      <c r="NSE43" s="3188"/>
      <c r="NSF43" s="3188"/>
      <c r="NSG43" s="3188"/>
      <c r="NSH43" s="3188"/>
      <c r="NSI43" s="3188"/>
      <c r="NSJ43" s="3188"/>
      <c r="NSK43" s="3188"/>
      <c r="NSL43" s="3188"/>
      <c r="NSM43" s="3188"/>
      <c r="NSN43" s="3188"/>
      <c r="NSO43" s="3188"/>
      <c r="NSP43" s="3188"/>
      <c r="NSQ43" s="3188"/>
      <c r="NSR43" s="3188"/>
      <c r="NSS43" s="3188"/>
      <c r="NST43" s="3188"/>
      <c r="NSU43" s="3188"/>
      <c r="NSV43" s="3188"/>
      <c r="NSW43" s="3188"/>
      <c r="NSX43" s="3188"/>
      <c r="NSY43" s="3188"/>
      <c r="NSZ43" s="3188"/>
      <c r="NTA43" s="3188"/>
      <c r="NTB43" s="3188"/>
      <c r="NTC43" s="3188"/>
      <c r="NTD43" s="3188"/>
      <c r="NTE43" s="3188"/>
      <c r="NTF43" s="3188"/>
      <c r="NTG43" s="3188"/>
      <c r="NTH43" s="3188"/>
      <c r="NTI43" s="3188"/>
      <c r="NTJ43" s="3188"/>
      <c r="NTK43" s="3188"/>
      <c r="NTL43" s="3188"/>
      <c r="NTM43" s="3188"/>
      <c r="NTN43" s="3188"/>
      <c r="NTO43" s="3188"/>
      <c r="NTP43" s="3188"/>
      <c r="NTQ43" s="3188"/>
      <c r="NTR43" s="3188"/>
      <c r="NTS43" s="3188"/>
      <c r="NTT43" s="3188"/>
      <c r="NTU43" s="3188"/>
      <c r="NTV43" s="3188"/>
      <c r="NTW43" s="3188"/>
      <c r="NTX43" s="3188"/>
      <c r="NTY43" s="3188"/>
      <c r="NTZ43" s="3188"/>
      <c r="NUA43" s="3188"/>
      <c r="NUB43" s="3188"/>
      <c r="NUC43" s="3188"/>
      <c r="NUD43" s="3188"/>
      <c r="NUE43" s="3188"/>
      <c r="NUF43" s="3188"/>
      <c r="NUG43" s="3188"/>
      <c r="NUH43" s="3188"/>
      <c r="NUI43" s="3188"/>
      <c r="NUJ43" s="3188"/>
      <c r="NUK43" s="3188"/>
      <c r="NUL43" s="3188"/>
      <c r="NUM43" s="3188"/>
      <c r="NUN43" s="3188"/>
      <c r="NUO43" s="3188"/>
      <c r="NUP43" s="3188"/>
      <c r="NUQ43" s="3188"/>
      <c r="NUR43" s="3188"/>
      <c r="NUS43" s="3188"/>
      <c r="NUT43" s="3188"/>
      <c r="NUU43" s="3188"/>
      <c r="NUV43" s="3188"/>
      <c r="NUW43" s="3188"/>
      <c r="NUX43" s="3188"/>
      <c r="NUY43" s="3188"/>
      <c r="NUZ43" s="3188"/>
      <c r="NVA43" s="3188"/>
      <c r="NVB43" s="3188"/>
      <c r="NVC43" s="3188"/>
      <c r="NVD43" s="3188"/>
      <c r="NVE43" s="3188"/>
      <c r="NVF43" s="3188"/>
      <c r="NVG43" s="3188"/>
      <c r="NVH43" s="3188"/>
      <c r="NVI43" s="3188"/>
      <c r="NVJ43" s="3188"/>
      <c r="NVK43" s="3188"/>
      <c r="NVL43" s="3188"/>
      <c r="NVM43" s="3188"/>
      <c r="NVN43" s="3188"/>
      <c r="NVO43" s="3188"/>
      <c r="NVP43" s="3188"/>
      <c r="NVQ43" s="3188"/>
      <c r="NVR43" s="3188"/>
      <c r="NVS43" s="3188"/>
      <c r="NVT43" s="3188"/>
      <c r="NVU43" s="3188"/>
      <c r="NVV43" s="3188"/>
      <c r="NVW43" s="3188"/>
      <c r="NVX43" s="3188"/>
      <c r="NVY43" s="3188"/>
      <c r="NVZ43" s="3188"/>
      <c r="NWA43" s="3188"/>
      <c r="NWB43" s="3188"/>
      <c r="NWC43" s="3188"/>
      <c r="NWD43" s="3188"/>
      <c r="NWE43" s="3188"/>
      <c r="NWF43" s="3188"/>
      <c r="NWG43" s="3188"/>
      <c r="NWH43" s="3188"/>
      <c r="NWI43" s="3188"/>
      <c r="NWJ43" s="3188"/>
      <c r="NWK43" s="3188"/>
      <c r="NWL43" s="3188"/>
      <c r="NWM43" s="3188"/>
      <c r="NWN43" s="3188"/>
      <c r="NWO43" s="3188"/>
      <c r="NWP43" s="3188"/>
      <c r="NWQ43" s="3188"/>
      <c r="NWR43" s="3188"/>
      <c r="NWS43" s="3188"/>
      <c r="NWT43" s="3188"/>
      <c r="NWU43" s="3188"/>
      <c r="NWV43" s="3188"/>
      <c r="NWW43" s="3188"/>
      <c r="NWX43" s="3188"/>
      <c r="NWY43" s="3188"/>
      <c r="NWZ43" s="3188"/>
      <c r="NXA43" s="3188"/>
      <c r="NXB43" s="3188"/>
      <c r="NXC43" s="3188"/>
      <c r="NXD43" s="3188"/>
      <c r="NXE43" s="3188"/>
      <c r="NXF43" s="3188"/>
      <c r="NXG43" s="3188"/>
      <c r="NXH43" s="3188"/>
      <c r="NXI43" s="3188"/>
      <c r="NXJ43" s="3188"/>
      <c r="NXK43" s="3188"/>
      <c r="NXL43" s="3188"/>
      <c r="NXM43" s="3188"/>
      <c r="NXN43" s="3188"/>
      <c r="NXO43" s="3188"/>
      <c r="NXP43" s="3188"/>
      <c r="NXQ43" s="3188"/>
      <c r="NXR43" s="3188"/>
      <c r="NXS43" s="3188"/>
      <c r="NXT43" s="3188"/>
      <c r="NXU43" s="3188"/>
      <c r="NXV43" s="3188"/>
      <c r="NXW43" s="3188"/>
      <c r="NXX43" s="3188"/>
      <c r="NXY43" s="3188"/>
      <c r="NXZ43" s="3188"/>
      <c r="NYA43" s="3188"/>
      <c r="NYB43" s="3188"/>
      <c r="NYC43" s="3188"/>
      <c r="NYD43" s="3188"/>
      <c r="NYE43" s="3188"/>
      <c r="NYF43" s="3188"/>
      <c r="NYG43" s="3188"/>
      <c r="NYH43" s="3188"/>
      <c r="NYI43" s="3188"/>
      <c r="NYJ43" s="3188"/>
      <c r="NYK43" s="3188"/>
      <c r="NYL43" s="3188"/>
      <c r="NYM43" s="3188"/>
      <c r="NYN43" s="3188"/>
      <c r="NYO43" s="3188"/>
      <c r="NYP43" s="3188"/>
      <c r="NYQ43" s="3188"/>
      <c r="NYR43" s="3188"/>
      <c r="NYS43" s="3188"/>
      <c r="NYT43" s="3188"/>
      <c r="NYU43" s="3188"/>
      <c r="NYV43" s="3188"/>
      <c r="NYW43" s="3188"/>
      <c r="NYX43" s="3188"/>
      <c r="NYY43" s="3188"/>
      <c r="NYZ43" s="3188"/>
      <c r="NZA43" s="3188"/>
      <c r="NZB43" s="3188"/>
      <c r="NZC43" s="3188"/>
      <c r="NZD43" s="3188"/>
      <c r="NZE43" s="3188"/>
      <c r="NZF43" s="3188"/>
      <c r="NZG43" s="3188"/>
      <c r="NZH43" s="3188"/>
      <c r="NZI43" s="3188"/>
      <c r="NZJ43" s="3188"/>
      <c r="NZK43" s="3188"/>
      <c r="NZL43" s="3188"/>
      <c r="NZM43" s="3188"/>
      <c r="NZN43" s="3188"/>
      <c r="NZO43" s="3188"/>
      <c r="NZP43" s="3188"/>
      <c r="NZQ43" s="3188"/>
      <c r="NZR43" s="3188"/>
      <c r="NZS43" s="3188"/>
      <c r="NZT43" s="3188"/>
      <c r="NZU43" s="3188"/>
      <c r="NZV43" s="3188"/>
      <c r="NZW43" s="3188"/>
      <c r="NZX43" s="3188"/>
      <c r="NZY43" s="3188"/>
      <c r="NZZ43" s="3188"/>
      <c r="OAA43" s="3188"/>
      <c r="OAB43" s="3188"/>
      <c r="OAC43" s="3188"/>
      <c r="OAD43" s="3188"/>
      <c r="OAE43" s="3188"/>
      <c r="OAF43" s="3188"/>
      <c r="OAG43" s="3188"/>
      <c r="OAH43" s="3188"/>
      <c r="OAI43" s="3188"/>
      <c r="OAJ43" s="3188"/>
      <c r="OAK43" s="3188"/>
      <c r="OAL43" s="3188"/>
      <c r="OAM43" s="3188"/>
      <c r="OAN43" s="3188"/>
      <c r="OAO43" s="3188"/>
      <c r="OAP43" s="3188"/>
      <c r="OAQ43" s="3188"/>
      <c r="OAR43" s="3188"/>
      <c r="OAS43" s="3188"/>
      <c r="OAT43" s="3188"/>
      <c r="OAU43" s="3188"/>
      <c r="OAV43" s="3188"/>
      <c r="OAW43" s="3188"/>
      <c r="OAX43" s="3188"/>
      <c r="OAY43" s="3188"/>
      <c r="OAZ43" s="3188"/>
      <c r="OBA43" s="3188"/>
      <c r="OBB43" s="3188"/>
      <c r="OBC43" s="3188"/>
      <c r="OBD43" s="3188"/>
      <c r="OBE43" s="3188"/>
      <c r="OBF43" s="3188"/>
      <c r="OBG43" s="3188"/>
      <c r="OBH43" s="3188"/>
      <c r="OBI43" s="3188"/>
      <c r="OBJ43" s="3188"/>
      <c r="OBK43" s="3188"/>
      <c r="OBL43" s="3188"/>
      <c r="OBM43" s="3188"/>
      <c r="OBN43" s="3188"/>
      <c r="OBO43" s="3188"/>
      <c r="OBP43" s="3188"/>
      <c r="OBQ43" s="3188"/>
      <c r="OBR43" s="3188"/>
      <c r="OBS43" s="3188"/>
      <c r="OBT43" s="3188"/>
      <c r="OBU43" s="3188"/>
      <c r="OBV43" s="3188"/>
      <c r="OBW43" s="3188"/>
      <c r="OBX43" s="3188"/>
      <c r="OBY43" s="3188"/>
      <c r="OBZ43" s="3188"/>
      <c r="OCA43" s="3188"/>
      <c r="OCB43" s="3188"/>
      <c r="OCC43" s="3188"/>
      <c r="OCD43" s="3188"/>
      <c r="OCE43" s="3188"/>
      <c r="OCF43" s="3188"/>
      <c r="OCG43" s="3188"/>
      <c r="OCH43" s="3188"/>
      <c r="OCI43" s="3188"/>
      <c r="OCJ43" s="3188"/>
      <c r="OCK43" s="3188"/>
      <c r="OCL43" s="3188"/>
      <c r="OCM43" s="3188"/>
      <c r="OCN43" s="3188"/>
      <c r="OCO43" s="3188"/>
      <c r="OCP43" s="3188"/>
      <c r="OCQ43" s="3188"/>
      <c r="OCR43" s="3188"/>
      <c r="OCS43" s="3188"/>
      <c r="OCT43" s="3188"/>
      <c r="OCU43" s="3188"/>
      <c r="OCV43" s="3188"/>
      <c r="OCW43" s="3188"/>
      <c r="OCX43" s="3188"/>
      <c r="OCY43" s="3188"/>
      <c r="OCZ43" s="3188"/>
      <c r="ODA43" s="3188"/>
      <c r="ODB43" s="3188"/>
      <c r="ODC43" s="3188"/>
      <c r="ODD43" s="3188"/>
      <c r="ODE43" s="3188"/>
      <c r="ODF43" s="3188"/>
      <c r="ODG43" s="3188"/>
      <c r="ODH43" s="3188"/>
      <c r="ODI43" s="3188"/>
      <c r="ODJ43" s="3188"/>
      <c r="ODK43" s="3188"/>
      <c r="ODL43" s="3188"/>
      <c r="ODM43" s="3188"/>
      <c r="ODN43" s="3188"/>
      <c r="ODO43" s="3188"/>
      <c r="ODP43" s="3188"/>
      <c r="ODQ43" s="3188"/>
      <c r="ODR43" s="3188"/>
      <c r="ODS43" s="3188"/>
      <c r="ODT43" s="3188"/>
      <c r="ODU43" s="3188"/>
      <c r="ODV43" s="3188"/>
      <c r="ODW43" s="3188"/>
      <c r="ODX43" s="3188"/>
      <c r="ODY43" s="3188"/>
      <c r="ODZ43" s="3188"/>
      <c r="OEA43" s="3188"/>
      <c r="OEB43" s="3188"/>
      <c r="OEC43" s="3188"/>
      <c r="OED43" s="3188"/>
      <c r="OEE43" s="3188"/>
      <c r="OEF43" s="3188"/>
      <c r="OEG43" s="3188"/>
      <c r="OEH43" s="3188"/>
      <c r="OEI43" s="3188"/>
      <c r="OEJ43" s="3188"/>
      <c r="OEK43" s="3188"/>
      <c r="OEL43" s="3188"/>
      <c r="OEM43" s="3188"/>
      <c r="OEN43" s="3188"/>
      <c r="OEO43" s="3188"/>
      <c r="OEP43" s="3188"/>
      <c r="OEQ43" s="3188"/>
      <c r="OER43" s="3188"/>
      <c r="OES43" s="3188"/>
      <c r="OET43" s="3188"/>
      <c r="OEU43" s="3188"/>
      <c r="OEV43" s="3188"/>
      <c r="OEW43" s="3188"/>
      <c r="OEX43" s="3188"/>
      <c r="OEY43" s="3188"/>
      <c r="OEZ43" s="3188"/>
      <c r="OFA43" s="3188"/>
      <c r="OFB43" s="3188"/>
      <c r="OFC43" s="3188"/>
      <c r="OFD43" s="3188"/>
      <c r="OFE43" s="3188"/>
      <c r="OFF43" s="3188"/>
      <c r="OFG43" s="3188"/>
      <c r="OFH43" s="3188"/>
      <c r="OFI43" s="3188"/>
      <c r="OFJ43" s="3188"/>
      <c r="OFK43" s="3188"/>
      <c r="OFL43" s="3188"/>
      <c r="OFM43" s="3188"/>
      <c r="OFN43" s="3188"/>
      <c r="OFO43" s="3188"/>
      <c r="OFP43" s="3188"/>
      <c r="OFQ43" s="3188"/>
      <c r="OFR43" s="3188"/>
      <c r="OFS43" s="3188"/>
      <c r="OFT43" s="3188"/>
      <c r="OFU43" s="3188"/>
      <c r="OFV43" s="3188"/>
      <c r="OFW43" s="3188"/>
      <c r="OFX43" s="3188"/>
      <c r="OFY43" s="3188"/>
      <c r="OFZ43" s="3188"/>
      <c r="OGA43" s="3188"/>
      <c r="OGB43" s="3188"/>
      <c r="OGC43" s="3188"/>
      <c r="OGD43" s="3188"/>
      <c r="OGE43" s="3188"/>
      <c r="OGF43" s="3188"/>
      <c r="OGG43" s="3188"/>
      <c r="OGH43" s="3188"/>
      <c r="OGI43" s="3188"/>
      <c r="OGJ43" s="3188"/>
      <c r="OGK43" s="3188"/>
      <c r="OGL43" s="3188"/>
      <c r="OGM43" s="3188"/>
      <c r="OGN43" s="3188"/>
      <c r="OGO43" s="3188"/>
      <c r="OGP43" s="3188"/>
      <c r="OGQ43" s="3188"/>
      <c r="OGR43" s="3188"/>
      <c r="OGS43" s="3188"/>
      <c r="OGT43" s="3188"/>
      <c r="OGU43" s="3188"/>
      <c r="OGV43" s="3188"/>
      <c r="OGW43" s="3188"/>
      <c r="OGX43" s="3188"/>
      <c r="OGY43" s="3188"/>
      <c r="OGZ43" s="3188"/>
      <c r="OHA43" s="3188"/>
      <c r="OHB43" s="3188"/>
      <c r="OHC43" s="3188"/>
      <c r="OHD43" s="3188"/>
      <c r="OHE43" s="3188"/>
      <c r="OHF43" s="3188"/>
      <c r="OHG43" s="3188"/>
      <c r="OHH43" s="3188"/>
      <c r="OHI43" s="3188"/>
      <c r="OHJ43" s="3188"/>
      <c r="OHK43" s="3188"/>
      <c r="OHL43" s="3188"/>
      <c r="OHM43" s="3188"/>
      <c r="OHN43" s="3188"/>
      <c r="OHO43" s="3188"/>
      <c r="OHP43" s="3188"/>
      <c r="OHQ43" s="3188"/>
      <c r="OHR43" s="3188"/>
      <c r="OHS43" s="3188"/>
      <c r="OHT43" s="3188"/>
      <c r="OHU43" s="3188"/>
      <c r="OHV43" s="3188"/>
      <c r="OHW43" s="3188"/>
      <c r="OHX43" s="3188"/>
      <c r="OHY43" s="3188"/>
      <c r="OHZ43" s="3188"/>
      <c r="OIA43" s="3188"/>
      <c r="OIB43" s="3188"/>
      <c r="OIC43" s="3188"/>
      <c r="OID43" s="3188"/>
      <c r="OIE43" s="3188"/>
      <c r="OIF43" s="3188"/>
      <c r="OIG43" s="3188"/>
      <c r="OIH43" s="3188"/>
      <c r="OII43" s="3188"/>
      <c r="OIJ43" s="3188"/>
      <c r="OIK43" s="3188"/>
      <c r="OIL43" s="3188"/>
      <c r="OIM43" s="3188"/>
      <c r="OIN43" s="3188"/>
      <c r="OIO43" s="3188"/>
      <c r="OIP43" s="3188"/>
      <c r="OIQ43" s="3188"/>
      <c r="OIR43" s="3188"/>
      <c r="OIS43" s="3188"/>
      <c r="OIT43" s="3188"/>
      <c r="OIU43" s="3188"/>
      <c r="OIV43" s="3188"/>
      <c r="OIW43" s="3188"/>
      <c r="OIX43" s="3188"/>
      <c r="OIY43" s="3188"/>
      <c r="OIZ43" s="3188"/>
      <c r="OJA43" s="3188"/>
      <c r="OJB43" s="3188"/>
      <c r="OJC43" s="3188"/>
      <c r="OJD43" s="3188"/>
      <c r="OJE43" s="3188"/>
      <c r="OJF43" s="3188"/>
      <c r="OJG43" s="3188"/>
      <c r="OJH43" s="3188"/>
      <c r="OJI43" s="3188"/>
      <c r="OJJ43" s="3188"/>
      <c r="OJK43" s="3188"/>
      <c r="OJL43" s="3188"/>
      <c r="OJM43" s="3188"/>
      <c r="OJN43" s="3188"/>
      <c r="OJO43" s="3188"/>
      <c r="OJP43" s="3188"/>
      <c r="OJQ43" s="3188"/>
      <c r="OJR43" s="3188"/>
      <c r="OJS43" s="3188"/>
      <c r="OJT43" s="3188"/>
      <c r="OJU43" s="3188"/>
      <c r="OJV43" s="3188"/>
      <c r="OJW43" s="3188"/>
      <c r="OJX43" s="3188"/>
      <c r="OJY43" s="3188"/>
      <c r="OJZ43" s="3188"/>
      <c r="OKA43" s="3188"/>
      <c r="OKB43" s="3188"/>
      <c r="OKC43" s="3188"/>
      <c r="OKD43" s="3188"/>
      <c r="OKE43" s="3188"/>
      <c r="OKF43" s="3188"/>
      <c r="OKG43" s="3188"/>
      <c r="OKH43" s="3188"/>
      <c r="OKI43" s="3188"/>
      <c r="OKJ43" s="3188"/>
      <c r="OKK43" s="3188"/>
      <c r="OKL43" s="3188"/>
      <c r="OKM43" s="3188"/>
      <c r="OKN43" s="3188"/>
      <c r="OKO43" s="3188"/>
      <c r="OKP43" s="3188"/>
      <c r="OKQ43" s="3188"/>
      <c r="OKR43" s="3188"/>
      <c r="OKS43" s="3188"/>
      <c r="OKT43" s="3188"/>
      <c r="OKU43" s="3188"/>
      <c r="OKV43" s="3188"/>
      <c r="OKW43" s="3188"/>
      <c r="OKX43" s="3188"/>
      <c r="OKY43" s="3188"/>
      <c r="OKZ43" s="3188"/>
      <c r="OLA43" s="3188"/>
      <c r="OLB43" s="3188"/>
      <c r="OLC43" s="3188"/>
      <c r="OLD43" s="3188"/>
      <c r="OLE43" s="3188"/>
      <c r="OLF43" s="3188"/>
      <c r="OLG43" s="3188"/>
      <c r="OLH43" s="3188"/>
      <c r="OLI43" s="3188"/>
      <c r="OLJ43" s="3188"/>
      <c r="OLK43" s="3188"/>
      <c r="OLL43" s="3188"/>
      <c r="OLM43" s="3188"/>
      <c r="OLN43" s="3188"/>
      <c r="OLO43" s="3188"/>
      <c r="OLP43" s="3188"/>
      <c r="OLQ43" s="3188"/>
      <c r="OLR43" s="3188"/>
      <c r="OLS43" s="3188"/>
      <c r="OLT43" s="3188"/>
      <c r="OLU43" s="3188"/>
      <c r="OLV43" s="3188"/>
      <c r="OLW43" s="3188"/>
      <c r="OLX43" s="3188"/>
      <c r="OLY43" s="3188"/>
      <c r="OLZ43" s="3188"/>
      <c r="OMA43" s="3188"/>
      <c r="OMB43" s="3188"/>
      <c r="OMC43" s="3188"/>
      <c r="OMD43" s="3188"/>
      <c r="OME43" s="3188"/>
      <c r="OMF43" s="3188"/>
      <c r="OMG43" s="3188"/>
      <c r="OMH43" s="3188"/>
      <c r="OMI43" s="3188"/>
      <c r="OMJ43" s="3188"/>
      <c r="OMK43" s="3188"/>
      <c r="OML43" s="3188"/>
      <c r="OMM43" s="3188"/>
      <c r="OMN43" s="3188"/>
      <c r="OMO43" s="3188"/>
      <c r="OMP43" s="3188"/>
      <c r="OMQ43" s="3188"/>
      <c r="OMR43" s="3188"/>
      <c r="OMS43" s="3188"/>
      <c r="OMT43" s="3188"/>
      <c r="OMU43" s="3188"/>
      <c r="OMV43" s="3188"/>
      <c r="OMW43" s="3188"/>
      <c r="OMX43" s="3188"/>
      <c r="OMY43" s="3188"/>
      <c r="OMZ43" s="3188"/>
      <c r="ONA43" s="3188"/>
      <c r="ONB43" s="3188"/>
      <c r="ONC43" s="3188"/>
      <c r="OND43" s="3188"/>
      <c r="ONE43" s="3188"/>
      <c r="ONF43" s="3188"/>
      <c r="ONG43" s="3188"/>
      <c r="ONH43" s="3188"/>
      <c r="ONI43" s="3188"/>
      <c r="ONJ43" s="3188"/>
      <c r="ONK43" s="3188"/>
      <c r="ONL43" s="3188"/>
      <c r="ONM43" s="3188"/>
      <c r="ONN43" s="3188"/>
      <c r="ONO43" s="3188"/>
      <c r="ONP43" s="3188"/>
      <c r="ONQ43" s="3188"/>
      <c r="ONR43" s="3188"/>
      <c r="ONS43" s="3188"/>
      <c r="ONT43" s="3188"/>
      <c r="ONU43" s="3188"/>
      <c r="ONV43" s="3188"/>
      <c r="ONW43" s="3188"/>
      <c r="ONX43" s="3188"/>
      <c r="ONY43" s="3188"/>
      <c r="ONZ43" s="3188"/>
      <c r="OOA43" s="3188"/>
      <c r="OOB43" s="3188"/>
      <c r="OOC43" s="3188"/>
      <c r="OOD43" s="3188"/>
      <c r="OOE43" s="3188"/>
      <c r="OOF43" s="3188"/>
      <c r="OOG43" s="3188"/>
      <c r="OOH43" s="3188"/>
      <c r="OOI43" s="3188"/>
      <c r="OOJ43" s="3188"/>
      <c r="OOK43" s="3188"/>
      <c r="OOL43" s="3188"/>
      <c r="OOM43" s="3188"/>
      <c r="OON43" s="3188"/>
      <c r="OOO43" s="3188"/>
      <c r="OOP43" s="3188"/>
      <c r="OOQ43" s="3188"/>
      <c r="OOR43" s="3188"/>
      <c r="OOS43" s="3188"/>
      <c r="OOT43" s="3188"/>
      <c r="OOU43" s="3188"/>
      <c r="OOV43" s="3188"/>
      <c r="OOW43" s="3188"/>
      <c r="OOX43" s="3188"/>
      <c r="OOY43" s="3188"/>
      <c r="OOZ43" s="3188"/>
      <c r="OPA43" s="3188"/>
      <c r="OPB43" s="3188"/>
      <c r="OPC43" s="3188"/>
      <c r="OPD43" s="3188"/>
      <c r="OPE43" s="3188"/>
      <c r="OPF43" s="3188"/>
      <c r="OPG43" s="3188"/>
      <c r="OPH43" s="3188"/>
      <c r="OPI43" s="3188"/>
      <c r="OPJ43" s="3188"/>
      <c r="OPK43" s="3188"/>
      <c r="OPL43" s="3188"/>
      <c r="OPM43" s="3188"/>
      <c r="OPN43" s="3188"/>
      <c r="OPO43" s="3188"/>
      <c r="OPP43" s="3188"/>
      <c r="OPQ43" s="3188"/>
      <c r="OPR43" s="3188"/>
      <c r="OPS43" s="3188"/>
      <c r="OPT43" s="3188"/>
      <c r="OPU43" s="3188"/>
      <c r="OPV43" s="3188"/>
      <c r="OPW43" s="3188"/>
      <c r="OPX43" s="3188"/>
      <c r="OPY43" s="3188"/>
      <c r="OPZ43" s="3188"/>
      <c r="OQA43" s="3188"/>
      <c r="OQB43" s="3188"/>
      <c r="OQC43" s="3188"/>
      <c r="OQD43" s="3188"/>
      <c r="OQE43" s="3188"/>
      <c r="OQF43" s="3188"/>
      <c r="OQG43" s="3188"/>
      <c r="OQH43" s="3188"/>
      <c r="OQI43" s="3188"/>
      <c r="OQJ43" s="3188"/>
      <c r="OQK43" s="3188"/>
      <c r="OQL43" s="3188"/>
      <c r="OQM43" s="3188"/>
      <c r="OQN43" s="3188"/>
      <c r="OQO43" s="3188"/>
      <c r="OQP43" s="3188"/>
      <c r="OQQ43" s="3188"/>
      <c r="OQR43" s="3188"/>
      <c r="OQS43" s="3188"/>
      <c r="OQT43" s="3188"/>
      <c r="OQU43" s="3188"/>
      <c r="OQV43" s="3188"/>
      <c r="OQW43" s="3188"/>
      <c r="OQX43" s="3188"/>
      <c r="OQY43" s="3188"/>
      <c r="OQZ43" s="3188"/>
      <c r="ORA43" s="3188"/>
      <c r="ORB43" s="3188"/>
      <c r="ORC43" s="3188"/>
      <c r="ORD43" s="3188"/>
      <c r="ORE43" s="3188"/>
      <c r="ORF43" s="3188"/>
      <c r="ORG43" s="3188"/>
      <c r="ORH43" s="3188"/>
      <c r="ORI43" s="3188"/>
      <c r="ORJ43" s="3188"/>
      <c r="ORK43" s="3188"/>
      <c r="ORL43" s="3188"/>
      <c r="ORM43" s="3188"/>
      <c r="ORN43" s="3188"/>
      <c r="ORO43" s="3188"/>
      <c r="ORP43" s="3188"/>
      <c r="ORQ43" s="3188"/>
      <c r="ORR43" s="3188"/>
      <c r="ORS43" s="3188"/>
      <c r="ORT43" s="3188"/>
      <c r="ORU43" s="3188"/>
      <c r="ORV43" s="3188"/>
      <c r="ORW43" s="3188"/>
      <c r="ORX43" s="3188"/>
      <c r="ORY43" s="3188"/>
      <c r="ORZ43" s="3188"/>
      <c r="OSA43" s="3188"/>
      <c r="OSB43" s="3188"/>
      <c r="OSC43" s="3188"/>
      <c r="OSD43" s="3188"/>
      <c r="OSE43" s="3188"/>
      <c r="OSF43" s="3188"/>
      <c r="OSG43" s="3188"/>
      <c r="OSH43" s="3188"/>
      <c r="OSI43" s="3188"/>
      <c r="OSJ43" s="3188"/>
      <c r="OSK43" s="3188"/>
      <c r="OSL43" s="3188"/>
      <c r="OSM43" s="3188"/>
      <c r="OSN43" s="3188"/>
      <c r="OSO43" s="3188"/>
      <c r="OSP43" s="3188"/>
      <c r="OSQ43" s="3188"/>
      <c r="OSR43" s="3188"/>
      <c r="OSS43" s="3188"/>
      <c r="OST43" s="3188"/>
      <c r="OSU43" s="3188"/>
      <c r="OSV43" s="3188"/>
      <c r="OSW43" s="3188"/>
      <c r="OSX43" s="3188"/>
      <c r="OSY43" s="3188"/>
      <c r="OSZ43" s="3188"/>
      <c r="OTA43" s="3188"/>
      <c r="OTB43" s="3188"/>
      <c r="OTC43" s="3188"/>
      <c r="OTD43" s="3188"/>
      <c r="OTE43" s="3188"/>
      <c r="OTF43" s="3188"/>
      <c r="OTG43" s="3188"/>
      <c r="OTH43" s="3188"/>
      <c r="OTI43" s="3188"/>
      <c r="OTJ43" s="3188"/>
      <c r="OTK43" s="3188"/>
      <c r="OTL43" s="3188"/>
      <c r="OTM43" s="3188"/>
      <c r="OTN43" s="3188"/>
      <c r="OTO43" s="3188"/>
      <c r="OTP43" s="3188"/>
      <c r="OTQ43" s="3188"/>
      <c r="OTR43" s="3188"/>
      <c r="OTS43" s="3188"/>
      <c r="OTT43" s="3188"/>
      <c r="OTU43" s="3188"/>
      <c r="OTV43" s="3188"/>
      <c r="OTW43" s="3188"/>
      <c r="OTX43" s="3188"/>
      <c r="OTY43" s="3188"/>
      <c r="OTZ43" s="3188"/>
      <c r="OUA43" s="3188"/>
      <c r="OUB43" s="3188"/>
      <c r="OUC43" s="3188"/>
      <c r="OUD43" s="3188"/>
      <c r="OUE43" s="3188"/>
      <c r="OUF43" s="3188"/>
      <c r="OUG43" s="3188"/>
      <c r="OUH43" s="3188"/>
      <c r="OUI43" s="3188"/>
      <c r="OUJ43" s="3188"/>
      <c r="OUK43" s="3188"/>
      <c r="OUL43" s="3188"/>
      <c r="OUM43" s="3188"/>
      <c r="OUN43" s="3188"/>
      <c r="OUO43" s="3188"/>
      <c r="OUP43" s="3188"/>
      <c r="OUQ43" s="3188"/>
      <c r="OUR43" s="3188"/>
      <c r="OUS43" s="3188"/>
      <c r="OUT43" s="3188"/>
      <c r="OUU43" s="3188"/>
      <c r="OUV43" s="3188"/>
      <c r="OUW43" s="3188"/>
      <c r="OUX43" s="3188"/>
      <c r="OUY43" s="3188"/>
      <c r="OUZ43" s="3188"/>
      <c r="OVA43" s="3188"/>
      <c r="OVB43" s="3188"/>
      <c r="OVC43" s="3188"/>
      <c r="OVD43" s="3188"/>
      <c r="OVE43" s="3188"/>
      <c r="OVF43" s="3188"/>
      <c r="OVG43" s="3188"/>
      <c r="OVH43" s="3188"/>
      <c r="OVI43" s="3188"/>
      <c r="OVJ43" s="3188"/>
      <c r="OVK43" s="3188"/>
      <c r="OVL43" s="3188"/>
      <c r="OVM43" s="3188"/>
      <c r="OVN43" s="3188"/>
      <c r="OVO43" s="3188"/>
      <c r="OVP43" s="3188"/>
      <c r="OVQ43" s="3188"/>
      <c r="OVR43" s="3188"/>
      <c r="OVS43" s="3188"/>
      <c r="OVT43" s="3188"/>
      <c r="OVU43" s="3188"/>
      <c r="OVV43" s="3188"/>
      <c r="OVW43" s="3188"/>
      <c r="OVX43" s="3188"/>
      <c r="OVY43" s="3188"/>
      <c r="OVZ43" s="3188"/>
      <c r="OWA43" s="3188"/>
      <c r="OWB43" s="3188"/>
      <c r="OWC43" s="3188"/>
      <c r="OWD43" s="3188"/>
      <c r="OWE43" s="3188"/>
      <c r="OWF43" s="3188"/>
      <c r="OWG43" s="3188"/>
      <c r="OWH43" s="3188"/>
      <c r="OWI43" s="3188"/>
      <c r="OWJ43" s="3188"/>
      <c r="OWK43" s="3188"/>
      <c r="OWL43" s="3188"/>
      <c r="OWM43" s="3188"/>
      <c r="OWN43" s="3188"/>
      <c r="OWO43" s="3188"/>
      <c r="OWP43" s="3188"/>
      <c r="OWQ43" s="3188"/>
      <c r="OWR43" s="3188"/>
      <c r="OWS43" s="3188"/>
      <c r="OWT43" s="3188"/>
      <c r="OWU43" s="3188"/>
      <c r="OWV43" s="3188"/>
      <c r="OWW43" s="3188"/>
      <c r="OWX43" s="3188"/>
      <c r="OWY43" s="3188"/>
      <c r="OWZ43" s="3188"/>
      <c r="OXA43" s="3188"/>
      <c r="OXB43" s="3188"/>
      <c r="OXC43" s="3188"/>
      <c r="OXD43" s="3188"/>
      <c r="OXE43" s="3188"/>
      <c r="OXF43" s="3188"/>
      <c r="OXG43" s="3188"/>
      <c r="OXH43" s="3188"/>
      <c r="OXI43" s="3188"/>
      <c r="OXJ43" s="3188"/>
      <c r="OXK43" s="3188"/>
      <c r="OXL43" s="3188"/>
      <c r="OXM43" s="3188"/>
      <c r="OXN43" s="3188"/>
      <c r="OXO43" s="3188"/>
      <c r="OXP43" s="3188"/>
      <c r="OXQ43" s="3188"/>
      <c r="OXR43" s="3188"/>
      <c r="OXS43" s="3188"/>
      <c r="OXT43" s="3188"/>
      <c r="OXU43" s="3188"/>
      <c r="OXV43" s="3188"/>
      <c r="OXW43" s="3188"/>
      <c r="OXX43" s="3188"/>
      <c r="OXY43" s="3188"/>
      <c r="OXZ43" s="3188"/>
      <c r="OYA43" s="3188"/>
      <c r="OYB43" s="3188"/>
      <c r="OYC43" s="3188"/>
      <c r="OYD43" s="3188"/>
      <c r="OYE43" s="3188"/>
      <c r="OYF43" s="3188"/>
      <c r="OYG43" s="3188"/>
      <c r="OYH43" s="3188"/>
      <c r="OYI43" s="3188"/>
      <c r="OYJ43" s="3188"/>
      <c r="OYK43" s="3188"/>
      <c r="OYL43" s="3188"/>
      <c r="OYM43" s="3188"/>
      <c r="OYN43" s="3188"/>
      <c r="OYO43" s="3188"/>
      <c r="OYP43" s="3188"/>
      <c r="OYQ43" s="3188"/>
      <c r="OYR43" s="3188"/>
      <c r="OYS43" s="3188"/>
      <c r="OYT43" s="3188"/>
      <c r="OYU43" s="3188"/>
      <c r="OYV43" s="3188"/>
      <c r="OYW43" s="3188"/>
      <c r="OYX43" s="3188"/>
      <c r="OYY43" s="3188"/>
      <c r="OYZ43" s="3188"/>
      <c r="OZA43" s="3188"/>
      <c r="OZB43" s="3188"/>
      <c r="OZC43" s="3188"/>
      <c r="OZD43" s="3188"/>
      <c r="OZE43" s="3188"/>
      <c r="OZF43" s="3188"/>
      <c r="OZG43" s="3188"/>
      <c r="OZH43" s="3188"/>
      <c r="OZI43" s="3188"/>
      <c r="OZJ43" s="3188"/>
      <c r="OZK43" s="3188"/>
      <c r="OZL43" s="3188"/>
      <c r="OZM43" s="3188"/>
      <c r="OZN43" s="3188"/>
      <c r="OZO43" s="3188"/>
      <c r="OZP43" s="3188"/>
      <c r="OZQ43" s="3188"/>
      <c r="OZR43" s="3188"/>
      <c r="OZS43" s="3188"/>
      <c r="OZT43" s="3188"/>
      <c r="OZU43" s="3188"/>
      <c r="OZV43" s="3188"/>
      <c r="OZW43" s="3188"/>
      <c r="OZX43" s="3188"/>
      <c r="OZY43" s="3188"/>
      <c r="OZZ43" s="3188"/>
      <c r="PAA43" s="3188"/>
      <c r="PAB43" s="3188"/>
      <c r="PAC43" s="3188"/>
      <c r="PAD43" s="3188"/>
      <c r="PAE43" s="3188"/>
      <c r="PAF43" s="3188"/>
      <c r="PAG43" s="3188"/>
      <c r="PAH43" s="3188"/>
      <c r="PAI43" s="3188"/>
      <c r="PAJ43" s="3188"/>
      <c r="PAK43" s="3188"/>
      <c r="PAL43" s="3188"/>
      <c r="PAM43" s="3188"/>
      <c r="PAN43" s="3188"/>
      <c r="PAO43" s="3188"/>
      <c r="PAP43" s="3188"/>
      <c r="PAQ43" s="3188"/>
      <c r="PAR43" s="3188"/>
      <c r="PAS43" s="3188"/>
      <c r="PAT43" s="3188"/>
      <c r="PAU43" s="3188"/>
      <c r="PAV43" s="3188"/>
      <c r="PAW43" s="3188"/>
      <c r="PAX43" s="3188"/>
      <c r="PAY43" s="3188"/>
      <c r="PAZ43" s="3188"/>
      <c r="PBA43" s="3188"/>
      <c r="PBB43" s="3188"/>
      <c r="PBC43" s="3188"/>
      <c r="PBD43" s="3188"/>
      <c r="PBE43" s="3188"/>
      <c r="PBF43" s="3188"/>
      <c r="PBG43" s="3188"/>
      <c r="PBH43" s="3188"/>
      <c r="PBI43" s="3188"/>
      <c r="PBJ43" s="3188"/>
      <c r="PBK43" s="3188"/>
      <c r="PBL43" s="3188"/>
      <c r="PBM43" s="3188"/>
      <c r="PBN43" s="3188"/>
      <c r="PBO43" s="3188"/>
      <c r="PBP43" s="3188"/>
      <c r="PBQ43" s="3188"/>
      <c r="PBR43" s="3188"/>
      <c r="PBS43" s="3188"/>
      <c r="PBT43" s="3188"/>
      <c r="PBU43" s="3188"/>
      <c r="PBV43" s="3188"/>
      <c r="PBW43" s="3188"/>
      <c r="PBX43" s="3188"/>
      <c r="PBY43" s="3188"/>
      <c r="PBZ43" s="3188"/>
      <c r="PCA43" s="3188"/>
      <c r="PCB43" s="3188"/>
      <c r="PCC43" s="3188"/>
      <c r="PCD43" s="3188"/>
      <c r="PCE43" s="3188"/>
      <c r="PCF43" s="3188"/>
      <c r="PCG43" s="3188"/>
      <c r="PCH43" s="3188"/>
      <c r="PCI43" s="3188"/>
      <c r="PCJ43" s="3188"/>
      <c r="PCK43" s="3188"/>
      <c r="PCL43" s="3188"/>
      <c r="PCM43" s="3188"/>
      <c r="PCN43" s="3188"/>
      <c r="PCO43" s="3188"/>
      <c r="PCP43" s="3188"/>
      <c r="PCQ43" s="3188"/>
      <c r="PCR43" s="3188"/>
      <c r="PCS43" s="3188"/>
      <c r="PCT43" s="3188"/>
      <c r="PCU43" s="3188"/>
      <c r="PCV43" s="3188"/>
      <c r="PCW43" s="3188"/>
      <c r="PCX43" s="3188"/>
      <c r="PCY43" s="3188"/>
      <c r="PCZ43" s="3188"/>
      <c r="PDA43" s="3188"/>
      <c r="PDB43" s="3188"/>
      <c r="PDC43" s="3188"/>
      <c r="PDD43" s="3188"/>
      <c r="PDE43" s="3188"/>
      <c r="PDF43" s="3188"/>
      <c r="PDG43" s="3188"/>
      <c r="PDH43" s="3188"/>
      <c r="PDI43" s="3188"/>
      <c r="PDJ43" s="3188"/>
      <c r="PDK43" s="3188"/>
      <c r="PDL43" s="3188"/>
      <c r="PDM43" s="3188"/>
      <c r="PDN43" s="3188"/>
      <c r="PDO43" s="3188"/>
      <c r="PDP43" s="3188"/>
      <c r="PDQ43" s="3188"/>
      <c r="PDR43" s="3188"/>
      <c r="PDS43" s="3188"/>
      <c r="PDT43" s="3188"/>
      <c r="PDU43" s="3188"/>
      <c r="PDV43" s="3188"/>
      <c r="PDW43" s="3188"/>
      <c r="PDX43" s="3188"/>
      <c r="PDY43" s="3188"/>
      <c r="PDZ43" s="3188"/>
      <c r="PEA43" s="3188"/>
      <c r="PEB43" s="3188"/>
      <c r="PEC43" s="3188"/>
      <c r="PED43" s="3188"/>
      <c r="PEE43" s="3188"/>
      <c r="PEF43" s="3188"/>
      <c r="PEG43" s="3188"/>
      <c r="PEH43" s="3188"/>
      <c r="PEI43" s="3188"/>
      <c r="PEJ43" s="3188"/>
      <c r="PEK43" s="3188"/>
      <c r="PEL43" s="3188"/>
      <c r="PEM43" s="3188"/>
      <c r="PEN43" s="3188"/>
      <c r="PEO43" s="3188"/>
      <c r="PEP43" s="3188"/>
      <c r="PEQ43" s="3188"/>
      <c r="PER43" s="3188"/>
      <c r="PES43" s="3188"/>
      <c r="PET43" s="3188"/>
      <c r="PEU43" s="3188"/>
      <c r="PEV43" s="3188"/>
      <c r="PEW43" s="3188"/>
      <c r="PEX43" s="3188"/>
      <c r="PEY43" s="3188"/>
      <c r="PEZ43" s="3188"/>
      <c r="PFA43" s="3188"/>
      <c r="PFB43" s="3188"/>
      <c r="PFC43" s="3188"/>
      <c r="PFD43" s="3188"/>
      <c r="PFE43" s="3188"/>
      <c r="PFF43" s="3188"/>
      <c r="PFG43" s="3188"/>
      <c r="PFH43" s="3188"/>
      <c r="PFI43" s="3188"/>
      <c r="PFJ43" s="3188"/>
      <c r="PFK43" s="3188"/>
      <c r="PFL43" s="3188"/>
      <c r="PFM43" s="3188"/>
      <c r="PFN43" s="3188"/>
      <c r="PFO43" s="3188"/>
      <c r="PFP43" s="3188"/>
      <c r="PFQ43" s="3188"/>
      <c r="PFR43" s="3188"/>
      <c r="PFS43" s="3188"/>
      <c r="PFT43" s="3188"/>
      <c r="PFU43" s="3188"/>
      <c r="PFV43" s="3188"/>
      <c r="PFW43" s="3188"/>
      <c r="PFX43" s="3188"/>
      <c r="PFY43" s="3188"/>
      <c r="PFZ43" s="3188"/>
      <c r="PGA43" s="3188"/>
      <c r="PGB43" s="3188"/>
      <c r="PGC43" s="3188"/>
      <c r="PGD43" s="3188"/>
      <c r="PGE43" s="3188"/>
      <c r="PGF43" s="3188"/>
      <c r="PGG43" s="3188"/>
      <c r="PGH43" s="3188"/>
      <c r="PGI43" s="3188"/>
      <c r="PGJ43" s="3188"/>
      <c r="PGK43" s="3188"/>
      <c r="PGL43" s="3188"/>
      <c r="PGM43" s="3188"/>
      <c r="PGN43" s="3188"/>
      <c r="PGO43" s="3188"/>
      <c r="PGP43" s="3188"/>
      <c r="PGQ43" s="3188"/>
      <c r="PGR43" s="3188"/>
      <c r="PGS43" s="3188"/>
      <c r="PGT43" s="3188"/>
      <c r="PGU43" s="3188"/>
      <c r="PGV43" s="3188"/>
      <c r="PGW43" s="3188"/>
      <c r="PGX43" s="3188"/>
      <c r="PGY43" s="3188"/>
      <c r="PGZ43" s="3188"/>
      <c r="PHA43" s="3188"/>
      <c r="PHB43" s="3188"/>
      <c r="PHC43" s="3188"/>
      <c r="PHD43" s="3188"/>
      <c r="PHE43" s="3188"/>
      <c r="PHF43" s="3188"/>
      <c r="PHG43" s="3188"/>
      <c r="PHH43" s="3188"/>
      <c r="PHI43" s="3188"/>
      <c r="PHJ43" s="3188"/>
      <c r="PHK43" s="3188"/>
      <c r="PHL43" s="3188"/>
      <c r="PHM43" s="3188"/>
      <c r="PHN43" s="3188"/>
      <c r="PHO43" s="3188"/>
      <c r="PHP43" s="3188"/>
      <c r="PHQ43" s="3188"/>
      <c r="PHR43" s="3188"/>
      <c r="PHS43" s="3188"/>
      <c r="PHT43" s="3188"/>
      <c r="PHU43" s="3188"/>
      <c r="PHV43" s="3188"/>
      <c r="PHW43" s="3188"/>
      <c r="PHX43" s="3188"/>
      <c r="PHY43" s="3188"/>
      <c r="PHZ43" s="3188"/>
      <c r="PIA43" s="3188"/>
      <c r="PIB43" s="3188"/>
      <c r="PIC43" s="3188"/>
      <c r="PID43" s="3188"/>
      <c r="PIE43" s="3188"/>
      <c r="PIF43" s="3188"/>
      <c r="PIG43" s="3188"/>
      <c r="PIH43" s="3188"/>
      <c r="PII43" s="3188"/>
      <c r="PIJ43" s="3188"/>
      <c r="PIK43" s="3188"/>
      <c r="PIL43" s="3188"/>
      <c r="PIM43" s="3188"/>
      <c r="PIN43" s="3188"/>
      <c r="PIO43" s="3188"/>
      <c r="PIP43" s="3188"/>
      <c r="PIQ43" s="3188"/>
      <c r="PIR43" s="3188"/>
      <c r="PIS43" s="3188"/>
      <c r="PIT43" s="3188"/>
      <c r="PIU43" s="3188"/>
      <c r="PIV43" s="3188"/>
      <c r="PIW43" s="3188"/>
      <c r="PIX43" s="3188"/>
      <c r="PIY43" s="3188"/>
      <c r="PIZ43" s="3188"/>
      <c r="PJA43" s="3188"/>
      <c r="PJB43" s="3188"/>
      <c r="PJC43" s="3188"/>
      <c r="PJD43" s="3188"/>
      <c r="PJE43" s="3188"/>
      <c r="PJF43" s="3188"/>
      <c r="PJG43" s="3188"/>
      <c r="PJH43" s="3188"/>
      <c r="PJI43" s="3188"/>
      <c r="PJJ43" s="3188"/>
      <c r="PJK43" s="3188"/>
      <c r="PJL43" s="3188"/>
      <c r="PJM43" s="3188"/>
      <c r="PJN43" s="3188"/>
      <c r="PJO43" s="3188"/>
      <c r="PJP43" s="3188"/>
      <c r="PJQ43" s="3188"/>
      <c r="PJR43" s="3188"/>
      <c r="PJS43" s="3188"/>
      <c r="PJT43" s="3188"/>
      <c r="PJU43" s="3188"/>
      <c r="PJV43" s="3188"/>
      <c r="PJW43" s="3188"/>
      <c r="PJX43" s="3188"/>
      <c r="PJY43" s="3188"/>
      <c r="PJZ43" s="3188"/>
      <c r="PKA43" s="3188"/>
      <c r="PKB43" s="3188"/>
      <c r="PKC43" s="3188"/>
      <c r="PKD43" s="3188"/>
      <c r="PKE43" s="3188"/>
      <c r="PKF43" s="3188"/>
      <c r="PKG43" s="3188"/>
      <c r="PKH43" s="3188"/>
      <c r="PKI43" s="3188"/>
      <c r="PKJ43" s="3188"/>
      <c r="PKK43" s="3188"/>
      <c r="PKL43" s="3188"/>
      <c r="PKM43" s="3188"/>
      <c r="PKN43" s="3188"/>
      <c r="PKO43" s="3188"/>
      <c r="PKP43" s="3188"/>
      <c r="PKQ43" s="3188"/>
      <c r="PKR43" s="3188"/>
      <c r="PKS43" s="3188"/>
      <c r="PKT43" s="3188"/>
      <c r="PKU43" s="3188"/>
      <c r="PKV43" s="3188"/>
      <c r="PKW43" s="3188"/>
      <c r="PKX43" s="3188"/>
      <c r="PKY43" s="3188"/>
      <c r="PKZ43" s="3188"/>
      <c r="PLA43" s="3188"/>
      <c r="PLB43" s="3188"/>
      <c r="PLC43" s="3188"/>
      <c r="PLD43" s="3188"/>
      <c r="PLE43" s="3188"/>
      <c r="PLF43" s="3188"/>
      <c r="PLG43" s="3188"/>
      <c r="PLH43" s="3188"/>
      <c r="PLI43" s="3188"/>
      <c r="PLJ43" s="3188"/>
      <c r="PLK43" s="3188"/>
      <c r="PLL43" s="3188"/>
      <c r="PLM43" s="3188"/>
      <c r="PLN43" s="3188"/>
      <c r="PLO43" s="3188"/>
      <c r="PLP43" s="3188"/>
      <c r="PLQ43" s="3188"/>
      <c r="PLR43" s="3188"/>
      <c r="PLS43" s="3188"/>
      <c r="PLT43" s="3188"/>
      <c r="PLU43" s="3188"/>
      <c r="PLV43" s="3188"/>
      <c r="PLW43" s="3188"/>
      <c r="PLX43" s="3188"/>
      <c r="PLY43" s="3188"/>
      <c r="PLZ43" s="3188"/>
      <c r="PMA43" s="3188"/>
      <c r="PMB43" s="3188"/>
      <c r="PMC43" s="3188"/>
      <c r="PMD43" s="3188"/>
      <c r="PME43" s="3188"/>
      <c r="PMF43" s="3188"/>
      <c r="PMG43" s="3188"/>
      <c r="PMH43" s="3188"/>
      <c r="PMI43" s="3188"/>
      <c r="PMJ43" s="3188"/>
      <c r="PMK43" s="3188"/>
      <c r="PML43" s="3188"/>
      <c r="PMM43" s="3188"/>
      <c r="PMN43" s="3188"/>
      <c r="PMO43" s="3188"/>
      <c r="PMP43" s="3188"/>
      <c r="PMQ43" s="3188"/>
      <c r="PMR43" s="3188"/>
      <c r="PMS43" s="3188"/>
      <c r="PMT43" s="3188"/>
      <c r="PMU43" s="3188"/>
      <c r="PMV43" s="3188"/>
      <c r="PMW43" s="3188"/>
      <c r="PMX43" s="3188"/>
      <c r="PMY43" s="3188"/>
      <c r="PMZ43" s="3188"/>
      <c r="PNA43" s="3188"/>
      <c r="PNB43" s="3188"/>
      <c r="PNC43" s="3188"/>
      <c r="PND43" s="3188"/>
      <c r="PNE43" s="3188"/>
      <c r="PNF43" s="3188"/>
      <c r="PNG43" s="3188"/>
      <c r="PNH43" s="3188"/>
      <c r="PNI43" s="3188"/>
      <c r="PNJ43" s="3188"/>
      <c r="PNK43" s="3188"/>
      <c r="PNL43" s="3188"/>
      <c r="PNM43" s="3188"/>
      <c r="PNN43" s="3188"/>
      <c r="PNO43" s="3188"/>
      <c r="PNP43" s="3188"/>
      <c r="PNQ43" s="3188"/>
      <c r="PNR43" s="3188"/>
      <c r="PNS43" s="3188"/>
      <c r="PNT43" s="3188"/>
      <c r="PNU43" s="3188"/>
      <c r="PNV43" s="3188"/>
      <c r="PNW43" s="3188"/>
      <c r="PNX43" s="3188"/>
      <c r="PNY43" s="3188"/>
      <c r="PNZ43" s="3188"/>
      <c r="POA43" s="3188"/>
      <c r="POB43" s="3188"/>
      <c r="POC43" s="3188"/>
      <c r="POD43" s="3188"/>
      <c r="POE43" s="3188"/>
      <c r="POF43" s="3188"/>
      <c r="POG43" s="3188"/>
      <c r="POH43" s="3188"/>
      <c r="POI43" s="3188"/>
      <c r="POJ43" s="3188"/>
      <c r="POK43" s="3188"/>
      <c r="POL43" s="3188"/>
      <c r="POM43" s="3188"/>
      <c r="PON43" s="3188"/>
      <c r="POO43" s="3188"/>
      <c r="POP43" s="3188"/>
      <c r="POQ43" s="3188"/>
      <c r="POR43" s="3188"/>
      <c r="POS43" s="3188"/>
      <c r="POT43" s="3188"/>
      <c r="POU43" s="3188"/>
      <c r="POV43" s="3188"/>
      <c r="POW43" s="3188"/>
      <c r="POX43" s="3188"/>
      <c r="POY43" s="3188"/>
      <c r="POZ43" s="3188"/>
      <c r="PPA43" s="3188"/>
      <c r="PPB43" s="3188"/>
      <c r="PPC43" s="3188"/>
      <c r="PPD43" s="3188"/>
      <c r="PPE43" s="3188"/>
      <c r="PPF43" s="3188"/>
      <c r="PPG43" s="3188"/>
      <c r="PPH43" s="3188"/>
      <c r="PPI43" s="3188"/>
      <c r="PPJ43" s="3188"/>
      <c r="PPK43" s="3188"/>
      <c r="PPL43" s="3188"/>
      <c r="PPM43" s="3188"/>
      <c r="PPN43" s="3188"/>
      <c r="PPO43" s="3188"/>
      <c r="PPP43" s="3188"/>
      <c r="PPQ43" s="3188"/>
      <c r="PPR43" s="3188"/>
      <c r="PPS43" s="3188"/>
      <c r="PPT43" s="3188"/>
      <c r="PPU43" s="3188"/>
      <c r="PPV43" s="3188"/>
      <c r="PPW43" s="3188"/>
      <c r="PPX43" s="3188"/>
      <c r="PPY43" s="3188"/>
      <c r="PPZ43" s="3188"/>
      <c r="PQA43" s="3188"/>
      <c r="PQB43" s="3188"/>
      <c r="PQC43" s="3188"/>
      <c r="PQD43" s="3188"/>
      <c r="PQE43" s="3188"/>
      <c r="PQF43" s="3188"/>
      <c r="PQG43" s="3188"/>
      <c r="PQH43" s="3188"/>
      <c r="PQI43" s="3188"/>
      <c r="PQJ43" s="3188"/>
      <c r="PQK43" s="3188"/>
      <c r="PQL43" s="3188"/>
      <c r="PQM43" s="3188"/>
      <c r="PQN43" s="3188"/>
      <c r="PQO43" s="3188"/>
      <c r="PQP43" s="3188"/>
      <c r="PQQ43" s="3188"/>
      <c r="PQR43" s="3188"/>
      <c r="PQS43" s="3188"/>
      <c r="PQT43" s="3188"/>
      <c r="PQU43" s="3188"/>
      <c r="PQV43" s="3188"/>
      <c r="PQW43" s="3188"/>
      <c r="PQX43" s="3188"/>
      <c r="PQY43" s="3188"/>
      <c r="PQZ43" s="3188"/>
      <c r="PRA43" s="3188"/>
      <c r="PRB43" s="3188"/>
      <c r="PRC43" s="3188"/>
      <c r="PRD43" s="3188"/>
      <c r="PRE43" s="3188"/>
      <c r="PRF43" s="3188"/>
      <c r="PRG43" s="3188"/>
      <c r="PRH43" s="3188"/>
      <c r="PRI43" s="3188"/>
      <c r="PRJ43" s="3188"/>
      <c r="PRK43" s="3188"/>
      <c r="PRL43" s="3188"/>
      <c r="PRM43" s="3188"/>
      <c r="PRN43" s="3188"/>
      <c r="PRO43" s="3188"/>
      <c r="PRP43" s="3188"/>
      <c r="PRQ43" s="3188"/>
      <c r="PRR43" s="3188"/>
      <c r="PRS43" s="3188"/>
      <c r="PRT43" s="3188"/>
      <c r="PRU43" s="3188"/>
      <c r="PRV43" s="3188"/>
      <c r="PRW43" s="3188"/>
      <c r="PRX43" s="3188"/>
      <c r="PRY43" s="3188"/>
      <c r="PRZ43" s="3188"/>
      <c r="PSA43" s="3188"/>
      <c r="PSB43" s="3188"/>
      <c r="PSC43" s="3188"/>
      <c r="PSD43" s="3188"/>
      <c r="PSE43" s="3188"/>
      <c r="PSF43" s="3188"/>
      <c r="PSG43" s="3188"/>
      <c r="PSH43" s="3188"/>
      <c r="PSI43" s="3188"/>
      <c r="PSJ43" s="3188"/>
      <c r="PSK43" s="3188"/>
      <c r="PSL43" s="3188"/>
      <c r="PSM43" s="3188"/>
      <c r="PSN43" s="3188"/>
      <c r="PSO43" s="3188"/>
      <c r="PSP43" s="3188"/>
      <c r="PSQ43" s="3188"/>
      <c r="PSR43" s="3188"/>
      <c r="PSS43" s="3188"/>
      <c r="PST43" s="3188"/>
      <c r="PSU43" s="3188"/>
      <c r="PSV43" s="3188"/>
      <c r="PSW43" s="3188"/>
      <c r="PSX43" s="3188"/>
      <c r="PSY43" s="3188"/>
      <c r="PSZ43" s="3188"/>
      <c r="PTA43" s="3188"/>
      <c r="PTB43" s="3188"/>
      <c r="PTC43" s="3188"/>
      <c r="PTD43" s="3188"/>
      <c r="PTE43" s="3188"/>
      <c r="PTF43" s="3188"/>
      <c r="PTG43" s="3188"/>
      <c r="PTH43" s="3188"/>
      <c r="PTI43" s="3188"/>
      <c r="PTJ43" s="3188"/>
      <c r="PTK43" s="3188"/>
      <c r="PTL43" s="3188"/>
      <c r="PTM43" s="3188"/>
      <c r="PTN43" s="3188"/>
      <c r="PTO43" s="3188"/>
      <c r="PTP43" s="3188"/>
      <c r="PTQ43" s="3188"/>
      <c r="PTR43" s="3188"/>
      <c r="PTS43" s="3188"/>
      <c r="PTT43" s="3188"/>
      <c r="PTU43" s="3188"/>
      <c r="PTV43" s="3188"/>
      <c r="PTW43" s="3188"/>
      <c r="PTX43" s="3188"/>
      <c r="PTY43" s="3188"/>
      <c r="PTZ43" s="3188"/>
      <c r="PUA43" s="3188"/>
      <c r="PUB43" s="3188"/>
      <c r="PUC43" s="3188"/>
      <c r="PUD43" s="3188"/>
      <c r="PUE43" s="3188"/>
      <c r="PUF43" s="3188"/>
      <c r="PUG43" s="3188"/>
      <c r="PUH43" s="3188"/>
      <c r="PUI43" s="3188"/>
      <c r="PUJ43" s="3188"/>
      <c r="PUK43" s="3188"/>
      <c r="PUL43" s="3188"/>
      <c r="PUM43" s="3188"/>
      <c r="PUN43" s="3188"/>
      <c r="PUO43" s="3188"/>
      <c r="PUP43" s="3188"/>
      <c r="PUQ43" s="3188"/>
      <c r="PUR43" s="3188"/>
      <c r="PUS43" s="3188"/>
      <c r="PUT43" s="3188"/>
      <c r="PUU43" s="3188"/>
      <c r="PUV43" s="3188"/>
      <c r="PUW43" s="3188"/>
      <c r="PUX43" s="3188"/>
      <c r="PUY43" s="3188"/>
      <c r="PUZ43" s="3188"/>
      <c r="PVA43" s="3188"/>
      <c r="PVB43" s="3188"/>
      <c r="PVC43" s="3188"/>
      <c r="PVD43" s="3188"/>
      <c r="PVE43" s="3188"/>
      <c r="PVF43" s="3188"/>
      <c r="PVG43" s="3188"/>
      <c r="PVH43" s="3188"/>
      <c r="PVI43" s="3188"/>
      <c r="PVJ43" s="3188"/>
      <c r="PVK43" s="3188"/>
      <c r="PVL43" s="3188"/>
      <c r="PVM43" s="3188"/>
      <c r="PVN43" s="3188"/>
      <c r="PVO43" s="3188"/>
      <c r="PVP43" s="3188"/>
      <c r="PVQ43" s="3188"/>
      <c r="PVR43" s="3188"/>
      <c r="PVS43" s="3188"/>
      <c r="PVT43" s="3188"/>
      <c r="PVU43" s="3188"/>
      <c r="PVV43" s="3188"/>
      <c r="PVW43" s="3188"/>
      <c r="PVX43" s="3188"/>
      <c r="PVY43" s="3188"/>
      <c r="PVZ43" s="3188"/>
      <c r="PWA43" s="3188"/>
      <c r="PWB43" s="3188"/>
      <c r="PWC43" s="3188"/>
      <c r="PWD43" s="3188"/>
      <c r="PWE43" s="3188"/>
      <c r="PWF43" s="3188"/>
      <c r="PWG43" s="3188"/>
      <c r="PWH43" s="3188"/>
      <c r="PWI43" s="3188"/>
      <c r="PWJ43" s="3188"/>
      <c r="PWK43" s="3188"/>
      <c r="PWL43" s="3188"/>
      <c r="PWM43" s="3188"/>
      <c r="PWN43" s="3188"/>
      <c r="PWO43" s="3188"/>
      <c r="PWP43" s="3188"/>
      <c r="PWQ43" s="3188"/>
      <c r="PWR43" s="3188"/>
      <c r="PWS43" s="3188"/>
      <c r="PWT43" s="3188"/>
      <c r="PWU43" s="3188"/>
      <c r="PWV43" s="3188"/>
      <c r="PWW43" s="3188"/>
      <c r="PWX43" s="3188"/>
      <c r="PWY43" s="3188"/>
      <c r="PWZ43" s="3188"/>
      <c r="PXA43" s="3188"/>
      <c r="PXB43" s="3188"/>
      <c r="PXC43" s="3188"/>
      <c r="PXD43" s="3188"/>
      <c r="PXE43" s="3188"/>
      <c r="PXF43" s="3188"/>
      <c r="PXG43" s="3188"/>
      <c r="PXH43" s="3188"/>
      <c r="PXI43" s="3188"/>
      <c r="PXJ43" s="3188"/>
      <c r="PXK43" s="3188"/>
      <c r="PXL43" s="3188"/>
      <c r="PXM43" s="3188"/>
      <c r="PXN43" s="3188"/>
      <c r="PXO43" s="3188"/>
      <c r="PXP43" s="3188"/>
      <c r="PXQ43" s="3188"/>
      <c r="PXR43" s="3188"/>
      <c r="PXS43" s="3188"/>
      <c r="PXT43" s="3188"/>
      <c r="PXU43" s="3188"/>
      <c r="PXV43" s="3188"/>
      <c r="PXW43" s="3188"/>
      <c r="PXX43" s="3188"/>
      <c r="PXY43" s="3188"/>
      <c r="PXZ43" s="3188"/>
      <c r="PYA43" s="3188"/>
      <c r="PYB43" s="3188"/>
      <c r="PYC43" s="3188"/>
      <c r="PYD43" s="3188"/>
      <c r="PYE43" s="3188"/>
      <c r="PYF43" s="3188"/>
      <c r="PYG43" s="3188"/>
      <c r="PYH43" s="3188"/>
      <c r="PYI43" s="3188"/>
      <c r="PYJ43" s="3188"/>
      <c r="PYK43" s="3188"/>
      <c r="PYL43" s="3188"/>
      <c r="PYM43" s="3188"/>
      <c r="PYN43" s="3188"/>
      <c r="PYO43" s="3188"/>
      <c r="PYP43" s="3188"/>
      <c r="PYQ43" s="3188"/>
      <c r="PYR43" s="3188"/>
      <c r="PYS43" s="3188"/>
      <c r="PYT43" s="3188"/>
      <c r="PYU43" s="3188"/>
      <c r="PYV43" s="3188"/>
      <c r="PYW43" s="3188"/>
      <c r="PYX43" s="3188"/>
      <c r="PYY43" s="3188"/>
      <c r="PYZ43" s="3188"/>
      <c r="PZA43" s="3188"/>
      <c r="PZB43" s="3188"/>
      <c r="PZC43" s="3188"/>
      <c r="PZD43" s="3188"/>
      <c r="PZE43" s="3188"/>
      <c r="PZF43" s="3188"/>
      <c r="PZG43" s="3188"/>
      <c r="PZH43" s="3188"/>
      <c r="PZI43" s="3188"/>
      <c r="PZJ43" s="3188"/>
      <c r="PZK43" s="3188"/>
      <c r="PZL43" s="3188"/>
      <c r="PZM43" s="3188"/>
      <c r="PZN43" s="3188"/>
      <c r="PZO43" s="3188"/>
      <c r="PZP43" s="3188"/>
      <c r="PZQ43" s="3188"/>
      <c r="PZR43" s="3188"/>
      <c r="PZS43" s="3188"/>
      <c r="PZT43" s="3188"/>
      <c r="PZU43" s="3188"/>
      <c r="PZV43" s="3188"/>
      <c r="PZW43" s="3188"/>
      <c r="PZX43" s="3188"/>
      <c r="PZY43" s="3188"/>
      <c r="PZZ43" s="3188"/>
      <c r="QAA43" s="3188"/>
      <c r="QAB43" s="3188"/>
      <c r="QAC43" s="3188"/>
      <c r="QAD43" s="3188"/>
      <c r="QAE43" s="3188"/>
      <c r="QAF43" s="3188"/>
      <c r="QAG43" s="3188"/>
      <c r="QAH43" s="3188"/>
      <c r="QAI43" s="3188"/>
      <c r="QAJ43" s="3188"/>
      <c r="QAK43" s="3188"/>
      <c r="QAL43" s="3188"/>
      <c r="QAM43" s="3188"/>
      <c r="QAN43" s="3188"/>
      <c r="QAO43" s="3188"/>
      <c r="QAP43" s="3188"/>
      <c r="QAQ43" s="3188"/>
      <c r="QAR43" s="3188"/>
      <c r="QAS43" s="3188"/>
      <c r="QAT43" s="3188"/>
      <c r="QAU43" s="3188"/>
      <c r="QAV43" s="3188"/>
      <c r="QAW43" s="3188"/>
      <c r="QAX43" s="3188"/>
      <c r="QAY43" s="3188"/>
      <c r="QAZ43" s="3188"/>
      <c r="QBA43" s="3188"/>
      <c r="QBB43" s="3188"/>
      <c r="QBC43" s="3188"/>
      <c r="QBD43" s="3188"/>
      <c r="QBE43" s="3188"/>
      <c r="QBF43" s="3188"/>
      <c r="QBG43" s="3188"/>
      <c r="QBH43" s="3188"/>
      <c r="QBI43" s="3188"/>
      <c r="QBJ43" s="3188"/>
      <c r="QBK43" s="3188"/>
      <c r="QBL43" s="3188"/>
      <c r="QBM43" s="3188"/>
      <c r="QBN43" s="3188"/>
      <c r="QBO43" s="3188"/>
      <c r="QBP43" s="3188"/>
      <c r="QBQ43" s="3188"/>
      <c r="QBR43" s="3188"/>
      <c r="QBS43" s="3188"/>
      <c r="QBT43" s="3188"/>
      <c r="QBU43" s="3188"/>
      <c r="QBV43" s="3188"/>
      <c r="QBW43" s="3188"/>
      <c r="QBX43" s="3188"/>
      <c r="QBY43" s="3188"/>
      <c r="QBZ43" s="3188"/>
      <c r="QCA43" s="3188"/>
      <c r="QCB43" s="3188"/>
      <c r="QCC43" s="3188"/>
      <c r="QCD43" s="3188"/>
      <c r="QCE43" s="3188"/>
      <c r="QCF43" s="3188"/>
      <c r="QCG43" s="3188"/>
      <c r="QCH43" s="3188"/>
      <c r="QCI43" s="3188"/>
      <c r="QCJ43" s="3188"/>
      <c r="QCK43" s="3188"/>
      <c r="QCL43" s="3188"/>
      <c r="QCM43" s="3188"/>
      <c r="QCN43" s="3188"/>
      <c r="QCO43" s="3188"/>
      <c r="QCP43" s="3188"/>
      <c r="QCQ43" s="3188"/>
      <c r="QCR43" s="3188"/>
      <c r="QCS43" s="3188"/>
      <c r="QCT43" s="3188"/>
      <c r="QCU43" s="3188"/>
      <c r="QCV43" s="3188"/>
      <c r="QCW43" s="3188"/>
      <c r="QCX43" s="3188"/>
      <c r="QCY43" s="3188"/>
      <c r="QCZ43" s="3188"/>
      <c r="QDA43" s="3188"/>
      <c r="QDB43" s="3188"/>
      <c r="QDC43" s="3188"/>
      <c r="QDD43" s="3188"/>
      <c r="QDE43" s="3188"/>
      <c r="QDF43" s="3188"/>
      <c r="QDG43" s="3188"/>
      <c r="QDH43" s="3188"/>
      <c r="QDI43" s="3188"/>
      <c r="QDJ43" s="3188"/>
      <c r="QDK43" s="3188"/>
      <c r="QDL43" s="3188"/>
      <c r="QDM43" s="3188"/>
      <c r="QDN43" s="3188"/>
      <c r="QDO43" s="3188"/>
      <c r="QDP43" s="3188"/>
      <c r="QDQ43" s="3188"/>
      <c r="QDR43" s="3188"/>
      <c r="QDS43" s="3188"/>
      <c r="QDT43" s="3188"/>
      <c r="QDU43" s="3188"/>
      <c r="QDV43" s="3188"/>
      <c r="QDW43" s="3188"/>
      <c r="QDX43" s="3188"/>
      <c r="QDY43" s="3188"/>
      <c r="QDZ43" s="3188"/>
      <c r="QEA43" s="3188"/>
      <c r="QEB43" s="3188"/>
      <c r="QEC43" s="3188"/>
      <c r="QED43" s="3188"/>
      <c r="QEE43" s="3188"/>
      <c r="QEF43" s="3188"/>
      <c r="QEG43" s="3188"/>
      <c r="QEH43" s="3188"/>
      <c r="QEI43" s="3188"/>
      <c r="QEJ43" s="3188"/>
      <c r="QEK43" s="3188"/>
      <c r="QEL43" s="3188"/>
      <c r="QEM43" s="3188"/>
      <c r="QEN43" s="3188"/>
      <c r="QEO43" s="3188"/>
      <c r="QEP43" s="3188"/>
      <c r="QEQ43" s="3188"/>
      <c r="QER43" s="3188"/>
      <c r="QES43" s="3188"/>
      <c r="QET43" s="3188"/>
      <c r="QEU43" s="3188"/>
      <c r="QEV43" s="3188"/>
      <c r="QEW43" s="3188"/>
      <c r="QEX43" s="3188"/>
      <c r="QEY43" s="3188"/>
      <c r="QEZ43" s="3188"/>
      <c r="QFA43" s="3188"/>
      <c r="QFB43" s="3188"/>
      <c r="QFC43" s="3188"/>
      <c r="QFD43" s="3188"/>
      <c r="QFE43" s="3188"/>
      <c r="QFF43" s="3188"/>
      <c r="QFG43" s="3188"/>
      <c r="QFH43" s="3188"/>
      <c r="QFI43" s="3188"/>
      <c r="QFJ43" s="3188"/>
      <c r="QFK43" s="3188"/>
      <c r="QFL43" s="3188"/>
      <c r="QFM43" s="3188"/>
      <c r="QFN43" s="3188"/>
      <c r="QFO43" s="3188"/>
      <c r="QFP43" s="3188"/>
      <c r="QFQ43" s="3188"/>
      <c r="QFR43" s="3188"/>
      <c r="QFS43" s="3188"/>
      <c r="QFT43" s="3188"/>
      <c r="QFU43" s="3188"/>
      <c r="QFV43" s="3188"/>
      <c r="QFW43" s="3188"/>
      <c r="QFX43" s="3188"/>
      <c r="QFY43" s="3188"/>
      <c r="QFZ43" s="3188"/>
      <c r="QGA43" s="3188"/>
      <c r="QGB43" s="3188"/>
      <c r="QGC43" s="3188"/>
      <c r="QGD43" s="3188"/>
      <c r="QGE43" s="3188"/>
      <c r="QGF43" s="3188"/>
      <c r="QGG43" s="3188"/>
      <c r="QGH43" s="3188"/>
      <c r="QGI43" s="3188"/>
      <c r="QGJ43" s="3188"/>
      <c r="QGK43" s="3188"/>
      <c r="QGL43" s="3188"/>
      <c r="QGM43" s="3188"/>
      <c r="QGN43" s="3188"/>
      <c r="QGO43" s="3188"/>
      <c r="QGP43" s="3188"/>
      <c r="QGQ43" s="3188"/>
      <c r="QGR43" s="3188"/>
      <c r="QGS43" s="3188"/>
      <c r="QGT43" s="3188"/>
      <c r="QGU43" s="3188"/>
      <c r="QGV43" s="3188"/>
      <c r="QGW43" s="3188"/>
      <c r="QGX43" s="3188"/>
      <c r="QGY43" s="3188"/>
      <c r="QGZ43" s="3188"/>
      <c r="QHA43" s="3188"/>
      <c r="QHB43" s="3188"/>
      <c r="QHC43" s="3188"/>
      <c r="QHD43" s="3188"/>
      <c r="QHE43" s="3188"/>
      <c r="QHF43" s="3188"/>
      <c r="QHG43" s="3188"/>
      <c r="QHH43" s="3188"/>
      <c r="QHI43" s="3188"/>
      <c r="QHJ43" s="3188"/>
      <c r="QHK43" s="3188"/>
      <c r="QHL43" s="3188"/>
      <c r="QHM43" s="3188"/>
      <c r="QHN43" s="3188"/>
      <c r="QHO43" s="3188"/>
      <c r="QHP43" s="3188"/>
      <c r="QHQ43" s="3188"/>
      <c r="QHR43" s="3188"/>
      <c r="QHS43" s="3188"/>
      <c r="QHT43" s="3188"/>
      <c r="QHU43" s="3188"/>
      <c r="QHV43" s="3188"/>
      <c r="QHW43" s="3188"/>
      <c r="QHX43" s="3188"/>
      <c r="QHY43" s="3188"/>
      <c r="QHZ43" s="3188"/>
      <c r="QIA43" s="3188"/>
      <c r="QIB43" s="3188"/>
      <c r="QIC43" s="3188"/>
      <c r="QID43" s="3188"/>
      <c r="QIE43" s="3188"/>
      <c r="QIF43" s="3188"/>
      <c r="QIG43" s="3188"/>
      <c r="QIH43" s="3188"/>
      <c r="QII43" s="3188"/>
      <c r="QIJ43" s="3188"/>
      <c r="QIK43" s="3188"/>
      <c r="QIL43" s="3188"/>
      <c r="QIM43" s="3188"/>
      <c r="QIN43" s="3188"/>
      <c r="QIO43" s="3188"/>
      <c r="QIP43" s="3188"/>
      <c r="QIQ43" s="3188"/>
      <c r="QIR43" s="3188"/>
      <c r="QIS43" s="3188"/>
      <c r="QIT43" s="3188"/>
      <c r="QIU43" s="3188"/>
      <c r="QIV43" s="3188"/>
      <c r="QIW43" s="3188"/>
      <c r="QIX43" s="3188"/>
      <c r="QIY43" s="3188"/>
      <c r="QIZ43" s="3188"/>
      <c r="QJA43" s="3188"/>
      <c r="QJB43" s="3188"/>
      <c r="QJC43" s="3188"/>
      <c r="QJD43" s="3188"/>
      <c r="QJE43" s="3188"/>
      <c r="QJF43" s="3188"/>
      <c r="QJG43" s="3188"/>
      <c r="QJH43" s="3188"/>
      <c r="QJI43" s="3188"/>
      <c r="QJJ43" s="3188"/>
      <c r="QJK43" s="3188"/>
      <c r="QJL43" s="3188"/>
      <c r="QJM43" s="3188"/>
      <c r="QJN43" s="3188"/>
      <c r="QJO43" s="3188"/>
      <c r="QJP43" s="3188"/>
      <c r="QJQ43" s="3188"/>
      <c r="QJR43" s="3188"/>
      <c r="QJS43" s="3188"/>
      <c r="QJT43" s="3188"/>
      <c r="QJU43" s="3188"/>
      <c r="QJV43" s="3188"/>
      <c r="QJW43" s="3188"/>
      <c r="QJX43" s="3188"/>
      <c r="QJY43" s="3188"/>
      <c r="QJZ43" s="3188"/>
      <c r="QKA43" s="3188"/>
      <c r="QKB43" s="3188"/>
      <c r="QKC43" s="3188"/>
      <c r="QKD43" s="3188"/>
      <c r="QKE43" s="3188"/>
      <c r="QKF43" s="3188"/>
      <c r="QKG43" s="3188"/>
      <c r="QKH43" s="3188"/>
      <c r="QKI43" s="3188"/>
      <c r="QKJ43" s="3188"/>
      <c r="QKK43" s="3188"/>
      <c r="QKL43" s="3188"/>
      <c r="QKM43" s="3188"/>
      <c r="QKN43" s="3188"/>
      <c r="QKO43" s="3188"/>
      <c r="QKP43" s="3188"/>
      <c r="QKQ43" s="3188"/>
      <c r="QKR43" s="3188"/>
      <c r="QKS43" s="3188"/>
      <c r="QKT43" s="3188"/>
      <c r="QKU43" s="3188"/>
      <c r="QKV43" s="3188"/>
      <c r="QKW43" s="3188"/>
      <c r="QKX43" s="3188"/>
      <c r="QKY43" s="3188"/>
      <c r="QKZ43" s="3188"/>
      <c r="QLA43" s="3188"/>
      <c r="QLB43" s="3188"/>
      <c r="QLC43" s="3188"/>
      <c r="QLD43" s="3188"/>
      <c r="QLE43" s="3188"/>
      <c r="QLF43" s="3188"/>
      <c r="QLG43" s="3188"/>
      <c r="QLH43" s="3188"/>
      <c r="QLI43" s="3188"/>
      <c r="QLJ43" s="3188"/>
      <c r="QLK43" s="3188"/>
      <c r="QLL43" s="3188"/>
      <c r="QLM43" s="3188"/>
      <c r="QLN43" s="3188"/>
      <c r="QLO43" s="3188"/>
      <c r="QLP43" s="3188"/>
      <c r="QLQ43" s="3188"/>
      <c r="QLR43" s="3188"/>
      <c r="QLS43" s="3188"/>
      <c r="QLT43" s="3188"/>
      <c r="QLU43" s="3188"/>
      <c r="QLV43" s="3188"/>
      <c r="QLW43" s="3188"/>
      <c r="QLX43" s="3188"/>
      <c r="QLY43" s="3188"/>
      <c r="QLZ43" s="3188"/>
      <c r="QMA43" s="3188"/>
      <c r="QMB43" s="3188"/>
      <c r="QMC43" s="3188"/>
      <c r="QMD43" s="3188"/>
      <c r="QME43" s="3188"/>
      <c r="QMF43" s="3188"/>
      <c r="QMG43" s="3188"/>
      <c r="QMH43" s="3188"/>
      <c r="QMI43" s="3188"/>
      <c r="QMJ43" s="3188"/>
      <c r="QMK43" s="3188"/>
      <c r="QML43" s="3188"/>
      <c r="QMM43" s="3188"/>
      <c r="QMN43" s="3188"/>
      <c r="QMO43" s="3188"/>
      <c r="QMP43" s="3188"/>
      <c r="QMQ43" s="3188"/>
      <c r="QMR43" s="3188"/>
      <c r="QMS43" s="3188"/>
      <c r="QMT43" s="3188"/>
      <c r="QMU43" s="3188"/>
      <c r="QMV43" s="3188"/>
      <c r="QMW43" s="3188"/>
      <c r="QMX43" s="3188"/>
      <c r="QMY43" s="3188"/>
      <c r="QMZ43" s="3188"/>
      <c r="QNA43" s="3188"/>
      <c r="QNB43" s="3188"/>
      <c r="QNC43" s="3188"/>
      <c r="QND43" s="3188"/>
      <c r="QNE43" s="3188"/>
      <c r="QNF43" s="3188"/>
      <c r="QNG43" s="3188"/>
      <c r="QNH43" s="3188"/>
      <c r="QNI43" s="3188"/>
      <c r="QNJ43" s="3188"/>
      <c r="QNK43" s="3188"/>
      <c r="QNL43" s="3188"/>
      <c r="QNM43" s="3188"/>
      <c r="QNN43" s="3188"/>
      <c r="QNO43" s="3188"/>
      <c r="QNP43" s="3188"/>
      <c r="QNQ43" s="3188"/>
      <c r="QNR43" s="3188"/>
      <c r="QNS43" s="3188"/>
      <c r="QNT43" s="3188"/>
      <c r="QNU43" s="3188"/>
      <c r="QNV43" s="3188"/>
      <c r="QNW43" s="3188"/>
      <c r="QNX43" s="3188"/>
      <c r="QNY43" s="3188"/>
      <c r="QNZ43" s="3188"/>
      <c r="QOA43" s="3188"/>
      <c r="QOB43" s="3188"/>
      <c r="QOC43" s="3188"/>
      <c r="QOD43" s="3188"/>
      <c r="QOE43" s="3188"/>
      <c r="QOF43" s="3188"/>
      <c r="QOG43" s="3188"/>
      <c r="QOH43" s="3188"/>
      <c r="QOI43" s="3188"/>
      <c r="QOJ43" s="3188"/>
      <c r="QOK43" s="3188"/>
      <c r="QOL43" s="3188"/>
      <c r="QOM43" s="3188"/>
      <c r="QON43" s="3188"/>
      <c r="QOO43" s="3188"/>
      <c r="QOP43" s="3188"/>
      <c r="QOQ43" s="3188"/>
      <c r="QOR43" s="3188"/>
      <c r="QOS43" s="3188"/>
      <c r="QOT43" s="3188"/>
      <c r="QOU43" s="3188"/>
      <c r="QOV43" s="3188"/>
      <c r="QOW43" s="3188"/>
      <c r="QOX43" s="3188"/>
      <c r="QOY43" s="3188"/>
      <c r="QOZ43" s="3188"/>
      <c r="QPA43" s="3188"/>
      <c r="QPB43" s="3188"/>
      <c r="QPC43" s="3188"/>
      <c r="QPD43" s="3188"/>
      <c r="QPE43" s="3188"/>
      <c r="QPF43" s="3188"/>
      <c r="QPG43" s="3188"/>
      <c r="QPH43" s="3188"/>
      <c r="QPI43" s="3188"/>
      <c r="QPJ43" s="3188"/>
      <c r="QPK43" s="3188"/>
      <c r="QPL43" s="3188"/>
      <c r="QPM43" s="3188"/>
      <c r="QPN43" s="3188"/>
      <c r="QPO43" s="3188"/>
      <c r="QPP43" s="3188"/>
      <c r="QPQ43" s="3188"/>
      <c r="QPR43" s="3188"/>
      <c r="QPS43" s="3188"/>
      <c r="QPT43" s="3188"/>
      <c r="QPU43" s="3188"/>
      <c r="QPV43" s="3188"/>
      <c r="QPW43" s="3188"/>
      <c r="QPX43" s="3188"/>
      <c r="QPY43" s="3188"/>
      <c r="QPZ43" s="3188"/>
      <c r="QQA43" s="3188"/>
      <c r="QQB43" s="3188"/>
      <c r="QQC43" s="3188"/>
      <c r="QQD43" s="3188"/>
      <c r="QQE43" s="3188"/>
      <c r="QQF43" s="3188"/>
      <c r="QQG43" s="3188"/>
      <c r="QQH43" s="3188"/>
      <c r="QQI43" s="3188"/>
      <c r="QQJ43" s="3188"/>
      <c r="QQK43" s="3188"/>
      <c r="QQL43" s="3188"/>
      <c r="QQM43" s="3188"/>
      <c r="QQN43" s="3188"/>
      <c r="QQO43" s="3188"/>
      <c r="QQP43" s="3188"/>
      <c r="QQQ43" s="3188"/>
      <c r="QQR43" s="3188"/>
      <c r="QQS43" s="3188"/>
      <c r="QQT43" s="3188"/>
      <c r="QQU43" s="3188"/>
      <c r="QQV43" s="3188"/>
      <c r="QQW43" s="3188"/>
      <c r="QQX43" s="3188"/>
      <c r="QQY43" s="3188"/>
      <c r="QQZ43" s="3188"/>
      <c r="QRA43" s="3188"/>
      <c r="QRB43" s="3188"/>
      <c r="QRC43" s="3188"/>
      <c r="QRD43" s="3188"/>
      <c r="QRE43" s="3188"/>
      <c r="QRF43" s="3188"/>
      <c r="QRG43" s="3188"/>
      <c r="QRH43" s="3188"/>
      <c r="QRI43" s="3188"/>
      <c r="QRJ43" s="3188"/>
      <c r="QRK43" s="3188"/>
      <c r="QRL43" s="3188"/>
      <c r="QRM43" s="3188"/>
      <c r="QRN43" s="3188"/>
      <c r="QRO43" s="3188"/>
      <c r="QRP43" s="3188"/>
      <c r="QRQ43" s="3188"/>
      <c r="QRR43" s="3188"/>
      <c r="QRS43" s="3188"/>
      <c r="QRT43" s="3188"/>
      <c r="QRU43" s="3188"/>
      <c r="QRV43" s="3188"/>
      <c r="QRW43" s="3188"/>
      <c r="QRX43" s="3188"/>
      <c r="QRY43" s="3188"/>
      <c r="QRZ43" s="3188"/>
      <c r="QSA43" s="3188"/>
      <c r="QSB43" s="3188"/>
      <c r="QSC43" s="3188"/>
      <c r="QSD43" s="3188"/>
      <c r="QSE43" s="3188"/>
      <c r="QSF43" s="3188"/>
      <c r="QSG43" s="3188"/>
      <c r="QSH43" s="3188"/>
      <c r="QSI43" s="3188"/>
      <c r="QSJ43" s="3188"/>
      <c r="QSK43" s="3188"/>
      <c r="QSL43" s="3188"/>
      <c r="QSM43" s="3188"/>
      <c r="QSN43" s="3188"/>
      <c r="QSO43" s="3188"/>
      <c r="QSP43" s="3188"/>
      <c r="QSQ43" s="3188"/>
      <c r="QSR43" s="3188"/>
      <c r="QSS43" s="3188"/>
      <c r="QST43" s="3188"/>
      <c r="QSU43" s="3188"/>
      <c r="QSV43" s="3188"/>
      <c r="QSW43" s="3188"/>
      <c r="QSX43" s="3188"/>
      <c r="QSY43" s="3188"/>
      <c r="QSZ43" s="3188"/>
      <c r="QTA43" s="3188"/>
      <c r="QTB43" s="3188"/>
      <c r="QTC43" s="3188"/>
      <c r="QTD43" s="3188"/>
      <c r="QTE43" s="3188"/>
      <c r="QTF43" s="3188"/>
      <c r="QTG43" s="3188"/>
      <c r="QTH43" s="3188"/>
      <c r="QTI43" s="3188"/>
      <c r="QTJ43" s="3188"/>
      <c r="QTK43" s="3188"/>
      <c r="QTL43" s="3188"/>
      <c r="QTM43" s="3188"/>
      <c r="QTN43" s="3188"/>
      <c r="QTO43" s="3188"/>
      <c r="QTP43" s="3188"/>
      <c r="QTQ43" s="3188"/>
      <c r="QTR43" s="3188"/>
      <c r="QTS43" s="3188"/>
      <c r="QTT43" s="3188"/>
      <c r="QTU43" s="3188"/>
      <c r="QTV43" s="3188"/>
      <c r="QTW43" s="3188"/>
      <c r="QTX43" s="3188"/>
      <c r="QTY43" s="3188"/>
      <c r="QTZ43" s="3188"/>
      <c r="QUA43" s="3188"/>
      <c r="QUB43" s="3188"/>
      <c r="QUC43" s="3188"/>
      <c r="QUD43" s="3188"/>
      <c r="QUE43" s="3188"/>
      <c r="QUF43" s="3188"/>
      <c r="QUG43" s="3188"/>
      <c r="QUH43" s="3188"/>
      <c r="QUI43" s="3188"/>
      <c r="QUJ43" s="3188"/>
      <c r="QUK43" s="3188"/>
      <c r="QUL43" s="3188"/>
      <c r="QUM43" s="3188"/>
      <c r="QUN43" s="3188"/>
      <c r="QUO43" s="3188"/>
      <c r="QUP43" s="3188"/>
      <c r="QUQ43" s="3188"/>
      <c r="QUR43" s="3188"/>
      <c r="QUS43" s="3188"/>
      <c r="QUT43" s="3188"/>
      <c r="QUU43" s="3188"/>
      <c r="QUV43" s="3188"/>
      <c r="QUW43" s="3188"/>
      <c r="QUX43" s="3188"/>
      <c r="QUY43" s="3188"/>
      <c r="QUZ43" s="3188"/>
      <c r="QVA43" s="3188"/>
      <c r="QVB43" s="3188"/>
      <c r="QVC43" s="3188"/>
      <c r="QVD43" s="3188"/>
      <c r="QVE43" s="3188"/>
      <c r="QVF43" s="3188"/>
      <c r="QVG43" s="3188"/>
      <c r="QVH43" s="3188"/>
      <c r="QVI43" s="3188"/>
      <c r="QVJ43" s="3188"/>
      <c r="QVK43" s="3188"/>
      <c r="QVL43" s="3188"/>
      <c r="QVM43" s="3188"/>
      <c r="QVN43" s="3188"/>
      <c r="QVO43" s="3188"/>
      <c r="QVP43" s="3188"/>
      <c r="QVQ43" s="3188"/>
      <c r="QVR43" s="3188"/>
      <c r="QVS43" s="3188"/>
      <c r="QVT43" s="3188"/>
      <c r="QVU43" s="3188"/>
      <c r="QVV43" s="3188"/>
      <c r="QVW43" s="3188"/>
      <c r="QVX43" s="3188"/>
      <c r="QVY43" s="3188"/>
      <c r="QVZ43" s="3188"/>
      <c r="QWA43" s="3188"/>
      <c r="QWB43" s="3188"/>
      <c r="QWC43" s="3188"/>
      <c r="QWD43" s="3188"/>
      <c r="QWE43" s="3188"/>
      <c r="QWF43" s="3188"/>
      <c r="QWG43" s="3188"/>
      <c r="QWH43" s="3188"/>
      <c r="QWI43" s="3188"/>
      <c r="QWJ43" s="3188"/>
      <c r="QWK43" s="3188"/>
      <c r="QWL43" s="3188"/>
      <c r="QWM43" s="3188"/>
      <c r="QWN43" s="3188"/>
      <c r="QWO43" s="3188"/>
      <c r="QWP43" s="3188"/>
      <c r="QWQ43" s="3188"/>
      <c r="QWR43" s="3188"/>
      <c r="QWS43" s="3188"/>
      <c r="QWT43" s="3188"/>
      <c r="QWU43" s="3188"/>
      <c r="QWV43" s="3188"/>
      <c r="QWW43" s="3188"/>
      <c r="QWX43" s="3188"/>
      <c r="QWY43" s="3188"/>
      <c r="QWZ43" s="3188"/>
      <c r="QXA43" s="3188"/>
      <c r="QXB43" s="3188"/>
      <c r="QXC43" s="3188"/>
      <c r="QXD43" s="3188"/>
      <c r="QXE43" s="3188"/>
      <c r="QXF43" s="3188"/>
      <c r="QXG43" s="3188"/>
      <c r="QXH43" s="3188"/>
      <c r="QXI43" s="3188"/>
      <c r="QXJ43" s="3188"/>
      <c r="QXK43" s="3188"/>
      <c r="QXL43" s="3188"/>
      <c r="QXM43" s="3188"/>
      <c r="QXN43" s="3188"/>
      <c r="QXO43" s="3188"/>
      <c r="QXP43" s="3188"/>
      <c r="QXQ43" s="3188"/>
      <c r="QXR43" s="3188"/>
      <c r="QXS43" s="3188"/>
      <c r="QXT43" s="3188"/>
      <c r="QXU43" s="3188"/>
      <c r="QXV43" s="3188"/>
      <c r="QXW43" s="3188"/>
      <c r="QXX43" s="3188"/>
      <c r="QXY43" s="3188"/>
      <c r="QXZ43" s="3188"/>
      <c r="QYA43" s="3188"/>
      <c r="QYB43" s="3188"/>
      <c r="QYC43" s="3188"/>
      <c r="QYD43" s="3188"/>
      <c r="QYE43" s="3188"/>
      <c r="QYF43" s="3188"/>
      <c r="QYG43" s="3188"/>
      <c r="QYH43" s="3188"/>
      <c r="QYI43" s="3188"/>
      <c r="QYJ43" s="3188"/>
      <c r="QYK43" s="3188"/>
      <c r="QYL43" s="3188"/>
      <c r="QYM43" s="3188"/>
      <c r="QYN43" s="3188"/>
      <c r="QYO43" s="3188"/>
      <c r="QYP43" s="3188"/>
      <c r="QYQ43" s="3188"/>
      <c r="QYR43" s="3188"/>
      <c r="QYS43" s="3188"/>
      <c r="QYT43" s="3188"/>
      <c r="QYU43" s="3188"/>
      <c r="QYV43" s="3188"/>
      <c r="QYW43" s="3188"/>
      <c r="QYX43" s="3188"/>
      <c r="QYY43" s="3188"/>
      <c r="QYZ43" s="3188"/>
      <c r="QZA43" s="3188"/>
      <c r="QZB43" s="3188"/>
      <c r="QZC43" s="3188"/>
      <c r="QZD43" s="3188"/>
      <c r="QZE43" s="3188"/>
      <c r="QZF43" s="3188"/>
      <c r="QZG43" s="3188"/>
      <c r="QZH43" s="3188"/>
      <c r="QZI43" s="3188"/>
      <c r="QZJ43" s="3188"/>
      <c r="QZK43" s="3188"/>
      <c r="QZL43" s="3188"/>
      <c r="QZM43" s="3188"/>
      <c r="QZN43" s="3188"/>
      <c r="QZO43" s="3188"/>
      <c r="QZP43" s="3188"/>
      <c r="QZQ43" s="3188"/>
      <c r="QZR43" s="3188"/>
      <c r="QZS43" s="3188"/>
      <c r="QZT43" s="3188"/>
      <c r="QZU43" s="3188"/>
      <c r="QZV43" s="3188"/>
      <c r="QZW43" s="3188"/>
      <c r="QZX43" s="3188"/>
      <c r="QZY43" s="3188"/>
      <c r="QZZ43" s="3188"/>
      <c r="RAA43" s="3188"/>
      <c r="RAB43" s="3188"/>
      <c r="RAC43" s="3188"/>
      <c r="RAD43" s="3188"/>
      <c r="RAE43" s="3188"/>
      <c r="RAF43" s="3188"/>
      <c r="RAG43" s="3188"/>
      <c r="RAH43" s="3188"/>
      <c r="RAI43" s="3188"/>
      <c r="RAJ43" s="3188"/>
      <c r="RAK43" s="3188"/>
      <c r="RAL43" s="3188"/>
      <c r="RAM43" s="3188"/>
      <c r="RAN43" s="3188"/>
      <c r="RAO43" s="3188"/>
      <c r="RAP43" s="3188"/>
      <c r="RAQ43" s="3188"/>
      <c r="RAR43" s="3188"/>
      <c r="RAS43" s="3188"/>
      <c r="RAT43" s="3188"/>
      <c r="RAU43" s="3188"/>
      <c r="RAV43" s="3188"/>
      <c r="RAW43" s="3188"/>
      <c r="RAX43" s="3188"/>
      <c r="RAY43" s="3188"/>
      <c r="RAZ43" s="3188"/>
      <c r="RBA43" s="3188"/>
      <c r="RBB43" s="3188"/>
      <c r="RBC43" s="3188"/>
      <c r="RBD43" s="3188"/>
      <c r="RBE43" s="3188"/>
      <c r="RBF43" s="3188"/>
      <c r="RBG43" s="3188"/>
      <c r="RBH43" s="3188"/>
      <c r="RBI43" s="3188"/>
      <c r="RBJ43" s="3188"/>
      <c r="RBK43" s="3188"/>
      <c r="RBL43" s="3188"/>
      <c r="RBM43" s="3188"/>
      <c r="RBN43" s="3188"/>
      <c r="RBO43" s="3188"/>
      <c r="RBP43" s="3188"/>
      <c r="RBQ43" s="3188"/>
      <c r="RBR43" s="3188"/>
      <c r="RBS43" s="3188"/>
      <c r="RBT43" s="3188"/>
      <c r="RBU43" s="3188"/>
      <c r="RBV43" s="3188"/>
      <c r="RBW43" s="3188"/>
      <c r="RBX43" s="3188"/>
      <c r="RBY43" s="3188"/>
      <c r="RBZ43" s="3188"/>
      <c r="RCA43" s="3188"/>
      <c r="RCB43" s="3188"/>
      <c r="RCC43" s="3188"/>
      <c r="RCD43" s="3188"/>
      <c r="RCE43" s="3188"/>
      <c r="RCF43" s="3188"/>
      <c r="RCG43" s="3188"/>
      <c r="RCH43" s="3188"/>
      <c r="RCI43" s="3188"/>
      <c r="RCJ43" s="3188"/>
      <c r="RCK43" s="3188"/>
      <c r="RCL43" s="3188"/>
      <c r="RCM43" s="3188"/>
      <c r="RCN43" s="3188"/>
      <c r="RCO43" s="3188"/>
      <c r="RCP43" s="3188"/>
      <c r="RCQ43" s="3188"/>
      <c r="RCR43" s="3188"/>
      <c r="RCS43" s="3188"/>
      <c r="RCT43" s="3188"/>
      <c r="RCU43" s="3188"/>
      <c r="RCV43" s="3188"/>
      <c r="RCW43" s="3188"/>
      <c r="RCX43" s="3188"/>
      <c r="RCY43" s="3188"/>
      <c r="RCZ43" s="3188"/>
      <c r="RDA43" s="3188"/>
      <c r="RDB43" s="3188"/>
      <c r="RDC43" s="3188"/>
      <c r="RDD43" s="3188"/>
      <c r="RDE43" s="3188"/>
      <c r="RDF43" s="3188"/>
      <c r="RDG43" s="3188"/>
      <c r="RDH43" s="3188"/>
      <c r="RDI43" s="3188"/>
      <c r="RDJ43" s="3188"/>
      <c r="RDK43" s="3188"/>
      <c r="RDL43" s="3188"/>
      <c r="RDM43" s="3188"/>
      <c r="RDN43" s="3188"/>
      <c r="RDO43" s="3188"/>
      <c r="RDP43" s="3188"/>
      <c r="RDQ43" s="3188"/>
      <c r="RDR43" s="3188"/>
      <c r="RDS43" s="3188"/>
      <c r="RDT43" s="3188"/>
      <c r="RDU43" s="3188"/>
      <c r="RDV43" s="3188"/>
      <c r="RDW43" s="3188"/>
      <c r="RDX43" s="3188"/>
      <c r="RDY43" s="3188"/>
      <c r="RDZ43" s="3188"/>
      <c r="REA43" s="3188"/>
      <c r="REB43" s="3188"/>
      <c r="REC43" s="3188"/>
      <c r="RED43" s="3188"/>
      <c r="REE43" s="3188"/>
      <c r="REF43" s="3188"/>
      <c r="REG43" s="3188"/>
      <c r="REH43" s="3188"/>
      <c r="REI43" s="3188"/>
      <c r="REJ43" s="3188"/>
      <c r="REK43" s="3188"/>
      <c r="REL43" s="3188"/>
      <c r="REM43" s="3188"/>
      <c r="REN43" s="3188"/>
      <c r="REO43" s="3188"/>
      <c r="REP43" s="3188"/>
      <c r="REQ43" s="3188"/>
      <c r="RER43" s="3188"/>
      <c r="RES43" s="3188"/>
      <c r="RET43" s="3188"/>
      <c r="REU43" s="3188"/>
      <c r="REV43" s="3188"/>
      <c r="REW43" s="3188"/>
      <c r="REX43" s="3188"/>
      <c r="REY43" s="3188"/>
      <c r="REZ43" s="3188"/>
      <c r="RFA43" s="3188"/>
      <c r="RFB43" s="3188"/>
      <c r="RFC43" s="3188"/>
      <c r="RFD43" s="3188"/>
      <c r="RFE43" s="3188"/>
      <c r="RFF43" s="3188"/>
      <c r="RFG43" s="3188"/>
      <c r="RFH43" s="3188"/>
      <c r="RFI43" s="3188"/>
      <c r="RFJ43" s="3188"/>
      <c r="RFK43" s="3188"/>
      <c r="RFL43" s="3188"/>
      <c r="RFM43" s="3188"/>
      <c r="RFN43" s="3188"/>
      <c r="RFO43" s="3188"/>
      <c r="RFP43" s="3188"/>
      <c r="RFQ43" s="3188"/>
      <c r="RFR43" s="3188"/>
      <c r="RFS43" s="3188"/>
      <c r="RFT43" s="3188"/>
      <c r="RFU43" s="3188"/>
      <c r="RFV43" s="3188"/>
      <c r="RFW43" s="3188"/>
      <c r="RFX43" s="3188"/>
      <c r="RFY43" s="3188"/>
      <c r="RFZ43" s="3188"/>
      <c r="RGA43" s="3188"/>
      <c r="RGB43" s="3188"/>
      <c r="RGC43" s="3188"/>
      <c r="RGD43" s="3188"/>
      <c r="RGE43" s="3188"/>
      <c r="RGF43" s="3188"/>
      <c r="RGG43" s="3188"/>
      <c r="RGH43" s="3188"/>
      <c r="RGI43" s="3188"/>
      <c r="RGJ43" s="3188"/>
      <c r="RGK43" s="3188"/>
      <c r="RGL43" s="3188"/>
      <c r="RGM43" s="3188"/>
      <c r="RGN43" s="3188"/>
      <c r="RGO43" s="3188"/>
      <c r="RGP43" s="3188"/>
      <c r="RGQ43" s="3188"/>
      <c r="RGR43" s="3188"/>
      <c r="RGS43" s="3188"/>
      <c r="RGT43" s="3188"/>
      <c r="RGU43" s="3188"/>
      <c r="RGV43" s="3188"/>
      <c r="RGW43" s="3188"/>
      <c r="RGX43" s="3188"/>
      <c r="RGY43" s="3188"/>
      <c r="RGZ43" s="3188"/>
      <c r="RHA43" s="3188"/>
      <c r="RHB43" s="3188"/>
      <c r="RHC43" s="3188"/>
      <c r="RHD43" s="3188"/>
      <c r="RHE43" s="3188"/>
      <c r="RHF43" s="3188"/>
      <c r="RHG43" s="3188"/>
      <c r="RHH43" s="3188"/>
      <c r="RHI43" s="3188"/>
      <c r="RHJ43" s="3188"/>
      <c r="RHK43" s="3188"/>
      <c r="RHL43" s="3188"/>
      <c r="RHM43" s="3188"/>
      <c r="RHN43" s="3188"/>
      <c r="RHO43" s="3188"/>
      <c r="RHP43" s="3188"/>
      <c r="RHQ43" s="3188"/>
      <c r="RHR43" s="3188"/>
      <c r="RHS43" s="3188"/>
      <c r="RHT43" s="3188"/>
      <c r="RHU43" s="3188"/>
      <c r="RHV43" s="3188"/>
      <c r="RHW43" s="3188"/>
      <c r="RHX43" s="3188"/>
      <c r="RHY43" s="3188"/>
      <c r="RHZ43" s="3188"/>
      <c r="RIA43" s="3188"/>
      <c r="RIB43" s="3188"/>
      <c r="RIC43" s="3188"/>
      <c r="RID43" s="3188"/>
      <c r="RIE43" s="3188"/>
      <c r="RIF43" s="3188"/>
      <c r="RIG43" s="3188"/>
      <c r="RIH43" s="3188"/>
      <c r="RII43" s="3188"/>
      <c r="RIJ43" s="3188"/>
      <c r="RIK43" s="3188"/>
      <c r="RIL43" s="3188"/>
      <c r="RIM43" s="3188"/>
      <c r="RIN43" s="3188"/>
      <c r="RIO43" s="3188"/>
      <c r="RIP43" s="3188"/>
      <c r="RIQ43" s="3188"/>
      <c r="RIR43" s="3188"/>
      <c r="RIS43" s="3188"/>
      <c r="RIT43" s="3188"/>
      <c r="RIU43" s="3188"/>
      <c r="RIV43" s="3188"/>
      <c r="RIW43" s="3188"/>
      <c r="RIX43" s="3188"/>
      <c r="RIY43" s="3188"/>
      <c r="RIZ43" s="3188"/>
      <c r="RJA43" s="3188"/>
      <c r="RJB43" s="3188"/>
      <c r="RJC43" s="3188"/>
      <c r="RJD43" s="3188"/>
      <c r="RJE43" s="3188"/>
      <c r="RJF43" s="3188"/>
      <c r="RJG43" s="3188"/>
      <c r="RJH43" s="3188"/>
      <c r="RJI43" s="3188"/>
      <c r="RJJ43" s="3188"/>
      <c r="RJK43" s="3188"/>
      <c r="RJL43" s="3188"/>
      <c r="RJM43" s="3188"/>
      <c r="RJN43" s="3188"/>
      <c r="RJO43" s="3188"/>
      <c r="RJP43" s="3188"/>
      <c r="RJQ43" s="3188"/>
      <c r="RJR43" s="3188"/>
      <c r="RJS43" s="3188"/>
      <c r="RJT43" s="3188"/>
      <c r="RJU43" s="3188"/>
      <c r="RJV43" s="3188"/>
      <c r="RJW43" s="3188"/>
      <c r="RJX43" s="3188"/>
      <c r="RJY43" s="3188"/>
      <c r="RJZ43" s="3188"/>
      <c r="RKA43" s="3188"/>
      <c r="RKB43" s="3188"/>
      <c r="RKC43" s="3188"/>
      <c r="RKD43" s="3188"/>
      <c r="RKE43" s="3188"/>
      <c r="RKF43" s="3188"/>
      <c r="RKG43" s="3188"/>
      <c r="RKH43" s="3188"/>
      <c r="RKI43" s="3188"/>
      <c r="RKJ43" s="3188"/>
      <c r="RKK43" s="3188"/>
      <c r="RKL43" s="3188"/>
      <c r="RKM43" s="3188"/>
      <c r="RKN43" s="3188"/>
      <c r="RKO43" s="3188"/>
      <c r="RKP43" s="3188"/>
      <c r="RKQ43" s="3188"/>
      <c r="RKR43" s="3188"/>
      <c r="RKS43" s="3188"/>
      <c r="RKT43" s="3188"/>
      <c r="RKU43" s="3188"/>
      <c r="RKV43" s="3188"/>
      <c r="RKW43" s="3188"/>
      <c r="RKX43" s="3188"/>
      <c r="RKY43" s="3188"/>
      <c r="RKZ43" s="3188"/>
      <c r="RLA43" s="3188"/>
      <c r="RLB43" s="3188"/>
      <c r="RLC43" s="3188"/>
      <c r="RLD43" s="3188"/>
      <c r="RLE43" s="3188"/>
      <c r="RLF43" s="3188"/>
      <c r="RLG43" s="3188"/>
      <c r="RLH43" s="3188"/>
      <c r="RLI43" s="3188"/>
      <c r="RLJ43" s="3188"/>
      <c r="RLK43" s="3188"/>
      <c r="RLL43" s="3188"/>
      <c r="RLM43" s="3188"/>
      <c r="RLN43" s="3188"/>
      <c r="RLO43" s="3188"/>
      <c r="RLP43" s="3188"/>
      <c r="RLQ43" s="3188"/>
      <c r="RLR43" s="3188"/>
      <c r="RLS43" s="3188"/>
      <c r="RLT43" s="3188"/>
      <c r="RLU43" s="3188"/>
      <c r="RLV43" s="3188"/>
      <c r="RLW43" s="3188"/>
      <c r="RLX43" s="3188"/>
      <c r="RLY43" s="3188"/>
      <c r="RLZ43" s="3188"/>
      <c r="RMA43" s="3188"/>
      <c r="RMB43" s="3188"/>
      <c r="RMC43" s="3188"/>
      <c r="RMD43" s="3188"/>
      <c r="RME43" s="3188"/>
      <c r="RMF43" s="3188"/>
      <c r="RMG43" s="3188"/>
      <c r="RMH43" s="3188"/>
      <c r="RMI43" s="3188"/>
      <c r="RMJ43" s="3188"/>
      <c r="RMK43" s="3188"/>
      <c r="RML43" s="3188"/>
      <c r="RMM43" s="3188"/>
      <c r="RMN43" s="3188"/>
      <c r="RMO43" s="3188"/>
      <c r="RMP43" s="3188"/>
      <c r="RMQ43" s="3188"/>
      <c r="RMR43" s="3188"/>
      <c r="RMS43" s="3188"/>
      <c r="RMT43" s="3188"/>
      <c r="RMU43" s="3188"/>
      <c r="RMV43" s="3188"/>
      <c r="RMW43" s="3188"/>
      <c r="RMX43" s="3188"/>
      <c r="RMY43" s="3188"/>
      <c r="RMZ43" s="3188"/>
      <c r="RNA43" s="3188"/>
      <c r="RNB43" s="3188"/>
      <c r="RNC43" s="3188"/>
      <c r="RND43" s="3188"/>
      <c r="RNE43" s="3188"/>
      <c r="RNF43" s="3188"/>
      <c r="RNG43" s="3188"/>
      <c r="RNH43" s="3188"/>
      <c r="RNI43" s="3188"/>
      <c r="RNJ43" s="3188"/>
      <c r="RNK43" s="3188"/>
      <c r="RNL43" s="3188"/>
      <c r="RNM43" s="3188"/>
      <c r="RNN43" s="3188"/>
      <c r="RNO43" s="3188"/>
      <c r="RNP43" s="3188"/>
      <c r="RNQ43" s="3188"/>
      <c r="RNR43" s="3188"/>
      <c r="RNS43" s="3188"/>
      <c r="RNT43" s="3188"/>
      <c r="RNU43" s="3188"/>
      <c r="RNV43" s="3188"/>
      <c r="RNW43" s="3188"/>
      <c r="RNX43" s="3188"/>
      <c r="RNY43" s="3188"/>
      <c r="RNZ43" s="3188"/>
      <c r="ROA43" s="3188"/>
      <c r="ROB43" s="3188"/>
      <c r="ROC43" s="3188"/>
      <c r="ROD43" s="3188"/>
      <c r="ROE43" s="3188"/>
      <c r="ROF43" s="3188"/>
      <c r="ROG43" s="3188"/>
      <c r="ROH43" s="3188"/>
      <c r="ROI43" s="3188"/>
      <c r="ROJ43" s="3188"/>
      <c r="ROK43" s="3188"/>
      <c r="ROL43" s="3188"/>
      <c r="ROM43" s="3188"/>
      <c r="RON43" s="3188"/>
      <c r="ROO43" s="3188"/>
      <c r="ROP43" s="3188"/>
      <c r="ROQ43" s="3188"/>
      <c r="ROR43" s="3188"/>
      <c r="ROS43" s="3188"/>
      <c r="ROT43" s="3188"/>
      <c r="ROU43" s="3188"/>
      <c r="ROV43" s="3188"/>
      <c r="ROW43" s="3188"/>
      <c r="ROX43" s="3188"/>
      <c r="ROY43" s="3188"/>
      <c r="ROZ43" s="3188"/>
      <c r="RPA43" s="3188"/>
      <c r="RPB43" s="3188"/>
      <c r="RPC43" s="3188"/>
      <c r="RPD43" s="3188"/>
      <c r="RPE43" s="3188"/>
      <c r="RPF43" s="3188"/>
      <c r="RPG43" s="3188"/>
      <c r="RPH43" s="3188"/>
      <c r="RPI43" s="3188"/>
      <c r="RPJ43" s="3188"/>
      <c r="RPK43" s="3188"/>
      <c r="RPL43" s="3188"/>
      <c r="RPM43" s="3188"/>
      <c r="RPN43" s="3188"/>
      <c r="RPO43" s="3188"/>
      <c r="RPP43" s="3188"/>
      <c r="RPQ43" s="3188"/>
      <c r="RPR43" s="3188"/>
      <c r="RPS43" s="3188"/>
      <c r="RPT43" s="3188"/>
      <c r="RPU43" s="3188"/>
      <c r="RPV43" s="3188"/>
      <c r="RPW43" s="3188"/>
      <c r="RPX43" s="3188"/>
      <c r="RPY43" s="3188"/>
      <c r="RPZ43" s="3188"/>
      <c r="RQA43" s="3188"/>
      <c r="RQB43" s="3188"/>
      <c r="RQC43" s="3188"/>
      <c r="RQD43" s="3188"/>
      <c r="RQE43" s="3188"/>
      <c r="RQF43" s="3188"/>
      <c r="RQG43" s="3188"/>
      <c r="RQH43" s="3188"/>
      <c r="RQI43" s="3188"/>
      <c r="RQJ43" s="3188"/>
      <c r="RQK43" s="3188"/>
      <c r="RQL43" s="3188"/>
      <c r="RQM43" s="3188"/>
      <c r="RQN43" s="3188"/>
      <c r="RQO43" s="3188"/>
      <c r="RQP43" s="3188"/>
      <c r="RQQ43" s="3188"/>
      <c r="RQR43" s="3188"/>
      <c r="RQS43" s="3188"/>
      <c r="RQT43" s="3188"/>
      <c r="RQU43" s="3188"/>
      <c r="RQV43" s="3188"/>
      <c r="RQW43" s="3188"/>
      <c r="RQX43" s="3188"/>
      <c r="RQY43" s="3188"/>
      <c r="RQZ43" s="3188"/>
      <c r="RRA43" s="3188"/>
      <c r="RRB43" s="3188"/>
      <c r="RRC43" s="3188"/>
      <c r="RRD43" s="3188"/>
      <c r="RRE43" s="3188"/>
      <c r="RRF43" s="3188"/>
      <c r="RRG43" s="3188"/>
      <c r="RRH43" s="3188"/>
      <c r="RRI43" s="3188"/>
      <c r="RRJ43" s="3188"/>
      <c r="RRK43" s="3188"/>
      <c r="RRL43" s="3188"/>
      <c r="RRM43" s="3188"/>
      <c r="RRN43" s="3188"/>
      <c r="RRO43" s="3188"/>
      <c r="RRP43" s="3188"/>
      <c r="RRQ43" s="3188"/>
      <c r="RRR43" s="3188"/>
      <c r="RRS43" s="3188"/>
      <c r="RRT43" s="3188"/>
      <c r="RRU43" s="3188"/>
      <c r="RRV43" s="3188"/>
      <c r="RRW43" s="3188"/>
      <c r="RRX43" s="3188"/>
      <c r="RRY43" s="3188"/>
      <c r="RRZ43" s="3188"/>
      <c r="RSA43" s="3188"/>
      <c r="RSB43" s="3188"/>
      <c r="RSC43" s="3188"/>
      <c r="RSD43" s="3188"/>
      <c r="RSE43" s="3188"/>
      <c r="RSF43" s="3188"/>
      <c r="RSG43" s="3188"/>
      <c r="RSH43" s="3188"/>
      <c r="RSI43" s="3188"/>
      <c r="RSJ43" s="3188"/>
      <c r="RSK43" s="3188"/>
      <c r="RSL43" s="3188"/>
      <c r="RSM43" s="3188"/>
      <c r="RSN43" s="3188"/>
      <c r="RSO43" s="3188"/>
      <c r="RSP43" s="3188"/>
      <c r="RSQ43" s="3188"/>
      <c r="RSR43" s="3188"/>
      <c r="RSS43" s="3188"/>
      <c r="RST43" s="3188"/>
      <c r="RSU43" s="3188"/>
      <c r="RSV43" s="3188"/>
      <c r="RSW43" s="3188"/>
      <c r="RSX43" s="3188"/>
      <c r="RSY43" s="3188"/>
      <c r="RSZ43" s="3188"/>
      <c r="RTA43" s="3188"/>
      <c r="RTB43" s="3188"/>
      <c r="RTC43" s="3188"/>
      <c r="RTD43" s="3188"/>
      <c r="RTE43" s="3188"/>
      <c r="RTF43" s="3188"/>
      <c r="RTG43" s="3188"/>
      <c r="RTH43" s="3188"/>
      <c r="RTI43" s="3188"/>
      <c r="RTJ43" s="3188"/>
      <c r="RTK43" s="3188"/>
      <c r="RTL43" s="3188"/>
      <c r="RTM43" s="3188"/>
      <c r="RTN43" s="3188"/>
      <c r="RTO43" s="3188"/>
      <c r="RTP43" s="3188"/>
      <c r="RTQ43" s="3188"/>
      <c r="RTR43" s="3188"/>
      <c r="RTS43" s="3188"/>
      <c r="RTT43" s="3188"/>
      <c r="RTU43" s="3188"/>
      <c r="RTV43" s="3188"/>
      <c r="RTW43" s="3188"/>
      <c r="RTX43" s="3188"/>
      <c r="RTY43" s="3188"/>
      <c r="RTZ43" s="3188"/>
      <c r="RUA43" s="3188"/>
      <c r="RUB43" s="3188"/>
      <c r="RUC43" s="3188"/>
      <c r="RUD43" s="3188"/>
      <c r="RUE43" s="3188"/>
      <c r="RUF43" s="3188"/>
      <c r="RUG43" s="3188"/>
      <c r="RUH43" s="3188"/>
      <c r="RUI43" s="3188"/>
      <c r="RUJ43" s="3188"/>
      <c r="RUK43" s="3188"/>
      <c r="RUL43" s="3188"/>
      <c r="RUM43" s="3188"/>
      <c r="RUN43" s="3188"/>
      <c r="RUO43" s="3188"/>
      <c r="RUP43" s="3188"/>
      <c r="RUQ43" s="3188"/>
      <c r="RUR43" s="3188"/>
      <c r="RUS43" s="3188"/>
      <c r="RUT43" s="3188"/>
      <c r="RUU43" s="3188"/>
      <c r="RUV43" s="3188"/>
      <c r="RUW43" s="3188"/>
      <c r="RUX43" s="3188"/>
      <c r="RUY43" s="3188"/>
      <c r="RUZ43" s="3188"/>
      <c r="RVA43" s="3188"/>
      <c r="RVB43" s="3188"/>
      <c r="RVC43" s="3188"/>
      <c r="RVD43" s="3188"/>
      <c r="RVE43" s="3188"/>
      <c r="RVF43" s="3188"/>
      <c r="RVG43" s="3188"/>
      <c r="RVH43" s="3188"/>
      <c r="RVI43" s="3188"/>
      <c r="RVJ43" s="3188"/>
      <c r="RVK43" s="3188"/>
      <c r="RVL43" s="3188"/>
      <c r="RVM43" s="3188"/>
      <c r="RVN43" s="3188"/>
      <c r="RVO43" s="3188"/>
      <c r="RVP43" s="3188"/>
      <c r="RVQ43" s="3188"/>
      <c r="RVR43" s="3188"/>
      <c r="RVS43" s="3188"/>
      <c r="RVT43" s="3188"/>
      <c r="RVU43" s="3188"/>
      <c r="RVV43" s="3188"/>
      <c r="RVW43" s="3188"/>
      <c r="RVX43" s="3188"/>
      <c r="RVY43" s="3188"/>
      <c r="RVZ43" s="3188"/>
      <c r="RWA43" s="3188"/>
      <c r="RWB43" s="3188"/>
      <c r="RWC43" s="3188"/>
      <c r="RWD43" s="3188"/>
      <c r="RWE43" s="3188"/>
      <c r="RWF43" s="3188"/>
      <c r="RWG43" s="3188"/>
      <c r="RWH43" s="3188"/>
      <c r="RWI43" s="3188"/>
      <c r="RWJ43" s="3188"/>
      <c r="RWK43" s="3188"/>
      <c r="RWL43" s="3188"/>
      <c r="RWM43" s="3188"/>
      <c r="RWN43" s="3188"/>
      <c r="RWO43" s="3188"/>
      <c r="RWP43" s="3188"/>
      <c r="RWQ43" s="3188"/>
      <c r="RWR43" s="3188"/>
      <c r="RWS43" s="3188"/>
      <c r="RWT43" s="3188"/>
      <c r="RWU43" s="3188"/>
      <c r="RWV43" s="3188"/>
      <c r="RWW43" s="3188"/>
      <c r="RWX43" s="3188"/>
      <c r="RWY43" s="3188"/>
      <c r="RWZ43" s="3188"/>
      <c r="RXA43" s="3188"/>
      <c r="RXB43" s="3188"/>
      <c r="RXC43" s="3188"/>
      <c r="RXD43" s="3188"/>
      <c r="RXE43" s="3188"/>
      <c r="RXF43" s="3188"/>
      <c r="RXG43" s="3188"/>
      <c r="RXH43" s="3188"/>
      <c r="RXI43" s="3188"/>
      <c r="RXJ43" s="3188"/>
      <c r="RXK43" s="3188"/>
      <c r="RXL43" s="3188"/>
      <c r="RXM43" s="3188"/>
      <c r="RXN43" s="3188"/>
      <c r="RXO43" s="3188"/>
      <c r="RXP43" s="3188"/>
      <c r="RXQ43" s="3188"/>
      <c r="RXR43" s="3188"/>
      <c r="RXS43" s="3188"/>
      <c r="RXT43" s="3188"/>
      <c r="RXU43" s="3188"/>
      <c r="RXV43" s="3188"/>
      <c r="RXW43" s="3188"/>
      <c r="RXX43" s="3188"/>
      <c r="RXY43" s="3188"/>
      <c r="RXZ43" s="3188"/>
      <c r="RYA43" s="3188"/>
      <c r="RYB43" s="3188"/>
      <c r="RYC43" s="3188"/>
      <c r="RYD43" s="3188"/>
      <c r="RYE43" s="3188"/>
      <c r="RYF43" s="3188"/>
      <c r="RYG43" s="3188"/>
      <c r="RYH43" s="3188"/>
      <c r="RYI43" s="3188"/>
      <c r="RYJ43" s="3188"/>
      <c r="RYK43" s="3188"/>
      <c r="RYL43" s="3188"/>
      <c r="RYM43" s="3188"/>
      <c r="RYN43" s="3188"/>
      <c r="RYO43" s="3188"/>
      <c r="RYP43" s="3188"/>
      <c r="RYQ43" s="3188"/>
      <c r="RYR43" s="3188"/>
      <c r="RYS43" s="3188"/>
      <c r="RYT43" s="3188"/>
      <c r="RYU43" s="3188"/>
      <c r="RYV43" s="3188"/>
      <c r="RYW43" s="3188"/>
      <c r="RYX43" s="3188"/>
      <c r="RYY43" s="3188"/>
      <c r="RYZ43" s="3188"/>
      <c r="RZA43" s="3188"/>
      <c r="RZB43" s="3188"/>
      <c r="RZC43" s="3188"/>
      <c r="RZD43" s="3188"/>
      <c r="RZE43" s="3188"/>
      <c r="RZF43" s="3188"/>
      <c r="RZG43" s="3188"/>
      <c r="RZH43" s="3188"/>
      <c r="RZI43" s="3188"/>
      <c r="RZJ43" s="3188"/>
      <c r="RZK43" s="3188"/>
      <c r="RZL43" s="3188"/>
      <c r="RZM43" s="3188"/>
      <c r="RZN43" s="3188"/>
      <c r="RZO43" s="3188"/>
      <c r="RZP43" s="3188"/>
      <c r="RZQ43" s="3188"/>
      <c r="RZR43" s="3188"/>
      <c r="RZS43" s="3188"/>
      <c r="RZT43" s="3188"/>
      <c r="RZU43" s="3188"/>
      <c r="RZV43" s="3188"/>
      <c r="RZW43" s="3188"/>
      <c r="RZX43" s="3188"/>
      <c r="RZY43" s="3188"/>
      <c r="RZZ43" s="3188"/>
      <c r="SAA43" s="3188"/>
      <c r="SAB43" s="3188"/>
      <c r="SAC43" s="3188"/>
      <c r="SAD43" s="3188"/>
      <c r="SAE43" s="3188"/>
      <c r="SAF43" s="3188"/>
      <c r="SAG43" s="3188"/>
      <c r="SAH43" s="3188"/>
      <c r="SAI43" s="3188"/>
      <c r="SAJ43" s="3188"/>
      <c r="SAK43" s="3188"/>
      <c r="SAL43" s="3188"/>
      <c r="SAM43" s="3188"/>
      <c r="SAN43" s="3188"/>
      <c r="SAO43" s="3188"/>
      <c r="SAP43" s="3188"/>
      <c r="SAQ43" s="3188"/>
      <c r="SAR43" s="3188"/>
      <c r="SAS43" s="3188"/>
      <c r="SAT43" s="3188"/>
      <c r="SAU43" s="3188"/>
      <c r="SAV43" s="3188"/>
      <c r="SAW43" s="3188"/>
      <c r="SAX43" s="3188"/>
      <c r="SAY43" s="3188"/>
      <c r="SAZ43" s="3188"/>
      <c r="SBA43" s="3188"/>
      <c r="SBB43" s="3188"/>
      <c r="SBC43" s="3188"/>
      <c r="SBD43" s="3188"/>
      <c r="SBE43" s="3188"/>
      <c r="SBF43" s="3188"/>
      <c r="SBG43" s="3188"/>
      <c r="SBH43" s="3188"/>
      <c r="SBI43" s="3188"/>
      <c r="SBJ43" s="3188"/>
      <c r="SBK43" s="3188"/>
      <c r="SBL43" s="3188"/>
      <c r="SBM43" s="3188"/>
      <c r="SBN43" s="3188"/>
      <c r="SBO43" s="3188"/>
      <c r="SBP43" s="3188"/>
      <c r="SBQ43" s="3188"/>
      <c r="SBR43" s="3188"/>
      <c r="SBS43" s="3188"/>
      <c r="SBT43" s="3188"/>
      <c r="SBU43" s="3188"/>
      <c r="SBV43" s="3188"/>
      <c r="SBW43" s="3188"/>
      <c r="SBX43" s="3188"/>
      <c r="SBY43" s="3188"/>
      <c r="SBZ43" s="3188"/>
      <c r="SCA43" s="3188"/>
      <c r="SCB43" s="3188"/>
      <c r="SCC43" s="3188"/>
      <c r="SCD43" s="3188"/>
      <c r="SCE43" s="3188"/>
      <c r="SCF43" s="3188"/>
      <c r="SCG43" s="3188"/>
      <c r="SCH43" s="3188"/>
      <c r="SCI43" s="3188"/>
      <c r="SCJ43" s="3188"/>
      <c r="SCK43" s="3188"/>
      <c r="SCL43" s="3188"/>
      <c r="SCM43" s="3188"/>
      <c r="SCN43" s="3188"/>
      <c r="SCO43" s="3188"/>
      <c r="SCP43" s="3188"/>
      <c r="SCQ43" s="3188"/>
      <c r="SCR43" s="3188"/>
      <c r="SCS43" s="3188"/>
      <c r="SCT43" s="3188"/>
      <c r="SCU43" s="3188"/>
      <c r="SCV43" s="3188"/>
      <c r="SCW43" s="3188"/>
      <c r="SCX43" s="3188"/>
      <c r="SCY43" s="3188"/>
      <c r="SCZ43" s="3188"/>
      <c r="SDA43" s="3188"/>
      <c r="SDB43" s="3188"/>
      <c r="SDC43" s="3188"/>
      <c r="SDD43" s="3188"/>
      <c r="SDE43" s="3188"/>
      <c r="SDF43" s="3188"/>
      <c r="SDG43" s="3188"/>
      <c r="SDH43" s="3188"/>
      <c r="SDI43" s="3188"/>
      <c r="SDJ43" s="3188"/>
      <c r="SDK43" s="3188"/>
      <c r="SDL43" s="3188"/>
      <c r="SDM43" s="3188"/>
      <c r="SDN43" s="3188"/>
      <c r="SDO43" s="3188"/>
      <c r="SDP43" s="3188"/>
      <c r="SDQ43" s="3188"/>
      <c r="SDR43" s="3188"/>
      <c r="SDS43" s="3188"/>
      <c r="SDT43" s="3188"/>
      <c r="SDU43" s="3188"/>
      <c r="SDV43" s="3188"/>
      <c r="SDW43" s="3188"/>
      <c r="SDX43" s="3188"/>
      <c r="SDY43" s="3188"/>
      <c r="SDZ43" s="3188"/>
      <c r="SEA43" s="3188"/>
      <c r="SEB43" s="3188"/>
      <c r="SEC43" s="3188"/>
      <c r="SED43" s="3188"/>
      <c r="SEE43" s="3188"/>
      <c r="SEF43" s="3188"/>
      <c r="SEG43" s="3188"/>
      <c r="SEH43" s="3188"/>
      <c r="SEI43" s="3188"/>
      <c r="SEJ43" s="3188"/>
      <c r="SEK43" s="3188"/>
      <c r="SEL43" s="3188"/>
      <c r="SEM43" s="3188"/>
      <c r="SEN43" s="3188"/>
      <c r="SEO43" s="3188"/>
      <c r="SEP43" s="3188"/>
      <c r="SEQ43" s="3188"/>
      <c r="SER43" s="3188"/>
      <c r="SES43" s="3188"/>
      <c r="SET43" s="3188"/>
      <c r="SEU43" s="3188"/>
      <c r="SEV43" s="3188"/>
      <c r="SEW43" s="3188"/>
      <c r="SEX43" s="3188"/>
      <c r="SEY43" s="3188"/>
      <c r="SEZ43" s="3188"/>
      <c r="SFA43" s="3188"/>
      <c r="SFB43" s="3188"/>
      <c r="SFC43" s="3188"/>
      <c r="SFD43" s="3188"/>
      <c r="SFE43" s="3188"/>
      <c r="SFF43" s="3188"/>
      <c r="SFG43" s="3188"/>
      <c r="SFH43" s="3188"/>
      <c r="SFI43" s="3188"/>
      <c r="SFJ43" s="3188"/>
      <c r="SFK43" s="3188"/>
      <c r="SFL43" s="3188"/>
      <c r="SFM43" s="3188"/>
      <c r="SFN43" s="3188"/>
      <c r="SFO43" s="3188"/>
      <c r="SFP43" s="3188"/>
      <c r="SFQ43" s="3188"/>
      <c r="SFR43" s="3188"/>
      <c r="SFS43" s="3188"/>
      <c r="SFT43" s="3188"/>
      <c r="SFU43" s="3188"/>
      <c r="SFV43" s="3188"/>
      <c r="SFW43" s="3188"/>
      <c r="SFX43" s="3188"/>
      <c r="SFY43" s="3188"/>
      <c r="SFZ43" s="3188"/>
      <c r="SGA43" s="3188"/>
      <c r="SGB43" s="3188"/>
      <c r="SGC43" s="3188"/>
      <c r="SGD43" s="3188"/>
      <c r="SGE43" s="3188"/>
      <c r="SGF43" s="3188"/>
      <c r="SGG43" s="3188"/>
      <c r="SGH43" s="3188"/>
      <c r="SGI43" s="3188"/>
      <c r="SGJ43" s="3188"/>
      <c r="SGK43" s="3188"/>
      <c r="SGL43" s="3188"/>
      <c r="SGM43" s="3188"/>
      <c r="SGN43" s="3188"/>
      <c r="SGO43" s="3188"/>
      <c r="SGP43" s="3188"/>
      <c r="SGQ43" s="3188"/>
      <c r="SGR43" s="3188"/>
      <c r="SGS43" s="3188"/>
      <c r="SGT43" s="3188"/>
      <c r="SGU43" s="3188"/>
      <c r="SGV43" s="3188"/>
      <c r="SGW43" s="3188"/>
      <c r="SGX43" s="3188"/>
      <c r="SGY43" s="3188"/>
      <c r="SGZ43" s="3188"/>
      <c r="SHA43" s="3188"/>
      <c r="SHB43" s="3188"/>
      <c r="SHC43" s="3188"/>
      <c r="SHD43" s="3188"/>
      <c r="SHE43" s="3188"/>
      <c r="SHF43" s="3188"/>
      <c r="SHG43" s="3188"/>
      <c r="SHH43" s="3188"/>
      <c r="SHI43" s="3188"/>
      <c r="SHJ43" s="3188"/>
      <c r="SHK43" s="3188"/>
      <c r="SHL43" s="3188"/>
      <c r="SHM43" s="3188"/>
      <c r="SHN43" s="3188"/>
      <c r="SHO43" s="3188"/>
      <c r="SHP43" s="3188"/>
      <c r="SHQ43" s="3188"/>
      <c r="SHR43" s="3188"/>
      <c r="SHS43" s="3188"/>
      <c r="SHT43" s="3188"/>
      <c r="SHU43" s="3188"/>
      <c r="SHV43" s="3188"/>
      <c r="SHW43" s="3188"/>
      <c r="SHX43" s="3188"/>
      <c r="SHY43" s="3188"/>
      <c r="SHZ43" s="3188"/>
      <c r="SIA43" s="3188"/>
      <c r="SIB43" s="3188"/>
      <c r="SIC43" s="3188"/>
      <c r="SID43" s="3188"/>
      <c r="SIE43" s="3188"/>
      <c r="SIF43" s="3188"/>
      <c r="SIG43" s="3188"/>
      <c r="SIH43" s="3188"/>
      <c r="SII43" s="3188"/>
      <c r="SIJ43" s="3188"/>
      <c r="SIK43" s="3188"/>
      <c r="SIL43" s="3188"/>
      <c r="SIM43" s="3188"/>
      <c r="SIN43" s="3188"/>
      <c r="SIO43" s="3188"/>
      <c r="SIP43" s="3188"/>
      <c r="SIQ43" s="3188"/>
      <c r="SIR43" s="3188"/>
      <c r="SIS43" s="3188"/>
      <c r="SIT43" s="3188"/>
      <c r="SIU43" s="3188"/>
      <c r="SIV43" s="3188"/>
      <c r="SIW43" s="3188"/>
      <c r="SIX43" s="3188"/>
      <c r="SIY43" s="3188"/>
      <c r="SIZ43" s="3188"/>
      <c r="SJA43" s="3188"/>
      <c r="SJB43" s="3188"/>
      <c r="SJC43" s="3188"/>
      <c r="SJD43" s="3188"/>
      <c r="SJE43" s="3188"/>
      <c r="SJF43" s="3188"/>
      <c r="SJG43" s="3188"/>
      <c r="SJH43" s="3188"/>
      <c r="SJI43" s="3188"/>
      <c r="SJJ43" s="3188"/>
      <c r="SJK43" s="3188"/>
      <c r="SJL43" s="3188"/>
      <c r="SJM43" s="3188"/>
      <c r="SJN43" s="3188"/>
      <c r="SJO43" s="3188"/>
      <c r="SJP43" s="3188"/>
      <c r="SJQ43" s="3188"/>
      <c r="SJR43" s="3188"/>
      <c r="SJS43" s="3188"/>
      <c r="SJT43" s="3188"/>
      <c r="SJU43" s="3188"/>
      <c r="SJV43" s="3188"/>
      <c r="SJW43" s="3188"/>
      <c r="SJX43" s="3188"/>
      <c r="SJY43" s="3188"/>
      <c r="SJZ43" s="3188"/>
      <c r="SKA43" s="3188"/>
      <c r="SKB43" s="3188"/>
      <c r="SKC43" s="3188"/>
      <c r="SKD43" s="3188"/>
      <c r="SKE43" s="3188"/>
      <c r="SKF43" s="3188"/>
      <c r="SKG43" s="3188"/>
      <c r="SKH43" s="3188"/>
      <c r="SKI43" s="3188"/>
      <c r="SKJ43" s="3188"/>
      <c r="SKK43" s="3188"/>
      <c r="SKL43" s="3188"/>
      <c r="SKM43" s="3188"/>
      <c r="SKN43" s="3188"/>
      <c r="SKO43" s="3188"/>
      <c r="SKP43" s="3188"/>
      <c r="SKQ43" s="3188"/>
      <c r="SKR43" s="3188"/>
      <c r="SKS43" s="3188"/>
      <c r="SKT43" s="3188"/>
      <c r="SKU43" s="3188"/>
      <c r="SKV43" s="3188"/>
      <c r="SKW43" s="3188"/>
      <c r="SKX43" s="3188"/>
      <c r="SKY43" s="3188"/>
      <c r="SKZ43" s="3188"/>
      <c r="SLA43" s="3188"/>
      <c r="SLB43" s="3188"/>
      <c r="SLC43" s="3188"/>
      <c r="SLD43" s="3188"/>
      <c r="SLE43" s="3188"/>
      <c r="SLF43" s="3188"/>
      <c r="SLG43" s="3188"/>
      <c r="SLH43" s="3188"/>
      <c r="SLI43" s="3188"/>
      <c r="SLJ43" s="3188"/>
      <c r="SLK43" s="3188"/>
      <c r="SLL43" s="3188"/>
      <c r="SLM43" s="3188"/>
      <c r="SLN43" s="3188"/>
      <c r="SLO43" s="3188"/>
      <c r="SLP43" s="3188"/>
      <c r="SLQ43" s="3188"/>
      <c r="SLR43" s="3188"/>
      <c r="SLS43" s="3188"/>
      <c r="SLT43" s="3188"/>
      <c r="SLU43" s="3188"/>
      <c r="SLV43" s="3188"/>
      <c r="SLW43" s="3188"/>
      <c r="SLX43" s="3188"/>
      <c r="SLY43" s="3188"/>
      <c r="SLZ43" s="3188"/>
      <c r="SMA43" s="3188"/>
      <c r="SMB43" s="3188"/>
      <c r="SMC43" s="3188"/>
      <c r="SMD43" s="3188"/>
      <c r="SME43" s="3188"/>
      <c r="SMF43" s="3188"/>
      <c r="SMG43" s="3188"/>
      <c r="SMH43" s="3188"/>
      <c r="SMI43" s="3188"/>
      <c r="SMJ43" s="3188"/>
      <c r="SMK43" s="3188"/>
      <c r="SML43" s="3188"/>
      <c r="SMM43" s="3188"/>
      <c r="SMN43" s="3188"/>
      <c r="SMO43" s="3188"/>
      <c r="SMP43" s="3188"/>
      <c r="SMQ43" s="3188"/>
      <c r="SMR43" s="3188"/>
      <c r="SMS43" s="3188"/>
      <c r="SMT43" s="3188"/>
      <c r="SMU43" s="3188"/>
      <c r="SMV43" s="3188"/>
      <c r="SMW43" s="3188"/>
      <c r="SMX43" s="3188"/>
      <c r="SMY43" s="3188"/>
      <c r="SMZ43" s="3188"/>
      <c r="SNA43" s="3188"/>
      <c r="SNB43" s="3188"/>
      <c r="SNC43" s="3188"/>
      <c r="SND43" s="3188"/>
      <c r="SNE43" s="3188"/>
      <c r="SNF43" s="3188"/>
      <c r="SNG43" s="3188"/>
      <c r="SNH43" s="3188"/>
      <c r="SNI43" s="3188"/>
      <c r="SNJ43" s="3188"/>
      <c r="SNK43" s="3188"/>
      <c r="SNL43" s="3188"/>
      <c r="SNM43" s="3188"/>
      <c r="SNN43" s="3188"/>
      <c r="SNO43" s="3188"/>
      <c r="SNP43" s="3188"/>
      <c r="SNQ43" s="3188"/>
      <c r="SNR43" s="3188"/>
      <c r="SNS43" s="3188"/>
      <c r="SNT43" s="3188"/>
      <c r="SNU43" s="3188"/>
      <c r="SNV43" s="3188"/>
      <c r="SNW43" s="3188"/>
      <c r="SNX43" s="3188"/>
      <c r="SNY43" s="3188"/>
      <c r="SNZ43" s="3188"/>
      <c r="SOA43" s="3188"/>
      <c r="SOB43" s="3188"/>
      <c r="SOC43" s="3188"/>
      <c r="SOD43" s="3188"/>
      <c r="SOE43" s="3188"/>
      <c r="SOF43" s="3188"/>
      <c r="SOG43" s="3188"/>
      <c r="SOH43" s="3188"/>
      <c r="SOI43" s="3188"/>
      <c r="SOJ43" s="3188"/>
      <c r="SOK43" s="3188"/>
      <c r="SOL43" s="3188"/>
      <c r="SOM43" s="3188"/>
      <c r="SON43" s="3188"/>
      <c r="SOO43" s="3188"/>
      <c r="SOP43" s="3188"/>
      <c r="SOQ43" s="3188"/>
      <c r="SOR43" s="3188"/>
      <c r="SOS43" s="3188"/>
      <c r="SOT43" s="3188"/>
      <c r="SOU43" s="3188"/>
      <c r="SOV43" s="3188"/>
      <c r="SOW43" s="3188"/>
      <c r="SOX43" s="3188"/>
      <c r="SOY43" s="3188"/>
      <c r="SOZ43" s="3188"/>
      <c r="SPA43" s="3188"/>
      <c r="SPB43" s="3188"/>
      <c r="SPC43" s="3188"/>
      <c r="SPD43" s="3188"/>
      <c r="SPE43" s="3188"/>
      <c r="SPF43" s="3188"/>
      <c r="SPG43" s="3188"/>
      <c r="SPH43" s="3188"/>
      <c r="SPI43" s="3188"/>
      <c r="SPJ43" s="3188"/>
      <c r="SPK43" s="3188"/>
      <c r="SPL43" s="3188"/>
      <c r="SPM43" s="3188"/>
      <c r="SPN43" s="3188"/>
      <c r="SPO43" s="3188"/>
      <c r="SPP43" s="3188"/>
      <c r="SPQ43" s="3188"/>
      <c r="SPR43" s="3188"/>
      <c r="SPS43" s="3188"/>
      <c r="SPT43" s="3188"/>
      <c r="SPU43" s="3188"/>
      <c r="SPV43" s="3188"/>
      <c r="SPW43" s="3188"/>
      <c r="SPX43" s="3188"/>
      <c r="SPY43" s="3188"/>
      <c r="SPZ43" s="3188"/>
      <c r="SQA43" s="3188"/>
      <c r="SQB43" s="3188"/>
      <c r="SQC43" s="3188"/>
      <c r="SQD43" s="3188"/>
      <c r="SQE43" s="3188"/>
      <c r="SQF43" s="3188"/>
      <c r="SQG43" s="3188"/>
      <c r="SQH43" s="3188"/>
      <c r="SQI43" s="3188"/>
      <c r="SQJ43" s="3188"/>
      <c r="SQK43" s="3188"/>
      <c r="SQL43" s="3188"/>
      <c r="SQM43" s="3188"/>
      <c r="SQN43" s="3188"/>
      <c r="SQO43" s="3188"/>
      <c r="SQP43" s="3188"/>
      <c r="SQQ43" s="3188"/>
      <c r="SQR43" s="3188"/>
      <c r="SQS43" s="3188"/>
      <c r="SQT43" s="3188"/>
      <c r="SQU43" s="3188"/>
      <c r="SQV43" s="3188"/>
      <c r="SQW43" s="3188"/>
      <c r="SQX43" s="3188"/>
      <c r="SQY43" s="3188"/>
      <c r="SQZ43" s="3188"/>
      <c r="SRA43" s="3188"/>
      <c r="SRB43" s="3188"/>
      <c r="SRC43" s="3188"/>
      <c r="SRD43" s="3188"/>
      <c r="SRE43" s="3188"/>
      <c r="SRF43" s="3188"/>
      <c r="SRG43" s="3188"/>
      <c r="SRH43" s="3188"/>
      <c r="SRI43" s="3188"/>
      <c r="SRJ43" s="3188"/>
      <c r="SRK43" s="3188"/>
      <c r="SRL43" s="3188"/>
      <c r="SRM43" s="3188"/>
      <c r="SRN43" s="3188"/>
      <c r="SRO43" s="3188"/>
      <c r="SRP43" s="3188"/>
      <c r="SRQ43" s="3188"/>
      <c r="SRR43" s="3188"/>
      <c r="SRS43" s="3188"/>
      <c r="SRT43" s="3188"/>
      <c r="SRU43" s="3188"/>
      <c r="SRV43" s="3188"/>
      <c r="SRW43" s="3188"/>
      <c r="SRX43" s="3188"/>
      <c r="SRY43" s="3188"/>
      <c r="SRZ43" s="3188"/>
      <c r="SSA43" s="3188"/>
      <c r="SSB43" s="3188"/>
      <c r="SSC43" s="3188"/>
      <c r="SSD43" s="3188"/>
      <c r="SSE43" s="3188"/>
      <c r="SSF43" s="3188"/>
      <c r="SSG43" s="3188"/>
      <c r="SSH43" s="3188"/>
      <c r="SSI43" s="3188"/>
      <c r="SSJ43" s="3188"/>
      <c r="SSK43" s="3188"/>
      <c r="SSL43" s="3188"/>
      <c r="SSM43" s="3188"/>
      <c r="SSN43" s="3188"/>
      <c r="SSO43" s="3188"/>
      <c r="SSP43" s="3188"/>
      <c r="SSQ43" s="3188"/>
      <c r="SSR43" s="3188"/>
      <c r="SSS43" s="3188"/>
      <c r="SST43" s="3188"/>
      <c r="SSU43" s="3188"/>
      <c r="SSV43" s="3188"/>
      <c r="SSW43" s="3188"/>
      <c r="SSX43" s="3188"/>
      <c r="SSY43" s="3188"/>
      <c r="SSZ43" s="3188"/>
      <c r="STA43" s="3188"/>
      <c r="STB43" s="3188"/>
      <c r="STC43" s="3188"/>
      <c r="STD43" s="3188"/>
      <c r="STE43" s="3188"/>
      <c r="STF43" s="3188"/>
      <c r="STG43" s="3188"/>
      <c r="STH43" s="3188"/>
      <c r="STI43" s="3188"/>
      <c r="STJ43" s="3188"/>
      <c r="STK43" s="3188"/>
      <c r="STL43" s="3188"/>
      <c r="STM43" s="3188"/>
      <c r="STN43" s="3188"/>
      <c r="STO43" s="3188"/>
      <c r="STP43" s="3188"/>
      <c r="STQ43" s="3188"/>
      <c r="STR43" s="3188"/>
      <c r="STS43" s="3188"/>
      <c r="STT43" s="3188"/>
      <c r="STU43" s="3188"/>
      <c r="STV43" s="3188"/>
      <c r="STW43" s="3188"/>
      <c r="STX43" s="3188"/>
      <c r="STY43" s="3188"/>
      <c r="STZ43" s="3188"/>
      <c r="SUA43" s="3188"/>
      <c r="SUB43" s="3188"/>
      <c r="SUC43" s="3188"/>
      <c r="SUD43" s="3188"/>
      <c r="SUE43" s="3188"/>
      <c r="SUF43" s="3188"/>
      <c r="SUG43" s="3188"/>
      <c r="SUH43" s="3188"/>
      <c r="SUI43" s="3188"/>
      <c r="SUJ43" s="3188"/>
      <c r="SUK43" s="3188"/>
      <c r="SUL43" s="3188"/>
      <c r="SUM43" s="3188"/>
      <c r="SUN43" s="3188"/>
      <c r="SUO43" s="3188"/>
      <c r="SUP43" s="3188"/>
      <c r="SUQ43" s="3188"/>
      <c r="SUR43" s="3188"/>
      <c r="SUS43" s="3188"/>
      <c r="SUT43" s="3188"/>
      <c r="SUU43" s="3188"/>
      <c r="SUV43" s="3188"/>
      <c r="SUW43" s="3188"/>
      <c r="SUX43" s="3188"/>
      <c r="SUY43" s="3188"/>
      <c r="SUZ43" s="3188"/>
      <c r="SVA43" s="3188"/>
      <c r="SVB43" s="3188"/>
      <c r="SVC43" s="3188"/>
      <c r="SVD43" s="3188"/>
      <c r="SVE43" s="3188"/>
      <c r="SVF43" s="3188"/>
      <c r="SVG43" s="3188"/>
      <c r="SVH43" s="3188"/>
      <c r="SVI43" s="3188"/>
      <c r="SVJ43" s="3188"/>
      <c r="SVK43" s="3188"/>
      <c r="SVL43" s="3188"/>
      <c r="SVM43" s="3188"/>
      <c r="SVN43" s="3188"/>
      <c r="SVO43" s="3188"/>
      <c r="SVP43" s="3188"/>
      <c r="SVQ43" s="3188"/>
      <c r="SVR43" s="3188"/>
      <c r="SVS43" s="3188"/>
      <c r="SVT43" s="3188"/>
      <c r="SVU43" s="3188"/>
      <c r="SVV43" s="3188"/>
      <c r="SVW43" s="3188"/>
      <c r="SVX43" s="3188"/>
      <c r="SVY43" s="3188"/>
      <c r="SVZ43" s="3188"/>
      <c r="SWA43" s="3188"/>
      <c r="SWB43" s="3188"/>
      <c r="SWC43" s="3188"/>
      <c r="SWD43" s="3188"/>
      <c r="SWE43" s="3188"/>
      <c r="SWF43" s="3188"/>
      <c r="SWG43" s="3188"/>
      <c r="SWH43" s="3188"/>
      <c r="SWI43" s="3188"/>
      <c r="SWJ43" s="3188"/>
      <c r="SWK43" s="3188"/>
      <c r="SWL43" s="3188"/>
      <c r="SWM43" s="3188"/>
      <c r="SWN43" s="3188"/>
      <c r="SWO43" s="3188"/>
      <c r="SWP43" s="3188"/>
      <c r="SWQ43" s="3188"/>
      <c r="SWR43" s="3188"/>
      <c r="SWS43" s="3188"/>
      <c r="SWT43" s="3188"/>
      <c r="SWU43" s="3188"/>
      <c r="SWV43" s="3188"/>
      <c r="SWW43" s="3188"/>
      <c r="SWX43" s="3188"/>
      <c r="SWY43" s="3188"/>
      <c r="SWZ43" s="3188"/>
      <c r="SXA43" s="3188"/>
      <c r="SXB43" s="3188"/>
      <c r="SXC43" s="3188"/>
      <c r="SXD43" s="3188"/>
      <c r="SXE43" s="3188"/>
      <c r="SXF43" s="3188"/>
      <c r="SXG43" s="3188"/>
      <c r="SXH43" s="3188"/>
      <c r="SXI43" s="3188"/>
      <c r="SXJ43" s="3188"/>
      <c r="SXK43" s="3188"/>
      <c r="SXL43" s="3188"/>
      <c r="SXM43" s="3188"/>
      <c r="SXN43" s="3188"/>
      <c r="SXO43" s="3188"/>
      <c r="SXP43" s="3188"/>
      <c r="SXQ43" s="3188"/>
      <c r="SXR43" s="3188"/>
      <c r="SXS43" s="3188"/>
      <c r="SXT43" s="3188"/>
      <c r="SXU43" s="3188"/>
      <c r="SXV43" s="3188"/>
      <c r="SXW43" s="3188"/>
      <c r="SXX43" s="3188"/>
      <c r="SXY43" s="3188"/>
      <c r="SXZ43" s="3188"/>
      <c r="SYA43" s="3188"/>
      <c r="SYB43" s="3188"/>
      <c r="SYC43" s="3188"/>
      <c r="SYD43" s="3188"/>
      <c r="SYE43" s="3188"/>
      <c r="SYF43" s="3188"/>
      <c r="SYG43" s="3188"/>
      <c r="SYH43" s="3188"/>
      <c r="SYI43" s="3188"/>
      <c r="SYJ43" s="3188"/>
      <c r="SYK43" s="3188"/>
      <c r="SYL43" s="3188"/>
      <c r="SYM43" s="3188"/>
      <c r="SYN43" s="3188"/>
      <c r="SYO43" s="3188"/>
      <c r="SYP43" s="3188"/>
      <c r="SYQ43" s="3188"/>
      <c r="SYR43" s="3188"/>
      <c r="SYS43" s="3188"/>
      <c r="SYT43" s="3188"/>
      <c r="SYU43" s="3188"/>
      <c r="SYV43" s="3188"/>
      <c r="SYW43" s="3188"/>
      <c r="SYX43" s="3188"/>
      <c r="SYY43" s="3188"/>
      <c r="SYZ43" s="3188"/>
      <c r="SZA43" s="3188"/>
      <c r="SZB43" s="3188"/>
      <c r="SZC43" s="3188"/>
      <c r="SZD43" s="3188"/>
      <c r="SZE43" s="3188"/>
      <c r="SZF43" s="3188"/>
      <c r="SZG43" s="3188"/>
      <c r="SZH43" s="3188"/>
      <c r="SZI43" s="3188"/>
      <c r="SZJ43" s="3188"/>
      <c r="SZK43" s="3188"/>
      <c r="SZL43" s="3188"/>
      <c r="SZM43" s="3188"/>
      <c r="SZN43" s="3188"/>
      <c r="SZO43" s="3188"/>
      <c r="SZP43" s="3188"/>
      <c r="SZQ43" s="3188"/>
      <c r="SZR43" s="3188"/>
      <c r="SZS43" s="3188"/>
      <c r="SZT43" s="3188"/>
      <c r="SZU43" s="3188"/>
      <c r="SZV43" s="3188"/>
      <c r="SZW43" s="3188"/>
      <c r="SZX43" s="3188"/>
      <c r="SZY43" s="3188"/>
      <c r="SZZ43" s="3188"/>
      <c r="TAA43" s="3188"/>
      <c r="TAB43" s="3188"/>
      <c r="TAC43" s="3188"/>
      <c r="TAD43" s="3188"/>
      <c r="TAE43" s="3188"/>
      <c r="TAF43" s="3188"/>
      <c r="TAG43" s="3188"/>
      <c r="TAH43" s="3188"/>
      <c r="TAI43" s="3188"/>
      <c r="TAJ43" s="3188"/>
      <c r="TAK43" s="3188"/>
      <c r="TAL43" s="3188"/>
      <c r="TAM43" s="3188"/>
      <c r="TAN43" s="3188"/>
      <c r="TAO43" s="3188"/>
      <c r="TAP43" s="3188"/>
      <c r="TAQ43" s="3188"/>
      <c r="TAR43" s="3188"/>
      <c r="TAS43" s="3188"/>
      <c r="TAT43" s="3188"/>
      <c r="TAU43" s="3188"/>
      <c r="TAV43" s="3188"/>
      <c r="TAW43" s="3188"/>
      <c r="TAX43" s="3188"/>
      <c r="TAY43" s="3188"/>
      <c r="TAZ43" s="3188"/>
      <c r="TBA43" s="3188"/>
      <c r="TBB43" s="3188"/>
      <c r="TBC43" s="3188"/>
      <c r="TBD43" s="3188"/>
      <c r="TBE43" s="3188"/>
      <c r="TBF43" s="3188"/>
      <c r="TBG43" s="3188"/>
      <c r="TBH43" s="3188"/>
      <c r="TBI43" s="3188"/>
      <c r="TBJ43" s="3188"/>
      <c r="TBK43" s="3188"/>
      <c r="TBL43" s="3188"/>
      <c r="TBM43" s="3188"/>
      <c r="TBN43" s="3188"/>
      <c r="TBO43" s="3188"/>
      <c r="TBP43" s="3188"/>
      <c r="TBQ43" s="3188"/>
      <c r="TBR43" s="3188"/>
      <c r="TBS43" s="3188"/>
      <c r="TBT43" s="3188"/>
      <c r="TBU43" s="3188"/>
      <c r="TBV43" s="3188"/>
      <c r="TBW43" s="3188"/>
      <c r="TBX43" s="3188"/>
      <c r="TBY43" s="3188"/>
      <c r="TBZ43" s="3188"/>
      <c r="TCA43" s="3188"/>
      <c r="TCB43" s="3188"/>
      <c r="TCC43" s="3188"/>
      <c r="TCD43" s="3188"/>
      <c r="TCE43" s="3188"/>
      <c r="TCF43" s="3188"/>
      <c r="TCG43" s="3188"/>
      <c r="TCH43" s="3188"/>
      <c r="TCI43" s="3188"/>
      <c r="TCJ43" s="3188"/>
      <c r="TCK43" s="3188"/>
      <c r="TCL43" s="3188"/>
      <c r="TCM43" s="3188"/>
      <c r="TCN43" s="3188"/>
      <c r="TCO43" s="3188"/>
      <c r="TCP43" s="3188"/>
      <c r="TCQ43" s="3188"/>
      <c r="TCR43" s="3188"/>
      <c r="TCS43" s="3188"/>
      <c r="TCT43" s="3188"/>
      <c r="TCU43" s="3188"/>
      <c r="TCV43" s="3188"/>
      <c r="TCW43" s="3188"/>
      <c r="TCX43" s="3188"/>
      <c r="TCY43" s="3188"/>
      <c r="TCZ43" s="3188"/>
      <c r="TDA43" s="3188"/>
      <c r="TDB43" s="3188"/>
      <c r="TDC43" s="3188"/>
      <c r="TDD43" s="3188"/>
      <c r="TDE43" s="3188"/>
      <c r="TDF43" s="3188"/>
      <c r="TDG43" s="3188"/>
      <c r="TDH43" s="3188"/>
      <c r="TDI43" s="3188"/>
      <c r="TDJ43" s="3188"/>
      <c r="TDK43" s="3188"/>
      <c r="TDL43" s="3188"/>
      <c r="TDM43" s="3188"/>
      <c r="TDN43" s="3188"/>
      <c r="TDO43" s="3188"/>
      <c r="TDP43" s="3188"/>
      <c r="TDQ43" s="3188"/>
      <c r="TDR43" s="3188"/>
      <c r="TDS43" s="3188"/>
      <c r="TDT43" s="3188"/>
      <c r="TDU43" s="3188"/>
      <c r="TDV43" s="3188"/>
      <c r="TDW43" s="3188"/>
      <c r="TDX43" s="3188"/>
      <c r="TDY43" s="3188"/>
      <c r="TDZ43" s="3188"/>
      <c r="TEA43" s="3188"/>
      <c r="TEB43" s="3188"/>
      <c r="TEC43" s="3188"/>
      <c r="TED43" s="3188"/>
      <c r="TEE43" s="3188"/>
      <c r="TEF43" s="3188"/>
      <c r="TEG43" s="3188"/>
      <c r="TEH43" s="3188"/>
      <c r="TEI43" s="3188"/>
      <c r="TEJ43" s="3188"/>
      <c r="TEK43" s="3188"/>
      <c r="TEL43" s="3188"/>
      <c r="TEM43" s="3188"/>
      <c r="TEN43" s="3188"/>
      <c r="TEO43" s="3188"/>
      <c r="TEP43" s="3188"/>
      <c r="TEQ43" s="3188"/>
      <c r="TER43" s="3188"/>
      <c r="TES43" s="3188"/>
      <c r="TET43" s="3188"/>
      <c r="TEU43" s="3188"/>
      <c r="TEV43" s="3188"/>
      <c r="TEW43" s="3188"/>
      <c r="TEX43" s="3188"/>
      <c r="TEY43" s="3188"/>
      <c r="TEZ43" s="3188"/>
      <c r="TFA43" s="3188"/>
      <c r="TFB43" s="3188"/>
      <c r="TFC43" s="3188"/>
      <c r="TFD43" s="3188"/>
      <c r="TFE43" s="3188"/>
      <c r="TFF43" s="3188"/>
      <c r="TFG43" s="3188"/>
      <c r="TFH43" s="3188"/>
      <c r="TFI43" s="3188"/>
      <c r="TFJ43" s="3188"/>
      <c r="TFK43" s="3188"/>
      <c r="TFL43" s="3188"/>
      <c r="TFM43" s="3188"/>
      <c r="TFN43" s="3188"/>
      <c r="TFO43" s="3188"/>
      <c r="TFP43" s="3188"/>
      <c r="TFQ43" s="3188"/>
      <c r="TFR43" s="3188"/>
      <c r="TFS43" s="3188"/>
      <c r="TFT43" s="3188"/>
      <c r="TFU43" s="3188"/>
      <c r="TFV43" s="3188"/>
      <c r="TFW43" s="3188"/>
      <c r="TFX43" s="3188"/>
      <c r="TFY43" s="3188"/>
      <c r="TFZ43" s="3188"/>
      <c r="TGA43" s="3188"/>
      <c r="TGB43" s="3188"/>
      <c r="TGC43" s="3188"/>
      <c r="TGD43" s="3188"/>
      <c r="TGE43" s="3188"/>
      <c r="TGF43" s="3188"/>
      <c r="TGG43" s="3188"/>
      <c r="TGH43" s="3188"/>
      <c r="TGI43" s="3188"/>
      <c r="TGJ43" s="3188"/>
      <c r="TGK43" s="3188"/>
      <c r="TGL43" s="3188"/>
      <c r="TGM43" s="3188"/>
      <c r="TGN43" s="3188"/>
      <c r="TGO43" s="3188"/>
      <c r="TGP43" s="3188"/>
      <c r="TGQ43" s="3188"/>
      <c r="TGR43" s="3188"/>
      <c r="TGS43" s="3188"/>
      <c r="TGT43" s="3188"/>
      <c r="TGU43" s="3188"/>
      <c r="TGV43" s="3188"/>
      <c r="TGW43" s="3188"/>
      <c r="TGX43" s="3188"/>
      <c r="TGY43" s="3188"/>
      <c r="TGZ43" s="3188"/>
      <c r="THA43" s="3188"/>
      <c r="THB43" s="3188"/>
      <c r="THC43" s="3188"/>
      <c r="THD43" s="3188"/>
      <c r="THE43" s="3188"/>
      <c r="THF43" s="3188"/>
      <c r="THG43" s="3188"/>
      <c r="THH43" s="3188"/>
      <c r="THI43" s="3188"/>
      <c r="THJ43" s="3188"/>
      <c r="THK43" s="3188"/>
      <c r="THL43" s="3188"/>
      <c r="THM43" s="3188"/>
      <c r="THN43" s="3188"/>
      <c r="THO43" s="3188"/>
      <c r="THP43" s="3188"/>
      <c r="THQ43" s="3188"/>
      <c r="THR43" s="3188"/>
      <c r="THS43" s="3188"/>
      <c r="THT43" s="3188"/>
      <c r="THU43" s="3188"/>
      <c r="THV43" s="3188"/>
      <c r="THW43" s="3188"/>
      <c r="THX43" s="3188"/>
      <c r="THY43" s="3188"/>
      <c r="THZ43" s="3188"/>
      <c r="TIA43" s="3188"/>
      <c r="TIB43" s="3188"/>
      <c r="TIC43" s="3188"/>
      <c r="TID43" s="3188"/>
      <c r="TIE43" s="3188"/>
      <c r="TIF43" s="3188"/>
      <c r="TIG43" s="3188"/>
      <c r="TIH43" s="3188"/>
      <c r="TII43" s="3188"/>
      <c r="TIJ43" s="3188"/>
      <c r="TIK43" s="3188"/>
      <c r="TIL43" s="3188"/>
      <c r="TIM43" s="3188"/>
      <c r="TIN43" s="3188"/>
      <c r="TIO43" s="3188"/>
      <c r="TIP43" s="3188"/>
      <c r="TIQ43" s="3188"/>
      <c r="TIR43" s="3188"/>
      <c r="TIS43" s="3188"/>
      <c r="TIT43" s="3188"/>
      <c r="TIU43" s="3188"/>
      <c r="TIV43" s="3188"/>
      <c r="TIW43" s="3188"/>
      <c r="TIX43" s="3188"/>
      <c r="TIY43" s="3188"/>
      <c r="TIZ43" s="3188"/>
      <c r="TJA43" s="3188"/>
      <c r="TJB43" s="3188"/>
      <c r="TJC43" s="3188"/>
      <c r="TJD43" s="3188"/>
      <c r="TJE43" s="3188"/>
      <c r="TJF43" s="3188"/>
      <c r="TJG43" s="3188"/>
      <c r="TJH43" s="3188"/>
      <c r="TJI43" s="3188"/>
      <c r="TJJ43" s="3188"/>
      <c r="TJK43" s="3188"/>
      <c r="TJL43" s="3188"/>
      <c r="TJM43" s="3188"/>
      <c r="TJN43" s="3188"/>
      <c r="TJO43" s="3188"/>
      <c r="TJP43" s="3188"/>
      <c r="TJQ43" s="3188"/>
      <c r="TJR43" s="3188"/>
      <c r="TJS43" s="3188"/>
      <c r="TJT43" s="3188"/>
      <c r="TJU43" s="3188"/>
      <c r="TJV43" s="3188"/>
      <c r="TJW43" s="3188"/>
      <c r="TJX43" s="3188"/>
      <c r="TJY43" s="3188"/>
      <c r="TJZ43" s="3188"/>
      <c r="TKA43" s="3188"/>
      <c r="TKB43" s="3188"/>
      <c r="TKC43" s="3188"/>
      <c r="TKD43" s="3188"/>
      <c r="TKE43" s="3188"/>
      <c r="TKF43" s="3188"/>
      <c r="TKG43" s="3188"/>
      <c r="TKH43" s="3188"/>
      <c r="TKI43" s="3188"/>
      <c r="TKJ43" s="3188"/>
      <c r="TKK43" s="3188"/>
      <c r="TKL43" s="3188"/>
      <c r="TKM43" s="3188"/>
      <c r="TKN43" s="3188"/>
      <c r="TKO43" s="3188"/>
      <c r="TKP43" s="3188"/>
      <c r="TKQ43" s="3188"/>
      <c r="TKR43" s="3188"/>
      <c r="TKS43" s="3188"/>
      <c r="TKT43" s="3188"/>
      <c r="TKU43" s="3188"/>
      <c r="TKV43" s="3188"/>
      <c r="TKW43" s="3188"/>
      <c r="TKX43" s="3188"/>
      <c r="TKY43" s="3188"/>
      <c r="TKZ43" s="3188"/>
      <c r="TLA43" s="3188"/>
      <c r="TLB43" s="3188"/>
      <c r="TLC43" s="3188"/>
      <c r="TLD43" s="3188"/>
      <c r="TLE43" s="3188"/>
      <c r="TLF43" s="3188"/>
      <c r="TLG43" s="3188"/>
      <c r="TLH43" s="3188"/>
      <c r="TLI43" s="3188"/>
      <c r="TLJ43" s="3188"/>
      <c r="TLK43" s="3188"/>
      <c r="TLL43" s="3188"/>
      <c r="TLM43" s="3188"/>
      <c r="TLN43" s="3188"/>
      <c r="TLO43" s="3188"/>
      <c r="TLP43" s="3188"/>
      <c r="TLQ43" s="3188"/>
      <c r="TLR43" s="3188"/>
      <c r="TLS43" s="3188"/>
      <c r="TLT43" s="3188"/>
      <c r="TLU43" s="3188"/>
      <c r="TLV43" s="3188"/>
      <c r="TLW43" s="3188"/>
      <c r="TLX43" s="3188"/>
      <c r="TLY43" s="3188"/>
      <c r="TLZ43" s="3188"/>
      <c r="TMA43" s="3188"/>
      <c r="TMB43" s="3188"/>
      <c r="TMC43" s="3188"/>
      <c r="TMD43" s="3188"/>
      <c r="TME43" s="3188"/>
      <c r="TMF43" s="3188"/>
      <c r="TMG43" s="3188"/>
      <c r="TMH43" s="3188"/>
      <c r="TMI43" s="3188"/>
      <c r="TMJ43" s="3188"/>
      <c r="TMK43" s="3188"/>
      <c r="TML43" s="3188"/>
      <c r="TMM43" s="3188"/>
      <c r="TMN43" s="3188"/>
      <c r="TMO43" s="3188"/>
      <c r="TMP43" s="3188"/>
      <c r="TMQ43" s="3188"/>
      <c r="TMR43" s="3188"/>
      <c r="TMS43" s="3188"/>
      <c r="TMT43" s="3188"/>
      <c r="TMU43" s="3188"/>
      <c r="TMV43" s="3188"/>
      <c r="TMW43" s="3188"/>
      <c r="TMX43" s="3188"/>
      <c r="TMY43" s="3188"/>
      <c r="TMZ43" s="3188"/>
      <c r="TNA43" s="3188"/>
      <c r="TNB43" s="3188"/>
      <c r="TNC43" s="3188"/>
      <c r="TND43" s="3188"/>
      <c r="TNE43" s="3188"/>
      <c r="TNF43" s="3188"/>
      <c r="TNG43" s="3188"/>
      <c r="TNH43" s="3188"/>
      <c r="TNI43" s="3188"/>
      <c r="TNJ43" s="3188"/>
      <c r="TNK43" s="3188"/>
      <c r="TNL43" s="3188"/>
      <c r="TNM43" s="3188"/>
      <c r="TNN43" s="3188"/>
      <c r="TNO43" s="3188"/>
      <c r="TNP43" s="3188"/>
      <c r="TNQ43" s="3188"/>
      <c r="TNR43" s="3188"/>
      <c r="TNS43" s="3188"/>
      <c r="TNT43" s="3188"/>
      <c r="TNU43" s="3188"/>
      <c r="TNV43" s="3188"/>
      <c r="TNW43" s="3188"/>
      <c r="TNX43" s="3188"/>
      <c r="TNY43" s="3188"/>
      <c r="TNZ43" s="3188"/>
      <c r="TOA43" s="3188"/>
      <c r="TOB43" s="3188"/>
      <c r="TOC43" s="3188"/>
      <c r="TOD43" s="3188"/>
      <c r="TOE43" s="3188"/>
      <c r="TOF43" s="3188"/>
      <c r="TOG43" s="3188"/>
      <c r="TOH43" s="3188"/>
      <c r="TOI43" s="3188"/>
      <c r="TOJ43" s="3188"/>
      <c r="TOK43" s="3188"/>
      <c r="TOL43" s="3188"/>
      <c r="TOM43" s="3188"/>
      <c r="TON43" s="3188"/>
      <c r="TOO43" s="3188"/>
      <c r="TOP43" s="3188"/>
      <c r="TOQ43" s="3188"/>
      <c r="TOR43" s="3188"/>
      <c r="TOS43" s="3188"/>
      <c r="TOT43" s="3188"/>
      <c r="TOU43" s="3188"/>
      <c r="TOV43" s="3188"/>
      <c r="TOW43" s="3188"/>
      <c r="TOX43" s="3188"/>
      <c r="TOY43" s="3188"/>
      <c r="TOZ43" s="3188"/>
      <c r="TPA43" s="3188"/>
      <c r="TPB43" s="3188"/>
      <c r="TPC43" s="3188"/>
      <c r="TPD43" s="3188"/>
      <c r="TPE43" s="3188"/>
      <c r="TPF43" s="3188"/>
      <c r="TPG43" s="3188"/>
      <c r="TPH43" s="3188"/>
      <c r="TPI43" s="3188"/>
      <c r="TPJ43" s="3188"/>
      <c r="TPK43" s="3188"/>
      <c r="TPL43" s="3188"/>
      <c r="TPM43" s="3188"/>
      <c r="TPN43" s="3188"/>
      <c r="TPO43" s="3188"/>
      <c r="TPP43" s="3188"/>
      <c r="TPQ43" s="3188"/>
      <c r="TPR43" s="3188"/>
      <c r="TPS43" s="3188"/>
      <c r="TPT43" s="3188"/>
      <c r="TPU43" s="3188"/>
      <c r="TPV43" s="3188"/>
      <c r="TPW43" s="3188"/>
      <c r="TPX43" s="3188"/>
      <c r="TPY43" s="3188"/>
      <c r="TPZ43" s="3188"/>
      <c r="TQA43" s="3188"/>
      <c r="TQB43" s="3188"/>
      <c r="TQC43" s="3188"/>
      <c r="TQD43" s="3188"/>
      <c r="TQE43" s="3188"/>
      <c r="TQF43" s="3188"/>
      <c r="TQG43" s="3188"/>
      <c r="TQH43" s="3188"/>
      <c r="TQI43" s="3188"/>
      <c r="TQJ43" s="3188"/>
      <c r="TQK43" s="3188"/>
      <c r="TQL43" s="3188"/>
      <c r="TQM43" s="3188"/>
      <c r="TQN43" s="3188"/>
      <c r="TQO43" s="3188"/>
      <c r="TQP43" s="3188"/>
      <c r="TQQ43" s="3188"/>
      <c r="TQR43" s="3188"/>
      <c r="TQS43" s="3188"/>
      <c r="TQT43" s="3188"/>
      <c r="TQU43" s="3188"/>
      <c r="TQV43" s="3188"/>
      <c r="TQW43" s="3188"/>
      <c r="TQX43" s="3188"/>
      <c r="TQY43" s="3188"/>
      <c r="TQZ43" s="3188"/>
      <c r="TRA43" s="3188"/>
      <c r="TRB43" s="3188"/>
      <c r="TRC43" s="3188"/>
      <c r="TRD43" s="3188"/>
      <c r="TRE43" s="3188"/>
      <c r="TRF43" s="3188"/>
      <c r="TRG43" s="3188"/>
      <c r="TRH43" s="3188"/>
      <c r="TRI43" s="3188"/>
      <c r="TRJ43" s="3188"/>
      <c r="TRK43" s="3188"/>
      <c r="TRL43" s="3188"/>
      <c r="TRM43" s="3188"/>
      <c r="TRN43" s="3188"/>
      <c r="TRO43" s="3188"/>
      <c r="TRP43" s="3188"/>
      <c r="TRQ43" s="3188"/>
      <c r="TRR43" s="3188"/>
      <c r="TRS43" s="3188"/>
      <c r="TRT43" s="3188"/>
      <c r="TRU43" s="3188"/>
      <c r="TRV43" s="3188"/>
      <c r="TRW43" s="3188"/>
      <c r="TRX43" s="3188"/>
      <c r="TRY43" s="3188"/>
      <c r="TRZ43" s="3188"/>
      <c r="TSA43" s="3188"/>
      <c r="TSB43" s="3188"/>
      <c r="TSC43" s="3188"/>
      <c r="TSD43" s="3188"/>
      <c r="TSE43" s="3188"/>
      <c r="TSF43" s="3188"/>
      <c r="TSG43" s="3188"/>
      <c r="TSH43" s="3188"/>
      <c r="TSI43" s="3188"/>
      <c r="TSJ43" s="3188"/>
      <c r="TSK43" s="3188"/>
      <c r="TSL43" s="3188"/>
      <c r="TSM43" s="3188"/>
      <c r="TSN43" s="3188"/>
      <c r="TSO43" s="3188"/>
      <c r="TSP43" s="3188"/>
      <c r="TSQ43" s="3188"/>
      <c r="TSR43" s="3188"/>
      <c r="TSS43" s="3188"/>
      <c r="TST43" s="3188"/>
      <c r="TSU43" s="3188"/>
      <c r="TSV43" s="3188"/>
      <c r="TSW43" s="3188"/>
      <c r="TSX43" s="3188"/>
      <c r="TSY43" s="3188"/>
      <c r="TSZ43" s="3188"/>
      <c r="TTA43" s="3188"/>
      <c r="TTB43" s="3188"/>
      <c r="TTC43" s="3188"/>
      <c r="TTD43" s="3188"/>
      <c r="TTE43" s="3188"/>
      <c r="TTF43" s="3188"/>
      <c r="TTG43" s="3188"/>
      <c r="TTH43" s="3188"/>
      <c r="TTI43" s="3188"/>
      <c r="TTJ43" s="3188"/>
      <c r="TTK43" s="3188"/>
      <c r="TTL43" s="3188"/>
      <c r="TTM43" s="3188"/>
      <c r="TTN43" s="3188"/>
      <c r="TTO43" s="3188"/>
      <c r="TTP43" s="3188"/>
      <c r="TTQ43" s="3188"/>
      <c r="TTR43" s="3188"/>
      <c r="TTS43" s="3188"/>
      <c r="TTT43" s="3188"/>
      <c r="TTU43" s="3188"/>
      <c r="TTV43" s="3188"/>
      <c r="TTW43" s="3188"/>
      <c r="TTX43" s="3188"/>
      <c r="TTY43" s="3188"/>
      <c r="TTZ43" s="3188"/>
      <c r="TUA43" s="3188"/>
      <c r="TUB43" s="3188"/>
      <c r="TUC43" s="3188"/>
      <c r="TUD43" s="3188"/>
      <c r="TUE43" s="3188"/>
      <c r="TUF43" s="3188"/>
      <c r="TUG43" s="3188"/>
      <c r="TUH43" s="3188"/>
      <c r="TUI43" s="3188"/>
      <c r="TUJ43" s="3188"/>
      <c r="TUK43" s="3188"/>
      <c r="TUL43" s="3188"/>
      <c r="TUM43" s="3188"/>
      <c r="TUN43" s="3188"/>
      <c r="TUO43" s="3188"/>
      <c r="TUP43" s="3188"/>
      <c r="TUQ43" s="3188"/>
      <c r="TUR43" s="3188"/>
      <c r="TUS43" s="3188"/>
      <c r="TUT43" s="3188"/>
      <c r="TUU43" s="3188"/>
      <c r="TUV43" s="3188"/>
      <c r="TUW43" s="3188"/>
      <c r="TUX43" s="3188"/>
      <c r="TUY43" s="3188"/>
      <c r="TUZ43" s="3188"/>
      <c r="TVA43" s="3188"/>
      <c r="TVB43" s="3188"/>
      <c r="TVC43" s="3188"/>
      <c r="TVD43" s="3188"/>
      <c r="TVE43" s="3188"/>
      <c r="TVF43" s="3188"/>
      <c r="TVG43" s="3188"/>
      <c r="TVH43" s="3188"/>
      <c r="TVI43" s="3188"/>
      <c r="TVJ43" s="3188"/>
      <c r="TVK43" s="3188"/>
      <c r="TVL43" s="3188"/>
      <c r="TVM43" s="3188"/>
      <c r="TVN43" s="3188"/>
      <c r="TVO43" s="3188"/>
      <c r="TVP43" s="3188"/>
      <c r="TVQ43" s="3188"/>
      <c r="TVR43" s="3188"/>
      <c r="TVS43" s="3188"/>
      <c r="TVT43" s="3188"/>
      <c r="TVU43" s="3188"/>
      <c r="TVV43" s="3188"/>
      <c r="TVW43" s="3188"/>
      <c r="TVX43" s="3188"/>
      <c r="TVY43" s="3188"/>
      <c r="TVZ43" s="3188"/>
      <c r="TWA43" s="3188"/>
      <c r="TWB43" s="3188"/>
      <c r="TWC43" s="3188"/>
      <c r="TWD43" s="3188"/>
      <c r="TWE43" s="3188"/>
      <c r="TWF43" s="3188"/>
      <c r="TWG43" s="3188"/>
      <c r="TWH43" s="3188"/>
      <c r="TWI43" s="3188"/>
      <c r="TWJ43" s="3188"/>
      <c r="TWK43" s="3188"/>
      <c r="TWL43" s="3188"/>
      <c r="TWM43" s="3188"/>
      <c r="TWN43" s="3188"/>
      <c r="TWO43" s="3188"/>
      <c r="TWP43" s="3188"/>
      <c r="TWQ43" s="3188"/>
      <c r="TWR43" s="3188"/>
      <c r="TWS43" s="3188"/>
      <c r="TWT43" s="3188"/>
      <c r="TWU43" s="3188"/>
      <c r="TWV43" s="3188"/>
      <c r="TWW43" s="3188"/>
      <c r="TWX43" s="3188"/>
      <c r="TWY43" s="3188"/>
      <c r="TWZ43" s="3188"/>
      <c r="TXA43" s="3188"/>
      <c r="TXB43" s="3188"/>
      <c r="TXC43" s="3188"/>
      <c r="TXD43" s="3188"/>
      <c r="TXE43" s="3188"/>
      <c r="TXF43" s="3188"/>
      <c r="TXG43" s="3188"/>
      <c r="TXH43" s="3188"/>
      <c r="TXI43" s="3188"/>
      <c r="TXJ43" s="3188"/>
      <c r="TXK43" s="3188"/>
      <c r="TXL43" s="3188"/>
      <c r="TXM43" s="3188"/>
      <c r="TXN43" s="3188"/>
      <c r="TXO43" s="3188"/>
      <c r="TXP43" s="3188"/>
      <c r="TXQ43" s="3188"/>
      <c r="TXR43" s="3188"/>
      <c r="TXS43" s="3188"/>
      <c r="TXT43" s="3188"/>
      <c r="TXU43" s="3188"/>
      <c r="TXV43" s="3188"/>
      <c r="TXW43" s="3188"/>
      <c r="TXX43" s="3188"/>
      <c r="TXY43" s="3188"/>
      <c r="TXZ43" s="3188"/>
      <c r="TYA43" s="3188"/>
      <c r="TYB43" s="3188"/>
      <c r="TYC43" s="3188"/>
      <c r="TYD43" s="3188"/>
      <c r="TYE43" s="3188"/>
      <c r="TYF43" s="3188"/>
      <c r="TYG43" s="3188"/>
      <c r="TYH43" s="3188"/>
      <c r="TYI43" s="3188"/>
      <c r="TYJ43" s="3188"/>
      <c r="TYK43" s="3188"/>
      <c r="TYL43" s="3188"/>
      <c r="TYM43" s="3188"/>
      <c r="TYN43" s="3188"/>
      <c r="TYO43" s="3188"/>
      <c r="TYP43" s="3188"/>
      <c r="TYQ43" s="3188"/>
      <c r="TYR43" s="3188"/>
      <c r="TYS43" s="3188"/>
      <c r="TYT43" s="3188"/>
      <c r="TYU43" s="3188"/>
      <c r="TYV43" s="3188"/>
      <c r="TYW43" s="3188"/>
      <c r="TYX43" s="3188"/>
      <c r="TYY43" s="3188"/>
      <c r="TYZ43" s="3188"/>
      <c r="TZA43" s="3188"/>
      <c r="TZB43" s="3188"/>
      <c r="TZC43" s="3188"/>
      <c r="TZD43" s="3188"/>
      <c r="TZE43" s="3188"/>
      <c r="TZF43" s="3188"/>
      <c r="TZG43" s="3188"/>
      <c r="TZH43" s="3188"/>
      <c r="TZI43" s="3188"/>
      <c r="TZJ43" s="3188"/>
      <c r="TZK43" s="3188"/>
      <c r="TZL43" s="3188"/>
      <c r="TZM43" s="3188"/>
      <c r="TZN43" s="3188"/>
      <c r="TZO43" s="3188"/>
      <c r="TZP43" s="3188"/>
      <c r="TZQ43" s="3188"/>
      <c r="TZR43" s="3188"/>
      <c r="TZS43" s="3188"/>
      <c r="TZT43" s="3188"/>
      <c r="TZU43" s="3188"/>
      <c r="TZV43" s="3188"/>
      <c r="TZW43" s="3188"/>
      <c r="TZX43" s="3188"/>
      <c r="TZY43" s="3188"/>
      <c r="TZZ43" s="3188"/>
      <c r="UAA43" s="3188"/>
      <c r="UAB43" s="3188"/>
      <c r="UAC43" s="3188"/>
      <c r="UAD43" s="3188"/>
      <c r="UAE43" s="3188"/>
      <c r="UAF43" s="3188"/>
      <c r="UAG43" s="3188"/>
      <c r="UAH43" s="3188"/>
      <c r="UAI43" s="3188"/>
      <c r="UAJ43" s="3188"/>
      <c r="UAK43" s="3188"/>
      <c r="UAL43" s="3188"/>
      <c r="UAM43" s="3188"/>
      <c r="UAN43" s="3188"/>
      <c r="UAO43" s="3188"/>
      <c r="UAP43" s="3188"/>
      <c r="UAQ43" s="3188"/>
      <c r="UAR43" s="3188"/>
      <c r="UAS43" s="3188"/>
      <c r="UAT43" s="3188"/>
      <c r="UAU43" s="3188"/>
      <c r="UAV43" s="3188"/>
      <c r="UAW43" s="3188"/>
      <c r="UAX43" s="3188"/>
      <c r="UAY43" s="3188"/>
      <c r="UAZ43" s="3188"/>
      <c r="UBA43" s="3188"/>
      <c r="UBB43" s="3188"/>
      <c r="UBC43" s="3188"/>
      <c r="UBD43" s="3188"/>
      <c r="UBE43" s="3188"/>
      <c r="UBF43" s="3188"/>
      <c r="UBG43" s="3188"/>
      <c r="UBH43" s="3188"/>
      <c r="UBI43" s="3188"/>
      <c r="UBJ43" s="3188"/>
      <c r="UBK43" s="3188"/>
      <c r="UBL43" s="3188"/>
      <c r="UBM43" s="3188"/>
      <c r="UBN43" s="3188"/>
      <c r="UBO43" s="3188"/>
      <c r="UBP43" s="3188"/>
      <c r="UBQ43" s="3188"/>
      <c r="UBR43" s="3188"/>
      <c r="UBS43" s="3188"/>
      <c r="UBT43" s="3188"/>
      <c r="UBU43" s="3188"/>
      <c r="UBV43" s="3188"/>
      <c r="UBW43" s="3188"/>
      <c r="UBX43" s="3188"/>
      <c r="UBY43" s="3188"/>
      <c r="UBZ43" s="3188"/>
      <c r="UCA43" s="3188"/>
      <c r="UCB43" s="3188"/>
      <c r="UCC43" s="3188"/>
      <c r="UCD43" s="3188"/>
      <c r="UCE43" s="3188"/>
      <c r="UCF43" s="3188"/>
      <c r="UCG43" s="3188"/>
      <c r="UCH43" s="3188"/>
      <c r="UCI43" s="3188"/>
      <c r="UCJ43" s="3188"/>
      <c r="UCK43" s="3188"/>
      <c r="UCL43" s="3188"/>
      <c r="UCM43" s="3188"/>
      <c r="UCN43" s="3188"/>
      <c r="UCO43" s="3188"/>
      <c r="UCP43" s="3188"/>
      <c r="UCQ43" s="3188"/>
      <c r="UCR43" s="3188"/>
      <c r="UCS43" s="3188"/>
      <c r="UCT43" s="3188"/>
      <c r="UCU43" s="3188"/>
      <c r="UCV43" s="3188"/>
      <c r="UCW43" s="3188"/>
      <c r="UCX43" s="3188"/>
      <c r="UCY43" s="3188"/>
      <c r="UCZ43" s="3188"/>
      <c r="UDA43" s="3188"/>
      <c r="UDB43" s="3188"/>
      <c r="UDC43" s="3188"/>
      <c r="UDD43" s="3188"/>
      <c r="UDE43" s="3188"/>
      <c r="UDF43" s="3188"/>
      <c r="UDG43" s="3188"/>
      <c r="UDH43" s="3188"/>
      <c r="UDI43" s="3188"/>
      <c r="UDJ43" s="3188"/>
      <c r="UDK43" s="3188"/>
      <c r="UDL43" s="3188"/>
      <c r="UDM43" s="3188"/>
      <c r="UDN43" s="3188"/>
      <c r="UDO43" s="3188"/>
      <c r="UDP43" s="3188"/>
      <c r="UDQ43" s="3188"/>
      <c r="UDR43" s="3188"/>
      <c r="UDS43" s="3188"/>
      <c r="UDT43" s="3188"/>
      <c r="UDU43" s="3188"/>
      <c r="UDV43" s="3188"/>
      <c r="UDW43" s="3188"/>
      <c r="UDX43" s="3188"/>
      <c r="UDY43" s="3188"/>
      <c r="UDZ43" s="3188"/>
      <c r="UEA43" s="3188"/>
      <c r="UEB43" s="3188"/>
      <c r="UEC43" s="3188"/>
      <c r="UED43" s="3188"/>
      <c r="UEE43" s="3188"/>
      <c r="UEF43" s="3188"/>
      <c r="UEG43" s="3188"/>
      <c r="UEH43" s="3188"/>
      <c r="UEI43" s="3188"/>
      <c r="UEJ43" s="3188"/>
      <c r="UEK43" s="3188"/>
      <c r="UEL43" s="3188"/>
      <c r="UEM43" s="3188"/>
      <c r="UEN43" s="3188"/>
      <c r="UEO43" s="3188"/>
      <c r="UEP43" s="3188"/>
      <c r="UEQ43" s="3188"/>
      <c r="UER43" s="3188"/>
      <c r="UES43" s="3188"/>
      <c r="UET43" s="3188"/>
      <c r="UEU43" s="3188"/>
      <c r="UEV43" s="3188"/>
      <c r="UEW43" s="3188"/>
      <c r="UEX43" s="3188"/>
      <c r="UEY43" s="3188"/>
      <c r="UEZ43" s="3188"/>
      <c r="UFA43" s="3188"/>
      <c r="UFB43" s="3188"/>
      <c r="UFC43" s="3188"/>
      <c r="UFD43" s="3188"/>
      <c r="UFE43" s="3188"/>
      <c r="UFF43" s="3188"/>
      <c r="UFG43" s="3188"/>
      <c r="UFH43" s="3188"/>
      <c r="UFI43" s="3188"/>
      <c r="UFJ43" s="3188"/>
      <c r="UFK43" s="3188"/>
      <c r="UFL43" s="3188"/>
      <c r="UFM43" s="3188"/>
      <c r="UFN43" s="3188"/>
      <c r="UFO43" s="3188"/>
      <c r="UFP43" s="3188"/>
      <c r="UFQ43" s="3188"/>
      <c r="UFR43" s="3188"/>
      <c r="UFS43" s="3188"/>
      <c r="UFT43" s="3188"/>
      <c r="UFU43" s="3188"/>
      <c r="UFV43" s="3188"/>
      <c r="UFW43" s="3188"/>
      <c r="UFX43" s="3188"/>
      <c r="UFY43" s="3188"/>
      <c r="UFZ43" s="3188"/>
      <c r="UGA43" s="3188"/>
      <c r="UGB43" s="3188"/>
      <c r="UGC43" s="3188"/>
      <c r="UGD43" s="3188"/>
      <c r="UGE43" s="3188"/>
      <c r="UGF43" s="3188"/>
      <c r="UGG43" s="3188"/>
      <c r="UGH43" s="3188"/>
      <c r="UGI43" s="3188"/>
      <c r="UGJ43" s="3188"/>
      <c r="UGK43" s="3188"/>
      <c r="UGL43" s="3188"/>
      <c r="UGM43" s="3188"/>
      <c r="UGN43" s="3188"/>
      <c r="UGO43" s="3188"/>
      <c r="UGP43" s="3188"/>
      <c r="UGQ43" s="3188"/>
      <c r="UGR43" s="3188"/>
      <c r="UGS43" s="3188"/>
      <c r="UGT43" s="3188"/>
      <c r="UGU43" s="3188"/>
      <c r="UGV43" s="3188"/>
      <c r="UGW43" s="3188"/>
      <c r="UGX43" s="3188"/>
      <c r="UGY43" s="3188"/>
      <c r="UGZ43" s="3188"/>
      <c r="UHA43" s="3188"/>
      <c r="UHB43" s="3188"/>
      <c r="UHC43" s="3188"/>
      <c r="UHD43" s="3188"/>
      <c r="UHE43" s="3188"/>
      <c r="UHF43" s="3188"/>
      <c r="UHG43" s="3188"/>
      <c r="UHH43" s="3188"/>
      <c r="UHI43" s="3188"/>
      <c r="UHJ43" s="3188"/>
      <c r="UHK43" s="3188"/>
      <c r="UHL43" s="3188"/>
      <c r="UHM43" s="3188"/>
      <c r="UHN43" s="3188"/>
      <c r="UHO43" s="3188"/>
      <c r="UHP43" s="3188"/>
      <c r="UHQ43" s="3188"/>
      <c r="UHR43" s="3188"/>
      <c r="UHS43" s="3188"/>
      <c r="UHT43" s="3188"/>
      <c r="UHU43" s="3188"/>
      <c r="UHV43" s="3188"/>
      <c r="UHW43" s="3188"/>
      <c r="UHX43" s="3188"/>
      <c r="UHY43" s="3188"/>
      <c r="UHZ43" s="3188"/>
      <c r="UIA43" s="3188"/>
      <c r="UIB43" s="3188"/>
      <c r="UIC43" s="3188"/>
      <c r="UID43" s="3188"/>
      <c r="UIE43" s="3188"/>
      <c r="UIF43" s="3188"/>
      <c r="UIG43" s="3188"/>
      <c r="UIH43" s="3188"/>
      <c r="UII43" s="3188"/>
      <c r="UIJ43" s="3188"/>
      <c r="UIK43" s="3188"/>
      <c r="UIL43" s="3188"/>
      <c r="UIM43" s="3188"/>
      <c r="UIN43" s="3188"/>
      <c r="UIO43" s="3188"/>
      <c r="UIP43" s="3188"/>
      <c r="UIQ43" s="3188"/>
      <c r="UIR43" s="3188"/>
      <c r="UIS43" s="3188"/>
      <c r="UIT43" s="3188"/>
      <c r="UIU43" s="3188"/>
      <c r="UIV43" s="3188"/>
      <c r="UIW43" s="3188"/>
      <c r="UIX43" s="3188"/>
      <c r="UIY43" s="3188"/>
      <c r="UIZ43" s="3188"/>
      <c r="UJA43" s="3188"/>
      <c r="UJB43" s="3188"/>
      <c r="UJC43" s="3188"/>
      <c r="UJD43" s="3188"/>
      <c r="UJE43" s="3188"/>
      <c r="UJF43" s="3188"/>
      <c r="UJG43" s="3188"/>
      <c r="UJH43" s="3188"/>
      <c r="UJI43" s="3188"/>
      <c r="UJJ43" s="3188"/>
      <c r="UJK43" s="3188"/>
      <c r="UJL43" s="3188"/>
      <c r="UJM43" s="3188"/>
      <c r="UJN43" s="3188"/>
      <c r="UJO43" s="3188"/>
      <c r="UJP43" s="3188"/>
      <c r="UJQ43" s="3188"/>
      <c r="UJR43" s="3188"/>
      <c r="UJS43" s="3188"/>
      <c r="UJT43" s="3188"/>
      <c r="UJU43" s="3188"/>
      <c r="UJV43" s="3188"/>
      <c r="UJW43" s="3188"/>
      <c r="UJX43" s="3188"/>
      <c r="UJY43" s="3188"/>
      <c r="UJZ43" s="3188"/>
      <c r="UKA43" s="3188"/>
      <c r="UKB43" s="3188"/>
      <c r="UKC43" s="3188"/>
      <c r="UKD43" s="3188"/>
      <c r="UKE43" s="3188"/>
      <c r="UKF43" s="3188"/>
      <c r="UKG43" s="3188"/>
      <c r="UKH43" s="3188"/>
      <c r="UKI43" s="3188"/>
      <c r="UKJ43" s="3188"/>
      <c r="UKK43" s="3188"/>
      <c r="UKL43" s="3188"/>
      <c r="UKM43" s="3188"/>
      <c r="UKN43" s="3188"/>
      <c r="UKO43" s="3188"/>
      <c r="UKP43" s="3188"/>
      <c r="UKQ43" s="3188"/>
      <c r="UKR43" s="3188"/>
      <c r="UKS43" s="3188"/>
      <c r="UKT43" s="3188"/>
      <c r="UKU43" s="3188"/>
      <c r="UKV43" s="3188"/>
      <c r="UKW43" s="3188"/>
      <c r="UKX43" s="3188"/>
      <c r="UKY43" s="3188"/>
      <c r="UKZ43" s="3188"/>
      <c r="ULA43" s="3188"/>
      <c r="ULB43" s="3188"/>
      <c r="ULC43" s="3188"/>
      <c r="ULD43" s="3188"/>
      <c r="ULE43" s="3188"/>
      <c r="ULF43" s="3188"/>
      <c r="ULG43" s="3188"/>
      <c r="ULH43" s="3188"/>
      <c r="ULI43" s="3188"/>
      <c r="ULJ43" s="3188"/>
      <c r="ULK43" s="3188"/>
      <c r="ULL43" s="3188"/>
      <c r="ULM43" s="3188"/>
      <c r="ULN43" s="3188"/>
      <c r="ULO43" s="3188"/>
      <c r="ULP43" s="3188"/>
      <c r="ULQ43" s="3188"/>
      <c r="ULR43" s="3188"/>
      <c r="ULS43" s="3188"/>
      <c r="ULT43" s="3188"/>
      <c r="ULU43" s="3188"/>
      <c r="ULV43" s="3188"/>
      <c r="ULW43" s="3188"/>
      <c r="ULX43" s="3188"/>
      <c r="ULY43" s="3188"/>
      <c r="ULZ43" s="3188"/>
      <c r="UMA43" s="3188"/>
      <c r="UMB43" s="3188"/>
      <c r="UMC43" s="3188"/>
      <c r="UMD43" s="3188"/>
      <c r="UME43" s="3188"/>
      <c r="UMF43" s="3188"/>
      <c r="UMG43" s="3188"/>
      <c r="UMH43" s="3188"/>
      <c r="UMI43" s="3188"/>
      <c r="UMJ43" s="3188"/>
      <c r="UMK43" s="3188"/>
      <c r="UML43" s="3188"/>
      <c r="UMM43" s="3188"/>
      <c r="UMN43" s="3188"/>
      <c r="UMO43" s="3188"/>
      <c r="UMP43" s="3188"/>
      <c r="UMQ43" s="3188"/>
      <c r="UMR43" s="3188"/>
      <c r="UMS43" s="3188"/>
      <c r="UMT43" s="3188"/>
      <c r="UMU43" s="3188"/>
      <c r="UMV43" s="3188"/>
      <c r="UMW43" s="3188"/>
      <c r="UMX43" s="3188"/>
      <c r="UMY43" s="3188"/>
      <c r="UMZ43" s="3188"/>
      <c r="UNA43" s="3188"/>
      <c r="UNB43" s="3188"/>
      <c r="UNC43" s="3188"/>
      <c r="UND43" s="3188"/>
      <c r="UNE43" s="3188"/>
      <c r="UNF43" s="3188"/>
      <c r="UNG43" s="3188"/>
      <c r="UNH43" s="3188"/>
      <c r="UNI43" s="3188"/>
      <c r="UNJ43" s="3188"/>
      <c r="UNK43" s="3188"/>
      <c r="UNL43" s="3188"/>
      <c r="UNM43" s="3188"/>
      <c r="UNN43" s="3188"/>
      <c r="UNO43" s="3188"/>
      <c r="UNP43" s="3188"/>
      <c r="UNQ43" s="3188"/>
      <c r="UNR43" s="3188"/>
      <c r="UNS43" s="3188"/>
      <c r="UNT43" s="3188"/>
      <c r="UNU43" s="3188"/>
      <c r="UNV43" s="3188"/>
      <c r="UNW43" s="3188"/>
      <c r="UNX43" s="3188"/>
      <c r="UNY43" s="3188"/>
      <c r="UNZ43" s="3188"/>
      <c r="UOA43" s="3188"/>
      <c r="UOB43" s="3188"/>
      <c r="UOC43" s="3188"/>
      <c r="UOD43" s="3188"/>
      <c r="UOE43" s="3188"/>
      <c r="UOF43" s="3188"/>
      <c r="UOG43" s="3188"/>
      <c r="UOH43" s="3188"/>
      <c r="UOI43" s="3188"/>
      <c r="UOJ43" s="3188"/>
      <c r="UOK43" s="3188"/>
      <c r="UOL43" s="3188"/>
      <c r="UOM43" s="3188"/>
      <c r="UON43" s="3188"/>
      <c r="UOO43" s="3188"/>
      <c r="UOP43" s="3188"/>
      <c r="UOQ43" s="3188"/>
      <c r="UOR43" s="3188"/>
      <c r="UOS43" s="3188"/>
      <c r="UOT43" s="3188"/>
      <c r="UOU43" s="3188"/>
      <c r="UOV43" s="3188"/>
      <c r="UOW43" s="3188"/>
      <c r="UOX43" s="3188"/>
      <c r="UOY43" s="3188"/>
      <c r="UOZ43" s="3188"/>
      <c r="UPA43" s="3188"/>
      <c r="UPB43" s="3188"/>
      <c r="UPC43" s="3188"/>
      <c r="UPD43" s="3188"/>
      <c r="UPE43" s="3188"/>
      <c r="UPF43" s="3188"/>
      <c r="UPG43" s="3188"/>
      <c r="UPH43" s="3188"/>
      <c r="UPI43" s="3188"/>
      <c r="UPJ43" s="3188"/>
      <c r="UPK43" s="3188"/>
      <c r="UPL43" s="3188"/>
      <c r="UPM43" s="3188"/>
      <c r="UPN43" s="3188"/>
      <c r="UPO43" s="3188"/>
      <c r="UPP43" s="3188"/>
      <c r="UPQ43" s="3188"/>
      <c r="UPR43" s="3188"/>
      <c r="UPS43" s="3188"/>
      <c r="UPT43" s="3188"/>
      <c r="UPU43" s="3188"/>
      <c r="UPV43" s="3188"/>
      <c r="UPW43" s="3188"/>
      <c r="UPX43" s="3188"/>
      <c r="UPY43" s="3188"/>
      <c r="UPZ43" s="3188"/>
      <c r="UQA43" s="3188"/>
      <c r="UQB43" s="3188"/>
      <c r="UQC43" s="3188"/>
      <c r="UQD43" s="3188"/>
      <c r="UQE43" s="3188"/>
      <c r="UQF43" s="3188"/>
      <c r="UQG43" s="3188"/>
      <c r="UQH43" s="3188"/>
      <c r="UQI43" s="3188"/>
      <c r="UQJ43" s="3188"/>
      <c r="UQK43" s="3188"/>
      <c r="UQL43" s="3188"/>
      <c r="UQM43" s="3188"/>
      <c r="UQN43" s="3188"/>
      <c r="UQO43" s="3188"/>
      <c r="UQP43" s="3188"/>
      <c r="UQQ43" s="3188"/>
      <c r="UQR43" s="3188"/>
      <c r="UQS43" s="3188"/>
      <c r="UQT43" s="3188"/>
      <c r="UQU43" s="3188"/>
      <c r="UQV43" s="3188"/>
      <c r="UQW43" s="3188"/>
      <c r="UQX43" s="3188"/>
      <c r="UQY43" s="3188"/>
      <c r="UQZ43" s="3188"/>
      <c r="URA43" s="3188"/>
      <c r="URB43" s="3188"/>
      <c r="URC43" s="3188"/>
      <c r="URD43" s="3188"/>
      <c r="URE43" s="3188"/>
      <c r="URF43" s="3188"/>
      <c r="URG43" s="3188"/>
      <c r="URH43" s="3188"/>
      <c r="URI43" s="3188"/>
      <c r="URJ43" s="3188"/>
      <c r="URK43" s="3188"/>
      <c r="URL43" s="3188"/>
      <c r="URM43" s="3188"/>
      <c r="URN43" s="3188"/>
      <c r="URO43" s="3188"/>
      <c r="URP43" s="3188"/>
      <c r="URQ43" s="3188"/>
      <c r="URR43" s="3188"/>
      <c r="URS43" s="3188"/>
      <c r="URT43" s="3188"/>
      <c r="URU43" s="3188"/>
      <c r="URV43" s="3188"/>
      <c r="URW43" s="3188"/>
      <c r="URX43" s="3188"/>
      <c r="URY43" s="3188"/>
      <c r="URZ43" s="3188"/>
      <c r="USA43" s="3188"/>
      <c r="USB43" s="3188"/>
      <c r="USC43" s="3188"/>
      <c r="USD43" s="3188"/>
      <c r="USE43" s="3188"/>
      <c r="USF43" s="3188"/>
      <c r="USG43" s="3188"/>
      <c r="USH43" s="3188"/>
      <c r="USI43" s="3188"/>
      <c r="USJ43" s="3188"/>
      <c r="USK43" s="3188"/>
      <c r="USL43" s="3188"/>
      <c r="USM43" s="3188"/>
      <c r="USN43" s="3188"/>
      <c r="USO43" s="3188"/>
      <c r="USP43" s="3188"/>
      <c r="USQ43" s="3188"/>
      <c r="USR43" s="3188"/>
      <c r="USS43" s="3188"/>
      <c r="UST43" s="3188"/>
      <c r="USU43" s="3188"/>
      <c r="USV43" s="3188"/>
      <c r="USW43" s="3188"/>
      <c r="USX43" s="3188"/>
      <c r="USY43" s="3188"/>
      <c r="USZ43" s="3188"/>
      <c r="UTA43" s="3188"/>
      <c r="UTB43" s="3188"/>
      <c r="UTC43" s="3188"/>
      <c r="UTD43" s="3188"/>
      <c r="UTE43" s="3188"/>
      <c r="UTF43" s="3188"/>
      <c r="UTG43" s="3188"/>
      <c r="UTH43" s="3188"/>
      <c r="UTI43" s="3188"/>
      <c r="UTJ43" s="3188"/>
      <c r="UTK43" s="3188"/>
      <c r="UTL43" s="3188"/>
      <c r="UTM43" s="3188"/>
      <c r="UTN43" s="3188"/>
      <c r="UTO43" s="3188"/>
      <c r="UTP43" s="3188"/>
      <c r="UTQ43" s="3188"/>
      <c r="UTR43" s="3188"/>
      <c r="UTS43" s="3188"/>
      <c r="UTT43" s="3188"/>
      <c r="UTU43" s="3188"/>
      <c r="UTV43" s="3188"/>
      <c r="UTW43" s="3188"/>
      <c r="UTX43" s="3188"/>
      <c r="UTY43" s="3188"/>
      <c r="UTZ43" s="3188"/>
      <c r="UUA43" s="3188"/>
      <c r="UUB43" s="3188"/>
      <c r="UUC43" s="3188"/>
      <c r="UUD43" s="3188"/>
      <c r="UUE43" s="3188"/>
      <c r="UUF43" s="3188"/>
      <c r="UUG43" s="3188"/>
      <c r="UUH43" s="3188"/>
      <c r="UUI43" s="3188"/>
      <c r="UUJ43" s="3188"/>
      <c r="UUK43" s="3188"/>
      <c r="UUL43" s="3188"/>
      <c r="UUM43" s="3188"/>
      <c r="UUN43" s="3188"/>
      <c r="UUO43" s="3188"/>
      <c r="UUP43" s="3188"/>
      <c r="UUQ43" s="3188"/>
      <c r="UUR43" s="3188"/>
      <c r="UUS43" s="3188"/>
      <c r="UUT43" s="3188"/>
      <c r="UUU43" s="3188"/>
      <c r="UUV43" s="3188"/>
      <c r="UUW43" s="3188"/>
      <c r="UUX43" s="3188"/>
      <c r="UUY43" s="3188"/>
      <c r="UUZ43" s="3188"/>
      <c r="UVA43" s="3188"/>
      <c r="UVB43" s="3188"/>
      <c r="UVC43" s="3188"/>
      <c r="UVD43" s="3188"/>
      <c r="UVE43" s="3188"/>
      <c r="UVF43" s="3188"/>
      <c r="UVG43" s="3188"/>
      <c r="UVH43" s="3188"/>
      <c r="UVI43" s="3188"/>
      <c r="UVJ43" s="3188"/>
      <c r="UVK43" s="3188"/>
      <c r="UVL43" s="3188"/>
      <c r="UVM43" s="3188"/>
      <c r="UVN43" s="3188"/>
      <c r="UVO43" s="3188"/>
      <c r="UVP43" s="3188"/>
      <c r="UVQ43" s="3188"/>
      <c r="UVR43" s="3188"/>
      <c r="UVS43" s="3188"/>
      <c r="UVT43" s="3188"/>
      <c r="UVU43" s="3188"/>
      <c r="UVV43" s="3188"/>
      <c r="UVW43" s="3188"/>
      <c r="UVX43" s="3188"/>
      <c r="UVY43" s="3188"/>
      <c r="UVZ43" s="3188"/>
      <c r="UWA43" s="3188"/>
      <c r="UWB43" s="3188"/>
      <c r="UWC43" s="3188"/>
      <c r="UWD43" s="3188"/>
      <c r="UWE43" s="3188"/>
      <c r="UWF43" s="3188"/>
      <c r="UWG43" s="3188"/>
      <c r="UWH43" s="3188"/>
      <c r="UWI43" s="3188"/>
      <c r="UWJ43" s="3188"/>
      <c r="UWK43" s="3188"/>
      <c r="UWL43" s="3188"/>
      <c r="UWM43" s="3188"/>
      <c r="UWN43" s="3188"/>
      <c r="UWO43" s="3188"/>
      <c r="UWP43" s="3188"/>
      <c r="UWQ43" s="3188"/>
      <c r="UWR43" s="3188"/>
      <c r="UWS43" s="3188"/>
      <c r="UWT43" s="3188"/>
      <c r="UWU43" s="3188"/>
      <c r="UWV43" s="3188"/>
      <c r="UWW43" s="3188"/>
      <c r="UWX43" s="3188"/>
      <c r="UWY43" s="3188"/>
      <c r="UWZ43" s="3188"/>
      <c r="UXA43" s="3188"/>
      <c r="UXB43" s="3188"/>
      <c r="UXC43" s="3188"/>
      <c r="UXD43" s="3188"/>
      <c r="UXE43" s="3188"/>
      <c r="UXF43" s="3188"/>
      <c r="UXG43" s="3188"/>
      <c r="UXH43" s="3188"/>
      <c r="UXI43" s="3188"/>
      <c r="UXJ43" s="3188"/>
      <c r="UXK43" s="3188"/>
      <c r="UXL43" s="3188"/>
      <c r="UXM43" s="3188"/>
      <c r="UXN43" s="3188"/>
      <c r="UXO43" s="3188"/>
      <c r="UXP43" s="3188"/>
      <c r="UXQ43" s="3188"/>
      <c r="UXR43" s="3188"/>
      <c r="UXS43" s="3188"/>
      <c r="UXT43" s="3188"/>
      <c r="UXU43" s="3188"/>
      <c r="UXV43" s="3188"/>
      <c r="UXW43" s="3188"/>
      <c r="UXX43" s="3188"/>
      <c r="UXY43" s="3188"/>
      <c r="UXZ43" s="3188"/>
      <c r="UYA43" s="3188"/>
      <c r="UYB43" s="3188"/>
      <c r="UYC43" s="3188"/>
      <c r="UYD43" s="3188"/>
      <c r="UYE43" s="3188"/>
      <c r="UYF43" s="3188"/>
      <c r="UYG43" s="3188"/>
      <c r="UYH43" s="3188"/>
      <c r="UYI43" s="3188"/>
      <c r="UYJ43" s="3188"/>
      <c r="UYK43" s="3188"/>
      <c r="UYL43" s="3188"/>
      <c r="UYM43" s="3188"/>
      <c r="UYN43" s="3188"/>
      <c r="UYO43" s="3188"/>
      <c r="UYP43" s="3188"/>
      <c r="UYQ43" s="3188"/>
      <c r="UYR43" s="3188"/>
      <c r="UYS43" s="3188"/>
      <c r="UYT43" s="3188"/>
      <c r="UYU43" s="3188"/>
      <c r="UYV43" s="3188"/>
      <c r="UYW43" s="3188"/>
      <c r="UYX43" s="3188"/>
      <c r="UYY43" s="3188"/>
      <c r="UYZ43" s="3188"/>
      <c r="UZA43" s="3188"/>
      <c r="UZB43" s="3188"/>
      <c r="UZC43" s="3188"/>
      <c r="UZD43" s="3188"/>
      <c r="UZE43" s="3188"/>
      <c r="UZF43" s="3188"/>
      <c r="UZG43" s="3188"/>
      <c r="UZH43" s="3188"/>
      <c r="UZI43" s="3188"/>
      <c r="UZJ43" s="3188"/>
      <c r="UZK43" s="3188"/>
      <c r="UZL43" s="3188"/>
      <c r="UZM43" s="3188"/>
      <c r="UZN43" s="3188"/>
      <c r="UZO43" s="3188"/>
      <c r="UZP43" s="3188"/>
      <c r="UZQ43" s="3188"/>
      <c r="UZR43" s="3188"/>
      <c r="UZS43" s="3188"/>
      <c r="UZT43" s="3188"/>
      <c r="UZU43" s="3188"/>
      <c r="UZV43" s="3188"/>
      <c r="UZW43" s="3188"/>
      <c r="UZX43" s="3188"/>
      <c r="UZY43" s="3188"/>
      <c r="UZZ43" s="3188"/>
      <c r="VAA43" s="3188"/>
      <c r="VAB43" s="3188"/>
      <c r="VAC43" s="3188"/>
      <c r="VAD43" s="3188"/>
      <c r="VAE43" s="3188"/>
      <c r="VAF43" s="3188"/>
      <c r="VAG43" s="3188"/>
      <c r="VAH43" s="3188"/>
      <c r="VAI43" s="3188"/>
      <c r="VAJ43" s="3188"/>
      <c r="VAK43" s="3188"/>
      <c r="VAL43" s="3188"/>
      <c r="VAM43" s="3188"/>
      <c r="VAN43" s="3188"/>
      <c r="VAO43" s="3188"/>
      <c r="VAP43" s="3188"/>
      <c r="VAQ43" s="3188"/>
      <c r="VAR43" s="3188"/>
      <c r="VAS43" s="3188"/>
      <c r="VAT43" s="3188"/>
      <c r="VAU43" s="3188"/>
      <c r="VAV43" s="3188"/>
      <c r="VAW43" s="3188"/>
      <c r="VAX43" s="3188"/>
      <c r="VAY43" s="3188"/>
      <c r="VAZ43" s="3188"/>
      <c r="VBA43" s="3188"/>
      <c r="VBB43" s="3188"/>
      <c r="VBC43" s="3188"/>
      <c r="VBD43" s="3188"/>
      <c r="VBE43" s="3188"/>
      <c r="VBF43" s="3188"/>
      <c r="VBG43" s="3188"/>
      <c r="VBH43" s="3188"/>
      <c r="VBI43" s="3188"/>
      <c r="VBJ43" s="3188"/>
      <c r="VBK43" s="3188"/>
      <c r="VBL43" s="3188"/>
      <c r="VBM43" s="3188"/>
      <c r="VBN43" s="3188"/>
      <c r="VBO43" s="3188"/>
      <c r="VBP43" s="3188"/>
      <c r="VBQ43" s="3188"/>
      <c r="VBR43" s="3188"/>
      <c r="VBS43" s="3188"/>
      <c r="VBT43" s="3188"/>
      <c r="VBU43" s="3188"/>
      <c r="VBV43" s="3188"/>
      <c r="VBW43" s="3188"/>
      <c r="VBX43" s="3188"/>
      <c r="VBY43" s="3188"/>
      <c r="VBZ43" s="3188"/>
      <c r="VCA43" s="3188"/>
      <c r="VCB43" s="3188"/>
      <c r="VCC43" s="3188"/>
      <c r="VCD43" s="3188"/>
      <c r="VCE43" s="3188"/>
      <c r="VCF43" s="3188"/>
      <c r="VCG43" s="3188"/>
      <c r="VCH43" s="3188"/>
      <c r="VCI43" s="3188"/>
      <c r="VCJ43" s="3188"/>
      <c r="VCK43" s="3188"/>
      <c r="VCL43" s="3188"/>
      <c r="VCM43" s="3188"/>
      <c r="VCN43" s="3188"/>
      <c r="VCO43" s="3188"/>
      <c r="VCP43" s="3188"/>
      <c r="VCQ43" s="3188"/>
      <c r="VCR43" s="3188"/>
      <c r="VCS43" s="3188"/>
      <c r="VCT43" s="3188"/>
      <c r="VCU43" s="3188"/>
      <c r="VCV43" s="3188"/>
      <c r="VCW43" s="3188"/>
      <c r="VCX43" s="3188"/>
      <c r="VCY43" s="3188"/>
      <c r="VCZ43" s="3188"/>
      <c r="VDA43" s="3188"/>
      <c r="VDB43" s="3188"/>
      <c r="VDC43" s="3188"/>
      <c r="VDD43" s="3188"/>
      <c r="VDE43" s="3188"/>
      <c r="VDF43" s="3188"/>
      <c r="VDG43" s="3188"/>
      <c r="VDH43" s="3188"/>
      <c r="VDI43" s="3188"/>
      <c r="VDJ43" s="3188"/>
      <c r="VDK43" s="3188"/>
      <c r="VDL43" s="3188"/>
      <c r="VDM43" s="3188"/>
      <c r="VDN43" s="3188"/>
      <c r="VDO43" s="3188"/>
      <c r="VDP43" s="3188"/>
      <c r="VDQ43" s="3188"/>
      <c r="VDR43" s="3188"/>
      <c r="VDS43" s="3188"/>
      <c r="VDT43" s="3188"/>
      <c r="VDU43" s="3188"/>
      <c r="VDV43" s="3188"/>
      <c r="VDW43" s="3188"/>
      <c r="VDX43" s="3188"/>
      <c r="VDY43" s="3188"/>
      <c r="VDZ43" s="3188"/>
      <c r="VEA43" s="3188"/>
      <c r="VEB43" s="3188"/>
      <c r="VEC43" s="3188"/>
      <c r="VED43" s="3188"/>
      <c r="VEE43" s="3188"/>
      <c r="VEF43" s="3188"/>
      <c r="VEG43" s="3188"/>
      <c r="VEH43" s="3188"/>
      <c r="VEI43" s="3188"/>
      <c r="VEJ43" s="3188"/>
      <c r="VEK43" s="3188"/>
      <c r="VEL43" s="3188"/>
      <c r="VEM43" s="3188"/>
      <c r="VEN43" s="3188"/>
      <c r="VEO43" s="3188"/>
      <c r="VEP43" s="3188"/>
      <c r="VEQ43" s="3188"/>
      <c r="VER43" s="3188"/>
      <c r="VES43" s="3188"/>
      <c r="VET43" s="3188"/>
      <c r="VEU43" s="3188"/>
      <c r="VEV43" s="3188"/>
      <c r="VEW43" s="3188"/>
      <c r="VEX43" s="3188"/>
      <c r="VEY43" s="3188"/>
      <c r="VEZ43" s="3188"/>
      <c r="VFA43" s="3188"/>
      <c r="VFB43" s="3188"/>
      <c r="VFC43" s="3188"/>
      <c r="VFD43" s="3188"/>
      <c r="VFE43" s="3188"/>
      <c r="VFF43" s="3188"/>
      <c r="VFG43" s="3188"/>
      <c r="VFH43" s="3188"/>
      <c r="VFI43" s="3188"/>
      <c r="VFJ43" s="3188"/>
      <c r="VFK43" s="3188"/>
      <c r="VFL43" s="3188"/>
      <c r="VFM43" s="3188"/>
      <c r="VFN43" s="3188"/>
      <c r="VFO43" s="3188"/>
      <c r="VFP43" s="3188"/>
      <c r="VFQ43" s="3188"/>
      <c r="VFR43" s="3188"/>
      <c r="VFS43" s="3188"/>
      <c r="VFT43" s="3188"/>
      <c r="VFU43" s="3188"/>
      <c r="VFV43" s="3188"/>
      <c r="VFW43" s="3188"/>
      <c r="VFX43" s="3188"/>
      <c r="VFY43" s="3188"/>
      <c r="VFZ43" s="3188"/>
      <c r="VGA43" s="3188"/>
      <c r="VGB43" s="3188"/>
      <c r="VGC43" s="3188"/>
      <c r="VGD43" s="3188"/>
      <c r="VGE43" s="3188"/>
      <c r="VGF43" s="3188"/>
      <c r="VGG43" s="3188"/>
      <c r="VGH43" s="3188"/>
      <c r="VGI43" s="3188"/>
      <c r="VGJ43" s="3188"/>
      <c r="VGK43" s="3188"/>
      <c r="VGL43" s="3188"/>
      <c r="VGM43" s="3188"/>
      <c r="VGN43" s="3188"/>
      <c r="VGO43" s="3188"/>
      <c r="VGP43" s="3188"/>
      <c r="VGQ43" s="3188"/>
      <c r="VGR43" s="3188"/>
      <c r="VGS43" s="3188"/>
      <c r="VGT43" s="3188"/>
      <c r="VGU43" s="3188"/>
      <c r="VGV43" s="3188"/>
      <c r="VGW43" s="3188"/>
      <c r="VGX43" s="3188"/>
      <c r="VGY43" s="3188"/>
      <c r="VGZ43" s="3188"/>
      <c r="VHA43" s="3188"/>
      <c r="VHB43" s="3188"/>
      <c r="VHC43" s="3188"/>
      <c r="VHD43" s="3188"/>
      <c r="VHE43" s="3188"/>
      <c r="VHF43" s="3188"/>
      <c r="VHG43" s="3188"/>
      <c r="VHH43" s="3188"/>
      <c r="VHI43" s="3188"/>
      <c r="VHJ43" s="3188"/>
      <c r="VHK43" s="3188"/>
      <c r="VHL43" s="3188"/>
      <c r="VHM43" s="3188"/>
      <c r="VHN43" s="3188"/>
      <c r="VHO43" s="3188"/>
      <c r="VHP43" s="3188"/>
      <c r="VHQ43" s="3188"/>
      <c r="VHR43" s="3188"/>
      <c r="VHS43" s="3188"/>
      <c r="VHT43" s="3188"/>
      <c r="VHU43" s="3188"/>
      <c r="VHV43" s="3188"/>
      <c r="VHW43" s="3188"/>
      <c r="VHX43" s="3188"/>
      <c r="VHY43" s="3188"/>
      <c r="VHZ43" s="3188"/>
      <c r="VIA43" s="3188"/>
      <c r="VIB43" s="3188"/>
      <c r="VIC43" s="3188"/>
      <c r="VID43" s="3188"/>
      <c r="VIE43" s="3188"/>
      <c r="VIF43" s="3188"/>
      <c r="VIG43" s="3188"/>
      <c r="VIH43" s="3188"/>
      <c r="VII43" s="3188"/>
      <c r="VIJ43" s="3188"/>
      <c r="VIK43" s="3188"/>
      <c r="VIL43" s="3188"/>
      <c r="VIM43" s="3188"/>
      <c r="VIN43" s="3188"/>
      <c r="VIO43" s="3188"/>
      <c r="VIP43" s="3188"/>
      <c r="VIQ43" s="3188"/>
      <c r="VIR43" s="3188"/>
      <c r="VIS43" s="3188"/>
      <c r="VIT43" s="3188"/>
      <c r="VIU43" s="3188"/>
      <c r="VIV43" s="3188"/>
      <c r="VIW43" s="3188"/>
      <c r="VIX43" s="3188"/>
      <c r="VIY43" s="3188"/>
      <c r="VIZ43" s="3188"/>
      <c r="VJA43" s="3188"/>
      <c r="VJB43" s="3188"/>
      <c r="VJC43" s="3188"/>
      <c r="VJD43" s="3188"/>
      <c r="VJE43" s="3188"/>
      <c r="VJF43" s="3188"/>
      <c r="VJG43" s="3188"/>
      <c r="VJH43" s="3188"/>
      <c r="VJI43" s="3188"/>
      <c r="VJJ43" s="3188"/>
      <c r="VJK43" s="3188"/>
      <c r="VJL43" s="3188"/>
      <c r="VJM43" s="3188"/>
      <c r="VJN43" s="3188"/>
      <c r="VJO43" s="3188"/>
      <c r="VJP43" s="3188"/>
      <c r="VJQ43" s="3188"/>
      <c r="VJR43" s="3188"/>
      <c r="VJS43" s="3188"/>
      <c r="VJT43" s="3188"/>
      <c r="VJU43" s="3188"/>
      <c r="VJV43" s="3188"/>
      <c r="VJW43" s="3188"/>
      <c r="VJX43" s="3188"/>
      <c r="VJY43" s="3188"/>
      <c r="VJZ43" s="3188"/>
      <c r="VKA43" s="3188"/>
      <c r="VKB43" s="3188"/>
      <c r="VKC43" s="3188"/>
      <c r="VKD43" s="3188"/>
      <c r="VKE43" s="3188"/>
      <c r="VKF43" s="3188"/>
      <c r="VKG43" s="3188"/>
      <c r="VKH43" s="3188"/>
      <c r="VKI43" s="3188"/>
      <c r="VKJ43" s="3188"/>
      <c r="VKK43" s="3188"/>
      <c r="VKL43" s="3188"/>
      <c r="VKM43" s="3188"/>
      <c r="VKN43" s="3188"/>
      <c r="VKO43" s="3188"/>
      <c r="VKP43" s="3188"/>
      <c r="VKQ43" s="3188"/>
      <c r="VKR43" s="3188"/>
      <c r="VKS43" s="3188"/>
      <c r="VKT43" s="3188"/>
      <c r="VKU43" s="3188"/>
      <c r="VKV43" s="3188"/>
      <c r="VKW43" s="3188"/>
      <c r="VKX43" s="3188"/>
      <c r="VKY43" s="3188"/>
      <c r="VKZ43" s="3188"/>
      <c r="VLA43" s="3188"/>
      <c r="VLB43" s="3188"/>
      <c r="VLC43" s="3188"/>
      <c r="VLD43" s="3188"/>
      <c r="VLE43" s="3188"/>
      <c r="VLF43" s="3188"/>
      <c r="VLG43" s="3188"/>
      <c r="VLH43" s="3188"/>
      <c r="VLI43" s="3188"/>
      <c r="VLJ43" s="3188"/>
      <c r="VLK43" s="3188"/>
      <c r="VLL43" s="3188"/>
      <c r="VLM43" s="3188"/>
      <c r="VLN43" s="3188"/>
      <c r="VLO43" s="3188"/>
      <c r="VLP43" s="3188"/>
      <c r="VLQ43" s="3188"/>
      <c r="VLR43" s="3188"/>
      <c r="VLS43" s="3188"/>
      <c r="VLT43" s="3188"/>
      <c r="VLU43" s="3188"/>
      <c r="VLV43" s="3188"/>
      <c r="VLW43" s="3188"/>
      <c r="VLX43" s="3188"/>
      <c r="VLY43" s="3188"/>
      <c r="VLZ43" s="3188"/>
      <c r="VMA43" s="3188"/>
      <c r="VMB43" s="3188"/>
      <c r="VMC43" s="3188"/>
      <c r="VMD43" s="3188"/>
      <c r="VME43" s="3188"/>
      <c r="VMF43" s="3188"/>
      <c r="VMG43" s="3188"/>
      <c r="VMH43" s="3188"/>
      <c r="VMI43" s="3188"/>
      <c r="VMJ43" s="3188"/>
      <c r="VMK43" s="3188"/>
      <c r="VML43" s="3188"/>
      <c r="VMM43" s="3188"/>
      <c r="VMN43" s="3188"/>
      <c r="VMO43" s="3188"/>
      <c r="VMP43" s="3188"/>
      <c r="VMQ43" s="3188"/>
      <c r="VMR43" s="3188"/>
      <c r="VMS43" s="3188"/>
      <c r="VMT43" s="3188"/>
      <c r="VMU43" s="3188"/>
      <c r="VMV43" s="3188"/>
      <c r="VMW43" s="3188"/>
      <c r="VMX43" s="3188"/>
      <c r="VMY43" s="3188"/>
      <c r="VMZ43" s="3188"/>
      <c r="VNA43" s="3188"/>
      <c r="VNB43" s="3188"/>
      <c r="VNC43" s="3188"/>
      <c r="VND43" s="3188"/>
      <c r="VNE43" s="3188"/>
      <c r="VNF43" s="3188"/>
      <c r="VNG43" s="3188"/>
      <c r="VNH43" s="3188"/>
      <c r="VNI43" s="3188"/>
      <c r="VNJ43" s="3188"/>
      <c r="VNK43" s="3188"/>
      <c r="VNL43" s="3188"/>
      <c r="VNM43" s="3188"/>
      <c r="VNN43" s="3188"/>
      <c r="VNO43" s="3188"/>
      <c r="VNP43" s="3188"/>
      <c r="VNQ43" s="3188"/>
      <c r="VNR43" s="3188"/>
      <c r="VNS43" s="3188"/>
      <c r="VNT43" s="3188"/>
      <c r="VNU43" s="3188"/>
      <c r="VNV43" s="3188"/>
      <c r="VNW43" s="3188"/>
      <c r="VNX43" s="3188"/>
      <c r="VNY43" s="3188"/>
      <c r="VNZ43" s="3188"/>
      <c r="VOA43" s="3188"/>
      <c r="VOB43" s="3188"/>
      <c r="VOC43" s="3188"/>
      <c r="VOD43" s="3188"/>
      <c r="VOE43" s="3188"/>
      <c r="VOF43" s="3188"/>
      <c r="VOG43" s="3188"/>
      <c r="VOH43" s="3188"/>
      <c r="VOI43" s="3188"/>
      <c r="VOJ43" s="3188"/>
      <c r="VOK43" s="3188"/>
      <c r="VOL43" s="3188"/>
      <c r="VOM43" s="3188"/>
      <c r="VON43" s="3188"/>
      <c r="VOO43" s="3188"/>
      <c r="VOP43" s="3188"/>
      <c r="VOQ43" s="3188"/>
      <c r="VOR43" s="3188"/>
      <c r="VOS43" s="3188"/>
      <c r="VOT43" s="3188"/>
      <c r="VOU43" s="3188"/>
      <c r="VOV43" s="3188"/>
      <c r="VOW43" s="3188"/>
      <c r="VOX43" s="3188"/>
      <c r="VOY43" s="3188"/>
      <c r="VOZ43" s="3188"/>
      <c r="VPA43" s="3188"/>
      <c r="VPB43" s="3188"/>
      <c r="VPC43" s="3188"/>
      <c r="VPD43" s="3188"/>
      <c r="VPE43" s="3188"/>
      <c r="VPF43" s="3188"/>
      <c r="VPG43" s="3188"/>
      <c r="VPH43" s="3188"/>
      <c r="VPI43" s="3188"/>
      <c r="VPJ43" s="3188"/>
      <c r="VPK43" s="3188"/>
      <c r="VPL43" s="3188"/>
      <c r="VPM43" s="3188"/>
      <c r="VPN43" s="3188"/>
      <c r="VPO43" s="3188"/>
      <c r="VPP43" s="3188"/>
      <c r="VPQ43" s="3188"/>
      <c r="VPR43" s="3188"/>
      <c r="VPS43" s="3188"/>
      <c r="VPT43" s="3188"/>
      <c r="VPU43" s="3188"/>
      <c r="VPV43" s="3188"/>
      <c r="VPW43" s="3188"/>
      <c r="VPX43" s="3188"/>
      <c r="VPY43" s="3188"/>
      <c r="VPZ43" s="3188"/>
      <c r="VQA43" s="3188"/>
      <c r="VQB43" s="3188"/>
      <c r="VQC43" s="3188"/>
      <c r="VQD43" s="3188"/>
      <c r="VQE43" s="3188"/>
      <c r="VQF43" s="3188"/>
      <c r="VQG43" s="3188"/>
      <c r="VQH43" s="3188"/>
      <c r="VQI43" s="3188"/>
      <c r="VQJ43" s="3188"/>
      <c r="VQK43" s="3188"/>
      <c r="VQL43" s="3188"/>
      <c r="VQM43" s="3188"/>
      <c r="VQN43" s="3188"/>
      <c r="VQO43" s="3188"/>
      <c r="VQP43" s="3188"/>
      <c r="VQQ43" s="3188"/>
      <c r="VQR43" s="3188"/>
      <c r="VQS43" s="3188"/>
      <c r="VQT43" s="3188"/>
      <c r="VQU43" s="3188"/>
      <c r="VQV43" s="3188"/>
      <c r="VQW43" s="3188"/>
      <c r="VQX43" s="3188"/>
      <c r="VQY43" s="3188"/>
      <c r="VQZ43" s="3188"/>
      <c r="VRA43" s="3188"/>
      <c r="VRB43" s="3188"/>
      <c r="VRC43" s="3188"/>
      <c r="VRD43" s="3188"/>
      <c r="VRE43" s="3188"/>
      <c r="VRF43" s="3188"/>
      <c r="VRG43" s="3188"/>
      <c r="VRH43" s="3188"/>
      <c r="VRI43" s="3188"/>
      <c r="VRJ43" s="3188"/>
      <c r="VRK43" s="3188"/>
      <c r="VRL43" s="3188"/>
      <c r="VRM43" s="3188"/>
      <c r="VRN43" s="3188"/>
      <c r="VRO43" s="3188"/>
      <c r="VRP43" s="3188"/>
      <c r="VRQ43" s="3188"/>
      <c r="VRR43" s="3188"/>
      <c r="VRS43" s="3188"/>
      <c r="VRT43" s="3188"/>
      <c r="VRU43" s="3188"/>
      <c r="VRV43" s="3188"/>
      <c r="VRW43" s="3188"/>
      <c r="VRX43" s="3188"/>
      <c r="VRY43" s="3188"/>
      <c r="VRZ43" s="3188"/>
      <c r="VSA43" s="3188"/>
      <c r="VSB43" s="3188"/>
      <c r="VSC43" s="3188"/>
      <c r="VSD43" s="3188"/>
      <c r="VSE43" s="3188"/>
      <c r="VSF43" s="3188"/>
      <c r="VSG43" s="3188"/>
      <c r="VSH43" s="3188"/>
      <c r="VSI43" s="3188"/>
      <c r="VSJ43" s="3188"/>
      <c r="VSK43" s="3188"/>
      <c r="VSL43" s="3188"/>
      <c r="VSM43" s="3188"/>
      <c r="VSN43" s="3188"/>
      <c r="VSO43" s="3188"/>
      <c r="VSP43" s="3188"/>
      <c r="VSQ43" s="3188"/>
      <c r="VSR43" s="3188"/>
      <c r="VSS43" s="3188"/>
      <c r="VST43" s="3188"/>
      <c r="VSU43" s="3188"/>
      <c r="VSV43" s="3188"/>
      <c r="VSW43" s="3188"/>
      <c r="VSX43" s="3188"/>
      <c r="VSY43" s="3188"/>
      <c r="VSZ43" s="3188"/>
      <c r="VTA43" s="3188"/>
      <c r="VTB43" s="3188"/>
      <c r="VTC43" s="3188"/>
      <c r="VTD43" s="3188"/>
      <c r="VTE43" s="3188"/>
      <c r="VTF43" s="3188"/>
      <c r="VTG43" s="3188"/>
      <c r="VTH43" s="3188"/>
      <c r="VTI43" s="3188"/>
      <c r="VTJ43" s="3188"/>
      <c r="VTK43" s="3188"/>
      <c r="VTL43" s="3188"/>
      <c r="VTM43" s="3188"/>
      <c r="VTN43" s="3188"/>
      <c r="VTO43" s="3188"/>
      <c r="VTP43" s="3188"/>
      <c r="VTQ43" s="3188"/>
      <c r="VTR43" s="3188"/>
      <c r="VTS43" s="3188"/>
      <c r="VTT43" s="3188"/>
      <c r="VTU43" s="3188"/>
      <c r="VTV43" s="3188"/>
      <c r="VTW43" s="3188"/>
      <c r="VTX43" s="3188"/>
      <c r="VTY43" s="3188"/>
      <c r="VTZ43" s="3188"/>
      <c r="VUA43" s="3188"/>
      <c r="VUB43" s="3188"/>
      <c r="VUC43" s="3188"/>
      <c r="VUD43" s="3188"/>
      <c r="VUE43" s="3188"/>
      <c r="VUF43" s="3188"/>
      <c r="VUG43" s="3188"/>
      <c r="VUH43" s="3188"/>
      <c r="VUI43" s="3188"/>
      <c r="VUJ43" s="3188"/>
      <c r="VUK43" s="3188"/>
      <c r="VUL43" s="3188"/>
      <c r="VUM43" s="3188"/>
      <c r="VUN43" s="3188"/>
      <c r="VUO43" s="3188"/>
      <c r="VUP43" s="3188"/>
      <c r="VUQ43" s="3188"/>
      <c r="VUR43" s="3188"/>
      <c r="VUS43" s="3188"/>
      <c r="VUT43" s="3188"/>
      <c r="VUU43" s="3188"/>
      <c r="VUV43" s="3188"/>
      <c r="VUW43" s="3188"/>
      <c r="VUX43" s="3188"/>
      <c r="VUY43" s="3188"/>
      <c r="VUZ43" s="3188"/>
      <c r="VVA43" s="3188"/>
      <c r="VVB43" s="3188"/>
      <c r="VVC43" s="3188"/>
      <c r="VVD43" s="3188"/>
      <c r="VVE43" s="3188"/>
      <c r="VVF43" s="3188"/>
      <c r="VVG43" s="3188"/>
      <c r="VVH43" s="3188"/>
      <c r="VVI43" s="3188"/>
      <c r="VVJ43" s="3188"/>
      <c r="VVK43" s="3188"/>
      <c r="VVL43" s="3188"/>
      <c r="VVM43" s="3188"/>
      <c r="VVN43" s="3188"/>
      <c r="VVO43" s="3188"/>
      <c r="VVP43" s="3188"/>
      <c r="VVQ43" s="3188"/>
      <c r="VVR43" s="3188"/>
      <c r="VVS43" s="3188"/>
      <c r="VVT43" s="3188"/>
      <c r="VVU43" s="3188"/>
      <c r="VVV43" s="3188"/>
      <c r="VVW43" s="3188"/>
      <c r="VVX43" s="3188"/>
      <c r="VVY43" s="3188"/>
      <c r="VVZ43" s="3188"/>
      <c r="VWA43" s="3188"/>
      <c r="VWB43" s="3188"/>
      <c r="VWC43" s="3188"/>
      <c r="VWD43" s="3188"/>
      <c r="VWE43" s="3188"/>
      <c r="VWF43" s="3188"/>
      <c r="VWG43" s="3188"/>
      <c r="VWH43" s="3188"/>
      <c r="VWI43" s="3188"/>
      <c r="VWJ43" s="3188"/>
      <c r="VWK43" s="3188"/>
      <c r="VWL43" s="3188"/>
      <c r="VWM43" s="3188"/>
      <c r="VWN43" s="3188"/>
      <c r="VWO43" s="3188"/>
      <c r="VWP43" s="3188"/>
      <c r="VWQ43" s="3188"/>
      <c r="VWR43" s="3188"/>
      <c r="VWS43" s="3188"/>
      <c r="VWT43" s="3188"/>
      <c r="VWU43" s="3188"/>
      <c r="VWV43" s="3188"/>
      <c r="VWW43" s="3188"/>
      <c r="VWX43" s="3188"/>
      <c r="VWY43" s="3188"/>
      <c r="VWZ43" s="3188"/>
      <c r="VXA43" s="3188"/>
      <c r="VXB43" s="3188"/>
      <c r="VXC43" s="3188"/>
      <c r="VXD43" s="3188"/>
      <c r="VXE43" s="3188"/>
      <c r="VXF43" s="3188"/>
      <c r="VXG43" s="3188"/>
      <c r="VXH43" s="3188"/>
      <c r="VXI43" s="3188"/>
      <c r="VXJ43" s="3188"/>
      <c r="VXK43" s="3188"/>
      <c r="VXL43" s="3188"/>
      <c r="VXM43" s="3188"/>
      <c r="VXN43" s="3188"/>
      <c r="VXO43" s="3188"/>
      <c r="VXP43" s="3188"/>
      <c r="VXQ43" s="3188"/>
      <c r="VXR43" s="3188"/>
      <c r="VXS43" s="3188"/>
      <c r="VXT43" s="3188"/>
      <c r="VXU43" s="3188"/>
      <c r="VXV43" s="3188"/>
      <c r="VXW43" s="3188"/>
      <c r="VXX43" s="3188"/>
      <c r="VXY43" s="3188"/>
      <c r="VXZ43" s="3188"/>
      <c r="VYA43" s="3188"/>
      <c r="VYB43" s="3188"/>
      <c r="VYC43" s="3188"/>
      <c r="VYD43" s="3188"/>
      <c r="VYE43" s="3188"/>
      <c r="VYF43" s="3188"/>
      <c r="VYG43" s="3188"/>
      <c r="VYH43" s="3188"/>
      <c r="VYI43" s="3188"/>
      <c r="VYJ43" s="3188"/>
      <c r="VYK43" s="3188"/>
      <c r="VYL43" s="3188"/>
      <c r="VYM43" s="3188"/>
      <c r="VYN43" s="3188"/>
      <c r="VYO43" s="3188"/>
      <c r="VYP43" s="3188"/>
      <c r="VYQ43" s="3188"/>
      <c r="VYR43" s="3188"/>
      <c r="VYS43" s="3188"/>
      <c r="VYT43" s="3188"/>
      <c r="VYU43" s="3188"/>
      <c r="VYV43" s="3188"/>
      <c r="VYW43" s="3188"/>
      <c r="VYX43" s="3188"/>
      <c r="VYY43" s="3188"/>
      <c r="VYZ43" s="3188"/>
      <c r="VZA43" s="3188"/>
      <c r="VZB43" s="3188"/>
      <c r="VZC43" s="3188"/>
      <c r="VZD43" s="3188"/>
      <c r="VZE43" s="3188"/>
      <c r="VZF43" s="3188"/>
      <c r="VZG43" s="3188"/>
      <c r="VZH43" s="3188"/>
      <c r="VZI43" s="3188"/>
      <c r="VZJ43" s="3188"/>
      <c r="VZK43" s="3188"/>
      <c r="VZL43" s="3188"/>
      <c r="VZM43" s="3188"/>
      <c r="VZN43" s="3188"/>
      <c r="VZO43" s="3188"/>
      <c r="VZP43" s="3188"/>
      <c r="VZQ43" s="3188"/>
      <c r="VZR43" s="3188"/>
      <c r="VZS43" s="3188"/>
      <c r="VZT43" s="3188"/>
      <c r="VZU43" s="3188"/>
      <c r="VZV43" s="3188"/>
      <c r="VZW43" s="3188"/>
      <c r="VZX43" s="3188"/>
      <c r="VZY43" s="3188"/>
      <c r="VZZ43" s="3188"/>
      <c r="WAA43" s="3188"/>
      <c r="WAB43" s="3188"/>
      <c r="WAC43" s="3188"/>
      <c r="WAD43" s="3188"/>
      <c r="WAE43" s="3188"/>
      <c r="WAF43" s="3188"/>
      <c r="WAG43" s="3188"/>
      <c r="WAH43" s="3188"/>
      <c r="WAI43" s="3188"/>
      <c r="WAJ43" s="3188"/>
      <c r="WAK43" s="3188"/>
      <c r="WAL43" s="3188"/>
      <c r="WAM43" s="3188"/>
      <c r="WAN43" s="3188"/>
      <c r="WAO43" s="3188"/>
      <c r="WAP43" s="3188"/>
      <c r="WAQ43" s="3188"/>
      <c r="WAR43" s="3188"/>
      <c r="WAS43" s="3188"/>
      <c r="WAT43" s="3188"/>
      <c r="WAU43" s="3188"/>
      <c r="WAV43" s="3188"/>
      <c r="WAW43" s="3188"/>
      <c r="WAX43" s="3188"/>
      <c r="WAY43" s="3188"/>
      <c r="WAZ43" s="3188"/>
      <c r="WBA43" s="3188"/>
      <c r="WBB43" s="3188"/>
      <c r="WBC43" s="3188"/>
      <c r="WBD43" s="3188"/>
      <c r="WBE43" s="3188"/>
      <c r="WBF43" s="3188"/>
      <c r="WBG43" s="3188"/>
      <c r="WBH43" s="3188"/>
      <c r="WBI43" s="3188"/>
      <c r="WBJ43" s="3188"/>
      <c r="WBK43" s="3188"/>
      <c r="WBL43" s="3188"/>
      <c r="WBM43" s="3188"/>
      <c r="WBN43" s="3188"/>
      <c r="WBO43" s="3188"/>
      <c r="WBP43" s="3188"/>
      <c r="WBQ43" s="3188"/>
      <c r="WBR43" s="3188"/>
      <c r="WBS43" s="3188"/>
      <c r="WBT43" s="3188"/>
      <c r="WBU43" s="3188"/>
      <c r="WBV43" s="3188"/>
      <c r="WBW43" s="3188"/>
      <c r="WBX43" s="3188"/>
      <c r="WBY43" s="3188"/>
      <c r="WBZ43" s="3188"/>
      <c r="WCA43" s="3188"/>
      <c r="WCB43" s="3188"/>
      <c r="WCC43" s="3188"/>
      <c r="WCD43" s="3188"/>
      <c r="WCE43" s="3188"/>
      <c r="WCF43" s="3188"/>
      <c r="WCG43" s="3188"/>
      <c r="WCH43" s="3188"/>
      <c r="WCI43" s="3188"/>
      <c r="WCJ43" s="3188"/>
      <c r="WCK43" s="3188"/>
      <c r="WCL43" s="3188"/>
      <c r="WCM43" s="3188"/>
      <c r="WCN43" s="3188"/>
      <c r="WCO43" s="3188"/>
      <c r="WCP43" s="3188"/>
      <c r="WCQ43" s="3188"/>
      <c r="WCR43" s="3188"/>
      <c r="WCS43" s="3188"/>
      <c r="WCT43" s="3188"/>
      <c r="WCU43" s="3188"/>
      <c r="WCV43" s="3188"/>
      <c r="WCW43" s="3188"/>
      <c r="WCX43" s="3188"/>
      <c r="WCY43" s="3188"/>
      <c r="WCZ43" s="3188"/>
      <c r="WDA43" s="3188"/>
      <c r="WDB43" s="3188"/>
      <c r="WDC43" s="3188"/>
      <c r="WDD43" s="3188"/>
      <c r="WDE43" s="3188"/>
      <c r="WDF43" s="3188"/>
      <c r="WDG43" s="3188"/>
      <c r="WDH43" s="3188"/>
      <c r="WDI43" s="3188"/>
      <c r="WDJ43" s="3188"/>
      <c r="WDK43" s="3188"/>
      <c r="WDL43" s="3188"/>
      <c r="WDM43" s="3188"/>
      <c r="WDN43" s="3188"/>
      <c r="WDO43" s="3188"/>
      <c r="WDP43" s="3188"/>
      <c r="WDQ43" s="3188"/>
      <c r="WDR43" s="3188"/>
      <c r="WDS43" s="3188"/>
      <c r="WDT43" s="3188"/>
      <c r="WDU43" s="3188"/>
      <c r="WDV43" s="3188"/>
      <c r="WDW43" s="3188"/>
      <c r="WDX43" s="3188"/>
      <c r="WDY43" s="3188"/>
      <c r="WDZ43" s="3188"/>
      <c r="WEA43" s="3188"/>
      <c r="WEB43" s="3188"/>
      <c r="WEC43" s="3188"/>
      <c r="WED43" s="3188"/>
      <c r="WEE43" s="3188"/>
      <c r="WEF43" s="3188"/>
      <c r="WEG43" s="3188"/>
      <c r="WEH43" s="3188"/>
      <c r="WEI43" s="3188"/>
      <c r="WEJ43" s="3188"/>
      <c r="WEK43" s="3188"/>
      <c r="WEL43" s="3188"/>
      <c r="WEM43" s="3188"/>
      <c r="WEN43" s="3188"/>
      <c r="WEO43" s="3188"/>
      <c r="WEP43" s="3188"/>
      <c r="WEQ43" s="3188"/>
      <c r="WER43" s="3188"/>
      <c r="WES43" s="3188"/>
      <c r="WET43" s="3188"/>
      <c r="WEU43" s="3188"/>
      <c r="WEV43" s="3188"/>
      <c r="WEW43" s="3188"/>
      <c r="WEX43" s="3188"/>
      <c r="WEY43" s="3188"/>
      <c r="WEZ43" s="3188"/>
      <c r="WFA43" s="3188"/>
      <c r="WFB43" s="3188"/>
      <c r="WFC43" s="3188"/>
      <c r="WFD43" s="3188"/>
      <c r="WFE43" s="3188"/>
      <c r="WFF43" s="3188"/>
      <c r="WFG43" s="3188"/>
      <c r="WFH43" s="3188"/>
      <c r="WFI43" s="3188"/>
      <c r="WFJ43" s="3188"/>
      <c r="WFK43" s="3188"/>
      <c r="WFL43" s="3188"/>
      <c r="WFM43" s="3188"/>
      <c r="WFN43" s="3188"/>
      <c r="WFO43" s="3188"/>
      <c r="WFP43" s="3188"/>
      <c r="WFQ43" s="3188"/>
      <c r="WFR43" s="3188"/>
      <c r="WFS43" s="3188"/>
      <c r="WFT43" s="3188"/>
      <c r="WFU43" s="3188"/>
      <c r="WFV43" s="3188"/>
      <c r="WFW43" s="3188"/>
      <c r="WFX43" s="3188"/>
      <c r="WFY43" s="3188"/>
      <c r="WFZ43" s="3188"/>
      <c r="WGA43" s="3188"/>
      <c r="WGB43" s="3188"/>
      <c r="WGC43" s="3188"/>
      <c r="WGD43" s="3188"/>
      <c r="WGE43" s="3188"/>
      <c r="WGF43" s="3188"/>
      <c r="WGG43" s="3188"/>
      <c r="WGH43" s="3188"/>
      <c r="WGI43" s="3188"/>
      <c r="WGJ43" s="3188"/>
      <c r="WGK43" s="3188"/>
      <c r="WGL43" s="3188"/>
      <c r="WGM43" s="3188"/>
      <c r="WGN43" s="3188"/>
      <c r="WGO43" s="3188"/>
      <c r="WGP43" s="3188"/>
      <c r="WGQ43" s="3188"/>
      <c r="WGR43" s="3188"/>
      <c r="WGS43" s="3188"/>
      <c r="WGT43" s="3188"/>
      <c r="WGU43" s="3188"/>
      <c r="WGV43" s="3188"/>
      <c r="WGW43" s="3188"/>
      <c r="WGX43" s="3188"/>
      <c r="WGY43" s="3188"/>
      <c r="WGZ43" s="3188"/>
      <c r="WHA43" s="3188"/>
      <c r="WHB43" s="3188"/>
      <c r="WHC43" s="3188"/>
      <c r="WHD43" s="3188"/>
      <c r="WHE43" s="3188"/>
      <c r="WHF43" s="3188"/>
      <c r="WHG43" s="3188"/>
      <c r="WHH43" s="3188"/>
      <c r="WHI43" s="3188"/>
      <c r="WHJ43" s="3188"/>
      <c r="WHK43" s="3188"/>
      <c r="WHL43" s="3188"/>
      <c r="WHM43" s="3188"/>
      <c r="WHN43" s="3188"/>
      <c r="WHO43" s="3188"/>
      <c r="WHP43" s="3188"/>
      <c r="WHQ43" s="3188"/>
      <c r="WHR43" s="3188"/>
      <c r="WHS43" s="3188"/>
      <c r="WHT43" s="3188"/>
      <c r="WHU43" s="3188"/>
      <c r="WHV43" s="3188"/>
      <c r="WHW43" s="3188"/>
      <c r="WHX43" s="3188"/>
      <c r="WHY43" s="3188"/>
      <c r="WHZ43" s="3188"/>
      <c r="WIA43" s="3188"/>
      <c r="WIB43" s="3188"/>
      <c r="WIC43" s="3188"/>
      <c r="WID43" s="3188"/>
      <c r="WIE43" s="3188"/>
      <c r="WIF43" s="3188"/>
      <c r="WIG43" s="3188"/>
      <c r="WIH43" s="3188"/>
      <c r="WII43" s="3188"/>
      <c r="WIJ43" s="3188"/>
      <c r="WIK43" s="3188"/>
      <c r="WIL43" s="3188"/>
      <c r="WIM43" s="3188"/>
      <c r="WIN43" s="3188"/>
      <c r="WIO43" s="3188"/>
      <c r="WIP43" s="3188"/>
      <c r="WIQ43" s="3188"/>
      <c r="WIR43" s="3188"/>
      <c r="WIS43" s="3188"/>
      <c r="WIT43" s="3188"/>
      <c r="WIU43" s="3188"/>
      <c r="WIV43" s="3188"/>
      <c r="WIW43" s="3188"/>
      <c r="WIX43" s="3188"/>
      <c r="WIY43" s="3188"/>
      <c r="WIZ43" s="3188"/>
      <c r="WJA43" s="3188"/>
      <c r="WJB43" s="3188"/>
      <c r="WJC43" s="3188"/>
      <c r="WJD43" s="3188"/>
      <c r="WJE43" s="3188"/>
      <c r="WJF43" s="3188"/>
      <c r="WJG43" s="3188"/>
      <c r="WJH43" s="3188"/>
      <c r="WJI43" s="3188"/>
      <c r="WJJ43" s="3188"/>
      <c r="WJK43" s="3188"/>
      <c r="WJL43" s="3188"/>
      <c r="WJM43" s="3188"/>
      <c r="WJN43" s="3188"/>
      <c r="WJO43" s="3188"/>
      <c r="WJP43" s="3188"/>
      <c r="WJQ43" s="3188"/>
      <c r="WJR43" s="3188"/>
      <c r="WJS43" s="3188"/>
      <c r="WJT43" s="3188"/>
      <c r="WJU43" s="3188"/>
      <c r="WJV43" s="3188"/>
      <c r="WJW43" s="3188"/>
      <c r="WJX43" s="3188"/>
      <c r="WJY43" s="3188"/>
      <c r="WJZ43" s="3188"/>
      <c r="WKA43" s="3188"/>
      <c r="WKB43" s="3188"/>
      <c r="WKC43" s="3188"/>
      <c r="WKD43" s="3188"/>
      <c r="WKE43" s="3188"/>
      <c r="WKF43" s="3188"/>
      <c r="WKG43" s="3188"/>
      <c r="WKH43" s="3188"/>
      <c r="WKI43" s="3188"/>
      <c r="WKJ43" s="3188"/>
      <c r="WKK43" s="3188"/>
      <c r="WKL43" s="3188"/>
      <c r="WKM43" s="3188"/>
      <c r="WKN43" s="3188"/>
      <c r="WKO43" s="3188"/>
      <c r="WKP43" s="3188"/>
      <c r="WKQ43" s="3188"/>
      <c r="WKR43" s="3188"/>
      <c r="WKS43" s="3188"/>
      <c r="WKT43" s="3188"/>
      <c r="WKU43" s="3188"/>
      <c r="WKV43" s="3188"/>
      <c r="WKW43" s="3188"/>
      <c r="WKX43" s="3188"/>
      <c r="WKY43" s="3188"/>
      <c r="WKZ43" s="3188"/>
      <c r="WLA43" s="3188"/>
      <c r="WLB43" s="3188"/>
      <c r="WLC43" s="3188"/>
      <c r="WLD43" s="3188"/>
      <c r="WLE43" s="3188"/>
      <c r="WLF43" s="3188"/>
      <c r="WLG43" s="3188"/>
      <c r="WLH43" s="3188"/>
      <c r="WLI43" s="3188"/>
      <c r="WLJ43" s="3188"/>
      <c r="WLK43" s="3188"/>
      <c r="WLL43" s="3188"/>
      <c r="WLM43" s="3188"/>
      <c r="WLN43" s="3188"/>
      <c r="WLO43" s="3188"/>
      <c r="WLP43" s="3188"/>
      <c r="WLQ43" s="3188"/>
      <c r="WLR43" s="3188"/>
      <c r="WLS43" s="3188"/>
      <c r="WLT43" s="3188"/>
      <c r="WLU43" s="3188"/>
      <c r="WLV43" s="3188"/>
      <c r="WLW43" s="3188"/>
      <c r="WLX43" s="3188"/>
      <c r="WLY43" s="3188"/>
      <c r="WLZ43" s="3188"/>
      <c r="WMA43" s="3188"/>
      <c r="WMB43" s="3188"/>
      <c r="WMC43" s="3188"/>
      <c r="WMD43" s="3188"/>
      <c r="WME43" s="3188"/>
      <c r="WMF43" s="3188"/>
      <c r="WMG43" s="3188"/>
      <c r="WMH43" s="3188"/>
      <c r="WMI43" s="3188"/>
      <c r="WMJ43" s="3188"/>
      <c r="WMK43" s="3188"/>
      <c r="WML43" s="3188"/>
      <c r="WMM43" s="3188"/>
      <c r="WMN43" s="3188"/>
      <c r="WMO43" s="3188"/>
      <c r="WMP43" s="3188"/>
      <c r="WMQ43" s="3188"/>
      <c r="WMR43" s="3188"/>
      <c r="WMS43" s="3188"/>
      <c r="WMT43" s="3188"/>
      <c r="WMU43" s="3188"/>
      <c r="WMV43" s="3188"/>
      <c r="WMW43" s="3188"/>
      <c r="WMX43" s="3188"/>
      <c r="WMY43" s="3188"/>
      <c r="WMZ43" s="3188"/>
      <c r="WNA43" s="3188"/>
      <c r="WNB43" s="3188"/>
      <c r="WNC43" s="3188"/>
      <c r="WND43" s="3188"/>
      <c r="WNE43" s="3188"/>
      <c r="WNF43" s="3188"/>
      <c r="WNG43" s="3188"/>
      <c r="WNH43" s="3188"/>
      <c r="WNI43" s="3188"/>
      <c r="WNJ43" s="3188"/>
      <c r="WNK43" s="3188"/>
      <c r="WNL43" s="3188"/>
      <c r="WNM43" s="3188"/>
      <c r="WNN43" s="3188"/>
      <c r="WNO43" s="3188"/>
      <c r="WNP43" s="3188"/>
      <c r="WNQ43" s="3188"/>
      <c r="WNR43" s="3188"/>
      <c r="WNS43" s="3188"/>
      <c r="WNT43" s="3188"/>
      <c r="WNU43" s="3188"/>
      <c r="WNV43" s="3188"/>
      <c r="WNW43" s="3188"/>
      <c r="WNX43" s="3188"/>
      <c r="WNY43" s="3188"/>
      <c r="WNZ43" s="3188"/>
      <c r="WOA43" s="3188"/>
      <c r="WOB43" s="3188"/>
      <c r="WOC43" s="3188"/>
      <c r="WOD43" s="3188"/>
      <c r="WOE43" s="3188"/>
      <c r="WOF43" s="3188"/>
      <c r="WOG43" s="3188"/>
      <c r="WOH43" s="3188"/>
      <c r="WOI43" s="3188"/>
      <c r="WOJ43" s="3188"/>
      <c r="WOK43" s="3188"/>
      <c r="WOL43" s="3188"/>
      <c r="WOM43" s="3188"/>
      <c r="WON43" s="3188"/>
      <c r="WOO43" s="3188"/>
      <c r="WOP43" s="3188"/>
      <c r="WOQ43" s="3188"/>
      <c r="WOR43" s="3188"/>
      <c r="WOS43" s="3188"/>
      <c r="WOT43" s="3188"/>
      <c r="WOU43" s="3188"/>
      <c r="WOV43" s="3188"/>
      <c r="WOW43" s="3188"/>
      <c r="WOX43" s="3188"/>
      <c r="WOY43" s="3188"/>
      <c r="WOZ43" s="3188"/>
      <c r="WPA43" s="3188"/>
      <c r="WPB43" s="3188"/>
      <c r="WPC43" s="3188"/>
      <c r="WPD43" s="3188"/>
      <c r="WPE43" s="3188"/>
      <c r="WPF43" s="3188"/>
      <c r="WPG43" s="3188"/>
      <c r="WPH43" s="3188"/>
      <c r="WPI43" s="3188"/>
      <c r="WPJ43" s="3188"/>
      <c r="WPK43" s="3188"/>
      <c r="WPL43" s="3188"/>
      <c r="WPM43" s="3188"/>
      <c r="WPN43" s="3188"/>
      <c r="WPO43" s="3188"/>
      <c r="WPP43" s="3188"/>
      <c r="WPQ43" s="3188"/>
      <c r="WPR43" s="3188"/>
      <c r="WPS43" s="3188"/>
      <c r="WPT43" s="3188"/>
      <c r="WPU43" s="3188"/>
      <c r="WPV43" s="3188"/>
      <c r="WPW43" s="3188"/>
      <c r="WPX43" s="3188"/>
      <c r="WPY43" s="3188"/>
      <c r="WPZ43" s="3188"/>
      <c r="WQA43" s="3188"/>
      <c r="WQB43" s="3188"/>
      <c r="WQC43" s="3188"/>
      <c r="WQD43" s="3188"/>
      <c r="WQE43" s="3188"/>
      <c r="WQF43" s="3188"/>
      <c r="WQG43" s="3188"/>
      <c r="WQH43" s="3188"/>
      <c r="WQI43" s="3188"/>
      <c r="WQJ43" s="3188"/>
      <c r="WQK43" s="3188"/>
      <c r="WQL43" s="3188"/>
      <c r="WQM43" s="3188"/>
      <c r="WQN43" s="3188"/>
      <c r="WQO43" s="3188"/>
      <c r="WQP43" s="3188"/>
      <c r="WQQ43" s="3188"/>
      <c r="WQR43" s="3188"/>
      <c r="WQS43" s="3188"/>
      <c r="WQT43" s="3188"/>
      <c r="WQU43" s="3188"/>
      <c r="WQV43" s="3188"/>
      <c r="WQW43" s="3188"/>
      <c r="WQX43" s="3188"/>
      <c r="WQY43" s="3188"/>
      <c r="WQZ43" s="3188"/>
      <c r="WRA43" s="3188"/>
      <c r="WRB43" s="3188"/>
      <c r="WRC43" s="3188"/>
      <c r="WRD43" s="3188"/>
      <c r="WRE43" s="3188"/>
      <c r="WRF43" s="3188"/>
      <c r="WRG43" s="3188"/>
      <c r="WRH43" s="3188"/>
      <c r="WRI43" s="3188"/>
      <c r="WRJ43" s="3188"/>
      <c r="WRK43" s="3188"/>
      <c r="WRL43" s="3188"/>
      <c r="WRM43" s="3188"/>
      <c r="WRN43" s="3188"/>
      <c r="WRO43" s="3188"/>
      <c r="WRP43" s="3188"/>
      <c r="WRQ43" s="3188"/>
      <c r="WRR43" s="3188"/>
      <c r="WRS43" s="3188"/>
      <c r="WRT43" s="3188"/>
      <c r="WRU43" s="3188"/>
      <c r="WRV43" s="3188"/>
      <c r="WRW43" s="3188"/>
      <c r="WRX43" s="3188"/>
      <c r="WRY43" s="3188"/>
      <c r="WRZ43" s="3188"/>
      <c r="WSA43" s="3188"/>
      <c r="WSB43" s="3188"/>
      <c r="WSC43" s="3188"/>
      <c r="WSD43" s="3188"/>
      <c r="WSE43" s="3188"/>
      <c r="WSF43" s="3188"/>
      <c r="WSG43" s="3188"/>
      <c r="WSH43" s="3188"/>
      <c r="WSI43" s="3188"/>
      <c r="WSJ43" s="3188"/>
      <c r="WSK43" s="3188"/>
      <c r="WSL43" s="3188"/>
      <c r="WSM43" s="3188"/>
      <c r="WSN43" s="3188"/>
      <c r="WSO43" s="3188"/>
      <c r="WSP43" s="3188"/>
      <c r="WSQ43" s="3188"/>
      <c r="WSR43" s="3188"/>
      <c r="WSS43" s="3188"/>
      <c r="WST43" s="3188"/>
      <c r="WSU43" s="3188"/>
      <c r="WSV43" s="3188"/>
      <c r="WSW43" s="3188"/>
      <c r="WSX43" s="3188"/>
      <c r="WSY43" s="3188"/>
      <c r="WSZ43" s="3188"/>
      <c r="WTA43" s="3188"/>
      <c r="WTB43" s="3188"/>
      <c r="WTC43" s="3188"/>
      <c r="WTD43" s="3188"/>
      <c r="WTE43" s="3188"/>
      <c r="WTF43" s="3188"/>
      <c r="WTG43" s="3188"/>
      <c r="WTH43" s="3188"/>
      <c r="WTI43" s="3188"/>
      <c r="WTJ43" s="3188"/>
      <c r="WTK43" s="3188"/>
      <c r="WTL43" s="3188"/>
      <c r="WTM43" s="3188"/>
      <c r="WTN43" s="3188"/>
      <c r="WTO43" s="3188"/>
      <c r="WTP43" s="3188"/>
      <c r="WTQ43" s="3188"/>
      <c r="WTR43" s="3188"/>
      <c r="WTS43" s="3188"/>
      <c r="WTT43" s="3188"/>
      <c r="WTU43" s="3188"/>
      <c r="WTV43" s="3188"/>
      <c r="WTW43" s="3188"/>
      <c r="WTX43" s="3188"/>
      <c r="WTY43" s="3188"/>
      <c r="WTZ43" s="3188"/>
      <c r="WUA43" s="3188"/>
      <c r="WUB43" s="3188"/>
      <c r="WUC43" s="3188"/>
      <c r="WUD43" s="3188"/>
      <c r="WUE43" s="3188"/>
      <c r="WUF43" s="3188"/>
      <c r="WUG43" s="3188"/>
      <c r="WUH43" s="3188"/>
      <c r="WUI43" s="3188"/>
      <c r="WUJ43" s="3188"/>
      <c r="WUK43" s="3188"/>
      <c r="WUL43" s="3188"/>
      <c r="WUM43" s="3188"/>
      <c r="WUN43" s="3188"/>
      <c r="WUO43" s="3188"/>
      <c r="WUP43" s="3188"/>
      <c r="WUQ43" s="3188"/>
      <c r="WUR43" s="3188"/>
      <c r="WUS43" s="3188"/>
      <c r="WUT43" s="3188"/>
      <c r="WUU43" s="3188"/>
      <c r="WUV43" s="3188"/>
      <c r="WUW43" s="3188"/>
      <c r="WUX43" s="3188"/>
      <c r="WUY43" s="3188"/>
      <c r="WUZ43" s="3188"/>
      <c r="WVA43" s="3188"/>
      <c r="WVB43" s="3188"/>
      <c r="WVC43" s="3188"/>
      <c r="WVD43" s="3188"/>
      <c r="WVE43" s="3188"/>
      <c r="WVF43" s="3188"/>
      <c r="WVG43" s="3188"/>
      <c r="WVH43" s="3188"/>
      <c r="WVI43" s="3188"/>
      <c r="WVJ43" s="3188"/>
      <c r="WVK43" s="3188"/>
      <c r="WVL43" s="3188"/>
      <c r="WVM43" s="3188"/>
      <c r="WVN43" s="3188"/>
      <c r="WVO43" s="3188"/>
      <c r="WVP43" s="3188"/>
      <c r="WVQ43" s="3188"/>
      <c r="WVR43" s="3188"/>
      <c r="WVS43" s="3188"/>
      <c r="WVT43" s="3188"/>
      <c r="WVU43" s="3188"/>
      <c r="WVV43" s="3188"/>
      <c r="WVW43" s="3188"/>
      <c r="WVX43" s="3188"/>
      <c r="WVY43" s="3188"/>
      <c r="WVZ43" s="3188"/>
    </row>
    <row r="44" spans="1:16146">
      <c r="A44" s="2936" t="s">
        <v>3138</v>
      </c>
      <c r="B44" s="2936" t="s">
        <v>2995</v>
      </c>
      <c r="C44" s="2936" t="s">
        <v>3024</v>
      </c>
      <c r="D44" s="2936" t="s">
        <v>2819</v>
      </c>
      <c r="E44" s="2936" t="s">
        <v>3138</v>
      </c>
      <c r="F44" s="2936">
        <v>201630</v>
      </c>
      <c r="G44" s="2936" t="s">
        <v>3026</v>
      </c>
      <c r="H44" s="2936">
        <v>9056.6</v>
      </c>
      <c r="I44" s="2936">
        <v>36226.400000000001</v>
      </c>
      <c r="J44" s="2936" t="s">
        <v>3139</v>
      </c>
      <c r="K44" s="2936" t="s">
        <v>3140</v>
      </c>
      <c r="L44" s="2936" t="s">
        <v>3141</v>
      </c>
      <c r="M44" s="2936" t="s">
        <v>3106</v>
      </c>
      <c r="N44" s="2936">
        <v>574</v>
      </c>
      <c r="O44" s="2936">
        <v>42.25</v>
      </c>
      <c r="P44" s="2936">
        <v>158.44</v>
      </c>
      <c r="Q44" s="2936">
        <v>0</v>
      </c>
      <c r="R44" s="2936" t="s">
        <v>2996</v>
      </c>
      <c r="S44" s="2936">
        <f t="shared" si="1"/>
        <v>633.79193074663772</v>
      </c>
    </row>
    <row r="45" spans="1:16146">
      <c r="A45" s="2936" t="s">
        <v>3074</v>
      </c>
      <c r="B45" s="2936" t="s">
        <v>2995</v>
      </c>
      <c r="C45" s="2936" t="s">
        <v>3024</v>
      </c>
      <c r="D45" s="2936" t="s">
        <v>2819</v>
      </c>
      <c r="E45" s="2936" t="s">
        <v>3074</v>
      </c>
      <c r="F45" s="2936">
        <v>201748</v>
      </c>
      <c r="G45" s="2936" t="s">
        <v>3065</v>
      </c>
      <c r="H45" s="2936">
        <v>7325</v>
      </c>
      <c r="I45" s="2936">
        <v>10987.5</v>
      </c>
      <c r="J45" s="2936" t="s">
        <v>3051</v>
      </c>
      <c r="K45" s="2936" t="s">
        <v>3066</v>
      </c>
      <c r="L45" s="2936" t="s">
        <v>3067</v>
      </c>
      <c r="M45" s="2936" t="s">
        <v>3068</v>
      </c>
      <c r="N45" s="2936">
        <v>1155</v>
      </c>
      <c r="O45" s="2936">
        <v>105.12</v>
      </c>
      <c r="P45" s="2936">
        <v>1051.19</v>
      </c>
      <c r="Q45" s="2936">
        <v>0</v>
      </c>
      <c r="R45" s="2936" t="s">
        <v>2996</v>
      </c>
      <c r="S45" s="2936">
        <f t="shared" si="1"/>
        <v>1576.7918088737201</v>
      </c>
    </row>
    <row r="46" spans="1:16146">
      <c r="A46" s="2936" t="s">
        <v>3075</v>
      </c>
      <c r="B46" s="2936" t="s">
        <v>2995</v>
      </c>
      <c r="C46" s="2936" t="s">
        <v>3024</v>
      </c>
      <c r="D46" s="2936" t="s">
        <v>2819</v>
      </c>
      <c r="E46" s="2936" t="s">
        <v>3075</v>
      </c>
      <c r="F46" s="2936">
        <v>201745</v>
      </c>
      <c r="G46" s="2936" t="s">
        <v>3065</v>
      </c>
      <c r="H46" s="2936">
        <v>6709</v>
      </c>
      <c r="I46" s="2936">
        <v>10063.5</v>
      </c>
      <c r="J46" s="2936" t="s">
        <v>3051</v>
      </c>
      <c r="K46" s="2936" t="s">
        <v>3066</v>
      </c>
      <c r="L46" s="2936" t="s">
        <v>3067</v>
      </c>
      <c r="M46" s="2936" t="s">
        <v>3068</v>
      </c>
      <c r="N46" s="2936">
        <v>1050</v>
      </c>
      <c r="O46" s="2936">
        <v>104.34</v>
      </c>
      <c r="P46" s="2936">
        <v>1043.3599999999999</v>
      </c>
      <c r="Q46" s="2936">
        <v>0</v>
      </c>
      <c r="R46" s="2936" t="s">
        <v>2996</v>
      </c>
      <c r="S46" s="2936">
        <f t="shared" si="1"/>
        <v>1565.0618572067374</v>
      </c>
    </row>
    <row r="47" spans="1:16146">
      <c r="A47" s="2936" t="s">
        <v>3134</v>
      </c>
      <c r="B47" s="2936" t="s">
        <v>2995</v>
      </c>
      <c r="C47" s="2936" t="s">
        <v>3024</v>
      </c>
      <c r="D47" s="2936" t="s">
        <v>2819</v>
      </c>
      <c r="E47" s="2936" t="s">
        <v>3134</v>
      </c>
      <c r="F47" s="2936">
        <v>201612</v>
      </c>
      <c r="G47" s="2936" t="s">
        <v>3026</v>
      </c>
      <c r="H47" s="2936">
        <v>5303.2</v>
      </c>
      <c r="I47" s="2936">
        <v>18561.2</v>
      </c>
      <c r="J47" s="2936" t="s">
        <v>3082</v>
      </c>
      <c r="K47" s="2936" t="s">
        <v>3135</v>
      </c>
      <c r="L47" s="2936" t="s">
        <v>3136</v>
      </c>
      <c r="M47" s="2936" t="s">
        <v>3137</v>
      </c>
      <c r="N47" s="2936">
        <v>379</v>
      </c>
      <c r="O47" s="2936">
        <v>47.64</v>
      </c>
      <c r="P47" s="2936">
        <v>204.18</v>
      </c>
      <c r="Q47" s="2936">
        <v>0</v>
      </c>
      <c r="R47" s="2936" t="s">
        <v>2996</v>
      </c>
      <c r="S47" s="2936">
        <f t="shared" si="1"/>
        <v>714.66284507467196</v>
      </c>
    </row>
    <row r="48" spans="1:16146">
      <c r="A48" s="2936" t="s">
        <v>3153</v>
      </c>
      <c r="B48" s="2936" t="s">
        <v>2995</v>
      </c>
      <c r="C48" s="2936" t="s">
        <v>3024</v>
      </c>
      <c r="D48" s="2936" t="s">
        <v>2819</v>
      </c>
      <c r="E48" s="2936" t="s">
        <v>3153</v>
      </c>
      <c r="F48" s="2936">
        <v>201601</v>
      </c>
      <c r="G48" s="2936" t="s">
        <v>3026</v>
      </c>
      <c r="H48" s="2936">
        <v>3333</v>
      </c>
      <c r="I48" s="2936">
        <v>3999.6</v>
      </c>
      <c r="J48" s="2936" t="s">
        <v>3154</v>
      </c>
      <c r="K48" s="2936" t="s">
        <v>3155</v>
      </c>
      <c r="L48" s="2936" t="s">
        <v>3156</v>
      </c>
      <c r="M48" s="2936" t="s">
        <v>3157</v>
      </c>
      <c r="N48" s="2936">
        <v>166</v>
      </c>
      <c r="O48" s="2936">
        <v>33.200000000000003</v>
      </c>
      <c r="P48" s="2936">
        <v>415.04</v>
      </c>
      <c r="Q48" s="2936">
        <v>0</v>
      </c>
      <c r="R48" s="2936" t="s">
        <v>2996</v>
      </c>
      <c r="S48" s="2936">
        <f t="shared" si="1"/>
        <v>498.0498049804981</v>
      </c>
    </row>
    <row r="49" spans="1:19">
      <c r="A49" s="2936" t="s">
        <v>3089</v>
      </c>
      <c r="B49" s="2936" t="s">
        <v>2995</v>
      </c>
      <c r="C49" s="2936" t="s">
        <v>3024</v>
      </c>
      <c r="D49" s="2936" t="s">
        <v>2819</v>
      </c>
      <c r="E49" s="2936" t="s">
        <v>3089</v>
      </c>
      <c r="F49" s="2936">
        <v>201609</v>
      </c>
      <c r="G49" s="2936" t="s">
        <v>3026</v>
      </c>
      <c r="H49" s="2936">
        <v>3331</v>
      </c>
      <c r="I49" s="2936">
        <v>8327.5</v>
      </c>
      <c r="J49" s="2936" t="s">
        <v>3090</v>
      </c>
      <c r="K49" s="2936" t="s">
        <v>3091</v>
      </c>
      <c r="L49" s="2936" t="s">
        <v>3092</v>
      </c>
      <c r="M49" s="2936" t="s">
        <v>3093</v>
      </c>
      <c r="N49" s="2936">
        <v>311</v>
      </c>
      <c r="O49" s="2936">
        <v>62.24</v>
      </c>
      <c r="P49" s="2936">
        <v>373.45</v>
      </c>
      <c r="Q49" s="2936">
        <v>0</v>
      </c>
      <c r="R49" s="2936" t="s">
        <v>2996</v>
      </c>
      <c r="S49" s="2936">
        <f t="shared" si="1"/>
        <v>933.65355749024309</v>
      </c>
    </row>
    <row r="50" spans="1:19">
      <c r="A50" s="2936" t="s">
        <v>3145</v>
      </c>
      <c r="B50" s="2936" t="s">
        <v>2995</v>
      </c>
      <c r="C50" s="2936" t="s">
        <v>3024</v>
      </c>
      <c r="D50" s="2936" t="s">
        <v>2819</v>
      </c>
      <c r="E50" s="2936" t="s">
        <v>3145</v>
      </c>
      <c r="F50" s="2936">
        <v>201636</v>
      </c>
      <c r="G50" s="2936" t="s">
        <v>3026</v>
      </c>
      <c r="H50" s="2936">
        <v>3212</v>
      </c>
      <c r="I50" s="2936">
        <v>11242</v>
      </c>
      <c r="J50" s="2936" t="s">
        <v>3095</v>
      </c>
      <c r="K50" s="2936" t="s">
        <v>3146</v>
      </c>
      <c r="L50" s="2936" t="s">
        <v>3147</v>
      </c>
      <c r="M50" s="2936" t="s">
        <v>3148</v>
      </c>
      <c r="N50" s="2936">
        <v>180</v>
      </c>
      <c r="O50" s="2936">
        <v>37.36</v>
      </c>
      <c r="P50" s="2936">
        <v>160.11000000000001</v>
      </c>
      <c r="Q50" s="2936">
        <v>0</v>
      </c>
      <c r="R50" s="2936" t="s">
        <v>2996</v>
      </c>
      <c r="S50" s="2936">
        <f t="shared" si="1"/>
        <v>560.39850560398509</v>
      </c>
    </row>
    <row r="51" spans="1:19">
      <c r="A51" s="2936" t="s">
        <v>3142</v>
      </c>
      <c r="B51" s="2936" t="s">
        <v>2995</v>
      </c>
      <c r="C51" s="2936" t="s">
        <v>3024</v>
      </c>
      <c r="D51" s="2936" t="s">
        <v>2819</v>
      </c>
      <c r="E51" s="2936" t="s">
        <v>3142</v>
      </c>
      <c r="F51" s="2936">
        <v>201816</v>
      </c>
      <c r="G51" s="2936" t="s">
        <v>3117</v>
      </c>
      <c r="H51" s="2936">
        <v>2711</v>
      </c>
      <c r="I51" s="2936">
        <v>2711</v>
      </c>
      <c r="J51" s="2936" t="s">
        <v>3143</v>
      </c>
      <c r="K51" s="2936" t="s">
        <v>3118</v>
      </c>
      <c r="L51" s="2936" t="s">
        <v>3119</v>
      </c>
      <c r="M51" s="2936" t="s">
        <v>3144</v>
      </c>
      <c r="N51" s="2936">
        <v>164</v>
      </c>
      <c r="O51" s="2936">
        <v>40.33</v>
      </c>
      <c r="P51" s="2936">
        <v>604.94000000000005</v>
      </c>
      <c r="Q51" s="2936">
        <v>0</v>
      </c>
      <c r="R51" s="2936" t="s">
        <v>2996</v>
      </c>
      <c r="S51" s="2936">
        <f t="shared" si="1"/>
        <v>604.94282552563629</v>
      </c>
    </row>
    <row r="52" spans="1:19">
      <c r="A52" s="2936" t="s">
        <v>3116</v>
      </c>
      <c r="B52" s="2936" t="s">
        <v>2995</v>
      </c>
      <c r="C52" s="2936" t="s">
        <v>3024</v>
      </c>
      <c r="D52" s="2936" t="s">
        <v>2819</v>
      </c>
      <c r="E52" s="2936" t="s">
        <v>3116</v>
      </c>
      <c r="F52" s="2936">
        <v>201817</v>
      </c>
      <c r="G52" s="2936" t="s">
        <v>3117</v>
      </c>
      <c r="H52" s="2936">
        <v>2248.8000000000002</v>
      </c>
      <c r="I52" s="2936">
        <v>5622</v>
      </c>
      <c r="J52" s="2936" t="s">
        <v>3032</v>
      </c>
      <c r="K52" s="2936" t="s">
        <v>3118</v>
      </c>
      <c r="L52" s="2936" t="s">
        <v>3119</v>
      </c>
      <c r="M52" s="2936" t="s">
        <v>3120</v>
      </c>
      <c r="N52" s="2936">
        <v>208</v>
      </c>
      <c r="O52" s="2936">
        <v>61.66</v>
      </c>
      <c r="P52" s="2936">
        <v>369.98</v>
      </c>
      <c r="Q52" s="2936">
        <v>0</v>
      </c>
      <c r="R52" s="2936" t="s">
        <v>2996</v>
      </c>
      <c r="S52" s="2936">
        <f t="shared" si="1"/>
        <v>924.93774457488439</v>
      </c>
    </row>
    <row r="124" spans="1:1">
      <c r="A124" s="3195" t="s">
        <v>3179</v>
      </c>
    </row>
  </sheetData>
  <autoFilter ref="A1:WVZ1">
    <sortState ref="A2:WVZ52">
      <sortCondition descending="1" ref="H1"/>
    </sortState>
  </autoFilter>
  <sortState ref="A2:S52">
    <sortCondition descending="1" ref="K1"/>
  </sortState>
  <phoneticPr fontId="233"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7" spans="1:4" ht="52.2">
      <c r="A7" s="1793" t="s">
        <v>2748</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2934</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根据《国有土地使用证》[]，估价对象（分摊）出让国有建设用地使用权面积为210040平方米。根据《建设工程规划许可证》[]、《出让合同》[]，估价对象规划建筑面积为840160平方米。</v>
      </c>
    </row>
    <row r="21" spans="1:1" ht="17.399999999999999">
      <c r="A21" s="1789" t="s">
        <v>2076</v>
      </c>
    </row>
    <row r="22" spans="1:1" ht="52.2">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本次估价对象为出让国有建设用地使用权，《国有土地使用证》[]证载土地终止日期为商业2052年2月9日。截至估价期日，出让国有建设用地使用权剩余土地使用年限为。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zoomScale="85" zoomScaleNormal="85" workbookViewId="0">
      <selection activeCell="C13" sqref="C13:C1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807"/>
      <c r="C1" s="2102"/>
      <c r="D1" s="2102"/>
      <c r="E1" s="2102"/>
      <c r="F1" s="2102"/>
      <c r="G1" s="2102"/>
      <c r="H1" s="2102"/>
      <c r="I1" s="2102"/>
      <c r="J1" s="2102"/>
      <c r="K1" s="420">
        <f>MATCH(B1,'数据-取费表'!A6:A16,0)+5</f>
        <v>7</v>
      </c>
    </row>
    <row r="2" spans="1:31" s="2039" customFormat="1" ht="18" customHeight="1">
      <c r="A2" s="2099" t="s">
        <v>467</v>
      </c>
      <c r="B2" s="2103">
        <f ca="1">C36</f>
        <v>42128</v>
      </c>
      <c r="C2" s="2102"/>
      <c r="D2" s="2102"/>
      <c r="E2" s="2102"/>
      <c r="F2" s="2102"/>
      <c r="G2" s="2102"/>
      <c r="H2" s="2102"/>
      <c r="I2" s="2102"/>
      <c r="J2" s="2102"/>
      <c r="K2" s="2102"/>
    </row>
    <row r="3" spans="1:31" s="2039" customFormat="1" ht="18" customHeight="1">
      <c r="A3" s="2104" t="s">
        <v>1684</v>
      </c>
      <c r="B3" s="2105">
        <f ca="1">ROUND(B2*10000/IF(B1="",'数据-汇总表'!E3,INDIRECT("'数据-取费表'!K"&amp;$K$1)),0)</f>
        <v>501</v>
      </c>
      <c r="C3" s="2102"/>
      <c r="D3" s="2102"/>
      <c r="E3" s="2102"/>
      <c r="F3" s="2102"/>
      <c r="G3" s="2102"/>
      <c r="H3" s="2102"/>
      <c r="I3" s="2102"/>
      <c r="J3" s="2102"/>
      <c r="K3" s="2102"/>
    </row>
    <row r="4" spans="1:31" s="2039" customFormat="1" ht="18" customHeight="1">
      <c r="A4" s="424" t="s">
        <v>468</v>
      </c>
      <c r="B4" s="425">
        <f ca="1">ROUND(B2*10000/IF(B1="",'数据-汇总表'!D3,INDIRECT("'数据-取费表'!R"&amp;$K$1)),0)</f>
        <v>2006</v>
      </c>
      <c r="C4" s="426"/>
      <c r="D4" s="420"/>
      <c r="E4" s="420"/>
      <c r="F4" s="420"/>
      <c r="G4" s="420"/>
      <c r="H4" s="420"/>
      <c r="I4" s="420"/>
      <c r="J4" s="420"/>
      <c r="K4" s="420"/>
    </row>
    <row r="5" spans="1:31" s="2039" customFormat="1" ht="18" customHeight="1" thickBot="1">
      <c r="A5" s="427"/>
      <c r="B5" s="428">
        <f ca="1">ROUND(B2/(IF(B1="",'数据-汇总表'!D3,INDIRECT("'数据-取费表'!R"&amp;$K$1))/666.67),0)</f>
        <v>134</v>
      </c>
      <c r="C5" s="429" t="s">
        <v>469</v>
      </c>
      <c r="D5" s="420"/>
      <c r="E5" s="420"/>
      <c r="F5" s="420"/>
      <c r="G5" s="420"/>
      <c r="H5" s="420"/>
      <c r="I5" s="420"/>
      <c r="J5" s="420"/>
      <c r="K5" s="420"/>
    </row>
    <row r="6" spans="1:31" s="2109" customFormat="1" ht="16.5" customHeight="1">
      <c r="A6" s="2826" t="s">
        <v>1842</v>
      </c>
      <c r="B6" s="2827"/>
      <c r="C6" s="2828">
        <f ca="1">SUM(C10:K10)</f>
        <v>364933</v>
      </c>
      <c r="D6" s="2827"/>
      <c r="E6" s="2827"/>
      <c r="F6" s="2827"/>
      <c r="G6" s="2827"/>
      <c r="H6" s="2827"/>
      <c r="I6" s="2827"/>
      <c r="J6" s="2827"/>
      <c r="K6" s="2829"/>
    </row>
    <row r="7" spans="1:31" s="2111" customFormat="1" ht="14.4">
      <c r="A7" s="2830" t="s">
        <v>470</v>
      </c>
      <c r="B7" s="2831" t="s">
        <v>471</v>
      </c>
      <c r="C7" s="434" t="s">
        <v>3015</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32">
        <f ca="1">不动产收益法!B3</f>
        <v>4344</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840160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6">
        <f ca="1">不动产收益法!B2</f>
        <v>364933</v>
      </c>
      <c r="D10" s="3026"/>
      <c r="E10" s="3026"/>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48">
        <f ca="1">IF(B1="",'数据-取费表'!P16,INDIRECT("'数据-取费表'!p"&amp;$K$1)+INDIRECT("'数据-取费表'!t"&amp;$K$1))</f>
        <v>184835</v>
      </c>
      <c r="D13" s="2842"/>
      <c r="E13" s="2843"/>
      <c r="F13" s="2844"/>
      <c r="G13" s="2810"/>
      <c r="H13" s="2811"/>
      <c r="I13" s="2811"/>
      <c r="J13" s="2811"/>
      <c r="K13" s="2812"/>
    </row>
    <row r="14" spans="1:31" s="2114" customFormat="1" ht="13.5" customHeight="1">
      <c r="A14" s="2840" t="s">
        <v>1849</v>
      </c>
      <c r="B14" s="2841" t="s">
        <v>480</v>
      </c>
      <c r="C14" s="53">
        <f ca="1">ROUND(C13*F14,0)</f>
        <v>5545</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0</v>
      </c>
      <c r="D15" s="2842"/>
      <c r="E15" s="2843"/>
      <c r="F15" s="2845">
        <f>'数据-取费表'!B34</f>
        <v>0</v>
      </c>
      <c r="G15" s="2810" t="s">
        <v>483</v>
      </c>
      <c r="H15" s="2811"/>
      <c r="I15" s="2811"/>
      <c r="J15" s="2811"/>
      <c r="K15" s="2812"/>
    </row>
    <row r="16" spans="1:31" s="2115" customFormat="1" ht="13.5" customHeight="1">
      <c r="A16" s="2840" t="s">
        <v>1851</v>
      </c>
      <c r="B16" s="2841" t="s">
        <v>484</v>
      </c>
      <c r="C16" s="53">
        <f ca="1">ROUND(D16*E16/10000,0)</f>
        <v>16803</v>
      </c>
      <c r="D16" s="2842">
        <f ca="1">IF(B1="",'数据-汇总表'!E3,INDIRECT("'数据-取费表'!K"&amp;$K$1)+INDIRECT("'数据-取费表'!S"&amp;$K$1))</f>
        <v>840160</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2773</v>
      </c>
      <c r="D17" s="473"/>
      <c r="E17" s="2846"/>
      <c r="F17" s="2847">
        <f>'数据-取费表'!B36</f>
        <v>1.4999999999999999E-2</v>
      </c>
      <c r="G17" s="259" t="s">
        <v>486</v>
      </c>
      <c r="H17" s="2813"/>
      <c r="I17" s="2813"/>
      <c r="J17" s="2813"/>
      <c r="K17" s="277"/>
    </row>
    <row r="18" spans="1:14" s="2114" customFormat="1" ht="13.5" customHeight="1">
      <c r="A18" s="2848" t="s">
        <v>1853</v>
      </c>
      <c r="B18" s="2849" t="s">
        <v>487</v>
      </c>
      <c r="C18" s="2850">
        <f ca="1">SUM(C13:C17)</f>
        <v>209956</v>
      </c>
      <c r="D18" s="2851"/>
      <c r="E18" s="466"/>
      <c r="F18" s="466"/>
      <c r="G18" s="2814" t="s">
        <v>2432</v>
      </c>
      <c r="H18" s="2815"/>
      <c r="I18" s="2815"/>
      <c r="J18" s="2815"/>
      <c r="K18" s="2816"/>
    </row>
    <row r="19" spans="1:14" s="2114" customFormat="1" ht="13.5" customHeight="1">
      <c r="A19" s="2848" t="s">
        <v>1854</v>
      </c>
      <c r="B19" s="2849" t="s">
        <v>488</v>
      </c>
      <c r="C19" s="2806">
        <f ca="1">ROUND(D19*E19/10000,0)</f>
        <v>8402</v>
      </c>
      <c r="D19" s="2852">
        <f ca="1">D16</f>
        <v>840160</v>
      </c>
      <c r="E19" s="2806">
        <f>'数据-取费表'!B32</f>
        <v>100</v>
      </c>
      <c r="F19" s="466"/>
      <c r="G19" s="2810" t="s">
        <v>489</v>
      </c>
      <c r="H19" s="2811"/>
      <c r="I19" s="2815"/>
      <c r="J19" s="2815"/>
      <c r="K19" s="2816"/>
    </row>
    <row r="20" spans="1:14" s="2114" customFormat="1" ht="13.5" customHeight="1">
      <c r="A20" s="2848" t="s">
        <v>1855</v>
      </c>
      <c r="B20" s="2849" t="s">
        <v>490</v>
      </c>
      <c r="C20" s="2806">
        <f ca="1">C21+C22-IF(B1="",'数据-取费表'!B29,IF(G20="已全部缴纳",C21+C22,H20))</f>
        <v>6301</v>
      </c>
      <c r="D20" s="2852"/>
      <c r="E20" s="2806"/>
      <c r="F20" s="2853"/>
      <c r="G20" s="3086"/>
      <c r="H20" s="2808"/>
      <c r="I20" s="2809" t="s">
        <v>2652</v>
      </c>
      <c r="J20" s="2815"/>
      <c r="K20" s="2816"/>
    </row>
    <row r="21" spans="1:14" s="2114" customFormat="1" ht="13.5" customHeight="1">
      <c r="A21" s="2840" t="s">
        <v>1856</v>
      </c>
      <c r="B21" s="2841" t="s">
        <v>491</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4" customFormat="1" ht="13.5" customHeight="1">
      <c r="A22" s="2840" t="s">
        <v>1857</v>
      </c>
      <c r="B22" s="2841" t="s">
        <v>492</v>
      </c>
      <c r="C22" s="53">
        <f ca="1">ROUND(D22*E22/10000,0)</f>
        <v>6301</v>
      </c>
      <c r="D22" s="2842">
        <f ca="1">IF(B1="",'数据-汇总表'!E6,IF(INDIRECT("'数据-取费表'!c"&amp;$K$1)="住宅",INDIRECT("'数据-取费表'!s"&amp;$K$1),INDIRECT("'数据-取费表'!k"&amp;$K$1)+INDIRECT("'数据-取费表'!s"&amp;$K$1)))</f>
        <v>840160</v>
      </c>
      <c r="E22" s="53">
        <f>'数据-取费表'!B28</f>
        <v>75</v>
      </c>
      <c r="F22" s="2845"/>
      <c r="G22" s="26"/>
      <c r="H22" s="51"/>
      <c r="I22" s="51"/>
      <c r="J22" s="51"/>
      <c r="K22" s="2817"/>
    </row>
    <row r="23" spans="1:14" s="2114" customFormat="1" ht="13.5" customHeight="1">
      <c r="A23" s="2848" t="s">
        <v>1858</v>
      </c>
      <c r="B23" s="3032" t="s">
        <v>2835</v>
      </c>
      <c r="C23" s="2850">
        <f ca="1">ROUND((C18+C19+C20)*F23,0)</f>
        <v>4493</v>
      </c>
      <c r="D23" s="466"/>
      <c r="E23" s="466"/>
      <c r="F23" s="2854">
        <f>'数据-取费表'!B37</f>
        <v>0.02</v>
      </c>
      <c r="G23" s="2810" t="s">
        <v>2433</v>
      </c>
      <c r="H23" s="2811"/>
      <c r="I23" s="2811"/>
      <c r="J23" s="2811"/>
      <c r="K23" s="2812"/>
      <c r="L23" s="2116"/>
      <c r="M23" s="2116"/>
      <c r="N23" s="2116"/>
    </row>
    <row r="24" spans="1:14" s="2114" customFormat="1" ht="13.5" customHeight="1">
      <c r="A24" s="2848" t="s">
        <v>1859</v>
      </c>
      <c r="B24" s="3032" t="s">
        <v>2838</v>
      </c>
      <c r="C24" s="2850">
        <f ca="1">ROUND(C6*F24,0)</f>
        <v>7299</v>
      </c>
      <c r="D24" s="473"/>
      <c r="E24" s="471"/>
      <c r="F24" s="2854">
        <f>'数据-取费表'!B38</f>
        <v>0.02</v>
      </c>
      <c r="G24" s="2819" t="s">
        <v>499</v>
      </c>
      <c r="H24" s="2813"/>
      <c r="I24" s="2813"/>
      <c r="J24" s="2813"/>
      <c r="K24" s="277"/>
      <c r="L24" s="2116"/>
      <c r="M24" s="2116"/>
      <c r="N24" s="2116"/>
    </row>
    <row r="25" spans="1:14" s="2117" customFormat="1" ht="13.5" customHeight="1">
      <c r="A25" s="2848" t="s">
        <v>1860</v>
      </c>
      <c r="B25" s="3032" t="s">
        <v>2836</v>
      </c>
      <c r="C25" s="465">
        <f>ROUND(F25/(1+'数据-取费表'!C42),4)</f>
        <v>3.8600000000000002E-2</v>
      </c>
      <c r="D25" s="460" t="s">
        <v>2830</v>
      </c>
      <c r="E25" s="467"/>
      <c r="F25" s="2854">
        <f>'数据-取费表'!B48+'数据-取费表'!B49</f>
        <v>4.0500000000000001E-2</v>
      </c>
      <c r="G25" s="2818" t="s">
        <v>2291</v>
      </c>
      <c r="H25" s="2811"/>
      <c r="I25" s="2811"/>
      <c r="J25" s="2811"/>
      <c r="K25" s="2812"/>
    </row>
    <row r="26" spans="1:14" s="2116" customFormat="1" ht="13.5" customHeight="1">
      <c r="A26" s="2848" t="s">
        <v>1861</v>
      </c>
      <c r="B26" s="3033" t="s">
        <v>2837</v>
      </c>
      <c r="C26" s="2855">
        <f ca="1">C28</f>
        <v>17046</v>
      </c>
      <c r="D26" s="465">
        <f ca="1">C27</f>
        <v>0.15509999999999999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1856</v>
      </c>
      <c r="B27" s="2856" t="s">
        <v>496</v>
      </c>
      <c r="C27" s="2857">
        <f ca="1">ROUND(IF('数据-取费表'!B22&lt;=1,(1+C25)*F26*'数据-取费表'!B24,(1+C25)*(POWER((1+F26),'数据-取费表'!B24)-1)),4)</f>
        <v>0.15509999999999999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1857</v>
      </c>
      <c r="B28" s="2856" t="s">
        <v>2839</v>
      </c>
      <c r="C28" s="2858">
        <f ca="1">ROUND(IF('数据-取费表'!B22&lt;=1,(C18+C19+C20+C23+C24)*F26*'数据-取费表'!B24/2,(C18+C19+C20+C23+C24)*(POWER((1+F26),'数据-取费表'!B24/2)-1)),0)</f>
        <v>17046</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1862</v>
      </c>
      <c r="B29" s="2849" t="s">
        <v>497</v>
      </c>
      <c r="C29" s="2850">
        <f ca="1">ROUND(C6*F29/(1+'数据-取费表'!C42),0)</f>
        <v>19116</v>
      </c>
      <c r="D29" s="466"/>
      <c r="E29" s="466"/>
      <c r="F29" s="3034">
        <f>'数据-取费表'!B41</f>
        <v>5.5000000000000007E-2</v>
      </c>
      <c r="G29" s="2819" t="s">
        <v>498</v>
      </c>
      <c r="H29" s="2811"/>
      <c r="I29" s="2811"/>
      <c r="J29" s="2811"/>
      <c r="K29" s="2812"/>
    </row>
    <row r="30" spans="1:14" s="2119" customFormat="1" ht="13.5" customHeight="1">
      <c r="A30" s="1632" t="s">
        <v>1863</v>
      </c>
      <c r="B30" s="2860" t="s">
        <v>500</v>
      </c>
      <c r="C30" s="2855">
        <f ca="1">C31</f>
        <v>272613</v>
      </c>
      <c r="D30" s="475">
        <f ca="1">C32</f>
        <v>0.19370000000000001</v>
      </c>
      <c r="E30" s="467" t="s">
        <v>495</v>
      </c>
      <c r="F30" s="469"/>
      <c r="G30" s="2818" t="s">
        <v>2965</v>
      </c>
      <c r="H30" s="2811"/>
      <c r="I30" s="2811"/>
      <c r="J30" s="2811"/>
      <c r="K30" s="2812"/>
    </row>
    <row r="31" spans="1:14" s="2118" customFormat="1" ht="13.5" customHeight="1">
      <c r="A31" s="801" t="s">
        <v>1856</v>
      </c>
      <c r="B31" s="2856"/>
      <c r="C31" s="448">
        <f ca="1">C18+C19+C20+C23+C24+C26+C29</f>
        <v>272613</v>
      </c>
      <c r="D31" s="470"/>
      <c r="E31" s="471"/>
      <c r="F31" s="472"/>
      <c r="G31" s="259"/>
      <c r="H31" s="2813"/>
      <c r="I31" s="2813"/>
      <c r="J31" s="2813"/>
      <c r="K31" s="277"/>
    </row>
    <row r="32" spans="1:14" s="2118" customFormat="1" ht="13.5" customHeight="1">
      <c r="A32" s="801" t="s">
        <v>1857</v>
      </c>
      <c r="B32" s="2856"/>
      <c r="C32" s="53">
        <f ca="1">ROUND(C25+D26,4)</f>
        <v>0.19370000000000001</v>
      </c>
      <c r="D32" s="470"/>
      <c r="E32" s="471"/>
      <c r="F32" s="472"/>
      <c r="G32" s="259"/>
      <c r="H32" s="2813"/>
      <c r="I32" s="2813"/>
      <c r="J32" s="2813"/>
      <c r="K32" s="277"/>
    </row>
    <row r="33" spans="1:11" s="2120" customFormat="1" ht="13.5" customHeight="1">
      <c r="A33" s="3031" t="s">
        <v>2834</v>
      </c>
      <c r="B33" s="3029" t="s">
        <v>2832</v>
      </c>
      <c r="C33" s="476">
        <f ca="1">C35</f>
        <v>35468</v>
      </c>
      <c r="D33" s="465">
        <f ca="1">C34</f>
        <v>0.15579999999999999</v>
      </c>
      <c r="E33" s="467" t="s">
        <v>495</v>
      </c>
      <c r="F33" s="477">
        <f ca="1">IF(B1="",'数据-取费表'!Q16,INDIRECT("'数据-取费表'!q"&amp;$K$1))</f>
        <v>0.15</v>
      </c>
      <c r="G33" s="2814"/>
      <c r="H33" s="2815"/>
      <c r="I33" s="2815"/>
      <c r="J33" s="2815"/>
      <c r="K33" s="2816"/>
    </row>
    <row r="34" spans="1:11" s="2121" customFormat="1" ht="13.5" customHeight="1">
      <c r="A34" s="373" t="s">
        <v>1856</v>
      </c>
      <c r="B34" s="2861" t="s">
        <v>501</v>
      </c>
      <c r="C34" s="470">
        <f ca="1">ROUND((1+C25)*F33,4)</f>
        <v>0.15579999999999999</v>
      </c>
      <c r="D34" s="470"/>
      <c r="E34" s="471"/>
      <c r="F34" s="478"/>
      <c r="G34" s="259" t="s">
        <v>2292</v>
      </c>
      <c r="H34" s="2813"/>
      <c r="I34" s="2813"/>
      <c r="J34" s="2813"/>
      <c r="K34" s="277"/>
    </row>
    <row r="35" spans="1:11" s="2121" customFormat="1" ht="13.5" customHeight="1" thickBot="1">
      <c r="A35" s="1633" t="s">
        <v>1857</v>
      </c>
      <c r="B35" s="3030" t="s">
        <v>2840</v>
      </c>
      <c r="C35" s="1625">
        <f ca="1">ROUND((C18+C19+C20+C23+C24)*F33,0)</f>
        <v>35468</v>
      </c>
      <c r="D35" s="1626"/>
      <c r="E35" s="2862"/>
      <c r="F35" s="1627"/>
      <c r="G35" s="2820"/>
      <c r="H35" s="2821"/>
      <c r="I35" s="2821"/>
      <c r="J35" s="2821"/>
      <c r="K35" s="2822"/>
    </row>
    <row r="36" spans="1:11" s="2083" customFormat="1" ht="13.5" customHeight="1" thickBot="1">
      <c r="A36" s="282" t="s">
        <v>1844</v>
      </c>
      <c r="B36" s="2824"/>
      <c r="C36" s="2863">
        <f ca="1">ROUND((C6-C30-C33)/(1+D30+D33),0)</f>
        <v>42128</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5" zoomScaleNormal="85" workbookViewId="0">
      <selection activeCell="D28" sqref="D28"/>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1725</v>
      </c>
      <c r="B1" s="736"/>
      <c r="C1" s="771" t="s">
        <v>3015</v>
      </c>
      <c r="D1" s="3123" t="s">
        <v>3160</v>
      </c>
      <c r="E1" s="2385" t="s">
        <v>2376</v>
      </c>
      <c r="F1" s="2386">
        <f ca="1">J53</f>
        <v>29.740000000000002</v>
      </c>
      <c r="G1" s="772">
        <f>MATCH(C1,'数据-取费表'!A6:A16,0)+5</f>
        <v>6</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364933</v>
      </c>
      <c r="C2" s="2055"/>
      <c r="D2" s="2053"/>
      <c r="E2" s="2054"/>
      <c r="F2" s="2054"/>
      <c r="G2" s="1587"/>
      <c r="H2" s="2055"/>
      <c r="I2" s="2055"/>
      <c r="J2" s="2055"/>
      <c r="K2" s="2056"/>
      <c r="L2" s="2055"/>
      <c r="M2" s="2055"/>
    </row>
    <row r="3" spans="1:33" ht="18" customHeight="1" thickBot="1">
      <c r="A3" s="831" t="s">
        <v>1727</v>
      </c>
      <c r="B3" s="832">
        <f ca="1">IF(ISERROR(B2*10000/F43),0,ROUND(B2*10000/F43,0))</f>
        <v>4344</v>
      </c>
      <c r="C3" s="2055"/>
      <c r="D3" s="2053"/>
      <c r="E3" s="2054"/>
      <c r="F3" s="2054"/>
      <c r="G3" s="1587"/>
      <c r="H3" s="774" t="s">
        <v>695</v>
      </c>
      <c r="I3" s="1359"/>
      <c r="J3" s="1359"/>
      <c r="K3" s="1588"/>
      <c r="L3" s="1359"/>
      <c r="M3" s="1359"/>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2459</v>
      </c>
      <c r="C5" s="55">
        <f ca="1">C6+C10+C12</f>
        <v>27633</v>
      </c>
      <c r="D5" s="2494" t="s">
        <v>2462</v>
      </c>
      <c r="E5" s="2488"/>
      <c r="F5" s="2489"/>
      <c r="G5" s="1589"/>
      <c r="H5" s="779">
        <v>1</v>
      </c>
      <c r="I5" s="780" t="s">
        <v>2459</v>
      </c>
      <c r="J5" s="55">
        <f ca="1">J6+J10+J12</f>
        <v>0</v>
      </c>
      <c r="K5" s="2494" t="s">
        <v>2462</v>
      </c>
      <c r="L5" s="2488"/>
      <c r="M5" s="2489"/>
    </row>
    <row r="6" spans="1:33" ht="18" customHeight="1">
      <c r="A6" s="1828" t="s">
        <v>1824</v>
      </c>
      <c r="B6" s="3449" t="s">
        <v>2464</v>
      </c>
      <c r="C6" s="781">
        <f ca="1">ROUND(F6*F8*F7*(1-F9)/10000,0)</f>
        <v>27599</v>
      </c>
      <c r="D6" s="2495" t="s">
        <v>2463</v>
      </c>
      <c r="E6" s="782" t="s">
        <v>1738</v>
      </c>
      <c r="F6" s="783">
        <f ca="1">INDIRECT("'数据-取费表'!u"&amp;$G$1)</f>
        <v>1</v>
      </c>
      <c r="G6" s="1589"/>
      <c r="H6" s="2502" t="s">
        <v>2469</v>
      </c>
      <c r="I6" s="3449" t="s">
        <v>2464</v>
      </c>
      <c r="J6" s="781">
        <f ca="1">ROUND(M6*M8*M7*(1-M9)/10000,0)</f>
        <v>0</v>
      </c>
      <c r="K6" s="339" t="s">
        <v>1737</v>
      </c>
      <c r="L6" s="782" t="s">
        <v>1738</v>
      </c>
      <c r="M6" s="783">
        <f ca="1">INDIRECT("'数据-取费表'!z"&amp;$G$1)</f>
        <v>0</v>
      </c>
    </row>
    <row r="7" spans="1:33" ht="18" customHeight="1">
      <c r="A7" s="2498"/>
      <c r="B7" s="3450"/>
      <c r="C7" s="786"/>
      <c r="D7" s="787"/>
      <c r="E7" s="782" t="s">
        <v>1739</v>
      </c>
      <c r="F7" s="783">
        <f ca="1">IF(INDIRECT("'数据-取费表'!ah"&amp;$G$1)="",INDIRECT("'数据-取费表'!k"&amp;$G$1),INDIRECT("'数据-取费表'!ah"&amp;$G$1))</f>
        <v>840160</v>
      </c>
      <c r="G7" s="1589"/>
      <c r="H7" s="2487"/>
      <c r="I7" s="3450"/>
      <c r="J7" s="786"/>
      <c r="K7" s="787"/>
      <c r="L7" s="782" t="s">
        <v>1739</v>
      </c>
      <c r="M7" s="783">
        <f ca="1">F7</f>
        <v>840160</v>
      </c>
    </row>
    <row r="8" spans="1:33" ht="18" customHeight="1">
      <c r="A8" s="2491"/>
      <c r="B8" s="3451"/>
      <c r="C8" s="786"/>
      <c r="D8" s="787"/>
      <c r="E8" s="782" t="s">
        <v>1740</v>
      </c>
      <c r="F8" s="783">
        <f ca="1">INDIRECT("'数据-取费表'!ai"&amp;$G$1)</f>
        <v>365</v>
      </c>
      <c r="G8" s="1589"/>
      <c r="H8" s="2487"/>
      <c r="I8" s="3451"/>
      <c r="J8" s="786"/>
      <c r="K8" s="787"/>
      <c r="L8" s="782" t="s">
        <v>1740</v>
      </c>
      <c r="M8" s="783">
        <f ca="1">INDIRECT("'数据-取费表'!ai"&amp;$G$1)</f>
        <v>365</v>
      </c>
    </row>
    <row r="9" spans="1:33" ht="18" customHeight="1">
      <c r="A9" s="784"/>
      <c r="B9" s="3452"/>
      <c r="C9" s="786"/>
      <c r="D9" s="787"/>
      <c r="E9" s="782" t="s">
        <v>1741</v>
      </c>
      <c r="F9" s="792">
        <f ca="1">INDIRECT("'数据-取费表'!w"&amp;$G$1)</f>
        <v>0.1</v>
      </c>
      <c r="G9" s="1589"/>
      <c r="H9" s="2503"/>
      <c r="I9" s="3451"/>
      <c r="J9" s="786"/>
      <c r="K9" s="787"/>
      <c r="L9" s="793" t="s">
        <v>1741</v>
      </c>
      <c r="M9" s="794">
        <f ca="1">INDIRECT("'数据-取费表'!ab"&amp;$G$1)</f>
        <v>0</v>
      </c>
    </row>
    <row r="10" spans="1:33" ht="18" customHeight="1">
      <c r="A10" s="1828" t="s">
        <v>2467</v>
      </c>
      <c r="B10" s="2492" t="s">
        <v>2460</v>
      </c>
      <c r="C10" s="797">
        <f ca="1">ROUND(IF(F10="押一",C6/12*F11,IF(F10="押二",C6/12*2*F11,IF(F10="押三",C6/12*3*F11,C11*F11))),0)</f>
        <v>34</v>
      </c>
      <c r="D10" s="2499" t="s">
        <v>2967</v>
      </c>
      <c r="E10" s="2496" t="s">
        <v>2465</v>
      </c>
      <c r="F10" s="2619" t="s">
        <v>3203</v>
      </c>
      <c r="G10" s="1589"/>
      <c r="H10" s="2559" t="s">
        <v>2470</v>
      </c>
      <c r="I10" s="2564" t="s">
        <v>2460</v>
      </c>
      <c r="J10" s="781">
        <f ca="1">ROUND(IF(M10="押一",J6/12*M11,IF(M10="押二",J6/12*2*M11,IF(M10="押三",J6/12*3*M11,J11*M11))),0)</f>
        <v>0</v>
      </c>
      <c r="K10" s="2499" t="s">
        <v>2967</v>
      </c>
      <c r="L10" s="2496" t="s">
        <v>2465</v>
      </c>
      <c r="M10" s="2619"/>
    </row>
    <row r="11" spans="1:33" ht="18" customHeight="1">
      <c r="A11" s="788"/>
      <c r="B11" s="2493" t="s">
        <v>2574</v>
      </c>
      <c r="C11" s="2497"/>
      <c r="D11" s="787"/>
      <c r="E11" s="2496" t="s">
        <v>2466</v>
      </c>
      <c r="F11" s="794">
        <f ca="1">'数据-取费表'!B39</f>
        <v>1.4999999999999999E-2</v>
      </c>
      <c r="G11" s="1589"/>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89"/>
      <c r="H12" s="2549" t="s">
        <v>2471</v>
      </c>
      <c r="I12" s="2562" t="s">
        <v>2461</v>
      </c>
      <c r="J12" s="2563"/>
      <c r="K12" s="2538"/>
      <c r="L12" s="2539"/>
      <c r="M12" s="2552"/>
    </row>
    <row r="13" spans="1:33" ht="18" customHeight="1" thickTop="1">
      <c r="A13" s="1827">
        <v>2</v>
      </c>
      <c r="B13" s="1825" t="s">
        <v>1742</v>
      </c>
      <c r="C13" s="790">
        <f ca="1">ROUND(C29*F13,0)</f>
        <v>283488</v>
      </c>
      <c r="D13" s="1832" t="s">
        <v>2299</v>
      </c>
      <c r="E13" s="1832" t="s">
        <v>1744</v>
      </c>
      <c r="F13" s="2534">
        <f ca="1">INDIRECT("'数据-取费表'!y"&amp;$G$1)</f>
        <v>1</v>
      </c>
      <c r="G13" s="1589"/>
      <c r="H13" s="1827">
        <v>2</v>
      </c>
      <c r="I13" s="1825" t="s">
        <v>1742</v>
      </c>
      <c r="J13" s="1817">
        <f ca="1">ROUND(J14*J15,0)</f>
        <v>0</v>
      </c>
      <c r="K13" s="1819" t="s">
        <v>1743</v>
      </c>
      <c r="L13" s="2550"/>
      <c r="M13" s="2551"/>
    </row>
    <row r="14" spans="1:33" ht="18" customHeight="1">
      <c r="A14" s="1645" t="s">
        <v>1884</v>
      </c>
      <c r="B14" s="782" t="s">
        <v>645</v>
      </c>
      <c r="C14" s="802">
        <f ca="1">INDIRECT("'数据-取费表'!m"&amp;$G$1)+INDIRECT("'数据-取费表'!t"&amp;$G$1)</f>
        <v>184835</v>
      </c>
      <c r="D14" s="1977" t="s">
        <v>1745</v>
      </c>
      <c r="E14" s="1978"/>
      <c r="F14" s="803"/>
      <c r="G14" s="1589"/>
      <c r="H14" s="1646" t="s">
        <v>1830</v>
      </c>
      <c r="I14" s="2229" t="s">
        <v>2827</v>
      </c>
      <c r="J14" s="53">
        <f ca="1">C29</f>
        <v>283488</v>
      </c>
      <c r="K14" s="26"/>
      <c r="L14" s="799"/>
      <c r="M14" s="800"/>
    </row>
    <row r="15" spans="1:33" s="2062" customFormat="1" ht="18" customHeight="1" thickBot="1">
      <c r="A15" s="1645" t="s">
        <v>1885</v>
      </c>
      <c r="B15" s="782" t="s">
        <v>647</v>
      </c>
      <c r="C15" s="53">
        <f ca="1">ROUND(C14*F15,0)</f>
        <v>5545</v>
      </c>
      <c r="D15" s="804" t="s">
        <v>1746</v>
      </c>
      <c r="E15" s="804" t="s">
        <v>1747</v>
      </c>
      <c r="F15" s="805">
        <f>'数据-取费表'!B33</f>
        <v>0.03</v>
      </c>
      <c r="G15" s="1590"/>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26973</v>
      </c>
      <c r="K16" s="1819" t="s">
        <v>1750</v>
      </c>
      <c r="L16" s="2484"/>
      <c r="M16" s="2489"/>
    </row>
    <row r="17" spans="1:33" s="2062" customFormat="1" ht="18" customHeight="1">
      <c r="A17" s="1645" t="s">
        <v>1887</v>
      </c>
      <c r="B17" s="782" t="s">
        <v>653</v>
      </c>
      <c r="C17" s="53">
        <f ca="1">ROUND(F17*(F43+INDIRECT("'数据-取费表'!S"&amp;$G$1))/10000,0)</f>
        <v>16803</v>
      </c>
      <c r="D17" s="782" t="s">
        <v>1751</v>
      </c>
      <c r="E17" s="782" t="s">
        <v>1752</v>
      </c>
      <c r="F17" s="56">
        <f>'数据-取费表'!B35</f>
        <v>200</v>
      </c>
      <c r="G17" s="1590"/>
      <c r="H17" s="1646" t="s">
        <v>1830</v>
      </c>
      <c r="I17" s="782" t="s">
        <v>656</v>
      </c>
      <c r="J17" s="53">
        <f ca="1">ROUND(IF(项目基本情况!B11="自然人",J5*M17,J18+J19+J20),0)</f>
        <v>23855</v>
      </c>
      <c r="K17" s="2483" t="s">
        <v>1753</v>
      </c>
      <c r="L17" s="2482" t="s">
        <v>1754</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2773</v>
      </c>
      <c r="D18" s="782" t="s">
        <v>1746</v>
      </c>
      <c r="E18" s="782" t="s">
        <v>1747</v>
      </c>
      <c r="F18" s="807">
        <f>'数据-取费表'!B36</f>
        <v>1.4999999999999999E-2</v>
      </c>
      <c r="G18" s="1590"/>
      <c r="H18" s="1645" t="s">
        <v>1884</v>
      </c>
      <c r="I18" s="782" t="s">
        <v>1755</v>
      </c>
      <c r="J18" s="53">
        <f ca="1">ROUND(J5*M18/1.05,1)</f>
        <v>0</v>
      </c>
      <c r="K18" s="2482" t="s">
        <v>1756</v>
      </c>
      <c r="L18" s="782" t="s">
        <v>1747</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209956</v>
      </c>
      <c r="D19" s="259" t="s">
        <v>1757</v>
      </c>
      <c r="E19" s="1980"/>
      <c r="F19" s="56"/>
      <c r="G19" s="1589"/>
      <c r="H19" s="1645" t="s">
        <v>1885</v>
      </c>
      <c r="I19" s="782" t="s">
        <v>1758</v>
      </c>
      <c r="J19" s="53">
        <f ca="1">IF(K19="按租金收入计税",ROUND(J5*M19,1),ROUND(C29*F33*0.7,1))</f>
        <v>23813</v>
      </c>
      <c r="K19" s="809" t="s">
        <v>665</v>
      </c>
      <c r="L19" s="782" t="s">
        <v>1747</v>
      </c>
      <c r="M19" s="807">
        <f>IF(K19="按租金收入计税",'数据-取费表'!B51,'数据-取费表'!B50)</f>
        <v>1.2E-2</v>
      </c>
    </row>
    <row r="20" spans="1:33" s="2062" customFormat="1" ht="18" customHeight="1">
      <c r="A20" s="1646" t="s">
        <v>1889</v>
      </c>
      <c r="B20" s="782" t="s">
        <v>666</v>
      </c>
      <c r="C20" s="53">
        <f ca="1">ROUND(C19*F20,0)</f>
        <v>4199</v>
      </c>
      <c r="D20" s="810" t="s">
        <v>1759</v>
      </c>
      <c r="E20" s="782" t="s">
        <v>1747</v>
      </c>
      <c r="F20" s="807">
        <f>'数据-取费表'!B37</f>
        <v>0.02</v>
      </c>
      <c r="G20" s="1590"/>
      <c r="H20" s="1648" t="s">
        <v>1880</v>
      </c>
      <c r="I20" s="339" t="s">
        <v>1760</v>
      </c>
      <c r="J20" s="54">
        <f ca="1">ROUND(M20*M21/10000,0)</f>
        <v>42</v>
      </c>
      <c r="K20" s="812" t="s">
        <v>1761</v>
      </c>
      <c r="L20" s="782" t="s">
        <v>1762</v>
      </c>
      <c r="M20" s="638">
        <f>'数据-取费表'!B52</f>
        <v>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04"/>
      <c r="I21" s="791"/>
      <c r="J21" s="69"/>
      <c r="K21" s="814"/>
      <c r="L21" s="782" t="s">
        <v>1766</v>
      </c>
      <c r="M21" s="783">
        <f ca="1">INDIRECT("'数据-取费表'!r"&amp;$G$1)</f>
        <v>210040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70"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3118</v>
      </c>
      <c r="K22" s="2482" t="s">
        <v>1769</v>
      </c>
      <c r="L22" s="782" t="s">
        <v>1747</v>
      </c>
      <c r="M22" s="815">
        <f ca="1">INDIRECT("'数据-取费表'!Ak"&amp;$G$1)</f>
        <v>1.0999999999999999E-2</v>
      </c>
    </row>
    <row r="23" spans="1:33" s="2062" customFormat="1" ht="18" customHeight="1">
      <c r="A23" s="1645" t="s">
        <v>1831</v>
      </c>
      <c r="B23" s="782" t="s">
        <v>2536</v>
      </c>
      <c r="C23" s="53">
        <f ca="1">ROUND(IF('数据-取费表'!B22&lt;=1,(C19+C20)*F24*F23/2,(C19+C20)*(POWER((1+F24),F23/2)-1)),0)</f>
        <v>15438</v>
      </c>
      <c r="D23" s="2569" t="str">
        <f>IF(F23&lt;=1,"(建造成本+管理费用)×利率×(建设周期÷2)","(建造成本+管理费用)×((1+利率)^(建设周期÷2)-1)")</f>
        <v>(建造成本+管理费用)×((1+利率)^(建设周期÷2)-1)</v>
      </c>
      <c r="E23" s="782" t="s">
        <v>1770</v>
      </c>
      <c r="F23" s="638">
        <f>'数据-取费表'!B20</f>
        <v>3</v>
      </c>
      <c r="G23" s="1590"/>
      <c r="H23" s="1646" t="s">
        <v>1890</v>
      </c>
      <c r="I23" s="782" t="s">
        <v>679</v>
      </c>
      <c r="J23" s="53">
        <f ca="1">ROUND(J13*M23,0)</f>
        <v>0</v>
      </c>
      <c r="K23" s="2482" t="s">
        <v>1771</v>
      </c>
      <c r="L23" s="782" t="s">
        <v>1747</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1.4E-3</v>
      </c>
      <c r="D24" s="2569" t="str">
        <f>IF(F23&lt;=1,"销售费用×利率×(建设周期÷2)","销售费用×((1+利率)^(建设周期÷2)-1)")</f>
        <v>销售费用×((1+利率)^(建设周期÷2)-1)</v>
      </c>
      <c r="E24" s="782" t="s">
        <v>1773</v>
      </c>
      <c r="F24" s="817">
        <f ca="1">'数据-取费表'!B40</f>
        <v>4.7500000000000001E-2</v>
      </c>
      <c r="G24" s="1590"/>
      <c r="H24" s="2549" t="s">
        <v>1891</v>
      </c>
      <c r="I24" s="2544" t="s">
        <v>666</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07" t="s">
        <v>2823</v>
      </c>
      <c r="J25" s="790">
        <f ca="1">J5-J16</f>
        <v>-26973</v>
      </c>
      <c r="K25" s="2546" t="s">
        <v>1777</v>
      </c>
      <c r="L25" s="2547"/>
      <c r="M25" s="2548"/>
    </row>
    <row r="26" spans="1:33" ht="18" customHeight="1">
      <c r="A26" s="1645" t="s">
        <v>1831</v>
      </c>
      <c r="B26" s="782" t="s">
        <v>2440</v>
      </c>
      <c r="C26" s="53">
        <f ca="1">ROUND((C19+C20)*F26,0)</f>
        <v>32123</v>
      </c>
      <c r="D26" s="810" t="s">
        <v>1778</v>
      </c>
      <c r="E26" s="793" t="s">
        <v>1779</v>
      </c>
      <c r="F26" s="792">
        <f ca="1">INDIRECT("'数据-取费表'!q"&amp;$G$1)</f>
        <v>0.15</v>
      </c>
      <c r="G26" s="1589"/>
      <c r="H26" s="2500" t="s">
        <v>1780</v>
      </c>
      <c r="I26" s="2230" t="s">
        <v>2828</v>
      </c>
      <c r="J26" s="781">
        <f ca="1">IF(J5&lt;&gt;0,ROUND(J25*(1-((1+M28)/(1+M26))^M27)/(M26-M28),0),0)</f>
        <v>0</v>
      </c>
      <c r="K26" s="812" t="s">
        <v>1781</v>
      </c>
      <c r="L26" s="782" t="s">
        <v>2421</v>
      </c>
      <c r="M26" s="792">
        <f ca="1">INDIRECT("'数据-取费表'!I"&amp;$G$1)</f>
        <v>5.5E-2</v>
      </c>
    </row>
    <row r="27" spans="1:33" ht="18" customHeight="1">
      <c r="A27" s="1645" t="s">
        <v>1832</v>
      </c>
      <c r="B27" s="782" t="s">
        <v>686</v>
      </c>
      <c r="C27" s="53">
        <f ca="1">ROUND(F21*F26,4)</f>
        <v>3.0000000000000001E-3</v>
      </c>
      <c r="D27" s="810" t="s">
        <v>1782</v>
      </c>
      <c r="E27" s="804"/>
      <c r="F27" s="805"/>
      <c r="G27" s="1589"/>
      <c r="H27" s="2501"/>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5.2400000000000002E-2</v>
      </c>
      <c r="D28" s="810" t="s">
        <v>2301</v>
      </c>
      <c r="E28" s="782" t="s">
        <v>1785</v>
      </c>
      <c r="F28" s="807">
        <f>'数据-取费表'!B41</f>
        <v>5.5000000000000007E-2</v>
      </c>
      <c r="G28" s="1590"/>
      <c r="H28" s="1827"/>
      <c r="I28" s="789"/>
      <c r="J28" s="790"/>
      <c r="K28" s="814"/>
      <c r="L28" s="782" t="s">
        <v>1786</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2302</v>
      </c>
      <c r="C29" s="2542">
        <f ca="1">ROUND((C19+C20+C23+C26)/(1-F21-C24-C27-C28),0)</f>
        <v>283488</v>
      </c>
      <c r="D29" s="2543"/>
      <c r="E29" s="2544"/>
      <c r="F29" s="2545"/>
      <c r="G29" s="1590"/>
      <c r="H29" s="821" t="s">
        <v>1787</v>
      </c>
      <c r="I29" s="822" t="s">
        <v>1788</v>
      </c>
      <c r="J29" s="823">
        <f ca="1">ROUND(J26/(1+F40)^F41,0)</f>
        <v>0</v>
      </c>
      <c r="K29" s="824" t="s">
        <v>1789</v>
      </c>
      <c r="L29" s="825"/>
      <c r="M29" s="826">
        <f ca="1">INDIRECT("'数据-取费表'!k"&amp;$G$1)</f>
        <v>840160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8625</v>
      </c>
      <c r="D30" s="1819" t="s">
        <v>1791</v>
      </c>
      <c r="E30" s="2484"/>
      <c r="F30" s="2489"/>
      <c r="G30" s="2060"/>
      <c r="H30" s="2063"/>
      <c r="I30" s="2064"/>
      <c r="J30" s="2065"/>
      <c r="K30" s="2066"/>
      <c r="L30" s="2067"/>
      <c r="M30" s="2068"/>
    </row>
    <row r="31" spans="1:33" ht="18" customHeight="1">
      <c r="A31" s="1646" t="s">
        <v>1830</v>
      </c>
      <c r="B31" s="782" t="s">
        <v>656</v>
      </c>
      <c r="C31" s="53">
        <f ca="1">ROUND(IF(项目基本情况!B11="自然人",C5*F31,C32+C33+C34),1)</f>
        <v>4805.3999999999996</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1447.4</v>
      </c>
      <c r="D32" s="1975" t="s">
        <v>1795</v>
      </c>
      <c r="E32" s="782" t="s">
        <v>1796</v>
      </c>
      <c r="F32" s="807">
        <f>'数据-取费表'!B41</f>
        <v>5.5000000000000007E-2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3316</v>
      </c>
      <c r="D33" s="809" t="s">
        <v>3161</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42</v>
      </c>
      <c r="D34" s="812" t="s">
        <v>1799</v>
      </c>
      <c r="E34" s="782" t="s">
        <v>1800</v>
      </c>
      <c r="F34" s="638">
        <f>'数据-取费表'!B52</f>
        <v>2</v>
      </c>
      <c r="G34" s="2060"/>
      <c r="H34" s="2063"/>
      <c r="I34" s="833" t="s">
        <v>1813</v>
      </c>
      <c r="J34" s="834"/>
      <c r="K34" s="2078"/>
      <c r="L34" s="2077"/>
      <c r="M34" s="2077"/>
    </row>
    <row r="35" spans="1:18" ht="18" customHeight="1">
      <c r="A35" s="813"/>
      <c r="B35" s="791"/>
      <c r="C35" s="69"/>
      <c r="D35" s="814"/>
      <c r="E35" s="782" t="s">
        <v>1801</v>
      </c>
      <c r="F35" s="783">
        <f ca="1">INDIRECT("'数据-取费表'!r"&amp;$G$1)</f>
        <v>210040</v>
      </c>
      <c r="G35" s="2060"/>
      <c r="H35" s="2063"/>
      <c r="I35" s="835" t="s">
        <v>1814</v>
      </c>
      <c r="J35" s="836">
        <f ca="1">ROUND(C13*J36,0)</f>
        <v>24096</v>
      </c>
      <c r="K35" s="2076"/>
      <c r="L35" s="2075"/>
      <c r="M35" s="2075"/>
    </row>
    <row r="36" spans="1:18" ht="18" customHeight="1">
      <c r="A36" s="1646" t="s">
        <v>1889</v>
      </c>
      <c r="B36" s="782" t="s">
        <v>1802</v>
      </c>
      <c r="C36" s="53">
        <f ca="1">ROUND(C29*F36,1)</f>
        <v>3118.4</v>
      </c>
      <c r="D36" s="1975" t="s">
        <v>1803</v>
      </c>
      <c r="E36" s="782" t="s">
        <v>1796</v>
      </c>
      <c r="F36" s="815">
        <f ca="1">INDIRECT("'数据-取费表'!Ak"&amp;$G$1)</f>
        <v>1.0999999999999999E-2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425.2</v>
      </c>
      <c r="D37" s="1975" t="s">
        <v>1804</v>
      </c>
      <c r="E37" s="782" t="s">
        <v>1796</v>
      </c>
      <c r="F37" s="816">
        <f ca="1">INDIRECT("'数据-取费表'!Al"&amp;$G$1)</f>
        <v>1.5E-3</v>
      </c>
      <c r="G37" s="2060"/>
      <c r="H37" s="2075"/>
      <c r="I37" s="839" t="s">
        <v>1816</v>
      </c>
      <c r="J37" s="840"/>
      <c r="K37" s="2080"/>
      <c r="L37" s="2075"/>
      <c r="M37" s="2075"/>
    </row>
    <row r="38" spans="1:18" ht="18" customHeight="1" thickBot="1">
      <c r="A38" s="2549" t="s">
        <v>1891</v>
      </c>
      <c r="B38" s="2544" t="s">
        <v>666</v>
      </c>
      <c r="C38" s="2542">
        <f ca="1">ROUND(C5*F38,1)</f>
        <v>276.3</v>
      </c>
      <c r="D38" s="2543" t="s">
        <v>1805</v>
      </c>
      <c r="E38" s="2544" t="s">
        <v>1796</v>
      </c>
      <c r="F38" s="2540">
        <f ca="1">INDIRECT("'数据-取费表'!Am"&amp;$G$1)</f>
        <v>0.01</v>
      </c>
      <c r="G38" s="2060"/>
      <c r="H38" s="2075"/>
      <c r="I38" s="841" t="s">
        <v>1817</v>
      </c>
      <c r="J38" s="842"/>
      <c r="K38" s="2081"/>
      <c r="L38" s="2075"/>
      <c r="M38" s="2075"/>
    </row>
    <row r="39" spans="1:18" ht="24.6" customHeight="1" thickTop="1">
      <c r="A39" s="1827" t="s">
        <v>1894</v>
      </c>
      <c r="B39" s="3007" t="s">
        <v>2823</v>
      </c>
      <c r="C39" s="790">
        <f ca="1">C5-C30</f>
        <v>19008</v>
      </c>
      <c r="D39" s="2546" t="s">
        <v>1806</v>
      </c>
      <c r="E39" s="2547"/>
      <c r="F39" s="2548"/>
      <c r="G39" s="2060"/>
      <c r="H39" s="2075"/>
      <c r="I39" s="835" t="s">
        <v>1818</v>
      </c>
      <c r="J39" s="843">
        <f ca="1">ROUND(J35/C39,3)</f>
        <v>1.268</v>
      </c>
      <c r="K39" s="2081"/>
      <c r="L39" s="2075"/>
      <c r="M39" s="2075"/>
    </row>
    <row r="40" spans="1:18" ht="18" customHeight="1">
      <c r="A40" s="779" t="s">
        <v>1895</v>
      </c>
      <c r="B40" s="2230" t="s">
        <v>2303</v>
      </c>
      <c r="C40" s="781">
        <f ca="1">ROUND(C39*(1-((1+F42)/(1+F40))^F41)/(F40-F42),0)</f>
        <v>364933</v>
      </c>
      <c r="D40" s="812" t="s">
        <v>1807</v>
      </c>
      <c r="E40" s="782" t="s">
        <v>2421</v>
      </c>
      <c r="F40" s="792">
        <f ca="1">INDIRECT("'数据-取费表'!I"&amp;$G$1)</f>
        <v>5.5E-2</v>
      </c>
      <c r="G40" s="2060"/>
      <c r="H40" s="2060"/>
      <c r="I40" s="835" t="s">
        <v>1819</v>
      </c>
      <c r="J40" s="843">
        <f ca="1">1-J39</f>
        <v>-0.26800000000000002</v>
      </c>
      <c r="K40" s="2081"/>
      <c r="L40" s="2060"/>
      <c r="M40" s="2060"/>
    </row>
    <row r="41" spans="1:18" ht="18" customHeight="1">
      <c r="A41" s="784"/>
      <c r="B41" s="785"/>
      <c r="C41" s="786"/>
      <c r="D41" s="819" t="s">
        <v>1808</v>
      </c>
      <c r="E41" s="782" t="s">
        <v>2957</v>
      </c>
      <c r="F41" s="820">
        <f ca="1">IF(INDIRECT("'数据-取费表'!af"&amp;$G$1)=0,INDIRECT("'数据-取费表'!ae"&amp;$G$1),INDIRECT("'数据-取费表'!af"&amp;$G$1))</f>
        <v>29.740000000000002</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0.77700000000000002</v>
      </c>
      <c r="K42" s="2080"/>
      <c r="L42" s="1986"/>
      <c r="M42" s="1986"/>
    </row>
    <row r="43" spans="1:18" ht="18" customHeight="1" thickBot="1">
      <c r="A43" s="821" t="s">
        <v>1787</v>
      </c>
      <c r="B43" s="822" t="s">
        <v>1810</v>
      </c>
      <c r="C43" s="823">
        <f ca="1">ROUND(C40*10000/F43,0)</f>
        <v>4344</v>
      </c>
      <c r="D43" s="824" t="s">
        <v>1811</v>
      </c>
      <c r="E43" s="825" t="s">
        <v>1812</v>
      </c>
      <c r="F43" s="826">
        <f ca="1">INDIRECT("'数据-取费表'!k"&amp;$G$1)</f>
        <v>840160</v>
      </c>
      <c r="G43" s="2060"/>
      <c r="H43" s="1986"/>
      <c r="I43" s="845" t="s">
        <v>1822</v>
      </c>
      <c r="J43" s="846">
        <f ca="1">1-J42</f>
        <v>0.22299999999999998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f ca="1">C67-C40</f>
        <v>-416868</v>
      </c>
      <c r="D46" s="2083"/>
      <c r="E46" s="2083"/>
      <c r="F46" s="2083"/>
      <c r="I46" s="2376" t="s">
        <v>2345</v>
      </c>
      <c r="J46" s="2377"/>
      <c r="K46" s="2378"/>
      <c r="L46" s="3158">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8" t="s">
        <v>2346</v>
      </c>
      <c r="J47" s="2379" t="s">
        <v>3162</v>
      </c>
      <c r="K47" s="3155" t="s">
        <v>2351</v>
      </c>
      <c r="L47" s="3159">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2538</v>
      </c>
      <c r="B48" s="2641" t="s">
        <v>2539</v>
      </c>
      <c r="C48" s="2372">
        <f ca="1">ROUND(F48*F50*F49*(1-F51)/10000,0)</f>
        <v>0</v>
      </c>
      <c r="D48" s="2373" t="s">
        <v>636</v>
      </c>
      <c r="E48" s="2374" t="s">
        <v>2298</v>
      </c>
      <c r="F48" s="2375"/>
      <c r="G48" s="2088"/>
      <c r="I48" s="3124" t="s">
        <v>2347</v>
      </c>
      <c r="J48" s="2380" t="s">
        <v>2352</v>
      </c>
      <c r="K48" s="3156" t="s">
        <v>2353</v>
      </c>
      <c r="L48" s="1906">
        <f ca="1">INDIRECT("'数据-取费表'!f"&amp;$G$1)</f>
        <v>32.74</v>
      </c>
      <c r="O48" s="2396" t="s">
        <v>2381</v>
      </c>
      <c r="P48" s="2397" t="s">
        <v>2407</v>
      </c>
      <c r="Q48" s="2398">
        <f ca="1">C40+J29</f>
        <v>364933</v>
      </c>
      <c r="R48" s="2397" t="s">
        <v>2382</v>
      </c>
    </row>
    <row r="49" spans="1:18" s="2057" customFormat="1" ht="18" customHeight="1" thickBot="1">
      <c r="A49" s="784"/>
      <c r="B49" s="785"/>
      <c r="C49" s="786"/>
      <c r="D49" s="787"/>
      <c r="E49" s="782" t="s">
        <v>1739</v>
      </c>
      <c r="F49" s="783">
        <f ca="1">F7</f>
        <v>840160</v>
      </c>
      <c r="G49" s="2088"/>
      <c r="H49" s="2091"/>
      <c r="I49" s="3124" t="s">
        <v>2348</v>
      </c>
      <c r="J49" s="2381"/>
      <c r="K49" s="3157" t="s">
        <v>2354</v>
      </c>
      <c r="L49" s="2382"/>
      <c r="O49" s="2396" t="s">
        <v>2383</v>
      </c>
      <c r="P49" s="2397" t="s">
        <v>2408</v>
      </c>
      <c r="Q49" s="2398">
        <f ca="1">J60</f>
        <v>9920</v>
      </c>
      <c r="R49" s="2397" t="s">
        <v>2384</v>
      </c>
    </row>
    <row r="50" spans="1:18" s="2057" customFormat="1" ht="18" customHeight="1" thickBot="1">
      <c r="A50" s="784"/>
      <c r="B50" s="785"/>
      <c r="C50" s="786"/>
      <c r="D50" s="787"/>
      <c r="E50" s="782" t="s">
        <v>1740</v>
      </c>
      <c r="F50" s="783">
        <f ca="1">F8</f>
        <v>365</v>
      </c>
      <c r="G50" s="2093"/>
      <c r="H50" s="2091"/>
      <c r="I50" s="3124" t="s">
        <v>2349</v>
      </c>
      <c r="J50" s="3152">
        <f>SUMPRODUCT((I63:I65=J47)*(J62:L62=J48)*(J63:L65))</f>
        <v>60</v>
      </c>
      <c r="K50" s="3157" t="s">
        <v>2355</v>
      </c>
      <c r="L50" s="2382"/>
      <c r="O50" s="2399" t="s">
        <v>2385</v>
      </c>
      <c r="P50" s="2397" t="s">
        <v>2409</v>
      </c>
      <c r="Q50" s="2398">
        <f ca="1">C29</f>
        <v>283488</v>
      </c>
      <c r="R50" s="2397" t="s">
        <v>2382</v>
      </c>
    </row>
    <row r="51" spans="1:18" s="2057" customFormat="1" ht="18" customHeight="1" thickBot="1">
      <c r="A51" s="784"/>
      <c r="B51" s="785"/>
      <c r="C51" s="786"/>
      <c r="D51" s="787"/>
      <c r="E51" s="782" t="s">
        <v>640</v>
      </c>
      <c r="F51" s="2369"/>
      <c r="H51" s="2091"/>
      <c r="I51" s="3149" t="s">
        <v>2350</v>
      </c>
      <c r="J51" s="3153">
        <f>IF(J49="",J50,J49+J50-YEAR('数据-取费表'!B2))</f>
        <v>60</v>
      </c>
      <c r="K51" s="3124" t="s">
        <v>2356</v>
      </c>
      <c r="L51" s="3160">
        <f ca="1">ROUND(-PV(INDIRECT("'数据-取费表'!h"&amp;$G$1),L48,(C39-C13*J36),0),0)</f>
        <v>-81169</v>
      </c>
      <c r="O51" s="2399" t="s">
        <v>2386</v>
      </c>
      <c r="P51" s="2397" t="s">
        <v>2387</v>
      </c>
      <c r="Q51" s="2400">
        <f ca="1">J58</f>
        <v>0.45400000000000001</v>
      </c>
      <c r="R51" s="2401"/>
    </row>
    <row r="52" spans="1:18" s="2057" customFormat="1" ht="18" customHeight="1" thickBot="1">
      <c r="A52" s="779" t="s">
        <v>2537</v>
      </c>
      <c r="B52" s="2492" t="s">
        <v>2460</v>
      </c>
      <c r="C52" s="797">
        <f ca="1">ROUND(IF(F52="押一",C48/12*F11,IF(F52="押二",C48/12*2*F11,IF(F52="押三",C48/12*3*F11,C53*F11))),0)</f>
        <v>0</v>
      </c>
      <c r="D52" s="2499" t="s">
        <v>2968</v>
      </c>
      <c r="E52" s="2496" t="s">
        <v>2465</v>
      </c>
      <c r="F52" s="2619"/>
      <c r="I52" s="3150" t="s">
        <v>2423</v>
      </c>
      <c r="J52" s="2383">
        <v>0.09</v>
      </c>
      <c r="K52" s="3150" t="s">
        <v>2422</v>
      </c>
      <c r="L52" s="2383"/>
      <c r="O52" s="2399" t="s">
        <v>2388</v>
      </c>
      <c r="P52" s="2397" t="s">
        <v>2389</v>
      </c>
      <c r="Q52" s="2400">
        <f>J52</f>
        <v>0.09</v>
      </c>
      <c r="R52" s="2401"/>
    </row>
    <row r="53" spans="1:18" s="2057" customFormat="1" ht="39.75" customHeight="1" thickBot="1">
      <c r="A53" s="784"/>
      <c r="B53" s="2493" t="s">
        <v>2574</v>
      </c>
      <c r="C53" s="2497"/>
      <c r="D53" s="2499"/>
      <c r="E53" s="2496"/>
      <c r="F53" s="798"/>
      <c r="I53" s="3151" t="s">
        <v>2972</v>
      </c>
      <c r="J53" s="3154">
        <f ca="1">IF(M47="住宅",IF(D1="——",MAX(J51,L48),MAX(J51,L48-'数据-取费表'!B20)),IF(D1="——",MIN(J51,L48),MIN(J51,L48-'数据-取费表'!B20)))</f>
        <v>29.740000000000002</v>
      </c>
      <c r="K53" s="3465" t="s">
        <v>2959</v>
      </c>
      <c r="L53" s="3466"/>
      <c r="O53" s="2399" t="s">
        <v>2390</v>
      </c>
      <c r="P53" s="2397" t="s">
        <v>2391</v>
      </c>
      <c r="Q53" s="2398">
        <f ca="1">J53</f>
        <v>29.740000000000002</v>
      </c>
      <c r="R53" s="2397" t="s">
        <v>2392</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374853</v>
      </c>
      <c r="R54" s="2401" t="s">
        <v>2394</v>
      </c>
    </row>
    <row r="55" spans="1:18" s="2057" customFormat="1" ht="18" customHeight="1" thickTop="1" thickBot="1">
      <c r="A55" s="795">
        <v>2</v>
      </c>
      <c r="B55" s="796" t="s">
        <v>644</v>
      </c>
      <c r="C55" s="797">
        <f ca="1">C13</f>
        <v>283488</v>
      </c>
      <c r="D55" s="793"/>
      <c r="E55" s="793"/>
      <c r="F55" s="798"/>
      <c r="I55" s="3163" t="s">
        <v>2357</v>
      </c>
      <c r="J55" s="3099">
        <f ca="1">ROUND(IF(J47="钢混",J57/J50,1-(1-2%)*(J50-J57)/J50),3)</f>
        <v>0.45400000000000001</v>
      </c>
      <c r="K55" s="3164" t="s">
        <v>2358</v>
      </c>
      <c r="L55" s="2384"/>
      <c r="O55" s="2402" t="s">
        <v>2413</v>
      </c>
      <c r="P55" s="1589"/>
      <c r="Q55" s="1601"/>
      <c r="R55" s="1589"/>
    </row>
    <row r="56" spans="1:18" s="2057" customFormat="1" ht="42.75" customHeight="1" thickBot="1">
      <c r="A56" s="1647"/>
      <c r="B56" s="2229" t="s">
        <v>2304</v>
      </c>
      <c r="C56" s="53">
        <f ca="1">C29</f>
        <v>283488</v>
      </c>
      <c r="D56" s="2637"/>
      <c r="E56" s="782"/>
      <c r="F56" s="807"/>
      <c r="I56" s="3165" t="s">
        <v>2359</v>
      </c>
      <c r="J56" s="3175"/>
      <c r="K56" s="3124" t="s">
        <v>2364</v>
      </c>
      <c r="L56" s="1906" t="str">
        <f ca="1">IF(L48&lt;J51,"——",L48-J51)</f>
        <v>——</v>
      </c>
      <c r="O56" s="2393" t="s">
        <v>2377</v>
      </c>
      <c r="P56" s="2394" t="s">
        <v>2378</v>
      </c>
      <c r="Q56" s="2395" t="s">
        <v>2379</v>
      </c>
      <c r="R56" s="2394" t="s">
        <v>2380</v>
      </c>
    </row>
    <row r="57" spans="1:18" s="2057" customFormat="1" ht="28.5" customHeight="1" thickBot="1">
      <c r="A57" s="795" t="s">
        <v>1748</v>
      </c>
      <c r="B57" s="796" t="s">
        <v>651</v>
      </c>
      <c r="C57" s="797">
        <f ca="1">ROUND(C58+C63+C64+C65,0)</f>
        <v>3586</v>
      </c>
      <c r="D57" s="26" t="s">
        <v>1750</v>
      </c>
      <c r="E57" s="2638"/>
      <c r="F57" s="56"/>
      <c r="I57" s="3166" t="s">
        <v>2360</v>
      </c>
      <c r="J57" s="3167">
        <f ca="1">IF(OR(M47="住宅",J51&lt;L48,J56="是"),"——",J51-L48)</f>
        <v>27.259999999999998</v>
      </c>
      <c r="K57" s="3124" t="s">
        <v>2365</v>
      </c>
      <c r="L57" s="1906" t="str">
        <f ca="1">IF(L48&lt;J51,"——",IF(L55="比较法",L49,IF(L55="基准地价",L50,L51)))</f>
        <v>——</v>
      </c>
      <c r="O57" s="2396" t="s">
        <v>2381</v>
      </c>
      <c r="P57" s="2397" t="s">
        <v>2411</v>
      </c>
      <c r="Q57" s="2398">
        <f ca="1">C40+J29</f>
        <v>364933</v>
      </c>
      <c r="R57" s="2397" t="s">
        <v>2382</v>
      </c>
    </row>
    <row r="58" spans="1:18" s="2057" customFormat="1" ht="28.5" customHeight="1" thickBot="1">
      <c r="A58" s="1646" t="s">
        <v>1824</v>
      </c>
      <c r="B58" s="782" t="s">
        <v>656</v>
      </c>
      <c r="C58" s="53">
        <f ca="1">ROUND(IF(项目基本情况!B11="自然人",C47*F58,C59+C60+C61),1)</f>
        <v>42</v>
      </c>
      <c r="D58" s="2636" t="s">
        <v>657</v>
      </c>
      <c r="E58" s="2637" t="s">
        <v>690</v>
      </c>
      <c r="F58" s="808" t="str">
        <f ca="1">IF(项目基本情况!B11="企业","",IF(INDIRECT("'数据-取费表'!c"&amp;$G$1)="住宅",5%,IF(F48*F49*F50/12/(1+'数据-取费表'!C42)&gt;20000,12%,7%)))</f>
        <v/>
      </c>
      <c r="I58" s="3166" t="s">
        <v>2361</v>
      </c>
      <c r="J58" s="3100">
        <f ca="1">IF(J55&lt;0.4,0.4,J55)</f>
        <v>0.45400000000000001</v>
      </c>
      <c r="K58" s="3124"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1831</v>
      </c>
      <c r="B59" s="782" t="s">
        <v>660</v>
      </c>
      <c r="C59" s="53">
        <f ca="1">ROUND(C47*F59/1.05,1)</f>
        <v>0</v>
      </c>
      <c r="D59" s="2637" t="s">
        <v>1756</v>
      </c>
      <c r="E59" s="782" t="s">
        <v>1747</v>
      </c>
      <c r="F59" s="807">
        <f t="shared" ref="F59:F65" si="0">F32</f>
        <v>5.5000000000000007E-2</v>
      </c>
      <c r="I59" s="3166" t="s">
        <v>2362</v>
      </c>
      <c r="J59" s="3167">
        <f ca="1">IF(OR(M47="住宅",J51&lt;L48,J56="是"),"——",ROUND(C29*J58,0))</f>
        <v>128704</v>
      </c>
      <c r="K59" s="3124"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1832</v>
      </c>
      <c r="B60" s="782" t="s">
        <v>1758</v>
      </c>
      <c r="C60" s="53">
        <f ca="1">IF(D60="按租金收入计税",ROUND(C47*F60,1),IF(D60="按房产原值计税",ROUND(C56*F60*0.7,1),INDIRECT("'数据-取费表'!Aj"&amp;$G$1)))</f>
        <v>0</v>
      </c>
      <c r="D60" s="2637" t="str">
        <f>D33</f>
        <v>按租金收入计税</v>
      </c>
      <c r="E60" s="782" t="s">
        <v>1747</v>
      </c>
      <c r="F60" s="807">
        <f t="shared" si="0"/>
        <v>0.12</v>
      </c>
      <c r="I60" s="3168" t="s">
        <v>2363</v>
      </c>
      <c r="J60" s="3169">
        <f ca="1">IF(OR(M47="住宅",J51&lt;L48,J56="是"),"0",ROUND(J59/(1+J52)^J53,0))</f>
        <v>9920</v>
      </c>
      <c r="K60" s="3170" t="s">
        <v>2368</v>
      </c>
      <c r="L60" s="3169">
        <f ca="1">IF(OR(M47="住宅",L48&lt;J51),0,ROUND(L57*(L58/L59-1),0))</f>
        <v>0</v>
      </c>
      <c r="O60" s="2399" t="s">
        <v>2386</v>
      </c>
      <c r="P60" s="2397" t="s">
        <v>2395</v>
      </c>
      <c r="Q60" s="2400">
        <f>L52</f>
        <v>0</v>
      </c>
      <c r="R60" s="2401"/>
    </row>
    <row r="61" spans="1:18" s="2057" customFormat="1" ht="18" customHeight="1" thickBot="1">
      <c r="A61" s="1648" t="s">
        <v>1833</v>
      </c>
      <c r="B61" s="339" t="s">
        <v>668</v>
      </c>
      <c r="C61" s="54">
        <f ca="1">ROUND(F61*F62/10000,1)</f>
        <v>42</v>
      </c>
      <c r="D61" s="812" t="s">
        <v>669</v>
      </c>
      <c r="E61" s="782" t="s">
        <v>670</v>
      </c>
      <c r="F61" s="638">
        <f t="shared" si="0"/>
        <v>2</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210040</v>
      </c>
      <c r="I62" s="3171" t="s">
        <v>2369</v>
      </c>
      <c r="J62" s="3172" t="s">
        <v>2370</v>
      </c>
      <c r="K62" s="3172" t="s">
        <v>2371</v>
      </c>
      <c r="L62" s="3172" t="s">
        <v>2352</v>
      </c>
      <c r="M62" s="3173" t="s">
        <v>2935</v>
      </c>
      <c r="O62" s="2399" t="s">
        <v>2390</v>
      </c>
      <c r="P62" s="2397" t="str">
        <f>K59</f>
        <v>建设期及建筑物耐用年限下的土地年期修正系数Kn</v>
      </c>
      <c r="Q62" s="2398" t="e">
        <f ca="1">L59</f>
        <v>#DIV/0!</v>
      </c>
      <c r="R62" s="2401" t="s">
        <v>2399</v>
      </c>
    </row>
    <row r="63" spans="1:18" s="2057" customFormat="1" ht="16.2" thickBot="1">
      <c r="A63" s="1646" t="s">
        <v>1889</v>
      </c>
      <c r="B63" s="782" t="s">
        <v>676</v>
      </c>
      <c r="C63" s="53">
        <f ca="1">ROUND(C56*F63,1)</f>
        <v>3118.4</v>
      </c>
      <c r="D63" s="2637" t="s">
        <v>1803</v>
      </c>
      <c r="E63" s="782" t="s">
        <v>1747</v>
      </c>
      <c r="F63" s="815">
        <f t="shared" ca="1" si="0"/>
        <v>1.0999999999999999E-2</v>
      </c>
      <c r="I63" s="3171" t="s">
        <v>2372</v>
      </c>
      <c r="J63" s="3172">
        <v>70</v>
      </c>
      <c r="K63" s="3172">
        <v>50</v>
      </c>
      <c r="L63" s="3172">
        <v>80</v>
      </c>
      <c r="M63" s="3174">
        <v>0.02</v>
      </c>
      <c r="O63" s="2396" t="s">
        <v>2393</v>
      </c>
      <c r="P63" s="2397" t="s">
        <v>2410</v>
      </c>
      <c r="Q63" s="2398">
        <f ca="1">Q57+Q58</f>
        <v>364933</v>
      </c>
      <c r="R63" s="2401" t="s">
        <v>2394</v>
      </c>
    </row>
    <row r="64" spans="1:18" s="2057" customFormat="1" ht="16.2" thickBot="1">
      <c r="A64" s="1646" t="s">
        <v>1890</v>
      </c>
      <c r="B64" s="782" t="s">
        <v>679</v>
      </c>
      <c r="C64" s="53">
        <f ca="1">ROUND(C55*F64,1)</f>
        <v>425.2</v>
      </c>
      <c r="D64" s="2637" t="s">
        <v>680</v>
      </c>
      <c r="E64" s="782" t="s">
        <v>1747</v>
      </c>
      <c r="F64" s="816">
        <f t="shared" ca="1" si="0"/>
        <v>1.5E-3</v>
      </c>
      <c r="I64" s="3171" t="s">
        <v>2373</v>
      </c>
      <c r="J64" s="3172">
        <v>50</v>
      </c>
      <c r="K64" s="3172">
        <v>35</v>
      </c>
      <c r="L64" s="3172">
        <v>60</v>
      </c>
      <c r="M64" s="844">
        <v>0</v>
      </c>
      <c r="O64" s="2402" t="s">
        <v>2417</v>
      </c>
      <c r="P64" s="1589"/>
      <c r="Q64" s="1601"/>
      <c r="R64" s="1589"/>
    </row>
    <row r="65" spans="1:18" s="2057" customFormat="1" ht="16.2" thickBot="1">
      <c r="A65" s="1646" t="s">
        <v>1891</v>
      </c>
      <c r="B65" s="782" t="s">
        <v>666</v>
      </c>
      <c r="C65" s="53">
        <f ca="1">ROUND(C47*F65,1)</f>
        <v>0</v>
      </c>
      <c r="D65" s="2637" t="s">
        <v>683</v>
      </c>
      <c r="E65" s="782" t="s">
        <v>1747</v>
      </c>
      <c r="F65" s="792">
        <f t="shared" ca="1" si="0"/>
        <v>0.01</v>
      </c>
      <c r="I65" s="3171" t="s">
        <v>2374</v>
      </c>
      <c r="J65" s="3172">
        <v>40</v>
      </c>
      <c r="K65" s="3172">
        <v>30</v>
      </c>
      <c r="L65" s="3172">
        <v>50</v>
      </c>
      <c r="M65" s="3174">
        <v>0.02</v>
      </c>
      <c r="O65" s="2393" t="s">
        <v>2377</v>
      </c>
      <c r="P65" s="2394" t="s">
        <v>2378</v>
      </c>
      <c r="Q65" s="2395" t="s">
        <v>2379</v>
      </c>
      <c r="R65" s="2394" t="s">
        <v>2380</v>
      </c>
    </row>
    <row r="66" spans="1:18" s="2057" customFormat="1" ht="24.6" thickBot="1">
      <c r="A66" s="795" t="s">
        <v>1776</v>
      </c>
      <c r="B66" s="3008" t="s">
        <v>2823</v>
      </c>
      <c r="C66" s="797">
        <f ca="1">C47-C57</f>
        <v>-3586</v>
      </c>
      <c r="D66" s="2636" t="s">
        <v>700</v>
      </c>
      <c r="E66" s="2635"/>
      <c r="F66" s="818"/>
      <c r="K66" s="2084"/>
      <c r="O66" s="2396" t="s">
        <v>2381</v>
      </c>
      <c r="P66" s="2397" t="s">
        <v>2411</v>
      </c>
      <c r="Q66" s="2398">
        <f ca="1">C40+J29</f>
        <v>364933</v>
      </c>
      <c r="R66" s="2397" t="s">
        <v>2382</v>
      </c>
    </row>
    <row r="67" spans="1:18" s="2057" customFormat="1" ht="19.2" thickBot="1">
      <c r="A67" s="779" t="s">
        <v>1780</v>
      </c>
      <c r="B67" s="2230" t="s">
        <v>2303</v>
      </c>
      <c r="C67" s="781">
        <f ca="1">ROUND(C66*(1-((1+F69)/(1+F67))^F68)/(F67-F69),0)</f>
        <v>-51935</v>
      </c>
      <c r="D67" s="812" t="s">
        <v>704</v>
      </c>
      <c r="E67" s="782" t="s">
        <v>705</v>
      </c>
      <c r="F67" s="792">
        <f ca="1">F40</f>
        <v>5.5E-2</v>
      </c>
      <c r="K67" s="2084"/>
      <c r="O67" s="2396" t="s">
        <v>2383</v>
      </c>
      <c r="P67" s="2397" t="s">
        <v>2414</v>
      </c>
      <c r="Q67" s="2398">
        <f ca="1">L60</f>
        <v>0</v>
      </c>
      <c r="R67" s="2401" t="s">
        <v>2416</v>
      </c>
    </row>
    <row r="68" spans="1:18" ht="20.399999999999999" thickBot="1">
      <c r="A68" s="784"/>
      <c r="B68" s="785"/>
      <c r="C68" s="786"/>
      <c r="D68" s="819" t="s">
        <v>1808</v>
      </c>
      <c r="E68" s="782" t="s">
        <v>1784</v>
      </c>
      <c r="F68" s="820">
        <f ca="1">F41</f>
        <v>29.740000000000002</v>
      </c>
      <c r="O68" s="2399" t="s">
        <v>2385</v>
      </c>
      <c r="P68" s="2397" t="s">
        <v>2415</v>
      </c>
      <c r="Q68" s="2403">
        <f ca="1">L51</f>
        <v>-81169</v>
      </c>
      <c r="R68" s="2404" t="s">
        <v>2418</v>
      </c>
    </row>
    <row r="69" spans="1:18" ht="19.2" thickBot="1">
      <c r="A69" s="788"/>
      <c r="B69" s="789"/>
      <c r="C69" s="790"/>
      <c r="D69" s="814"/>
      <c r="E69" s="782" t="s">
        <v>710</v>
      </c>
      <c r="F69" s="2369"/>
      <c r="O69" s="2399" t="s">
        <v>2386</v>
      </c>
      <c r="P69" s="2405" t="s">
        <v>2400</v>
      </c>
      <c r="Q69" s="2398">
        <f ca="1">ROUND(Q70-Q71*Q72,0)</f>
        <v>-5088</v>
      </c>
      <c r="R69" s="2401"/>
    </row>
    <row r="70" spans="1:18" ht="16.2" thickBot="1">
      <c r="A70" s="821" t="s">
        <v>1787</v>
      </c>
      <c r="B70" s="822" t="s">
        <v>1810</v>
      </c>
      <c r="C70" s="823">
        <f ca="1">ROUND(C67*10000/F70,0)</f>
        <v>-618</v>
      </c>
      <c r="D70" s="824" t="s">
        <v>1811</v>
      </c>
      <c r="E70" s="825" t="s">
        <v>1812</v>
      </c>
      <c r="F70" s="826">
        <f ca="1">F43</f>
        <v>840160</v>
      </c>
      <c r="O70" s="2399" t="s">
        <v>2401</v>
      </c>
      <c r="P70" s="2405" t="s">
        <v>2402</v>
      </c>
      <c r="Q70" s="2398">
        <f ca="1">C39</f>
        <v>19008</v>
      </c>
      <c r="R70" s="2397" t="s">
        <v>2382</v>
      </c>
    </row>
    <row r="71" spans="1:18" ht="16.2" thickBot="1">
      <c r="O71" s="2399" t="s">
        <v>2403</v>
      </c>
      <c r="P71" s="2405" t="s">
        <v>2404</v>
      </c>
      <c r="Q71" s="2398">
        <f ca="1">C13</f>
        <v>283488</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364933</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4.4"/>
  <cols>
    <col min="1" max="1" width="10.44140625" customWidth="1"/>
    <col min="2" max="2" width="12.88671875" customWidth="1"/>
    <col min="3" max="3" width="8.77734375" customWidth="1"/>
  </cols>
  <sheetData>
    <row r="1" spans="1:9" ht="15.6">
      <c r="A1" s="3467" t="s">
        <v>2472</v>
      </c>
      <c r="B1" s="3468"/>
      <c r="C1" s="3469"/>
      <c r="D1" s="3470">
        <f>SUM(I10,I15,I20,I21,I23)</f>
        <v>0</v>
      </c>
      <c r="E1" s="3470"/>
      <c r="F1" s="3470"/>
      <c r="G1" s="3470"/>
      <c r="H1" s="3470"/>
      <c r="I1" s="3471"/>
    </row>
    <row r="2" spans="1:9">
      <c r="A2" s="3472" t="s">
        <v>2473</v>
      </c>
      <c r="B2" s="3473" t="s">
        <v>2474</v>
      </c>
      <c r="C2" s="3473"/>
      <c r="D2" s="2505" t="s">
        <v>2475</v>
      </c>
      <c r="E2" s="2505" t="s">
        <v>2476</v>
      </c>
      <c r="F2" s="2505" t="s">
        <v>2477</v>
      </c>
      <c r="G2" s="2505" t="s">
        <v>2478</v>
      </c>
      <c r="H2" s="2505" t="s">
        <v>2479</v>
      </c>
      <c r="I2" s="2506" t="s">
        <v>2480</v>
      </c>
    </row>
    <row r="3" spans="1:9">
      <c r="A3" s="3472"/>
      <c r="B3" s="3473" t="s">
        <v>2481</v>
      </c>
      <c r="C3" s="3473"/>
      <c r="D3" s="2507"/>
      <c r="E3" s="2505"/>
      <c r="F3" s="2508"/>
      <c r="G3" s="2508"/>
      <c r="H3" s="2509"/>
      <c r="I3" s="2510">
        <f>ROUND(D3*E3*F3*G3*H3/10000,0)</f>
        <v>0</v>
      </c>
    </row>
    <row r="4" spans="1:9">
      <c r="A4" s="3472"/>
      <c r="B4" s="3473" t="s">
        <v>2482</v>
      </c>
      <c r="C4" s="3473"/>
      <c r="D4" s="2507"/>
      <c r="E4" s="2505"/>
      <c r="F4" s="2508"/>
      <c r="G4" s="2508"/>
      <c r="H4" s="2509"/>
      <c r="I4" s="2510">
        <f t="shared" ref="I4:I9" si="0">ROUND(D4*E4*F4*G4*H4/10000,0)</f>
        <v>0</v>
      </c>
    </row>
    <row r="5" spans="1:9">
      <c r="A5" s="3472"/>
      <c r="B5" s="3473" t="s">
        <v>2483</v>
      </c>
      <c r="C5" s="3473"/>
      <c r="D5" s="2507"/>
      <c r="E5" s="2505"/>
      <c r="F5" s="2508"/>
      <c r="G5" s="2508"/>
      <c r="H5" s="2509"/>
      <c r="I5" s="2510">
        <f t="shared" si="0"/>
        <v>0</v>
      </c>
    </row>
    <row r="6" spans="1:9">
      <c r="A6" s="3472"/>
      <c r="B6" s="3473" t="s">
        <v>2484</v>
      </c>
      <c r="C6" s="3473"/>
      <c r="D6" s="2507"/>
      <c r="E6" s="2505"/>
      <c r="F6" s="2508"/>
      <c r="G6" s="2508"/>
      <c r="H6" s="2509"/>
      <c r="I6" s="2510">
        <f t="shared" si="0"/>
        <v>0</v>
      </c>
    </row>
    <row r="7" spans="1:9">
      <c r="A7" s="3472"/>
      <c r="B7" s="3473" t="s">
        <v>2485</v>
      </c>
      <c r="C7" s="3473"/>
      <c r="D7" s="2507"/>
      <c r="E7" s="2505"/>
      <c r="F7" s="2508"/>
      <c r="G7" s="2508"/>
      <c r="H7" s="2509"/>
      <c r="I7" s="2510">
        <f t="shared" si="0"/>
        <v>0</v>
      </c>
    </row>
    <row r="8" spans="1:9">
      <c r="A8" s="3472"/>
      <c r="B8" s="3473" t="s">
        <v>2486</v>
      </c>
      <c r="C8" s="3473"/>
      <c r="D8" s="2507"/>
      <c r="E8" s="2505"/>
      <c r="F8" s="2508"/>
      <c r="G8" s="2508"/>
      <c r="H8" s="2509"/>
      <c r="I8" s="2510">
        <f t="shared" si="0"/>
        <v>0</v>
      </c>
    </row>
    <row r="9" spans="1:9">
      <c r="A9" s="3472"/>
      <c r="B9" s="3473" t="s">
        <v>2487</v>
      </c>
      <c r="C9" s="3473"/>
      <c r="D9" s="2507"/>
      <c r="E9" s="2505"/>
      <c r="F9" s="2508"/>
      <c r="G9" s="2508"/>
      <c r="H9" s="2509"/>
      <c r="I9" s="2510">
        <f t="shared" si="0"/>
        <v>0</v>
      </c>
    </row>
    <row r="10" spans="1:9">
      <c r="A10" s="3472"/>
      <c r="B10" s="3474" t="s">
        <v>2488</v>
      </c>
      <c r="C10" s="3474"/>
      <c r="D10" s="2511">
        <v>527</v>
      </c>
      <c r="E10" s="2511" t="e">
        <f>ROUND(D1*10000/D10/H9,0)</f>
        <v>#DIV/0!</v>
      </c>
      <c r="F10" s="2512"/>
      <c r="G10" s="2512"/>
      <c r="H10" s="2513"/>
      <c r="I10" s="2514">
        <f>SUM(I3:I9)</f>
        <v>0</v>
      </c>
    </row>
    <row r="11" spans="1:9" ht="15.6">
      <c r="A11" s="3472" t="s">
        <v>2489</v>
      </c>
      <c r="B11" s="3473" t="s">
        <v>2490</v>
      </c>
      <c r="C11" s="3473"/>
      <c r="D11" s="2507" t="s">
        <v>2491</v>
      </c>
      <c r="E11" s="2507" t="s">
        <v>2492</v>
      </c>
      <c r="F11" s="2508" t="s">
        <v>2493</v>
      </c>
      <c r="G11" s="2508" t="s">
        <v>2494</v>
      </c>
      <c r="H11" s="2515" t="s">
        <v>2495</v>
      </c>
      <c r="I11" s="2506" t="s">
        <v>2496</v>
      </c>
    </row>
    <row r="12" spans="1:9">
      <c r="A12" s="3472"/>
      <c r="B12" s="3473" t="s">
        <v>2497</v>
      </c>
      <c r="C12" s="3473"/>
      <c r="D12" s="2507"/>
      <c r="E12" s="2507"/>
      <c r="F12" s="2508"/>
      <c r="G12" s="2509"/>
      <c r="H12" s="2516"/>
      <c r="I12" s="2506">
        <f>ROUND(D12*E12*F12*G12/10000,0)</f>
        <v>0</v>
      </c>
    </row>
    <row r="13" spans="1:9">
      <c r="A13" s="3472"/>
      <c r="B13" s="3473" t="s">
        <v>2498</v>
      </c>
      <c r="C13" s="3473"/>
      <c r="D13" s="2507"/>
      <c r="E13" s="2507"/>
      <c r="F13" s="2508"/>
      <c r="G13" s="2509"/>
      <c r="H13" s="2516"/>
      <c r="I13" s="2506">
        <f>ROUND(D13*E13*F13*G13/10000,0)</f>
        <v>0</v>
      </c>
    </row>
    <row r="14" spans="1:9">
      <c r="A14" s="3472"/>
      <c r="B14" s="3473" t="s">
        <v>2499</v>
      </c>
      <c r="C14" s="3473"/>
      <c r="D14" s="2507"/>
      <c r="E14" s="2507"/>
      <c r="F14" s="2508"/>
      <c r="G14" s="2509"/>
      <c r="H14" s="2516"/>
      <c r="I14" s="2506">
        <f>ROUND(D14*E14*F14*G14/10000,0)</f>
        <v>0</v>
      </c>
    </row>
    <row r="15" spans="1:9">
      <c r="A15" s="3472"/>
      <c r="B15" s="3474" t="s">
        <v>2488</v>
      </c>
      <c r="C15" s="3474"/>
      <c r="D15" s="2511"/>
      <c r="E15" s="2511">
        <f>SUM(E12:E14)</f>
        <v>0</v>
      </c>
      <c r="F15" s="2512"/>
      <c r="G15" s="2509"/>
      <c r="H15" s="2516"/>
      <c r="I15" s="2517">
        <f>SUM(I12:I14)</f>
        <v>0</v>
      </c>
    </row>
    <row r="16" spans="1:9" ht="24">
      <c r="A16" s="3472" t="s">
        <v>2500</v>
      </c>
      <c r="B16" s="3473" t="s">
        <v>2501</v>
      </c>
      <c r="C16" s="3473"/>
      <c r="D16" s="2507" t="s">
        <v>2502</v>
      </c>
      <c r="E16" s="2518" t="s">
        <v>2503</v>
      </c>
      <c r="F16" s="2508" t="s">
        <v>2504</v>
      </c>
      <c r="G16" s="2509" t="s">
        <v>2494</v>
      </c>
      <c r="H16" s="2515" t="s">
        <v>2495</v>
      </c>
      <c r="I16" s="2506" t="s">
        <v>2496</v>
      </c>
    </row>
    <row r="17" spans="1:9" ht="15.6">
      <c r="A17" s="3472"/>
      <c r="B17" s="3473" t="s">
        <v>2505</v>
      </c>
      <c r="C17" s="3473"/>
      <c r="D17" s="2507"/>
      <c r="E17" s="2507"/>
      <c r="F17" s="2508"/>
      <c r="G17" s="2509"/>
      <c r="H17" s="2519"/>
      <c r="I17" s="2520">
        <f>ROUND(D17*E17*F17*G17/10000,0)</f>
        <v>0</v>
      </c>
    </row>
    <row r="18" spans="1:9" ht="15.6">
      <c r="A18" s="3472"/>
      <c r="B18" s="3473" t="s">
        <v>2506</v>
      </c>
      <c r="C18" s="3473"/>
      <c r="D18" s="2507"/>
      <c r="E18" s="2507"/>
      <c r="F18" s="2508"/>
      <c r="G18" s="2509"/>
      <c r="H18" s="2519"/>
      <c r="I18" s="2520">
        <f>ROUND(D18*E18*F18*G18/10000,0)</f>
        <v>0</v>
      </c>
    </row>
    <row r="19" spans="1:9" ht="15.6">
      <c r="A19" s="3472"/>
      <c r="B19" s="3473" t="s">
        <v>2507</v>
      </c>
      <c r="C19" s="3473"/>
      <c r="D19" s="2507"/>
      <c r="E19" s="2507"/>
      <c r="F19" s="2508"/>
      <c r="G19" s="2509"/>
      <c r="H19" s="2519"/>
      <c r="I19" s="2520">
        <f>ROUND(D19*E19*F19*G19/10000,0)</f>
        <v>0</v>
      </c>
    </row>
    <row r="20" spans="1:9">
      <c r="A20" s="3472"/>
      <c r="B20" s="3474" t="s">
        <v>2488</v>
      </c>
      <c r="C20" s="3474"/>
      <c r="D20" s="2511">
        <f>SUM(D17:D19)</f>
        <v>0</v>
      </c>
      <c r="E20" s="2511"/>
      <c r="F20" s="2512"/>
      <c r="G20" s="2509"/>
      <c r="H20" s="2516"/>
      <c r="I20" s="2517">
        <f>SUM(I17:I19)</f>
        <v>0</v>
      </c>
    </row>
    <row r="21" spans="1:9">
      <c r="A21" s="3472" t="s">
        <v>2508</v>
      </c>
      <c r="B21" s="3476"/>
      <c r="C21" s="3476"/>
      <c r="D21" s="3476"/>
      <c r="E21" s="3476"/>
      <c r="F21" s="3476"/>
      <c r="G21" s="3476"/>
      <c r="H21" s="2521">
        <v>0.1</v>
      </c>
      <c r="I21" s="2514">
        <f>ROUND(I10*H21,0)</f>
        <v>0</v>
      </c>
    </row>
    <row r="22" spans="1:9" ht="15.6">
      <c r="A22" s="3477" t="s">
        <v>2509</v>
      </c>
      <c r="B22" s="3478"/>
      <c r="C22" s="3479"/>
      <c r="D22" s="2522" t="s">
        <v>2510</v>
      </c>
      <c r="E22" s="2522" t="s">
        <v>2511</v>
      </c>
      <c r="F22" s="2523" t="s">
        <v>2512</v>
      </c>
      <c r="G22" s="2523" t="s">
        <v>2513</v>
      </c>
      <c r="H22" s="2515" t="s">
        <v>2514</v>
      </c>
      <c r="I22" s="2506" t="s">
        <v>2515</v>
      </c>
    </row>
    <row r="23" spans="1:9" ht="15" thickBot="1">
      <c r="A23" s="3480"/>
      <c r="B23" s="3481"/>
      <c r="C23" s="3482"/>
      <c r="D23" s="2524"/>
      <c r="E23" s="2524"/>
      <c r="F23" s="2524"/>
      <c r="G23" s="2525"/>
      <c r="H23" s="2526"/>
      <c r="I23" s="2527">
        <f>ROUND(E23*D23*F23*(1-G23)/10000,0)</f>
        <v>0</v>
      </c>
    </row>
    <row r="26" spans="1:9">
      <c r="A26" s="2528" t="s">
        <v>2516</v>
      </c>
      <c r="B26" s="2528"/>
      <c r="C26" s="2528"/>
      <c r="D26" s="2528"/>
      <c r="E26" s="3483">
        <f>C27-C30-C31-C32</f>
        <v>0</v>
      </c>
      <c r="F26" s="3483"/>
      <c r="G26" s="3483"/>
      <c r="H26" s="3041" t="s">
        <v>2844</v>
      </c>
    </row>
    <row r="27" spans="1:9">
      <c r="A27" s="2529">
        <v>1</v>
      </c>
      <c r="B27" s="2530" t="s">
        <v>2517</v>
      </c>
      <c r="C27" s="2530"/>
      <c r="D27" s="2530"/>
      <c r="E27" s="3484"/>
      <c r="F27" s="3484"/>
      <c r="G27" s="3484"/>
    </row>
    <row r="28" spans="1:9">
      <c r="A28" s="2531" t="s">
        <v>2518</v>
      </c>
      <c r="B28" s="2530" t="s">
        <v>2519</v>
      </c>
      <c r="C28" s="2530"/>
      <c r="D28" s="2530"/>
      <c r="E28" s="3484"/>
      <c r="F28" s="3484"/>
      <c r="G28" s="3484"/>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75"/>
      <c r="F32" s="3475"/>
      <c r="G32" s="3475"/>
    </row>
    <row r="33" spans="1:7" hidden="1">
      <c r="A33" s="3485" t="s">
        <v>2527</v>
      </c>
      <c r="B33" s="3486"/>
      <c r="C33" s="3486"/>
      <c r="D33" s="3487"/>
      <c r="E33" s="3483"/>
      <c r="F33" s="3483"/>
      <c r="G33" s="3483"/>
    </row>
    <row r="34" spans="1:7" hidden="1">
      <c r="A34" s="2533">
        <v>1</v>
      </c>
      <c r="B34" s="2530" t="s">
        <v>2528</v>
      </c>
      <c r="C34" s="2530"/>
      <c r="D34" s="2530"/>
      <c r="E34" s="3484"/>
      <c r="F34" s="3484"/>
      <c r="G34" s="3484"/>
    </row>
    <row r="35" spans="1:7" hidden="1">
      <c r="A35" s="2533">
        <v>2</v>
      </c>
      <c r="B35" s="2530" t="s">
        <v>2529</v>
      </c>
      <c r="C35" s="2530"/>
      <c r="D35" s="2530"/>
      <c r="E35" s="3484"/>
      <c r="F35" s="3484"/>
      <c r="G35" s="3484"/>
    </row>
    <row r="36" spans="1:7" hidden="1">
      <c r="A36" s="2533">
        <v>3</v>
      </c>
      <c r="B36" s="2530" t="s">
        <v>2530</v>
      </c>
      <c r="C36" s="2530"/>
      <c r="D36" s="2530"/>
      <c r="E36" s="3484"/>
      <c r="F36" s="3484"/>
      <c r="G36" s="3484"/>
    </row>
    <row r="37" spans="1:7" hidden="1">
      <c r="A37" s="2533">
        <v>4</v>
      </c>
      <c r="B37" s="2530" t="s">
        <v>2531</v>
      </c>
      <c r="C37" s="2530"/>
      <c r="D37" s="2530"/>
      <c r="E37" s="3484"/>
      <c r="F37" s="3484"/>
      <c r="G37" s="3484"/>
    </row>
    <row r="38" spans="1:7" hidden="1">
      <c r="A38" s="3485" t="s">
        <v>2532</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2442</v>
      </c>
      <c r="B8" s="2470" t="s">
        <v>2444</v>
      </c>
      <c r="C8" s="2471"/>
      <c r="D8" s="747"/>
      <c r="E8" s="748"/>
      <c r="F8" s="748"/>
      <c r="G8" s="749"/>
    </row>
    <row r="9" spans="1:25" s="2181" customFormat="1" ht="13.5" customHeight="1">
      <c r="A9" s="2467" t="s">
        <v>2443</v>
      </c>
      <c r="B9" s="2470" t="s">
        <v>2445</v>
      </c>
      <c r="C9" s="2471"/>
      <c r="D9" s="747"/>
      <c r="E9" s="748"/>
      <c r="F9" s="748"/>
      <c r="G9" s="749"/>
    </row>
    <row r="10" spans="1:25" s="2181" customFormat="1" ht="36">
      <c r="A10" s="2467">
        <v>2</v>
      </c>
      <c r="B10" s="746" t="s">
        <v>613</v>
      </c>
      <c r="C10" s="747">
        <f>C11+C14+C15</f>
        <v>0</v>
      </c>
      <c r="D10" s="758">
        <f>'数据-汇总表'!E3</f>
        <v>840160</v>
      </c>
      <c r="E10" s="747">
        <f>'数据-取费表'!B31</f>
        <v>100</v>
      </c>
      <c r="F10" s="759"/>
      <c r="G10" s="757" t="s">
        <v>614</v>
      </c>
    </row>
    <row r="11" spans="1:25" s="2181" customFormat="1" ht="13.5" customHeight="1">
      <c r="A11" s="2467" t="s">
        <v>2442</v>
      </c>
      <c r="B11" s="750" t="s">
        <v>610</v>
      </c>
      <c r="C11" s="751">
        <f>'数据-取费表'!B29</f>
        <v>0</v>
      </c>
      <c r="D11" s="752"/>
      <c r="E11" s="751"/>
      <c r="F11" s="753"/>
      <c r="G11" s="2476" t="s">
        <v>2453</v>
      </c>
    </row>
    <row r="12" spans="1:25" s="2181" customFormat="1" ht="13.5" customHeight="1">
      <c r="A12" s="2474" t="s">
        <v>2450</v>
      </c>
      <c r="B12" s="754" t="s">
        <v>611</v>
      </c>
      <c r="C12" s="755">
        <f>ROUND(D12*E12/10000,0)</f>
        <v>0</v>
      </c>
      <c r="D12" s="756">
        <f>'数据-汇总表'!E5</f>
        <v>0</v>
      </c>
      <c r="E12" s="755">
        <f>'数据-取费表'!B27</f>
        <v>75</v>
      </c>
      <c r="F12" s="753"/>
      <c r="G12" s="757"/>
    </row>
    <row r="13" spans="1:25" s="2181" customFormat="1" ht="13.5" customHeight="1">
      <c r="A13" s="2474" t="s">
        <v>2449</v>
      </c>
      <c r="B13" s="754" t="s">
        <v>612</v>
      </c>
      <c r="C13" s="755">
        <f>ROUND(D13*E13/10000,0)</f>
        <v>6301</v>
      </c>
      <c r="D13" s="756">
        <f>'数据-汇总表'!E6</f>
        <v>840160</v>
      </c>
      <c r="E13" s="755">
        <f>'数据-取费表'!B28</f>
        <v>75</v>
      </c>
      <c r="F13" s="753"/>
      <c r="G13" s="757"/>
    </row>
    <row r="14" spans="1:25" s="2181" customFormat="1" ht="13.5" customHeight="1">
      <c r="A14" s="2467" t="s">
        <v>2443</v>
      </c>
      <c r="B14" s="2473" t="s">
        <v>2446</v>
      </c>
      <c r="C14" s="2471"/>
      <c r="D14" s="756"/>
      <c r="E14" s="755"/>
      <c r="F14" s="2472"/>
      <c r="G14" s="2475" t="s">
        <v>2451</v>
      </c>
    </row>
    <row r="15" spans="1:25" s="2181" customFormat="1" ht="13.5" customHeight="1">
      <c r="A15" s="2467" t="s">
        <v>2448</v>
      </c>
      <c r="B15" s="2473" t="s">
        <v>2447</v>
      </c>
      <c r="C15" s="2471"/>
      <c r="D15" s="756"/>
      <c r="E15" s="755"/>
      <c r="F15" s="2472"/>
      <c r="G15" s="2475" t="s">
        <v>2452</v>
      </c>
    </row>
    <row r="16" spans="1:25" s="2182" customFormat="1" ht="48">
      <c r="A16" s="2467">
        <v>3</v>
      </c>
      <c r="B16" s="746" t="s">
        <v>615</v>
      </c>
      <c r="C16" s="2471"/>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67">
        <v>7</v>
      </c>
      <c r="B20" s="746" t="s">
        <v>621</v>
      </c>
      <c r="C20" s="747">
        <f ca="1">ROUND(C19*F20,0)</f>
        <v>0</v>
      </c>
      <c r="D20" s="758"/>
      <c r="E20" s="747"/>
      <c r="F20" s="1345"/>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0.79800000000000004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2621" t="s">
        <v>719</v>
      </c>
      <c r="C1" s="2622" t="s">
        <v>720</v>
      </c>
      <c r="D1" s="2623" t="s">
        <v>2982</v>
      </c>
      <c r="E1" s="2624"/>
      <c r="F1" s="2805" t="s">
        <v>3007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467</v>
      </c>
      <c r="B2" s="2620"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381" t="s">
        <v>522</v>
      </c>
      <c r="D4" s="3382"/>
      <c r="E4" s="3416" t="s">
        <v>523</v>
      </c>
      <c r="F4" s="3417"/>
      <c r="G4" s="3381" t="s">
        <v>524</v>
      </c>
      <c r="H4" s="3382"/>
      <c r="I4" s="3381" t="s">
        <v>525</v>
      </c>
      <c r="J4" s="3382"/>
      <c r="K4" s="851"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8" t="s">
        <v>524</v>
      </c>
      <c r="AC4" s="3378" t="s">
        <v>525</v>
      </c>
    </row>
    <row r="5" spans="1:29">
      <c r="A5" s="513"/>
      <c r="B5" s="514"/>
      <c r="C5" s="3399" t="s">
        <v>2920</v>
      </c>
      <c r="D5" s="3398"/>
      <c r="E5" s="3493" t="s">
        <v>3005</v>
      </c>
      <c r="F5" s="3419"/>
      <c r="G5" s="3491" t="s">
        <v>3008</v>
      </c>
      <c r="H5" s="3398"/>
      <c r="I5" s="3399" t="s">
        <v>2923</v>
      </c>
      <c r="J5" s="3398"/>
      <c r="K5" s="85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92" t="s">
        <v>3006</v>
      </c>
      <c r="F6" s="3415"/>
      <c r="G6" s="3395" t="s">
        <v>2924</v>
      </c>
      <c r="H6" s="3396"/>
      <c r="I6" s="3395" t="s">
        <v>2924</v>
      </c>
      <c r="J6" s="3396"/>
      <c r="K6" s="85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v>42430</v>
      </c>
      <c r="F7" s="520">
        <f>SUMIF(58:58,YEAR(E7)&amp;"-"&amp;MONTH(E7),59:59)</f>
        <v>0</v>
      </c>
      <c r="G7" s="519">
        <v>43344</v>
      </c>
      <c r="H7" s="518">
        <f>SUMIF(58:58,YEAR(G7)&amp;"-"&amp;MONTH(G7),59:59)</f>
        <v>0</v>
      </c>
      <c r="I7" s="521"/>
      <c r="J7" s="518">
        <f>SUMIF(58:58,YEAR(I7)&amp;"-"&amp;MONTH(I7),59:59)</f>
        <v>0</v>
      </c>
      <c r="K7" s="853"/>
      <c r="L7" s="2133"/>
      <c r="M7" s="2134"/>
      <c r="N7" s="2134"/>
      <c r="O7" s="2134"/>
      <c r="P7" s="3407" t="s">
        <v>530</v>
      </c>
      <c r="Q7" s="3409"/>
      <c r="R7" s="1565" t="s">
        <v>13</v>
      </c>
      <c r="S7" s="1566">
        <f t="shared" ref="S7:S15" si="0">F7</f>
        <v>0</v>
      </c>
      <c r="T7" s="1565" t="s">
        <v>13</v>
      </c>
      <c r="U7" s="1566">
        <f t="shared" ref="U7:U15" si="1">H7</f>
        <v>0</v>
      </c>
      <c r="V7" s="1565" t="s">
        <v>13</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854" t="s">
        <v>2998</v>
      </c>
      <c r="F8" s="520">
        <f>SUMIF(61:61,E8,62:62)-SUMIF(61:61,C8,62:62)+100</f>
        <v>100</v>
      </c>
      <c r="G8" s="854" t="s">
        <v>2998</v>
      </c>
      <c r="H8" s="518">
        <f>SUMIF(61:61,G8,62:62)-SUMIF(61:61,C8,62:62)+100</f>
        <v>100</v>
      </c>
      <c r="I8" s="854"/>
      <c r="J8" s="518">
        <f>SUMIF(61:61,I8,62:62)-SUMIF(61:61,C8,62:62)+100</f>
        <v>0</v>
      </c>
      <c r="K8" s="853"/>
      <c r="L8" s="2133"/>
      <c r="M8" s="2134"/>
      <c r="N8" s="2134"/>
      <c r="O8" s="2134"/>
      <c r="P8" s="3407" t="s">
        <v>533</v>
      </c>
      <c r="Q8" s="3408"/>
      <c r="R8" s="1565" t="s">
        <v>13</v>
      </c>
      <c r="S8" s="1566">
        <f t="shared" si="0"/>
        <v>100</v>
      </c>
      <c r="T8" s="1565" t="s">
        <v>13</v>
      </c>
      <c r="U8" s="1566">
        <f t="shared" si="1"/>
        <v>100</v>
      </c>
      <c r="V8" s="1565" t="s">
        <v>13</v>
      </c>
      <c r="W8" s="1566">
        <f t="shared" si="2"/>
        <v>0</v>
      </c>
      <c r="X8" s="1567"/>
      <c r="Y8" s="3407" t="s">
        <v>533</v>
      </c>
      <c r="Z8" s="3408"/>
      <c r="AA8" s="1568">
        <f t="shared" ref="AA8:AA46" si="3">D8/F8</f>
        <v>1</v>
      </c>
      <c r="AB8" s="1568">
        <f t="shared" ref="AB8:AB46" si="4">D8/H8</f>
        <v>1</v>
      </c>
      <c r="AC8" s="1568" t="e">
        <f t="shared" ref="AC8:AC46" si="5">D8/J8</f>
        <v>#DIV/0!</v>
      </c>
    </row>
    <row r="9" spans="1:29" s="1216" customFormat="1" ht="14.4">
      <c r="A9" s="2911"/>
      <c r="B9" s="2918" t="s">
        <v>2757</v>
      </c>
      <c r="C9" s="855"/>
      <c r="D9" s="252">
        <v>100</v>
      </c>
      <c r="E9" s="856"/>
      <c r="F9" s="857">
        <f>SUMIF(63:63,E9,64:64)-SUMIF(63:63,C9,64:64)+100</f>
        <v>100</v>
      </c>
      <c r="G9" s="856"/>
      <c r="H9" s="252">
        <f>SUMIF(63:63,G9,64:64)-SUMIF(63:63,C9,64:64)+100</f>
        <v>100</v>
      </c>
      <c r="I9" s="858"/>
      <c r="J9" s="252">
        <f>SUMIF(63:63,I9,64:64)-SUMIF(63:63,C9,64:64)+100</f>
        <v>100</v>
      </c>
      <c r="K9" s="853"/>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t="s">
        <v>3004</v>
      </c>
      <c r="D10" s="253">
        <v>100</v>
      </c>
      <c r="E10" s="860" t="s">
        <v>3004</v>
      </c>
      <c r="F10" s="861">
        <f>SUMIF(65:65,E10,66:66)-SUMIF(65:65,C10,66:66)+100</f>
        <v>100</v>
      </c>
      <c r="G10" s="860" t="s">
        <v>3004</v>
      </c>
      <c r="H10" s="253">
        <f>SUMIF(65:65,G10,66:66)-SUMIF(65:65,C10,66:66)+100</f>
        <v>100</v>
      </c>
      <c r="I10" s="859"/>
      <c r="J10" s="253">
        <f>SUMIF(65:65,I10,66:66)-SUMIF(65:65,C10,66:66)+100</f>
        <v>0</v>
      </c>
      <c r="K10" s="86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0</v>
      </c>
      <c r="X10" s="1567"/>
      <c r="Y10" s="3321"/>
      <c r="Z10" s="1146" t="str">
        <f t="shared" si="7"/>
        <v>土地使用年限（年）</v>
      </c>
      <c r="AA10" s="1568">
        <f t="shared" si="3"/>
        <v>1</v>
      </c>
      <c r="AB10" s="1568">
        <f t="shared" si="4"/>
        <v>1</v>
      </c>
      <c r="AC10" s="1568" t="e">
        <f t="shared" si="5"/>
        <v>#DIV/0!</v>
      </c>
    </row>
    <row r="11" spans="1:29" ht="15">
      <c r="A11" s="2913"/>
      <c r="B11" s="2917" t="s">
        <v>2759</v>
      </c>
      <c r="C11" s="531">
        <v>2</v>
      </c>
      <c r="D11" s="253">
        <v>100</v>
      </c>
      <c r="E11" s="532">
        <v>2</v>
      </c>
      <c r="F11" s="861">
        <f>LOOKUP(E11,68:68,69:69)-LOOKUP(C11,68:68,69:69)+100</f>
        <v>100</v>
      </c>
      <c r="G11" s="532">
        <v>1.6</v>
      </c>
      <c r="H11" s="253">
        <f>LOOKUP(G11,68:68,69:69)-LOOKUP(C11,68:68,69:69)+100</f>
        <v>101</v>
      </c>
      <c r="I11" s="531"/>
      <c r="J11" s="253">
        <f>LOOKUP(I11,68:68,69:69)-LOOKUP(C11,68:68,69:69)+100</f>
        <v>102</v>
      </c>
      <c r="K11" s="862">
        <v>1</v>
      </c>
      <c r="L11" s="2138"/>
      <c r="M11" s="2132"/>
      <c r="N11" s="2132"/>
      <c r="O11" s="2139"/>
      <c r="P11" s="3375"/>
      <c r="Q11" s="1147" t="str">
        <f t="shared" si="6"/>
        <v>容积率</v>
      </c>
      <c r="R11" s="1565" t="s">
        <v>11</v>
      </c>
      <c r="S11" s="1566">
        <f t="shared" si="0"/>
        <v>100</v>
      </c>
      <c r="T11" s="1565" t="s">
        <v>11</v>
      </c>
      <c r="U11" s="1566">
        <f t="shared" si="1"/>
        <v>101</v>
      </c>
      <c r="V11" s="1565" t="s">
        <v>11</v>
      </c>
      <c r="W11" s="1566">
        <f t="shared" si="2"/>
        <v>102</v>
      </c>
      <c r="X11" s="1567"/>
      <c r="Y11" s="3321"/>
      <c r="Z11" s="1146" t="str">
        <f t="shared" si="7"/>
        <v>容积率</v>
      </c>
      <c r="AA11" s="1568">
        <f t="shared" si="3"/>
        <v>1</v>
      </c>
      <c r="AB11" s="1568">
        <f t="shared" si="4"/>
        <v>0.99009900990099009</v>
      </c>
      <c r="AC11" s="1568">
        <f t="shared" si="5"/>
        <v>0.98039215686274506</v>
      </c>
    </row>
    <row r="12" spans="1:29" s="1216"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75"/>
      <c r="Q12" s="1147">
        <f t="shared" si="6"/>
        <v>111</v>
      </c>
      <c r="R12" s="1565" t="s">
        <v>11</v>
      </c>
      <c r="S12" s="1566">
        <f t="shared" si="0"/>
        <v>100</v>
      </c>
      <c r="T12" s="1565" t="s">
        <v>11</v>
      </c>
      <c r="U12" s="1566">
        <f t="shared" si="1"/>
        <v>100</v>
      </c>
      <c r="V12" s="1565" t="s">
        <v>11</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75"/>
      <c r="Q13" s="1147">
        <f t="shared" si="6"/>
        <v>111</v>
      </c>
      <c r="R13" s="1565" t="s">
        <v>11</v>
      </c>
      <c r="S13" s="1566">
        <f t="shared" si="0"/>
        <v>100</v>
      </c>
      <c r="T13" s="1565" t="s">
        <v>11</v>
      </c>
      <c r="U13" s="1566">
        <f t="shared" si="1"/>
        <v>100</v>
      </c>
      <c r="V13" s="1565" t="s">
        <v>11</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75"/>
      <c r="Q14" s="1147">
        <f t="shared" si="6"/>
        <v>111</v>
      </c>
      <c r="R14" s="1565" t="s">
        <v>11</v>
      </c>
      <c r="S14" s="1566">
        <f t="shared" si="0"/>
        <v>100</v>
      </c>
      <c r="T14" s="1565" t="s">
        <v>11</v>
      </c>
      <c r="U14" s="1566">
        <f t="shared" si="1"/>
        <v>100</v>
      </c>
      <c r="V14" s="1565" t="s">
        <v>11</v>
      </c>
      <c r="W14" s="1566">
        <f t="shared" si="2"/>
        <v>100</v>
      </c>
      <c r="X14" s="1567"/>
      <c r="Y14" s="3321"/>
      <c r="Z14" s="1146">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100</v>
      </c>
      <c r="I15" s="548"/>
      <c r="J15" s="547">
        <f>SUMIF(76:76,I16,77:77)-SUMIF(76:76,C16,77:77)+100</f>
        <v>6</v>
      </c>
      <c r="K15" s="866">
        <v>2</v>
      </c>
      <c r="L15" s="2140"/>
      <c r="M15" s="2132"/>
      <c r="N15" s="2132"/>
      <c r="O15" s="2139"/>
      <c r="P15" s="3410" t="s">
        <v>540</v>
      </c>
      <c r="Q15" s="1569" t="str">
        <f t="shared" si="6"/>
        <v>居住社区成熟度</v>
      </c>
      <c r="R15" s="1570" t="s">
        <v>11</v>
      </c>
      <c r="S15" s="1571">
        <f t="shared" si="0"/>
        <v>102</v>
      </c>
      <c r="T15" s="1570" t="s">
        <v>11</v>
      </c>
      <c r="U15" s="1571">
        <f t="shared" si="1"/>
        <v>100</v>
      </c>
      <c r="V15" s="1570" t="s">
        <v>11</v>
      </c>
      <c r="W15" s="1571">
        <f t="shared" si="2"/>
        <v>6</v>
      </c>
      <c r="X15" s="1564"/>
      <c r="Y15" s="3410" t="s">
        <v>540</v>
      </c>
      <c r="Z15" s="1572" t="str">
        <f t="shared" si="7"/>
        <v>居住社区成熟度</v>
      </c>
      <c r="AA15" s="1573">
        <f t="shared" si="3"/>
        <v>0.98039215686274506</v>
      </c>
      <c r="AB15" s="1573">
        <f t="shared" si="4"/>
        <v>1</v>
      </c>
      <c r="AC15" s="1573">
        <f t="shared" si="5"/>
        <v>16.666666666666668</v>
      </c>
    </row>
    <row r="16" spans="1:29" ht="15">
      <c r="A16" s="530"/>
      <c r="B16" s="867"/>
      <c r="C16" s="574" t="s">
        <v>3002</v>
      </c>
      <c r="D16" s="553"/>
      <c r="E16" s="554" t="s">
        <v>2999</v>
      </c>
      <c r="F16" s="555"/>
      <c r="G16" s="556" t="s">
        <v>3002</v>
      </c>
      <c r="H16" s="557"/>
      <c r="I16" s="554"/>
      <c r="J16" s="553"/>
      <c r="K16" s="868"/>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2</v>
      </c>
      <c r="L17" s="2140"/>
      <c r="M17" s="2132"/>
      <c r="N17" s="2132"/>
      <c r="O17" s="2139"/>
      <c r="P17" s="3411"/>
      <c r="Q17" s="1569" t="str">
        <f>B17</f>
        <v>交通便捷度</v>
      </c>
      <c r="R17" s="1570" t="s">
        <v>11</v>
      </c>
      <c r="S17" s="1571">
        <f>F17</f>
        <v>100</v>
      </c>
      <c r="T17" s="1570" t="s">
        <v>11</v>
      </c>
      <c r="U17" s="1571">
        <f>H17</f>
        <v>100</v>
      </c>
      <c r="V17" s="1570" t="s">
        <v>11</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598" t="s">
        <v>2547</v>
      </c>
      <c r="C19" s="870">
        <f>估价对象房地状况!C7</f>
        <v>0</v>
      </c>
      <c r="D19" s="563">
        <v>100</v>
      </c>
      <c r="E19" s="568"/>
      <c r="F19" s="569">
        <f>SUMIF(80:80,E20,81:81)-SUMIF(80:80,C20,81:81)+100</f>
        <v>102</v>
      </c>
      <c r="G19" s="570"/>
      <c r="H19" s="557">
        <f>SUMIF(80:80,G20,81:81)-SUMIF(80:80,C20,81:81)+100</f>
        <v>100</v>
      </c>
      <c r="I19" s="568"/>
      <c r="J19" s="557">
        <f>SUMIF(80:80,I20,81:81)-SUMIF(80:80,C20,81:81)+100</f>
        <v>6</v>
      </c>
      <c r="K19" s="866">
        <v>2</v>
      </c>
      <c r="L19" s="2140"/>
      <c r="M19" s="2132"/>
      <c r="N19" s="2132"/>
      <c r="O19" s="2139"/>
      <c r="P19" s="3411"/>
      <c r="Q19" s="1569" t="str">
        <f>B19</f>
        <v>公共配套设施</v>
      </c>
      <c r="R19" s="1570" t="s">
        <v>11</v>
      </c>
      <c r="S19" s="1571">
        <f>F19</f>
        <v>102</v>
      </c>
      <c r="T19" s="1570" t="s">
        <v>11</v>
      </c>
      <c r="U19" s="1571">
        <f>H19</f>
        <v>100</v>
      </c>
      <c r="V19" s="1570" t="s">
        <v>11</v>
      </c>
      <c r="W19" s="1571">
        <f>J19</f>
        <v>6</v>
      </c>
      <c r="X19" s="1564"/>
      <c r="Y19" s="3411"/>
      <c r="Z19" s="1572" t="str">
        <f>Q19</f>
        <v>公共配套设施</v>
      </c>
      <c r="AA19" s="1573">
        <f t="shared" si="3"/>
        <v>0.98039215686274506</v>
      </c>
      <c r="AB19" s="1573">
        <f t="shared" si="4"/>
        <v>1</v>
      </c>
      <c r="AC19" s="1573">
        <f t="shared" si="5"/>
        <v>16.666666666666668</v>
      </c>
    </row>
    <row r="20" spans="1:29" ht="15">
      <c r="A20" s="530"/>
      <c r="B20" s="593"/>
      <c r="C20" s="574" t="s">
        <v>3002</v>
      </c>
      <c r="D20" s="553"/>
      <c r="E20" s="554" t="s">
        <v>2999</v>
      </c>
      <c r="F20" s="555"/>
      <c r="G20" s="556" t="s">
        <v>3002</v>
      </c>
      <c r="H20" s="553"/>
      <c r="I20" s="554"/>
      <c r="J20" s="553"/>
      <c r="K20" s="868"/>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411"/>
      <c r="Q21" s="2577" t="str">
        <f>B21</f>
        <v>基础设施水平</v>
      </c>
      <c r="R21" s="1570" t="s">
        <v>11</v>
      </c>
      <c r="S21" s="1571">
        <f>F21</f>
        <v>100</v>
      </c>
      <c r="T21" s="1570" t="s">
        <v>11</v>
      </c>
      <c r="U21" s="1571">
        <f>H21</f>
        <v>100</v>
      </c>
      <c r="V21" s="1570" t="s">
        <v>11</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7"/>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100</v>
      </c>
      <c r="I23" s="560"/>
      <c r="J23" s="557">
        <f>SUMIF(84:84,I24,85:85)-SUMIF(84:84,C24,85:85)+100</f>
        <v>6</v>
      </c>
      <c r="K23" s="866">
        <v>2</v>
      </c>
      <c r="L23" s="2140"/>
      <c r="M23" s="2132"/>
      <c r="N23" s="2132"/>
      <c r="O23" s="2139"/>
      <c r="P23" s="3411"/>
      <c r="Q23" s="1569" t="str">
        <f>B23</f>
        <v>自然及人文环境</v>
      </c>
      <c r="R23" s="1570" t="s">
        <v>11</v>
      </c>
      <c r="S23" s="1571">
        <f>F23</f>
        <v>102</v>
      </c>
      <c r="T23" s="1570" t="s">
        <v>11</v>
      </c>
      <c r="U23" s="1571">
        <f>H23</f>
        <v>100</v>
      </c>
      <c r="V23" s="1570" t="s">
        <v>11</v>
      </c>
      <c r="W23" s="1571">
        <f>J23</f>
        <v>6</v>
      </c>
      <c r="X23" s="1564"/>
      <c r="Y23" s="3411"/>
      <c r="Z23" s="1572" t="str">
        <f>Q23</f>
        <v>自然及人文环境</v>
      </c>
      <c r="AA23" s="1573">
        <f t="shared" si="3"/>
        <v>0.98039215686274506</v>
      </c>
      <c r="AB23" s="1573">
        <f t="shared" si="4"/>
        <v>1</v>
      </c>
      <c r="AC23" s="1573">
        <f t="shared" si="5"/>
        <v>16.666666666666668</v>
      </c>
    </row>
    <row r="24" spans="1:29" ht="15">
      <c r="A24" s="530"/>
      <c r="B24" s="593"/>
      <c r="C24" s="574" t="s">
        <v>3002</v>
      </c>
      <c r="D24" s="553"/>
      <c r="E24" s="554" t="s">
        <v>2999</v>
      </c>
      <c r="F24" s="555"/>
      <c r="G24" s="556" t="s">
        <v>3002</v>
      </c>
      <c r="H24" s="553"/>
      <c r="I24" s="554"/>
      <c r="J24" s="553"/>
      <c r="K24" s="868"/>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11"/>
      <c r="Q25" s="1569" t="str">
        <f t="shared" ref="Q25:Q46" si="11">B25</f>
        <v>楼层-1</v>
      </c>
      <c r="R25" s="1570" t="s">
        <v>11</v>
      </c>
      <c r="S25" s="1571">
        <f>F25</f>
        <v>100</v>
      </c>
      <c r="T25" s="1570" t="s">
        <v>11</v>
      </c>
      <c r="U25" s="1571">
        <f>H25</f>
        <v>100</v>
      </c>
      <c r="V25" s="1570" t="s">
        <v>11</v>
      </c>
      <c r="W25" s="1571">
        <f>J25</f>
        <v>100</v>
      </c>
      <c r="X25" s="1564"/>
      <c r="Y25" s="3411"/>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11"/>
      <c r="Q26" s="1569" t="str">
        <f t="shared" si="11"/>
        <v>朝向</v>
      </c>
      <c r="R26" s="1570" t="s">
        <v>11</v>
      </c>
      <c r="S26" s="1571">
        <f>F26</f>
        <v>100</v>
      </c>
      <c r="T26" s="1570" t="s">
        <v>11</v>
      </c>
      <c r="U26" s="1571">
        <f>H26</f>
        <v>100</v>
      </c>
      <c r="V26" s="1570" t="s">
        <v>11</v>
      </c>
      <c r="W26" s="1571">
        <f>J26</f>
        <v>100</v>
      </c>
      <c r="X26" s="1564"/>
      <c r="Y26" s="3411"/>
      <c r="Z26" s="1572" t="str">
        <f>Q26</f>
        <v>朝向</v>
      </c>
      <c r="AA26" s="1573">
        <f t="shared" si="3"/>
        <v>1</v>
      </c>
      <c r="AB26" s="1573">
        <f t="shared" si="4"/>
        <v>1</v>
      </c>
      <c r="AC26" s="1573">
        <f t="shared" si="5"/>
        <v>1</v>
      </c>
    </row>
    <row r="27" spans="1:29" s="1216"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11"/>
      <c r="Q27" s="1147" t="str">
        <f t="shared" si="11"/>
        <v>道路级别</v>
      </c>
      <c r="R27" s="1565" t="s">
        <v>11</v>
      </c>
      <c r="S27" s="1566">
        <f>F27</f>
        <v>100</v>
      </c>
      <c r="T27" s="1565" t="s">
        <v>11</v>
      </c>
      <c r="U27" s="1566">
        <f>H27</f>
        <v>100</v>
      </c>
      <c r="V27" s="1565" t="s">
        <v>11</v>
      </c>
      <c r="W27" s="1566">
        <f>J27</f>
        <v>100</v>
      </c>
      <c r="X27" s="1567"/>
      <c r="Y27" s="3411"/>
      <c r="Z27" s="1146"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1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11"/>
      <c r="Q29" s="1569">
        <f t="shared" si="11"/>
        <v>111</v>
      </c>
      <c r="R29" s="1570" t="s">
        <v>11</v>
      </c>
      <c r="S29" s="1571">
        <f t="shared" si="12"/>
        <v>100</v>
      </c>
      <c r="T29" s="1570" t="s">
        <v>11</v>
      </c>
      <c r="U29" s="1571">
        <f t="shared" si="13"/>
        <v>100</v>
      </c>
      <c r="V29" s="1570" t="s">
        <v>11</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11"/>
      <c r="Q30" s="1569">
        <f t="shared" si="11"/>
        <v>111</v>
      </c>
      <c r="R30" s="1570" t="s">
        <v>11</v>
      </c>
      <c r="S30" s="1571">
        <f t="shared" si="12"/>
        <v>100</v>
      </c>
      <c r="T30" s="1570" t="s">
        <v>11</v>
      </c>
      <c r="U30" s="1571">
        <f t="shared" si="13"/>
        <v>100</v>
      </c>
      <c r="V30" s="1570" t="s">
        <v>11</v>
      </c>
      <c r="W30" s="1571">
        <f t="shared" si="14"/>
        <v>100</v>
      </c>
      <c r="X30" s="1564"/>
      <c r="Y30" s="3411"/>
      <c r="Z30" s="1572">
        <f t="shared" si="15"/>
        <v>111</v>
      </c>
      <c r="AA30" s="1573">
        <f t="shared" si="3"/>
        <v>1</v>
      </c>
      <c r="AB30" s="1573">
        <f t="shared" si="4"/>
        <v>1</v>
      </c>
      <c r="AC30" s="1573">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11"/>
      <c r="Q31" s="1569">
        <f t="shared" si="11"/>
        <v>111</v>
      </c>
      <c r="R31" s="1570" t="s">
        <v>11</v>
      </c>
      <c r="S31" s="1571">
        <f t="shared" si="12"/>
        <v>100</v>
      </c>
      <c r="T31" s="1570" t="s">
        <v>11</v>
      </c>
      <c r="U31" s="1571">
        <f t="shared" si="13"/>
        <v>100</v>
      </c>
      <c r="V31" s="1570" t="s">
        <v>11</v>
      </c>
      <c r="W31" s="1571">
        <f t="shared" si="14"/>
        <v>100</v>
      </c>
      <c r="X31" s="1564"/>
      <c r="Y31" s="3411"/>
      <c r="Z31" s="1572">
        <f t="shared" si="15"/>
        <v>111</v>
      </c>
      <c r="AA31" s="1573">
        <f t="shared" si="3"/>
        <v>1</v>
      </c>
      <c r="AB31" s="1573">
        <f t="shared" si="4"/>
        <v>1</v>
      </c>
      <c r="AC31" s="1573">
        <f t="shared" si="5"/>
        <v>1</v>
      </c>
    </row>
    <row r="32" spans="1:29" ht="15">
      <c r="A32" s="2905" t="s">
        <v>2756</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12" t="s">
        <v>550</v>
      </c>
      <c r="Q32" s="1569" t="str">
        <f t="shared" si="11"/>
        <v>建筑类型</v>
      </c>
      <c r="R32" s="1570" t="s">
        <v>11</v>
      </c>
      <c r="S32" s="1571">
        <f t="shared" si="12"/>
        <v>100</v>
      </c>
      <c r="T32" s="1570" t="s">
        <v>11</v>
      </c>
      <c r="U32" s="1571">
        <f t="shared" si="13"/>
        <v>100</v>
      </c>
      <c r="V32" s="1570" t="s">
        <v>11</v>
      </c>
      <c r="W32" s="1571">
        <f t="shared" si="14"/>
        <v>100</v>
      </c>
      <c r="X32" s="1564"/>
      <c r="Y32" s="3413" t="s">
        <v>550</v>
      </c>
      <c r="Z32" s="1572" t="str">
        <f t="shared" si="15"/>
        <v>建筑类型</v>
      </c>
      <c r="AA32" s="1573">
        <f t="shared" si="3"/>
        <v>1</v>
      </c>
      <c r="AB32" s="1573">
        <f t="shared" si="4"/>
        <v>1</v>
      </c>
      <c r="AC32" s="1573">
        <f t="shared" si="5"/>
        <v>1</v>
      </c>
    </row>
    <row r="33" spans="1:29" s="1335" customFormat="1" ht="15">
      <c r="A33" s="601"/>
      <c r="B33" s="525" t="s">
        <v>726</v>
      </c>
      <c r="C33" s="878">
        <f>'数据-汇总表'!E3</f>
        <v>840160</v>
      </c>
      <c r="D33" s="253">
        <v>100</v>
      </c>
      <c r="E33" s="532">
        <v>341859</v>
      </c>
      <c r="F33" s="861">
        <f>LOOKUP(E33,103:103,104:104)-LOOKUP(C33,103:103,104:104)+100</f>
        <v>97</v>
      </c>
      <c r="G33" s="531">
        <v>140000</v>
      </c>
      <c r="H33" s="253">
        <f>LOOKUP(G33,103:103,104:104)-LOOKUP(C33,103:103,104:104)+100</f>
        <v>96</v>
      </c>
      <c r="I33" s="532"/>
      <c r="J33" s="253">
        <f>LOOKUP(I33,103:103,104:104)-LOOKUP(C33,103:103,104:104)+100</f>
        <v>96</v>
      </c>
      <c r="K33" s="863"/>
      <c r="L33" s="2138"/>
      <c r="M33" s="2169"/>
      <c r="N33" s="2169"/>
      <c r="O33" s="2141"/>
      <c r="P33" s="3413"/>
      <c r="Q33" s="1602" t="str">
        <f t="shared" si="11"/>
        <v>项目建筑规模</v>
      </c>
      <c r="R33" s="1574" t="s">
        <v>11</v>
      </c>
      <c r="S33" s="1575">
        <f t="shared" si="12"/>
        <v>97</v>
      </c>
      <c r="T33" s="1574" t="s">
        <v>11</v>
      </c>
      <c r="U33" s="1575">
        <f t="shared" si="13"/>
        <v>96</v>
      </c>
      <c r="V33" s="1574" t="s">
        <v>11</v>
      </c>
      <c r="W33" s="1575">
        <f t="shared" si="14"/>
        <v>96</v>
      </c>
      <c r="X33" s="1576"/>
      <c r="Y33" s="3413"/>
      <c r="Z33" s="1577" t="str">
        <f t="shared" si="15"/>
        <v>项目建筑规模</v>
      </c>
      <c r="AA33" s="1573">
        <f t="shared" si="3"/>
        <v>1.0309278350515463</v>
      </c>
      <c r="AB33" s="1573">
        <f t="shared" si="4"/>
        <v>1.0416666666666667</v>
      </c>
      <c r="AC33" s="1573">
        <f t="shared" si="5"/>
        <v>1.0416666666666667</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13"/>
      <c r="Q34" s="1569" t="str">
        <f t="shared" si="11"/>
        <v>建筑结构</v>
      </c>
      <c r="R34" s="1570" t="s">
        <v>11</v>
      </c>
      <c r="S34" s="1571">
        <f t="shared" si="12"/>
        <v>100</v>
      </c>
      <c r="T34" s="1570" t="s">
        <v>11</v>
      </c>
      <c r="U34" s="1571">
        <f t="shared" si="13"/>
        <v>100</v>
      </c>
      <c r="V34" s="1570" t="s">
        <v>11</v>
      </c>
      <c r="W34" s="1571">
        <f t="shared" si="14"/>
        <v>100</v>
      </c>
      <c r="X34" s="1564"/>
      <c r="Y34" s="3413"/>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13"/>
      <c r="Q35" s="1569" t="str">
        <f t="shared" si="11"/>
        <v>建筑品质</v>
      </c>
      <c r="R35" s="1570" t="s">
        <v>11</v>
      </c>
      <c r="S35" s="1571">
        <f t="shared" si="12"/>
        <v>100</v>
      </c>
      <c r="T35" s="1570" t="s">
        <v>11</v>
      </c>
      <c r="U35" s="1571">
        <f t="shared" si="13"/>
        <v>100</v>
      </c>
      <c r="V35" s="1570" t="s">
        <v>11</v>
      </c>
      <c r="W35" s="1571">
        <f t="shared" si="14"/>
        <v>100</v>
      </c>
      <c r="X35" s="1564"/>
      <c r="Y35" s="3413"/>
      <c r="Z35" s="1572" t="str">
        <f t="shared" si="15"/>
        <v>建筑品质</v>
      </c>
      <c r="AA35" s="1573">
        <f t="shared" si="3"/>
        <v>1</v>
      </c>
      <c r="AB35" s="1573">
        <f t="shared" si="4"/>
        <v>1</v>
      </c>
      <c r="AC35" s="1573">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13"/>
      <c r="Q36" s="1569" t="str">
        <f t="shared" si="11"/>
        <v>公共部分装修</v>
      </c>
      <c r="R36" s="1570" t="s">
        <v>11</v>
      </c>
      <c r="S36" s="1571">
        <f t="shared" si="12"/>
        <v>100</v>
      </c>
      <c r="T36" s="1570" t="s">
        <v>11</v>
      </c>
      <c r="U36" s="1571">
        <f t="shared" si="13"/>
        <v>100</v>
      </c>
      <c r="V36" s="1570" t="s">
        <v>11</v>
      </c>
      <c r="W36" s="1571">
        <f t="shared" si="14"/>
        <v>100</v>
      </c>
      <c r="X36" s="1564"/>
      <c r="Y36" s="3413"/>
      <c r="Z36" s="1572" t="str">
        <f t="shared" si="15"/>
        <v>公共部分装修</v>
      </c>
      <c r="AA36" s="1573">
        <f t="shared" si="3"/>
        <v>1</v>
      </c>
      <c r="AB36" s="1573">
        <f t="shared" si="4"/>
        <v>1</v>
      </c>
      <c r="AC36" s="1573">
        <f t="shared" si="5"/>
        <v>1</v>
      </c>
    </row>
    <row r="37" spans="1:29" s="1216"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3"/>
      <c r="M37" s="2134"/>
      <c r="N37" s="2134"/>
      <c r="O37" s="2135"/>
      <c r="P37" s="3413"/>
      <c r="Q37" s="1147" t="str">
        <f t="shared" si="11"/>
        <v>成新度</v>
      </c>
      <c r="R37" s="1565" t="s">
        <v>11</v>
      </c>
      <c r="S37" s="1566">
        <f t="shared" si="12"/>
        <v>100</v>
      </c>
      <c r="T37" s="1565" t="s">
        <v>11</v>
      </c>
      <c r="U37" s="1566">
        <f t="shared" si="13"/>
        <v>100</v>
      </c>
      <c r="V37" s="1565" t="s">
        <v>11</v>
      </c>
      <c r="W37" s="1566">
        <f t="shared" si="14"/>
        <v>100</v>
      </c>
      <c r="X37" s="1567"/>
      <c r="Y37" s="3413"/>
      <c r="Z37" s="1146" t="str">
        <f t="shared" si="15"/>
        <v>成新度</v>
      </c>
      <c r="AA37" s="1568">
        <f t="shared" si="3"/>
        <v>1</v>
      </c>
      <c r="AB37" s="1568">
        <f t="shared" si="4"/>
        <v>1</v>
      </c>
      <c r="AC37" s="1568">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13" t="s">
        <v>550</v>
      </c>
      <c r="Q38" s="1569" t="str">
        <f t="shared" si="11"/>
        <v>物业管理</v>
      </c>
      <c r="R38" s="1570" t="s">
        <v>11</v>
      </c>
      <c r="S38" s="1571">
        <f t="shared" si="12"/>
        <v>100</v>
      </c>
      <c r="T38" s="1570" t="s">
        <v>11</v>
      </c>
      <c r="U38" s="1571">
        <f t="shared" si="13"/>
        <v>100</v>
      </c>
      <c r="V38" s="1570" t="s">
        <v>11</v>
      </c>
      <c r="W38" s="1571">
        <f t="shared" si="14"/>
        <v>100</v>
      </c>
      <c r="X38" s="1564"/>
      <c r="Y38" s="3413" t="s">
        <v>550</v>
      </c>
      <c r="Z38" s="1572" t="str">
        <f t="shared" si="15"/>
        <v>物业管理</v>
      </c>
      <c r="AA38" s="1573">
        <f t="shared" si="3"/>
        <v>1</v>
      </c>
      <c r="AB38" s="1573">
        <f t="shared" si="4"/>
        <v>1</v>
      </c>
      <c r="AC38" s="1573">
        <f t="shared" si="5"/>
        <v>1</v>
      </c>
    </row>
    <row r="39" spans="1:29" ht="15">
      <c r="A39" s="592"/>
      <c r="B39" s="1893"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13"/>
      <c r="Q39" s="1569" t="str">
        <f t="shared" si="11"/>
        <v>市政基础设施</v>
      </c>
      <c r="R39" s="1570" t="s">
        <v>11</v>
      </c>
      <c r="S39" s="1571">
        <f t="shared" si="12"/>
        <v>100</v>
      </c>
      <c r="T39" s="1570" t="s">
        <v>11</v>
      </c>
      <c r="U39" s="1571">
        <f t="shared" si="13"/>
        <v>100</v>
      </c>
      <c r="V39" s="1570" t="s">
        <v>11</v>
      </c>
      <c r="W39" s="1571">
        <f t="shared" si="14"/>
        <v>100</v>
      </c>
      <c r="X39" s="1564"/>
      <c r="Y39" s="3413"/>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3"/>
      <c r="Q40" s="1569" t="str">
        <f t="shared" si="11"/>
        <v>房型</v>
      </c>
      <c r="R40" s="1570" t="s">
        <v>11</v>
      </c>
      <c r="S40" s="1571">
        <f t="shared" si="12"/>
        <v>100</v>
      </c>
      <c r="T40" s="1570" t="s">
        <v>11</v>
      </c>
      <c r="U40" s="1571">
        <f t="shared" si="13"/>
        <v>100</v>
      </c>
      <c r="V40" s="1570" t="s">
        <v>11</v>
      </c>
      <c r="W40" s="1571">
        <f t="shared" si="14"/>
        <v>100</v>
      </c>
      <c r="X40" s="1564"/>
      <c r="Y40" s="3413"/>
      <c r="Z40" s="1572" t="str">
        <f t="shared" si="15"/>
        <v>房型</v>
      </c>
      <c r="AA40" s="1573">
        <f t="shared" si="3"/>
        <v>1</v>
      </c>
      <c r="AB40" s="1573">
        <f t="shared" si="4"/>
        <v>1</v>
      </c>
      <c r="AC40" s="1573">
        <f t="shared" si="5"/>
        <v>1</v>
      </c>
    </row>
    <row r="41" spans="1:29" s="1335" customFormat="1" ht="28.8">
      <c r="A41" s="601"/>
      <c r="B41" s="525" t="s">
        <v>733</v>
      </c>
      <c r="C41" s="878">
        <v>100</v>
      </c>
      <c r="D41" s="253">
        <v>100</v>
      </c>
      <c r="E41" s="532">
        <v>100</v>
      </c>
      <c r="F41" s="861">
        <f>SUMIF(120:120,E41,121:121)-SUMIF(120:120,C41,121:121)+100</f>
        <v>100</v>
      </c>
      <c r="G41" s="531">
        <v>260</v>
      </c>
      <c r="H41" s="253">
        <f>SUMIF(120:120,G41,121:121)-SUMIF(120:120,C41,121:121)+100</f>
        <v>96</v>
      </c>
      <c r="I41" s="584"/>
      <c r="J41" s="538">
        <f>SUMIF(120:120,I41,121:121)-SUMIF(120:120,C41,121:121)+100</f>
        <v>0</v>
      </c>
      <c r="K41" s="863"/>
      <c r="L41" s="2138"/>
      <c r="M41" s="2169"/>
      <c r="N41" s="2169"/>
      <c r="O41" s="2141"/>
      <c r="P41" s="3413"/>
      <c r="Q41" s="1602" t="str">
        <f t="shared" si="11"/>
        <v>单套/主力户型建筑面积</v>
      </c>
      <c r="R41" s="1574" t="s">
        <v>11</v>
      </c>
      <c r="S41" s="1575">
        <f t="shared" si="12"/>
        <v>100</v>
      </c>
      <c r="T41" s="1574" t="s">
        <v>11</v>
      </c>
      <c r="U41" s="1575">
        <f t="shared" si="13"/>
        <v>96</v>
      </c>
      <c r="V41" s="1574" t="s">
        <v>11</v>
      </c>
      <c r="W41" s="1575">
        <f t="shared" si="14"/>
        <v>0</v>
      </c>
      <c r="X41" s="1576"/>
      <c r="Y41" s="3413"/>
      <c r="Z41" s="1577" t="str">
        <f t="shared" si="15"/>
        <v>单套/主力户型建筑面积</v>
      </c>
      <c r="AA41" s="1573">
        <f t="shared" si="3"/>
        <v>1</v>
      </c>
      <c r="AB41" s="1573">
        <f t="shared" si="4"/>
        <v>1.0416666666666667</v>
      </c>
      <c r="AC41" s="1573" t="e">
        <f t="shared" si="5"/>
        <v>#DIV/0!</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13"/>
      <c r="Q42" s="1569" t="str">
        <f t="shared" si="11"/>
        <v>内部装修</v>
      </c>
      <c r="R42" s="1570" t="s">
        <v>11</v>
      </c>
      <c r="S42" s="1571">
        <f t="shared" si="12"/>
        <v>100</v>
      </c>
      <c r="T42" s="1570" t="s">
        <v>11</v>
      </c>
      <c r="U42" s="1571">
        <f t="shared" si="13"/>
        <v>100</v>
      </c>
      <c r="V42" s="1570" t="s">
        <v>11</v>
      </c>
      <c r="W42" s="1571">
        <f t="shared" si="14"/>
        <v>100</v>
      </c>
      <c r="X42" s="1564"/>
      <c r="Y42" s="3413"/>
      <c r="Z42" s="1572" t="str">
        <f t="shared" si="15"/>
        <v>内部装修</v>
      </c>
      <c r="AA42" s="1573">
        <f t="shared" si="3"/>
        <v>1</v>
      </c>
      <c r="AB42" s="1573">
        <f t="shared" si="4"/>
        <v>1</v>
      </c>
      <c r="AC42" s="1573">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13"/>
      <c r="Q43" s="1569" t="str">
        <f t="shared" si="11"/>
        <v>内部装修维护情况</v>
      </c>
      <c r="R43" s="1570" t="s">
        <v>11</v>
      </c>
      <c r="S43" s="1571">
        <f t="shared" si="12"/>
        <v>100</v>
      </c>
      <c r="T43" s="1570" t="s">
        <v>11</v>
      </c>
      <c r="U43" s="1571">
        <f t="shared" si="13"/>
        <v>100</v>
      </c>
      <c r="V43" s="1570" t="s">
        <v>11</v>
      </c>
      <c r="W43" s="1571">
        <f t="shared" si="14"/>
        <v>100</v>
      </c>
      <c r="X43" s="1564"/>
      <c r="Y43" s="3413"/>
      <c r="Z43" s="1572" t="str">
        <f t="shared" si="15"/>
        <v>内部装修维护情况</v>
      </c>
      <c r="AA43" s="1573">
        <f t="shared" si="3"/>
        <v>1</v>
      </c>
      <c r="AB43" s="1573">
        <f t="shared" si="4"/>
        <v>1</v>
      </c>
      <c r="AC43" s="1573">
        <f t="shared" si="5"/>
        <v>1</v>
      </c>
    </row>
    <row r="44" spans="1:29" s="1216" customFormat="1" ht="15">
      <c r="A44" s="598"/>
      <c r="B44" s="3178" t="s">
        <v>3009</v>
      </c>
      <c r="C44" s="3179" t="s">
        <v>3011</v>
      </c>
      <c r="D44" s="253">
        <v>100</v>
      </c>
      <c r="E44" s="3179" t="s">
        <v>3012</v>
      </c>
      <c r="F44" s="861">
        <f>SUMIF(126:126,E44,127:127)-SUMIF(126:126,C44,127:127)+100</f>
        <v>100</v>
      </c>
      <c r="G44" s="3179" t="s">
        <v>3010</v>
      </c>
      <c r="H44" s="253">
        <f>SUMIF(126:126,G44,127:127)-SUMIF(126:126,C44,127:127)+100</f>
        <v>95</v>
      </c>
      <c r="I44" s="878"/>
      <c r="J44" s="253">
        <f>SUMIF(126:126,I44,127:127)-SUMIF(126:126,C44,127:127)+100</f>
        <v>0</v>
      </c>
      <c r="K44" s="863"/>
      <c r="L44" s="2133"/>
      <c r="M44" s="2134"/>
      <c r="N44" s="2134"/>
      <c r="O44" s="2135"/>
      <c r="P44" s="3413"/>
      <c r="Q44" s="1147" t="str">
        <f t="shared" si="11"/>
        <v>尾盘</v>
      </c>
      <c r="R44" s="1565" t="s">
        <v>11</v>
      </c>
      <c r="S44" s="1566">
        <f t="shared" si="12"/>
        <v>100</v>
      </c>
      <c r="T44" s="1565" t="s">
        <v>11</v>
      </c>
      <c r="U44" s="1566">
        <f t="shared" si="13"/>
        <v>95</v>
      </c>
      <c r="V44" s="1565" t="s">
        <v>11</v>
      </c>
      <c r="W44" s="1566">
        <f t="shared" si="14"/>
        <v>0</v>
      </c>
      <c r="X44" s="1567"/>
      <c r="Y44" s="3413"/>
      <c r="Z44" s="1146" t="str">
        <f t="shared" si="15"/>
        <v>尾盘</v>
      </c>
      <c r="AA44" s="1568">
        <f t="shared" si="3"/>
        <v>1</v>
      </c>
      <c r="AB44" s="1568">
        <f t="shared" si="4"/>
        <v>1.0526315789473684</v>
      </c>
      <c r="AC44" s="1568" t="e">
        <f t="shared" si="5"/>
        <v>#DIV/0!</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3"/>
      <c r="Q45" s="1569">
        <f t="shared" si="11"/>
        <v>111</v>
      </c>
      <c r="R45" s="1570" t="s">
        <v>11</v>
      </c>
      <c r="S45" s="1571">
        <f t="shared" si="12"/>
        <v>100</v>
      </c>
      <c r="T45" s="1570" t="s">
        <v>11</v>
      </c>
      <c r="U45" s="1571">
        <f t="shared" si="13"/>
        <v>100</v>
      </c>
      <c r="V45" s="1570" t="s">
        <v>11</v>
      </c>
      <c r="W45" s="1571">
        <f t="shared" si="14"/>
        <v>100</v>
      </c>
      <c r="X45" s="1564"/>
      <c r="Y45" s="3413"/>
      <c r="Z45" s="1572">
        <f t="shared" si="15"/>
        <v>111</v>
      </c>
      <c r="AA45" s="1573">
        <f t="shared" si="3"/>
        <v>1</v>
      </c>
      <c r="AB45" s="1573">
        <f t="shared" si="4"/>
        <v>1</v>
      </c>
      <c r="AC45" s="1573">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0"/>
      <c r="Q46" s="1569">
        <f t="shared" si="11"/>
        <v>111</v>
      </c>
      <c r="R46" s="1570" t="s">
        <v>10</v>
      </c>
      <c r="S46" s="1571">
        <f t="shared" si="12"/>
        <v>100</v>
      </c>
      <c r="T46" s="1570" t="s">
        <v>10</v>
      </c>
      <c r="U46" s="1571">
        <f t="shared" si="13"/>
        <v>100</v>
      </c>
      <c r="V46" s="1570" t="s">
        <v>10</v>
      </c>
      <c r="W46" s="1571">
        <f t="shared" si="14"/>
        <v>100</v>
      </c>
      <c r="X46" s="1564"/>
      <c r="Y46" s="3490"/>
      <c r="Z46" s="1572">
        <f t="shared" si="15"/>
        <v>111</v>
      </c>
      <c r="AA46" s="1573">
        <f t="shared" si="3"/>
        <v>1</v>
      </c>
      <c r="AB46" s="1573">
        <f t="shared" si="4"/>
        <v>1</v>
      </c>
      <c r="AC46" s="1573">
        <f t="shared" si="5"/>
        <v>1</v>
      </c>
    </row>
    <row r="47" spans="1:29" ht="14.4">
      <c r="A47" s="605" t="s">
        <v>736</v>
      </c>
      <c r="B47" s="885"/>
      <c r="C47" s="2625" t="s">
        <v>9</v>
      </c>
      <c r="D47" s="2626"/>
      <c r="E47" s="2627">
        <v>8500</v>
      </c>
      <c r="F47" s="2628"/>
      <c r="G47" s="2629">
        <v>7200</v>
      </c>
      <c r="H47" s="2630"/>
      <c r="I47" s="2627"/>
      <c r="J47" s="2630"/>
      <c r="K47" s="1603"/>
      <c r="L47" s="2142"/>
      <c r="M47" s="2143"/>
      <c r="N47" s="2132"/>
      <c r="O47" s="2143"/>
      <c r="P47" s="3375" t="str">
        <f>A47</f>
        <v>成交单价（元/平方米）</v>
      </c>
      <c r="Q47" s="3375"/>
      <c r="R47" s="3489">
        <f>E47</f>
        <v>8500</v>
      </c>
      <c r="S47" s="3489"/>
      <c r="T47" s="3489">
        <f>G47</f>
        <v>7200</v>
      </c>
      <c r="U47" s="3489"/>
      <c r="V47" s="3489">
        <f>I47</f>
        <v>0</v>
      </c>
      <c r="W47" s="3489"/>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4"/>
      <c r="L48" s="2142"/>
      <c r="M48" s="2143"/>
      <c r="N48" s="2143"/>
      <c r="O48" s="2143"/>
      <c r="P48" s="3375" t="str">
        <f>A48</f>
        <v>比较价格（元/平方米）</v>
      </c>
      <c r="Q48" s="337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05"/>
      <c r="L49" s="2142"/>
      <c r="M49" s="2143"/>
      <c r="N49" s="2143"/>
      <c r="O49" s="2143"/>
      <c r="P49" s="3372" t="str">
        <f>A49</f>
        <v>估价对象XX用房的比较价格（楼面单价，元/平方米）</v>
      </c>
      <c r="Q49" s="3373"/>
      <c r="R49" s="3488" t="e">
        <f>IF(F1="售价",ROUND(AVERAGE(R48:V48),0),ROUND(AVERAGE(R48:V48),1))</f>
        <v>#DIV/0!</v>
      </c>
      <c r="S49" s="3488"/>
      <c r="T49" s="3488"/>
      <c r="U49" s="3488"/>
      <c r="V49" s="3488"/>
      <c r="W49" s="348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f>IF(E47&lt;G47,G47/E47-1,E47/G47-1)</f>
        <v>0.18055555555555558</v>
      </c>
      <c r="F54" s="625" t="str">
        <f>IF(OR(E54&gt;=0.3,E54&lt;=-0.3),"超过30%","")</f>
        <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2"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v>1</v>
      </c>
      <c r="E68" s="539">
        <v>2</v>
      </c>
      <c r="F68" s="539">
        <v>3</v>
      </c>
      <c r="G68" s="539">
        <v>4</v>
      </c>
      <c r="H68" s="539">
        <v>5</v>
      </c>
      <c r="I68" s="539">
        <v>6</v>
      </c>
      <c r="J68" s="539">
        <v>7</v>
      </c>
      <c r="K68" s="539">
        <v>8</v>
      </c>
      <c r="L68" s="539">
        <v>9</v>
      </c>
      <c r="M68" s="539">
        <v>10</v>
      </c>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596"/>
      <c r="E100" s="596"/>
      <c r="F100" s="596"/>
      <c r="G100" s="596"/>
      <c r="H100" s="596"/>
      <c r="I100" s="596"/>
      <c r="J100" s="596"/>
      <c r="K100" s="596"/>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8.8" thickTop="1" thickBot="1">
      <c r="A102" s="667"/>
      <c r="B102" s="671" t="s">
        <v>748</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1600000(含)-1800000</v>
      </c>
      <c r="L102" s="706" t="str">
        <f t="shared" si="23"/>
        <v>1800000(含)-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596">
        <v>0</v>
      </c>
      <c r="D103" s="596">
        <v>200000</v>
      </c>
      <c r="E103" s="596">
        <v>400000</v>
      </c>
      <c r="F103" s="596">
        <v>600000</v>
      </c>
      <c r="G103" s="596">
        <v>800000</v>
      </c>
      <c r="H103" s="596">
        <v>1000000</v>
      </c>
      <c r="I103" s="596">
        <v>1200000</v>
      </c>
      <c r="J103" s="596">
        <v>1400000</v>
      </c>
      <c r="K103" s="596">
        <v>1600000</v>
      </c>
      <c r="L103" s="596">
        <v>1800000</v>
      </c>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v>100</v>
      </c>
      <c r="D104" s="669">
        <v>101</v>
      </c>
      <c r="E104" s="690">
        <v>102</v>
      </c>
      <c r="F104" s="669">
        <v>103</v>
      </c>
      <c r="G104" s="690">
        <v>104</v>
      </c>
      <c r="H104" s="669">
        <v>105</v>
      </c>
      <c r="I104" s="690">
        <v>106</v>
      </c>
      <c r="J104" s="669">
        <v>107</v>
      </c>
      <c r="K104" s="690">
        <v>108</v>
      </c>
      <c r="L104" s="669">
        <v>109</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9.4" thickTop="1">
      <c r="A120" s="726"/>
      <c r="B120" s="671" t="s">
        <v>733</v>
      </c>
      <c r="C120" s="686">
        <v>100</v>
      </c>
      <c r="D120" s="686"/>
      <c r="E120" s="686">
        <v>260</v>
      </c>
      <c r="F120" s="686">
        <v>300</v>
      </c>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690">
        <v>100</v>
      </c>
      <c r="D121" s="669"/>
      <c r="E121" s="690">
        <v>96</v>
      </c>
      <c r="F121" s="669">
        <v>94</v>
      </c>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6"/>
      <c r="B126" s="671" t="str">
        <f>B44</f>
        <v>尾盘</v>
      </c>
      <c r="C126" s="3180" t="s">
        <v>3011</v>
      </c>
      <c r="D126" s="3180" t="s">
        <v>3010</v>
      </c>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v>100</v>
      </c>
      <c r="D127" s="669">
        <v>95</v>
      </c>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757</v>
      </c>
      <c r="C1" s="502" t="s">
        <v>720</v>
      </c>
      <c r="D1" s="2368"/>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4.4">
      <c r="A4" s="510" t="s">
        <v>521</v>
      </c>
      <c r="B4" s="511"/>
      <c r="C4" s="3381" t="s">
        <v>522</v>
      </c>
      <c r="D4" s="3382"/>
      <c r="E4" s="3416" t="s">
        <v>523</v>
      </c>
      <c r="F4" s="3417"/>
      <c r="G4" s="3381" t="s">
        <v>524</v>
      </c>
      <c r="H4" s="3382"/>
      <c r="I4" s="3381" t="s">
        <v>525</v>
      </c>
      <c r="J4" s="3382"/>
      <c r="K4" s="512"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6"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6"/>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76"/>
      <c r="AC6" s="3380"/>
    </row>
    <row r="7" spans="1:29" s="1216" customFormat="1" ht="15" thickBot="1">
      <c r="A7" s="2909"/>
      <c r="B7" s="2916" t="s">
        <v>529</v>
      </c>
      <c r="C7" s="517">
        <f>'数据-取费表'!B2</f>
        <v>43605</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07"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46" si="3">D8/F8</f>
        <v>#DIV/0!</v>
      </c>
      <c r="AB8" s="1568" t="e">
        <f t="shared" ref="AB8:AB46" si="4">D8/H8</f>
        <v>#DIV/0!</v>
      </c>
      <c r="AC8" s="1568" t="e">
        <f t="shared" ref="AC8:AC46" si="5">D8/J8</f>
        <v>#DIV/0!</v>
      </c>
    </row>
    <row r="9" spans="1:29" s="1216" customFormat="1" ht="14.4">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10" t="s">
        <v>540</v>
      </c>
      <c r="Q15" s="1569" t="str">
        <f t="shared" si="6"/>
        <v>商业繁华度</v>
      </c>
      <c r="R15" s="1570" t="s">
        <v>8</v>
      </c>
      <c r="S15" s="1571">
        <f t="shared" si="0"/>
        <v>100</v>
      </c>
      <c r="T15" s="1570" t="s">
        <v>8</v>
      </c>
      <c r="U15" s="1571">
        <f t="shared" si="1"/>
        <v>100</v>
      </c>
      <c r="V15" s="1570" t="s">
        <v>8</v>
      </c>
      <c r="W15" s="1571">
        <f t="shared" si="2"/>
        <v>100</v>
      </c>
      <c r="X15" s="1564"/>
      <c r="Y15" s="3410"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00"/>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11"/>
      <c r="Q23" s="1569" t="str">
        <f>B23</f>
        <v>自然及人文环境</v>
      </c>
      <c r="R23" s="1570" t="s">
        <v>8</v>
      </c>
      <c r="S23" s="1571">
        <f>F23</f>
        <v>100</v>
      </c>
      <c r="T23" s="1570" t="s">
        <v>8</v>
      </c>
      <c r="U23" s="1571">
        <f>H23</f>
        <v>100</v>
      </c>
      <c r="V23" s="1570" t="s">
        <v>8</v>
      </c>
      <c r="W23" s="1571">
        <f>J23</f>
        <v>100</v>
      </c>
      <c r="X23" s="1564"/>
      <c r="Y23" s="341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11"/>
      <c r="Q25" s="1569" t="str">
        <f t="shared" ref="Q25:Q46" si="11">B25</f>
        <v>临街状况</v>
      </c>
      <c r="R25" s="1570" t="s">
        <v>8</v>
      </c>
      <c r="S25" s="1571">
        <f>F25</f>
        <v>100</v>
      </c>
      <c r="T25" s="1570" t="s">
        <v>8</v>
      </c>
      <c r="U25" s="1571">
        <f>H25</f>
        <v>100</v>
      </c>
      <c r="V25" s="1570" t="s">
        <v>8</v>
      </c>
      <c r="W25" s="1571">
        <f>J25</f>
        <v>100</v>
      </c>
      <c r="X25" s="1564"/>
      <c r="Y25" s="3411"/>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11"/>
      <c r="Q26" s="1569" t="str">
        <f t="shared" si="11"/>
        <v>平面位置/可视性</v>
      </c>
      <c r="R26" s="1570" t="s">
        <v>8</v>
      </c>
      <c r="S26" s="1571">
        <f>F26</f>
        <v>100</v>
      </c>
      <c r="T26" s="1570" t="s">
        <v>8</v>
      </c>
      <c r="U26" s="1571">
        <f>H26</f>
        <v>100</v>
      </c>
      <c r="V26" s="1570" t="s">
        <v>8</v>
      </c>
      <c r="W26" s="1571">
        <f>J26</f>
        <v>100</v>
      </c>
      <c r="X26" s="1564"/>
      <c r="Y26" s="3411"/>
      <c r="Z26" s="1572" t="str">
        <f>Q26</f>
        <v>平面位置/可视性</v>
      </c>
      <c r="AA26" s="1573">
        <f t="shared" si="3"/>
        <v>1</v>
      </c>
      <c r="AB26" s="1573">
        <f t="shared" si="4"/>
        <v>1</v>
      </c>
      <c r="AC26" s="1573">
        <f t="shared" si="5"/>
        <v>1</v>
      </c>
    </row>
    <row r="27" spans="1:29" s="1216"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11"/>
      <c r="Q27" s="1147" t="str">
        <f t="shared" si="11"/>
        <v>人流量</v>
      </c>
      <c r="R27" s="1565" t="s">
        <v>8</v>
      </c>
      <c r="S27" s="1566">
        <f>F27</f>
        <v>100</v>
      </c>
      <c r="T27" s="1565" t="s">
        <v>8</v>
      </c>
      <c r="U27" s="1566">
        <f>H27</f>
        <v>100</v>
      </c>
      <c r="V27" s="1565" t="s">
        <v>8</v>
      </c>
      <c r="W27" s="1566">
        <f>J27</f>
        <v>100</v>
      </c>
      <c r="X27" s="1567"/>
      <c r="Y27" s="3411"/>
      <c r="Z27" s="1146"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1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11"/>
      <c r="Q29" s="1569">
        <f t="shared" si="11"/>
        <v>111</v>
      </c>
      <c r="R29" s="1570" t="s">
        <v>8</v>
      </c>
      <c r="S29" s="1571">
        <f t="shared" si="12"/>
        <v>100</v>
      </c>
      <c r="T29" s="1570" t="s">
        <v>8</v>
      </c>
      <c r="U29" s="1571">
        <f t="shared" si="13"/>
        <v>100</v>
      </c>
      <c r="V29" s="1570" t="s">
        <v>8</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
      <c r="A32" s="2905"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12" t="s">
        <v>550</v>
      </c>
      <c r="Q32" s="1569" t="str">
        <f t="shared" si="11"/>
        <v>商业类型</v>
      </c>
      <c r="R32" s="1570" t="s">
        <v>8</v>
      </c>
      <c r="S32" s="1571">
        <f t="shared" si="12"/>
        <v>100</v>
      </c>
      <c r="T32" s="1570" t="s">
        <v>8</v>
      </c>
      <c r="U32" s="1571">
        <f t="shared" si="13"/>
        <v>100</v>
      </c>
      <c r="V32" s="1570" t="s">
        <v>8</v>
      </c>
      <c r="W32" s="1571">
        <f t="shared" si="14"/>
        <v>100</v>
      </c>
      <c r="X32" s="1564"/>
      <c r="Y32" s="3413" t="s">
        <v>550</v>
      </c>
      <c r="Z32" s="1572" t="str">
        <f t="shared" si="15"/>
        <v>商业类型</v>
      </c>
      <c r="AA32" s="1573">
        <f t="shared" si="3"/>
        <v>1</v>
      </c>
      <c r="AB32" s="1573">
        <f t="shared" si="4"/>
        <v>1</v>
      </c>
      <c r="AC32" s="1573">
        <f t="shared" si="5"/>
        <v>1</v>
      </c>
    </row>
    <row r="33" spans="1:29" s="1335"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13"/>
      <c r="Q33" s="1602" t="str">
        <f t="shared" si="11"/>
        <v>项目建筑规模</v>
      </c>
      <c r="R33" s="1574" t="s">
        <v>8</v>
      </c>
      <c r="S33" s="1575" t="e">
        <f t="shared" si="12"/>
        <v>#N/A</v>
      </c>
      <c r="T33" s="1574" t="s">
        <v>8</v>
      </c>
      <c r="U33" s="1575" t="e">
        <f t="shared" si="13"/>
        <v>#N/A</v>
      </c>
      <c r="V33" s="1574" t="s">
        <v>8</v>
      </c>
      <c r="W33" s="1575" t="e">
        <f t="shared" si="14"/>
        <v>#N/A</v>
      </c>
      <c r="X33" s="1576"/>
      <c r="Y33" s="3413"/>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13"/>
      <c r="Q34" s="1569" t="str">
        <f t="shared" si="11"/>
        <v>建筑结构</v>
      </c>
      <c r="R34" s="1570" t="s">
        <v>8</v>
      </c>
      <c r="S34" s="1571">
        <f t="shared" si="12"/>
        <v>100</v>
      </c>
      <c r="T34" s="1570" t="s">
        <v>8</v>
      </c>
      <c r="U34" s="1571">
        <f t="shared" si="13"/>
        <v>100</v>
      </c>
      <c r="V34" s="1570" t="s">
        <v>8</v>
      </c>
      <c r="W34" s="1571">
        <f t="shared" si="14"/>
        <v>100</v>
      </c>
      <c r="X34" s="1564"/>
      <c r="Y34" s="3413"/>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13"/>
      <c r="Q35" s="1569" t="str">
        <f t="shared" si="11"/>
        <v>公共部分装修</v>
      </c>
      <c r="R35" s="1570" t="s">
        <v>8</v>
      </c>
      <c r="S35" s="1571">
        <f t="shared" si="12"/>
        <v>100</v>
      </c>
      <c r="T35" s="1570" t="s">
        <v>8</v>
      </c>
      <c r="U35" s="1571">
        <f t="shared" si="13"/>
        <v>100</v>
      </c>
      <c r="V35" s="1570" t="s">
        <v>8</v>
      </c>
      <c r="W35" s="1571">
        <f t="shared" si="14"/>
        <v>100</v>
      </c>
      <c r="X35" s="1564"/>
      <c r="Y35" s="3413"/>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13"/>
      <c r="Q36" s="1569" t="str">
        <f t="shared" si="11"/>
        <v>成新度</v>
      </c>
      <c r="R36" s="1570" t="s">
        <v>8</v>
      </c>
      <c r="S36" s="1571" t="e">
        <f t="shared" si="12"/>
        <v>#N/A</v>
      </c>
      <c r="T36" s="1570" t="s">
        <v>8</v>
      </c>
      <c r="U36" s="1571" t="e">
        <f t="shared" si="13"/>
        <v>#N/A</v>
      </c>
      <c r="V36" s="1570" t="s">
        <v>8</v>
      </c>
      <c r="W36" s="1571" t="e">
        <f t="shared" si="14"/>
        <v>#N/A</v>
      </c>
      <c r="X36" s="1564"/>
      <c r="Y36" s="3413"/>
      <c r="Z36" s="1572" t="str">
        <f t="shared" si="15"/>
        <v>成新度</v>
      </c>
      <c r="AA36" s="1573" t="e">
        <f t="shared" si="3"/>
        <v>#N/A</v>
      </c>
      <c r="AB36" s="1573" t="e">
        <f t="shared" si="4"/>
        <v>#N/A</v>
      </c>
      <c r="AC36" s="1573" t="e">
        <f t="shared" si="5"/>
        <v>#N/A</v>
      </c>
    </row>
    <row r="37" spans="1:29" s="1216"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13"/>
      <c r="Q37" s="1147" t="str">
        <f t="shared" si="11"/>
        <v>市政基础设施</v>
      </c>
      <c r="R37" s="1565" t="s">
        <v>8</v>
      </c>
      <c r="S37" s="1566">
        <f t="shared" si="12"/>
        <v>100</v>
      </c>
      <c r="T37" s="1565" t="s">
        <v>8</v>
      </c>
      <c r="U37" s="1566">
        <f t="shared" si="13"/>
        <v>100</v>
      </c>
      <c r="V37" s="1565" t="s">
        <v>8</v>
      </c>
      <c r="W37" s="1566">
        <f t="shared" si="14"/>
        <v>100</v>
      </c>
      <c r="X37" s="1567"/>
      <c r="Y37" s="3413"/>
      <c r="Z37" s="1146"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13" t="s">
        <v>766</v>
      </c>
      <c r="Q38" s="1569" t="str">
        <f t="shared" si="11"/>
        <v>业态</v>
      </c>
      <c r="R38" s="1570" t="s">
        <v>8</v>
      </c>
      <c r="S38" s="1571">
        <f t="shared" si="12"/>
        <v>100</v>
      </c>
      <c r="T38" s="1570" t="s">
        <v>8</v>
      </c>
      <c r="U38" s="1571">
        <f t="shared" si="13"/>
        <v>100</v>
      </c>
      <c r="V38" s="1570" t="s">
        <v>8</v>
      </c>
      <c r="W38" s="1571">
        <f t="shared" si="14"/>
        <v>100</v>
      </c>
      <c r="X38" s="1564"/>
      <c r="Y38" s="3413"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c r="Q39" s="1569" t="str">
        <f t="shared" si="11"/>
        <v>层高</v>
      </c>
      <c r="R39" s="1570" t="s">
        <v>8</v>
      </c>
      <c r="S39" s="1571">
        <f t="shared" si="12"/>
        <v>100</v>
      </c>
      <c r="T39" s="1570" t="s">
        <v>8</v>
      </c>
      <c r="U39" s="1571">
        <f t="shared" si="13"/>
        <v>100</v>
      </c>
      <c r="V39" s="1570" t="s">
        <v>8</v>
      </c>
      <c r="W39" s="1571">
        <f t="shared" si="14"/>
        <v>100</v>
      </c>
      <c r="X39" s="1564"/>
      <c r="Y39" s="3413"/>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13"/>
      <c r="Q40" s="1569" t="str">
        <f t="shared" si="11"/>
        <v>单套建筑面积</v>
      </c>
      <c r="R40" s="1570" t="s">
        <v>8</v>
      </c>
      <c r="S40" s="1571">
        <f t="shared" si="12"/>
        <v>100</v>
      </c>
      <c r="T40" s="1570" t="s">
        <v>8</v>
      </c>
      <c r="U40" s="1571">
        <f t="shared" si="13"/>
        <v>100</v>
      </c>
      <c r="V40" s="1570" t="s">
        <v>8</v>
      </c>
      <c r="W40" s="1571">
        <f t="shared" si="14"/>
        <v>100</v>
      </c>
      <c r="X40" s="1564"/>
      <c r="Y40" s="3413"/>
      <c r="Z40" s="1572" t="str">
        <f t="shared" si="15"/>
        <v>单套建筑面积</v>
      </c>
      <c r="AA40" s="1573">
        <f t="shared" si="3"/>
        <v>1</v>
      </c>
      <c r="AB40" s="1573">
        <f t="shared" si="4"/>
        <v>1</v>
      </c>
      <c r="AC40" s="1573">
        <f t="shared" si="5"/>
        <v>1</v>
      </c>
    </row>
    <row r="41" spans="1:29" s="1335"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13"/>
      <c r="Q41" s="1602" t="str">
        <f t="shared" si="11"/>
        <v>进深比</v>
      </c>
      <c r="R41" s="1574" t="s">
        <v>8</v>
      </c>
      <c r="S41" s="1575">
        <f t="shared" si="12"/>
        <v>100</v>
      </c>
      <c r="T41" s="1574" t="s">
        <v>8</v>
      </c>
      <c r="U41" s="1575">
        <f t="shared" si="13"/>
        <v>100</v>
      </c>
      <c r="V41" s="1574" t="s">
        <v>8</v>
      </c>
      <c r="W41" s="1575">
        <f t="shared" si="14"/>
        <v>100</v>
      </c>
      <c r="X41" s="1576"/>
      <c r="Y41" s="3413"/>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13"/>
      <c r="Q42" s="1569" t="str">
        <f t="shared" si="11"/>
        <v>内部装修</v>
      </c>
      <c r="R42" s="1570" t="s">
        <v>8</v>
      </c>
      <c r="S42" s="1571">
        <f t="shared" si="12"/>
        <v>100</v>
      </c>
      <c r="T42" s="1570" t="s">
        <v>8</v>
      </c>
      <c r="U42" s="1571">
        <f t="shared" si="13"/>
        <v>100</v>
      </c>
      <c r="V42" s="1570" t="s">
        <v>8</v>
      </c>
      <c r="W42" s="1571">
        <f t="shared" si="14"/>
        <v>100</v>
      </c>
      <c r="X42" s="1564"/>
      <c r="Y42" s="3413"/>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13"/>
      <c r="Q43" s="1569" t="str">
        <f t="shared" si="11"/>
        <v>内部装修维护情况</v>
      </c>
      <c r="R43" s="1570" t="s">
        <v>8</v>
      </c>
      <c r="S43" s="1571">
        <f t="shared" si="12"/>
        <v>100</v>
      </c>
      <c r="T43" s="1570" t="s">
        <v>8</v>
      </c>
      <c r="U43" s="1571">
        <f t="shared" si="13"/>
        <v>100</v>
      </c>
      <c r="V43" s="1570" t="s">
        <v>8</v>
      </c>
      <c r="W43" s="1571">
        <f t="shared" si="14"/>
        <v>100</v>
      </c>
      <c r="X43" s="1564"/>
      <c r="Y43" s="3413"/>
      <c r="Z43" s="1572" t="str">
        <f t="shared" si="15"/>
        <v>内部装修维护情况</v>
      </c>
      <c r="AA43" s="1573">
        <f t="shared" si="3"/>
        <v>1</v>
      </c>
      <c r="AB43" s="1573">
        <f t="shared" si="4"/>
        <v>1</v>
      </c>
      <c r="AC43" s="1573">
        <f t="shared" si="5"/>
        <v>1</v>
      </c>
    </row>
    <row r="44" spans="1:29" s="1216"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13"/>
      <c r="Q44" s="1147">
        <f t="shared" si="11"/>
        <v>111</v>
      </c>
      <c r="R44" s="1565" t="s">
        <v>8</v>
      </c>
      <c r="S44" s="1566">
        <f t="shared" si="12"/>
        <v>100</v>
      </c>
      <c r="T44" s="1565" t="s">
        <v>8</v>
      </c>
      <c r="U44" s="1566">
        <f t="shared" si="13"/>
        <v>100</v>
      </c>
      <c r="V44" s="1565" t="s">
        <v>8</v>
      </c>
      <c r="W44" s="1566">
        <f t="shared" si="14"/>
        <v>100</v>
      </c>
      <c r="X44" s="1567"/>
      <c r="Y44" s="3413"/>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13"/>
      <c r="Q45" s="1569">
        <f t="shared" si="11"/>
        <v>111</v>
      </c>
      <c r="R45" s="1570" t="s">
        <v>8</v>
      </c>
      <c r="S45" s="1571">
        <f t="shared" si="12"/>
        <v>100</v>
      </c>
      <c r="T45" s="1570" t="s">
        <v>8</v>
      </c>
      <c r="U45" s="1571">
        <f t="shared" si="13"/>
        <v>100</v>
      </c>
      <c r="V45" s="1570" t="s">
        <v>8</v>
      </c>
      <c r="W45" s="1571">
        <f t="shared" si="14"/>
        <v>100</v>
      </c>
      <c r="X45" s="1564"/>
      <c r="Y45" s="3413"/>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0"/>
      <c r="Q46" s="1569">
        <f t="shared" si="11"/>
        <v>111</v>
      </c>
      <c r="R46" s="1570" t="s">
        <v>8</v>
      </c>
      <c r="S46" s="1571">
        <f t="shared" si="12"/>
        <v>100</v>
      </c>
      <c r="T46" s="1570" t="s">
        <v>8</v>
      </c>
      <c r="U46" s="1571">
        <f t="shared" si="13"/>
        <v>100</v>
      </c>
      <c r="V46" s="1570" t="s">
        <v>8</v>
      </c>
      <c r="W46" s="1571">
        <f t="shared" si="14"/>
        <v>100</v>
      </c>
      <c r="X46" s="1564"/>
      <c r="Y46" s="3490"/>
      <c r="Z46" s="1572">
        <f t="shared" si="15"/>
        <v>111</v>
      </c>
      <c r="AA46" s="1573">
        <f t="shared" si="3"/>
        <v>1</v>
      </c>
      <c r="AB46" s="1573">
        <f t="shared" si="4"/>
        <v>1</v>
      </c>
      <c r="AC46" s="1573">
        <f t="shared" si="5"/>
        <v>1</v>
      </c>
    </row>
    <row r="47" spans="1:29" ht="14.4">
      <c r="A47" s="605" t="s">
        <v>736</v>
      </c>
      <c r="B47" s="885"/>
      <c r="C47" s="2625" t="s">
        <v>1</v>
      </c>
      <c r="D47" s="2626"/>
      <c r="E47" s="2627"/>
      <c r="F47" s="2628"/>
      <c r="G47" s="2629"/>
      <c r="H47" s="2630"/>
      <c r="I47" s="2627"/>
      <c r="J47" s="2630"/>
      <c r="K47" s="1608"/>
      <c r="L47" s="2142"/>
      <c r="M47" s="2143"/>
      <c r="N47" s="2132"/>
      <c r="O47" s="2143"/>
      <c r="P47" s="3375" t="str">
        <f>A47</f>
        <v>成交单价（元/平方米）</v>
      </c>
      <c r="Q47" s="3375"/>
      <c r="R47" s="3489">
        <f>E47</f>
        <v>0</v>
      </c>
      <c r="S47" s="3489"/>
      <c r="T47" s="3489">
        <f>G47</f>
        <v>0</v>
      </c>
      <c r="U47" s="3489"/>
      <c r="V47" s="3489">
        <f>I47</f>
        <v>0</v>
      </c>
      <c r="W47" s="3489"/>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9"/>
      <c r="L48" s="2142"/>
      <c r="M48" s="2143"/>
      <c r="N48" s="2132"/>
      <c r="O48" s="2143"/>
      <c r="P48" s="3375" t="str">
        <f>A48</f>
        <v>比较价格（元/平方米）</v>
      </c>
      <c r="Q48" s="337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10"/>
      <c r="L49" s="2142"/>
      <c r="M49" s="2143"/>
      <c r="N49" s="2132"/>
      <c r="O49" s="2143"/>
      <c r="P49" s="3372" t="str">
        <f>A49</f>
        <v>估价对象XX用房的比较价格（楼面单价，元/平方米）</v>
      </c>
      <c r="Q49" s="3373"/>
      <c r="R49" s="3488" t="e">
        <f>IF(F1="售价",ROUND(AVERAGE(R48:V48),0),ROUND(AVERAGE(R48:V48),1))</f>
        <v>#DIV/0!</v>
      </c>
      <c r="S49" s="3488"/>
      <c r="T49" s="3488"/>
      <c r="U49" s="3488"/>
      <c r="V49" s="3488"/>
      <c r="W49" s="348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0"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6" customFormat="1" ht="14.4"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9"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777</v>
      </c>
      <c r="C1" s="502" t="s">
        <v>720</v>
      </c>
      <c r="D1" s="847"/>
      <c r="E1" s="504"/>
      <c r="F1" s="2805"/>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4.4">
      <c r="A4" s="510" t="s">
        <v>521</v>
      </c>
      <c r="B4" s="511"/>
      <c r="C4" s="3381" t="s">
        <v>522</v>
      </c>
      <c r="D4" s="3382"/>
      <c r="E4" s="3416" t="s">
        <v>523</v>
      </c>
      <c r="F4" s="3417"/>
      <c r="G4" s="3381" t="s">
        <v>524</v>
      </c>
      <c r="H4" s="3382"/>
      <c r="I4" s="3381" t="s">
        <v>525</v>
      </c>
      <c r="J4" s="3382"/>
      <c r="K4" s="512" t="s">
        <v>526</v>
      </c>
      <c r="L4" s="2131"/>
      <c r="M4" s="2132"/>
      <c r="N4" s="2132"/>
      <c r="O4" s="2132"/>
      <c r="P4" s="3495" t="s">
        <v>527</v>
      </c>
      <c r="Q4" s="3384"/>
      <c r="R4" s="3389" t="s">
        <v>523</v>
      </c>
      <c r="S4" s="3390"/>
      <c r="T4" s="3389" t="s">
        <v>524</v>
      </c>
      <c r="U4" s="3390"/>
      <c r="V4" s="3376" t="s">
        <v>525</v>
      </c>
      <c r="W4" s="3376"/>
      <c r="X4" s="1564"/>
      <c r="Y4" s="3389" t="s">
        <v>527</v>
      </c>
      <c r="Z4" s="3390"/>
      <c r="AA4" s="3378" t="s">
        <v>523</v>
      </c>
      <c r="AB4" s="3378"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496"/>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49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09"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09" t="s">
        <v>533</v>
      </c>
      <c r="Q8" s="3408"/>
      <c r="R8" s="1565" t="s">
        <v>8</v>
      </c>
      <c r="S8" s="1566">
        <f t="shared" si="0"/>
        <v>0</v>
      </c>
      <c r="T8" s="1565" t="s">
        <v>8</v>
      </c>
      <c r="U8" s="1566">
        <f t="shared" si="1"/>
        <v>0</v>
      </c>
      <c r="V8" s="1565" t="s">
        <v>8</v>
      </c>
      <c r="W8" s="1566">
        <f t="shared" si="2"/>
        <v>0</v>
      </c>
      <c r="X8" s="1567"/>
      <c r="Y8" s="3407" t="s">
        <v>533</v>
      </c>
      <c r="Z8" s="3408"/>
      <c r="AA8" s="1568" t="e">
        <f t="shared" ref="AA8:AA47" si="3">D8/F8</f>
        <v>#DIV/0!</v>
      </c>
      <c r="AB8" s="1568" t="e">
        <f t="shared" ref="AB8:AB47" si="4">D8/H8</f>
        <v>#DIV/0!</v>
      </c>
      <c r="AC8" s="1568" t="e">
        <f t="shared" ref="AC8:AC47" si="5">D8/J8</f>
        <v>#DIV/0!</v>
      </c>
    </row>
    <row r="9" spans="1:29" s="1216" customFormat="1" ht="14.4">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10" t="s">
        <v>540</v>
      </c>
      <c r="Q15" s="1569" t="str">
        <f t="shared" si="6"/>
        <v>办公集聚程度</v>
      </c>
      <c r="R15" s="1570" t="s">
        <v>8</v>
      </c>
      <c r="S15" s="1571">
        <f t="shared" si="0"/>
        <v>100</v>
      </c>
      <c r="T15" s="1570" t="s">
        <v>8</v>
      </c>
      <c r="U15" s="1571">
        <f t="shared" si="1"/>
        <v>100</v>
      </c>
      <c r="V15" s="1570" t="s">
        <v>8</v>
      </c>
      <c r="W15" s="1571">
        <f t="shared" si="2"/>
        <v>100</v>
      </c>
      <c r="X15" s="1564"/>
      <c r="Y15" s="3410"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3411"/>
      <c r="Q16" s="1569"/>
      <c r="R16" s="1570"/>
      <c r="S16" s="1571"/>
      <c r="T16" s="1570"/>
      <c r="U16" s="1571"/>
      <c r="V16" s="1570"/>
      <c r="W16" s="1571"/>
      <c r="X16" s="1564"/>
      <c r="Y16" s="3411"/>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3411"/>
      <c r="Q18" s="1569"/>
      <c r="R18" s="1570"/>
      <c r="S18" s="1571"/>
      <c r="T18" s="1570"/>
      <c r="U18" s="1571"/>
      <c r="V18" s="1570"/>
      <c r="W18" s="1571"/>
      <c r="X18" s="1564"/>
      <c r="Y18" s="3411"/>
      <c r="Z18" s="1572"/>
      <c r="AA18" s="1573">
        <v>1</v>
      </c>
      <c r="AB18" s="1573">
        <v>1</v>
      </c>
      <c r="AC18" s="1573">
        <v>1</v>
      </c>
    </row>
    <row r="19" spans="1:29" ht="15">
      <c r="A19" s="530"/>
      <c r="B19" s="2601"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3411"/>
      <c r="Q20" s="1569"/>
      <c r="R20" s="1570"/>
      <c r="S20" s="1571"/>
      <c r="T20" s="1570"/>
      <c r="U20" s="1571"/>
      <c r="V20" s="1570"/>
      <c r="W20" s="1571"/>
      <c r="X20" s="1564"/>
      <c r="Y20" s="3411"/>
      <c r="Z20" s="1572"/>
      <c r="AA20" s="1573">
        <v>1</v>
      </c>
      <c r="AB20" s="1573">
        <v>1</v>
      </c>
      <c r="AC20" s="1573">
        <v>1</v>
      </c>
    </row>
    <row r="21" spans="1:29" ht="15">
      <c r="A21" s="530"/>
      <c r="B21" s="2589"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00"/>
      <c r="L22" s="2140"/>
      <c r="M22" s="2132"/>
      <c r="N22" s="2132"/>
      <c r="O22" s="2132"/>
      <c r="P22" s="3411"/>
      <c r="Q22" s="2577"/>
      <c r="R22" s="1570"/>
      <c r="S22" s="1571"/>
      <c r="T22" s="1570"/>
      <c r="U22" s="1571"/>
      <c r="V22" s="1570"/>
      <c r="W22" s="1571"/>
      <c r="X22" s="2579"/>
      <c r="Y22" s="3411"/>
      <c r="Z22" s="2578"/>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3411"/>
      <c r="Q24" s="1569"/>
      <c r="R24" s="1570"/>
      <c r="S24" s="1571"/>
      <c r="T24" s="1570"/>
      <c r="U24" s="1571"/>
      <c r="V24" s="1570"/>
      <c r="W24" s="1571"/>
      <c r="X24" s="1564"/>
      <c r="Y24" s="3411"/>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11"/>
      <c r="Q25" s="1569" t="str">
        <f>B25</f>
        <v>毗邻道路的类型与等级</v>
      </c>
      <c r="R25" s="1570" t="s">
        <v>8</v>
      </c>
      <c r="S25" s="1571">
        <f>F25</f>
        <v>100</v>
      </c>
      <c r="T25" s="1570" t="s">
        <v>8</v>
      </c>
      <c r="U25" s="1571">
        <f>H25</f>
        <v>100</v>
      </c>
      <c r="V25" s="1570" t="s">
        <v>8</v>
      </c>
      <c r="W25" s="1571">
        <f>J25</f>
        <v>100</v>
      </c>
      <c r="X25" s="1564"/>
      <c r="Y25" s="341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3411"/>
      <c r="Q26" s="1569"/>
      <c r="R26" s="1570"/>
      <c r="S26" s="1571"/>
      <c r="T26" s="1570"/>
      <c r="U26" s="1571"/>
      <c r="V26" s="1570"/>
      <c r="W26" s="1571"/>
      <c r="X26" s="1564"/>
      <c r="Y26" s="3411"/>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11"/>
      <c r="Q27" s="1569" t="str">
        <f t="shared" ref="Q27:Q47" si="11">B27</f>
        <v>楼层</v>
      </c>
      <c r="R27" s="1570" t="s">
        <v>8</v>
      </c>
      <c r="S27" s="1571">
        <f>F27</f>
        <v>100</v>
      </c>
      <c r="T27" s="1570" t="s">
        <v>8</v>
      </c>
      <c r="U27" s="1571">
        <f>H27</f>
        <v>100</v>
      </c>
      <c r="V27" s="1570" t="s">
        <v>8</v>
      </c>
      <c r="W27" s="1571">
        <f>J27</f>
        <v>100</v>
      </c>
      <c r="X27" s="1564"/>
      <c r="Y27" s="3411"/>
      <c r="Z27" s="1572" t="str">
        <f>Q27</f>
        <v>楼层</v>
      </c>
      <c r="AA27" s="1573">
        <f t="shared" si="3"/>
        <v>1</v>
      </c>
      <c r="AB27" s="1573">
        <f t="shared" si="4"/>
        <v>1</v>
      </c>
      <c r="AC27" s="1573">
        <f t="shared" si="5"/>
        <v>1</v>
      </c>
    </row>
    <row r="28" spans="1:29" s="1216"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11"/>
      <c r="Q28" s="1147" t="str">
        <f t="shared" si="11"/>
        <v>朝向</v>
      </c>
      <c r="R28" s="1565" t="s">
        <v>8</v>
      </c>
      <c r="S28" s="1566">
        <f>F28</f>
        <v>100</v>
      </c>
      <c r="T28" s="1565" t="s">
        <v>8</v>
      </c>
      <c r="U28" s="1566">
        <f>H28</f>
        <v>100</v>
      </c>
      <c r="V28" s="1565" t="s">
        <v>8</v>
      </c>
      <c r="W28" s="1566">
        <f>J28</f>
        <v>100</v>
      </c>
      <c r="X28" s="1567"/>
      <c r="Y28" s="3411"/>
      <c r="Z28" s="1146"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11"/>
      <c r="Q29" s="1569">
        <f t="shared" si="11"/>
        <v>111</v>
      </c>
      <c r="R29" s="1570" t="s">
        <v>8</v>
      </c>
      <c r="S29" s="1571">
        <f t="shared" ref="S29:S47" si="12">F29</f>
        <v>100</v>
      </c>
      <c r="T29" s="1570" t="s">
        <v>8</v>
      </c>
      <c r="U29" s="1571">
        <f t="shared" ref="U29:U47" si="13">H29</f>
        <v>100</v>
      </c>
      <c r="V29" s="1570" t="s">
        <v>8</v>
      </c>
      <c r="W29" s="1571">
        <f t="shared" ref="W29:W47" si="14">J29</f>
        <v>100</v>
      </c>
      <c r="X29" s="1564"/>
      <c r="Y29" s="341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11"/>
      <c r="Q32" s="1569">
        <f t="shared" si="11"/>
        <v>111</v>
      </c>
      <c r="R32" s="1570" t="s">
        <v>8</v>
      </c>
      <c r="S32" s="1571">
        <f t="shared" si="12"/>
        <v>100</v>
      </c>
      <c r="T32" s="1570" t="s">
        <v>8</v>
      </c>
      <c r="U32" s="1571">
        <f t="shared" si="13"/>
        <v>100</v>
      </c>
      <c r="V32" s="1570" t="s">
        <v>8</v>
      </c>
      <c r="W32" s="1571">
        <f t="shared" si="14"/>
        <v>100</v>
      </c>
      <c r="X32" s="1564"/>
      <c r="Y32" s="3411"/>
      <c r="Z32" s="1572">
        <f t="shared" si="15"/>
        <v>111</v>
      </c>
      <c r="AA32" s="1573">
        <f t="shared" si="3"/>
        <v>1</v>
      </c>
      <c r="AB32" s="1573">
        <f t="shared" si="4"/>
        <v>1</v>
      </c>
      <c r="AC32" s="1573">
        <f t="shared" si="5"/>
        <v>1</v>
      </c>
    </row>
    <row r="33" spans="1:29" ht="15">
      <c r="A33" s="2905"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12" t="s">
        <v>550</v>
      </c>
      <c r="Q33" s="1569" t="str">
        <f t="shared" si="11"/>
        <v>建筑类型</v>
      </c>
      <c r="R33" s="1570" t="s">
        <v>8</v>
      </c>
      <c r="S33" s="1571">
        <f t="shared" si="12"/>
        <v>100</v>
      </c>
      <c r="T33" s="1570" t="s">
        <v>8</v>
      </c>
      <c r="U33" s="1571">
        <f t="shared" si="13"/>
        <v>100</v>
      </c>
      <c r="V33" s="1570" t="s">
        <v>8</v>
      </c>
      <c r="W33" s="1571">
        <f t="shared" si="14"/>
        <v>100</v>
      </c>
      <c r="X33" s="1564"/>
      <c r="Y33" s="3413" t="s">
        <v>550</v>
      </c>
      <c r="Z33" s="1572" t="str">
        <f t="shared" si="15"/>
        <v>建筑类型</v>
      </c>
      <c r="AA33" s="1573">
        <f t="shared" si="3"/>
        <v>1</v>
      </c>
      <c r="AB33" s="1573">
        <f t="shared" si="4"/>
        <v>1</v>
      </c>
      <c r="AC33" s="1573">
        <f t="shared" si="5"/>
        <v>1</v>
      </c>
    </row>
    <row r="34" spans="1:29" s="1335"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13"/>
      <c r="Q34" s="1602" t="str">
        <f t="shared" si="11"/>
        <v>项目建筑规模</v>
      </c>
      <c r="R34" s="1574" t="s">
        <v>8</v>
      </c>
      <c r="S34" s="1575" t="e">
        <f t="shared" si="12"/>
        <v>#N/A</v>
      </c>
      <c r="T34" s="1574" t="s">
        <v>8</v>
      </c>
      <c r="U34" s="1575" t="e">
        <f t="shared" si="13"/>
        <v>#N/A</v>
      </c>
      <c r="V34" s="1574" t="s">
        <v>8</v>
      </c>
      <c r="W34" s="1575" t="e">
        <f t="shared" si="14"/>
        <v>#N/A</v>
      </c>
      <c r="X34" s="1576"/>
      <c r="Y34" s="3413"/>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13"/>
      <c r="Q35" s="1569" t="str">
        <f t="shared" si="11"/>
        <v>建筑结构</v>
      </c>
      <c r="R35" s="1570" t="s">
        <v>8</v>
      </c>
      <c r="S35" s="1571">
        <f t="shared" si="12"/>
        <v>100</v>
      </c>
      <c r="T35" s="1570" t="s">
        <v>8</v>
      </c>
      <c r="U35" s="1571">
        <f t="shared" si="13"/>
        <v>100</v>
      </c>
      <c r="V35" s="1570" t="s">
        <v>8</v>
      </c>
      <c r="W35" s="1571">
        <f t="shared" si="14"/>
        <v>100</v>
      </c>
      <c r="X35" s="1564"/>
      <c r="Y35" s="3413"/>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13"/>
      <c r="Q36" s="1569" t="str">
        <f t="shared" si="11"/>
        <v>公共部分装修</v>
      </c>
      <c r="R36" s="1570" t="s">
        <v>8</v>
      </c>
      <c r="S36" s="1571">
        <f t="shared" si="12"/>
        <v>100</v>
      </c>
      <c r="T36" s="1570" t="s">
        <v>8</v>
      </c>
      <c r="U36" s="1571">
        <f t="shared" si="13"/>
        <v>100</v>
      </c>
      <c r="V36" s="1570" t="s">
        <v>8</v>
      </c>
      <c r="W36" s="1571">
        <f t="shared" si="14"/>
        <v>100</v>
      </c>
      <c r="X36" s="1564"/>
      <c r="Y36" s="3413"/>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13"/>
      <c r="Q37" s="1569" t="str">
        <f t="shared" si="11"/>
        <v>成新度</v>
      </c>
      <c r="R37" s="1570" t="s">
        <v>8</v>
      </c>
      <c r="S37" s="1571" t="e">
        <f t="shared" si="12"/>
        <v>#N/A</v>
      </c>
      <c r="T37" s="1570" t="s">
        <v>8</v>
      </c>
      <c r="U37" s="1571" t="e">
        <f t="shared" si="13"/>
        <v>#N/A</v>
      </c>
      <c r="V37" s="1570" t="s">
        <v>8</v>
      </c>
      <c r="W37" s="1571" t="e">
        <f t="shared" si="14"/>
        <v>#N/A</v>
      </c>
      <c r="X37" s="1564"/>
      <c r="Y37" s="3413"/>
      <c r="Z37" s="1572" t="str">
        <f t="shared" si="15"/>
        <v>成新度</v>
      </c>
      <c r="AA37" s="1573" t="e">
        <f t="shared" si="3"/>
        <v>#N/A</v>
      </c>
      <c r="AB37" s="1573" t="e">
        <f t="shared" si="4"/>
        <v>#N/A</v>
      </c>
      <c r="AC37" s="1573" t="e">
        <f t="shared" si="5"/>
        <v>#N/A</v>
      </c>
    </row>
    <row r="38" spans="1:29" s="1216"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13"/>
      <c r="Q38" s="1147" t="str">
        <f t="shared" si="11"/>
        <v>写字楼等级</v>
      </c>
      <c r="R38" s="1565" t="s">
        <v>8</v>
      </c>
      <c r="S38" s="1566">
        <f t="shared" si="12"/>
        <v>100</v>
      </c>
      <c r="T38" s="1565" t="s">
        <v>8</v>
      </c>
      <c r="U38" s="1566">
        <f t="shared" si="13"/>
        <v>100</v>
      </c>
      <c r="V38" s="1565" t="s">
        <v>8</v>
      </c>
      <c r="W38" s="1566">
        <f t="shared" si="14"/>
        <v>100</v>
      </c>
      <c r="X38" s="1567"/>
      <c r="Y38" s="3413"/>
      <c r="Z38" s="1146"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13" t="s">
        <v>550</v>
      </c>
      <c r="Q39" s="1569" t="str">
        <f t="shared" si="11"/>
        <v>物业管理</v>
      </c>
      <c r="R39" s="1570" t="s">
        <v>8</v>
      </c>
      <c r="S39" s="1571">
        <f t="shared" si="12"/>
        <v>100</v>
      </c>
      <c r="T39" s="1570" t="s">
        <v>8</v>
      </c>
      <c r="U39" s="1571">
        <f t="shared" si="13"/>
        <v>100</v>
      </c>
      <c r="V39" s="1570" t="s">
        <v>8</v>
      </c>
      <c r="W39" s="1571">
        <f t="shared" si="14"/>
        <v>100</v>
      </c>
      <c r="X39" s="1564"/>
      <c r="Y39" s="3413"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13"/>
      <c r="Q40" s="1569" t="str">
        <f t="shared" si="11"/>
        <v>市政基础设施</v>
      </c>
      <c r="R40" s="1570" t="s">
        <v>8</v>
      </c>
      <c r="S40" s="1571">
        <f t="shared" si="12"/>
        <v>100</v>
      </c>
      <c r="T40" s="1570" t="s">
        <v>8</v>
      </c>
      <c r="U40" s="1571">
        <f t="shared" si="13"/>
        <v>100</v>
      </c>
      <c r="V40" s="1570" t="s">
        <v>8</v>
      </c>
      <c r="W40" s="1571">
        <f t="shared" si="14"/>
        <v>100</v>
      </c>
      <c r="X40" s="1564"/>
      <c r="Y40" s="3413"/>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13"/>
      <c r="Q41" s="1569" t="str">
        <f t="shared" si="11"/>
        <v>层高</v>
      </c>
      <c r="R41" s="1570" t="s">
        <v>8</v>
      </c>
      <c r="S41" s="1571">
        <f t="shared" si="12"/>
        <v>100</v>
      </c>
      <c r="T41" s="1570" t="s">
        <v>8</v>
      </c>
      <c r="U41" s="1571">
        <f t="shared" si="13"/>
        <v>100</v>
      </c>
      <c r="V41" s="1570" t="s">
        <v>8</v>
      </c>
      <c r="W41" s="1571">
        <f t="shared" si="14"/>
        <v>100</v>
      </c>
      <c r="X41" s="1564"/>
      <c r="Y41" s="3413"/>
      <c r="Z41" s="1572" t="str">
        <f t="shared" si="15"/>
        <v>层高</v>
      </c>
      <c r="AA41" s="1573">
        <f t="shared" si="3"/>
        <v>1</v>
      </c>
      <c r="AB41" s="1573">
        <f t="shared" si="4"/>
        <v>1</v>
      </c>
      <c r="AC41" s="1573">
        <f t="shared" si="5"/>
        <v>1</v>
      </c>
    </row>
    <row r="42" spans="1:29" s="1335"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13"/>
      <c r="Q42" s="1602" t="str">
        <f t="shared" si="11"/>
        <v>单套建筑面积</v>
      </c>
      <c r="R42" s="1574" t="s">
        <v>8</v>
      </c>
      <c r="S42" s="1575">
        <f t="shared" si="12"/>
        <v>100</v>
      </c>
      <c r="T42" s="1574" t="s">
        <v>8</v>
      </c>
      <c r="U42" s="1575">
        <f t="shared" si="13"/>
        <v>100</v>
      </c>
      <c r="V42" s="1574" t="s">
        <v>8</v>
      </c>
      <c r="W42" s="1575">
        <f t="shared" si="14"/>
        <v>100</v>
      </c>
      <c r="X42" s="1576"/>
      <c r="Y42" s="3413"/>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13"/>
      <c r="Q43" s="1569" t="str">
        <f t="shared" si="11"/>
        <v>内部装修</v>
      </c>
      <c r="R43" s="1570" t="s">
        <v>8</v>
      </c>
      <c r="S43" s="1571">
        <f t="shared" si="12"/>
        <v>100</v>
      </c>
      <c r="T43" s="1570" t="s">
        <v>8</v>
      </c>
      <c r="U43" s="1571">
        <f t="shared" si="13"/>
        <v>100</v>
      </c>
      <c r="V43" s="1570" t="s">
        <v>8</v>
      </c>
      <c r="W43" s="1571">
        <f t="shared" si="14"/>
        <v>100</v>
      </c>
      <c r="X43" s="1564"/>
      <c r="Y43" s="3413"/>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13"/>
      <c r="Q44" s="1569" t="str">
        <f t="shared" si="11"/>
        <v>内部装修维护情况</v>
      </c>
      <c r="R44" s="1570" t="s">
        <v>8</v>
      </c>
      <c r="S44" s="1571">
        <f t="shared" si="12"/>
        <v>100</v>
      </c>
      <c r="T44" s="1570" t="s">
        <v>8</v>
      </c>
      <c r="U44" s="1571">
        <f t="shared" si="13"/>
        <v>100</v>
      </c>
      <c r="V44" s="1570" t="s">
        <v>8</v>
      </c>
      <c r="W44" s="1571">
        <f t="shared" si="14"/>
        <v>100</v>
      </c>
      <c r="X44" s="1564"/>
      <c r="Y44" s="3413"/>
      <c r="Z44" s="1572" t="str">
        <f t="shared" si="15"/>
        <v>内部装修维护情况</v>
      </c>
      <c r="AA44" s="1573">
        <f t="shared" si="3"/>
        <v>1</v>
      </c>
      <c r="AB44" s="1573">
        <f t="shared" si="4"/>
        <v>1</v>
      </c>
      <c r="AC44" s="1573">
        <f t="shared" si="5"/>
        <v>1</v>
      </c>
    </row>
    <row r="45" spans="1:29" s="1216"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13"/>
      <c r="Q45" s="1147">
        <f t="shared" si="11"/>
        <v>111</v>
      </c>
      <c r="R45" s="1565" t="s">
        <v>8</v>
      </c>
      <c r="S45" s="1566">
        <f t="shared" si="12"/>
        <v>100</v>
      </c>
      <c r="T45" s="1565" t="s">
        <v>8</v>
      </c>
      <c r="U45" s="1566">
        <f t="shared" si="13"/>
        <v>100</v>
      </c>
      <c r="V45" s="1565" t="s">
        <v>8</v>
      </c>
      <c r="W45" s="1566">
        <f t="shared" si="14"/>
        <v>100</v>
      </c>
      <c r="X45" s="1567"/>
      <c r="Y45" s="3413"/>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13"/>
      <c r="Q46" s="1569">
        <f t="shared" si="11"/>
        <v>111</v>
      </c>
      <c r="R46" s="1570" t="s">
        <v>8</v>
      </c>
      <c r="S46" s="1571">
        <f t="shared" si="12"/>
        <v>100</v>
      </c>
      <c r="T46" s="1570" t="s">
        <v>8</v>
      </c>
      <c r="U46" s="1571">
        <f t="shared" si="13"/>
        <v>100</v>
      </c>
      <c r="V46" s="1570" t="s">
        <v>8</v>
      </c>
      <c r="W46" s="1571">
        <f t="shared" si="14"/>
        <v>100</v>
      </c>
      <c r="X46" s="1564"/>
      <c r="Y46" s="3413"/>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0"/>
      <c r="Q47" s="1569">
        <f t="shared" si="11"/>
        <v>111</v>
      </c>
      <c r="R47" s="1570" t="s">
        <v>8</v>
      </c>
      <c r="S47" s="1571">
        <f t="shared" si="12"/>
        <v>100</v>
      </c>
      <c r="T47" s="1570" t="s">
        <v>8</v>
      </c>
      <c r="U47" s="1571">
        <f t="shared" si="13"/>
        <v>100</v>
      </c>
      <c r="V47" s="1570" t="s">
        <v>8</v>
      </c>
      <c r="W47" s="1571">
        <f t="shared" si="14"/>
        <v>100</v>
      </c>
      <c r="X47" s="1564"/>
      <c r="Y47" s="3490"/>
      <c r="Z47" s="1572">
        <f t="shared" si="15"/>
        <v>111</v>
      </c>
      <c r="AA47" s="1573">
        <f t="shared" si="3"/>
        <v>1</v>
      </c>
      <c r="AB47" s="1573">
        <f t="shared" si="4"/>
        <v>1</v>
      </c>
      <c r="AC47" s="1573">
        <f t="shared" si="5"/>
        <v>1</v>
      </c>
    </row>
    <row r="48" spans="1:29" ht="14.4">
      <c r="A48" s="605" t="s">
        <v>736</v>
      </c>
      <c r="B48" s="885"/>
      <c r="C48" s="2625" t="s">
        <v>1</v>
      </c>
      <c r="D48" s="2626"/>
      <c r="E48" s="2627"/>
      <c r="F48" s="2628"/>
      <c r="G48" s="2629"/>
      <c r="H48" s="2630"/>
      <c r="I48" s="2627"/>
      <c r="J48" s="2630"/>
      <c r="K48" s="1608"/>
      <c r="L48" s="2142"/>
      <c r="M48" s="2132"/>
      <c r="N48" s="2132"/>
      <c r="O48" s="2132"/>
      <c r="P48" s="3373" t="str">
        <f>A48</f>
        <v>成交单价（元/平方米）</v>
      </c>
      <c r="Q48" s="3375"/>
      <c r="R48" s="3489">
        <f>E48</f>
        <v>0</v>
      </c>
      <c r="S48" s="3489"/>
      <c r="T48" s="3489">
        <f>G48</f>
        <v>0</v>
      </c>
      <c r="U48" s="3489"/>
      <c r="V48" s="3489">
        <f>I48</f>
        <v>0</v>
      </c>
      <c r="W48" s="3489"/>
      <c r="X48" s="1556"/>
      <c r="Y48" s="1578"/>
      <c r="Z48" s="1556"/>
      <c r="AA48" s="1556"/>
      <c r="AB48" s="1556"/>
      <c r="AC48" s="1556"/>
    </row>
    <row r="49" spans="1:29" ht="15" thickBot="1">
      <c r="A49" s="613" t="s">
        <v>2761</v>
      </c>
      <c r="B49" s="886"/>
      <c r="C49" s="2631" t="e">
        <f>R50</f>
        <v>#DIV/0!</v>
      </c>
      <c r="D49" s="2632"/>
      <c r="E49" s="2633" t="e">
        <f>R49</f>
        <v>#DIV/0!</v>
      </c>
      <c r="F49" s="2633"/>
      <c r="G49" s="2631" t="e">
        <f>T49</f>
        <v>#DIV/0!</v>
      </c>
      <c r="H49" s="2632"/>
      <c r="I49" s="2633" t="e">
        <f>V49</f>
        <v>#DIV/0!</v>
      </c>
      <c r="J49" s="2632"/>
      <c r="K49" s="1609"/>
      <c r="L49" s="2142"/>
      <c r="M49" s="2132"/>
      <c r="N49" s="2132"/>
      <c r="O49" s="2132"/>
      <c r="P49" s="3373" t="str">
        <f>A49</f>
        <v>比较价格（元/平方米）</v>
      </c>
      <c r="Q49" s="3375"/>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6"/>
      <c r="Y49" s="1556"/>
      <c r="Z49" s="1556"/>
      <c r="AA49" s="1556"/>
      <c r="AB49" s="1556"/>
      <c r="AC49" s="1556"/>
    </row>
    <row r="50" spans="1:29" ht="15" thickBot="1">
      <c r="A50" s="619" t="s">
        <v>2926</v>
      </c>
      <c r="B50" s="620"/>
      <c r="C50" s="2634" t="e">
        <f>R50</f>
        <v>#DIV/0!</v>
      </c>
      <c r="D50" s="2634"/>
      <c r="E50" s="2634"/>
      <c r="F50" s="2634"/>
      <c r="G50" s="2634"/>
      <c r="H50" s="2634"/>
      <c r="I50" s="2634"/>
      <c r="J50" s="2634"/>
      <c r="K50" s="1610"/>
      <c r="L50" s="2142"/>
      <c r="M50" s="2132"/>
      <c r="N50" s="2132"/>
      <c r="O50" s="2132"/>
      <c r="P50" s="3494" t="str">
        <f>A50</f>
        <v>估价对象XX用房的比较价格（楼面单价，元/平方米）</v>
      </c>
      <c r="Q50" s="3373"/>
      <c r="R50" s="3488" t="e">
        <f>IF(F1="售价",ROUND(AVERAGE(R49:V49),0),ROUND(AVERAGE(R49:V49),1))</f>
        <v>#DIV/0!</v>
      </c>
      <c r="S50" s="3488"/>
      <c r="T50" s="3488"/>
      <c r="U50" s="3488"/>
      <c r="V50" s="3488"/>
      <c r="W50" s="3488"/>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4.4">
      <c r="A59" s="643" t="s">
        <v>529</v>
      </c>
      <c r="B59" s="644"/>
      <c r="C59" s="2800" t="str">
        <f>YEAR(C7)&amp;"-"&amp;MONTH(C7)</f>
        <v>2019-5</v>
      </c>
      <c r="D59" s="2802">
        <f>EDATE(C59,-1)</f>
        <v>43556</v>
      </c>
      <c r="E59" s="2802">
        <f t="shared" ref="E59:O59" si="16">EDATE(D59,-1)</f>
        <v>43525</v>
      </c>
      <c r="F59" s="2802">
        <f t="shared" si="16"/>
        <v>43497</v>
      </c>
      <c r="G59" s="2802">
        <f t="shared" si="16"/>
        <v>43466</v>
      </c>
      <c r="H59" s="2802">
        <f t="shared" si="16"/>
        <v>43435</v>
      </c>
      <c r="I59" s="2802">
        <f t="shared" si="16"/>
        <v>43405</v>
      </c>
      <c r="J59" s="2802">
        <f t="shared" si="16"/>
        <v>43374</v>
      </c>
      <c r="K59" s="2802">
        <f t="shared" si="16"/>
        <v>43344</v>
      </c>
      <c r="L59" s="2802">
        <f t="shared" si="16"/>
        <v>43313</v>
      </c>
      <c r="M59" s="2802">
        <f t="shared" si="16"/>
        <v>43282</v>
      </c>
      <c r="N59" s="2802">
        <f t="shared" si="16"/>
        <v>43252</v>
      </c>
      <c r="O59" s="2802">
        <f t="shared" si="16"/>
        <v>43221</v>
      </c>
      <c r="P59" s="2209"/>
      <c r="Q59" s="2159"/>
      <c r="R59" s="2159"/>
      <c r="S59" s="2159"/>
      <c r="T59" s="2159"/>
      <c r="U59" s="2159"/>
      <c r="V59" s="2159"/>
      <c r="W59" s="2159"/>
      <c r="X59" s="2159"/>
      <c r="Y59" s="2159"/>
      <c r="Z59" s="2159"/>
      <c r="AA59" s="2159"/>
      <c r="AB59" s="2159"/>
      <c r="AC59" s="2159"/>
    </row>
    <row r="60" spans="1:29" s="1216" customFormat="1">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6" customFormat="1" ht="1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6" customFormat="1" ht="14.4">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6" customFormat="1" ht="14.4"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ht="14.4">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4.4"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5" customFormat="1" ht="14.4"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5" customFormat="1" ht="14.4"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5" customFormat="1" ht="14.4"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5" customFormat="1" ht="14.4"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5" customFormat="1" ht="14.4"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5" customFormat="1" ht="14.4"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ht="14.4">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 thickTop="1">
      <c r="A83" s="667"/>
      <c r="B83" s="2595" t="s">
        <v>2559</v>
      </c>
      <c r="C83" s="2596" t="s">
        <v>2560</v>
      </c>
      <c r="D83" s="2596" t="s">
        <v>2561</v>
      </c>
      <c r="E83" s="2596" t="s">
        <v>2562</v>
      </c>
      <c r="F83" s="2596" t="s">
        <v>2563</v>
      </c>
      <c r="G83" s="2596" t="s">
        <v>2564</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6" customFormat="1" ht="29.4"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6"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6" customFormat="1" ht="14.4"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5" customFormat="1" ht="14.4"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5"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4.4"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4.4"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4.4"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4.4"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4.4"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4.4"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ht="14.4">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5" customFormat="1" ht="14.4"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5"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5" customFormat="1" ht="14.4"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5" customFormat="1" ht="14.4"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5" customFormat="1" ht="14.4"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4.4"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4.4"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4.4"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788</v>
      </c>
      <c r="C1" s="502" t="s">
        <v>720</v>
      </c>
      <c r="D1" s="847"/>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2"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521</v>
      </c>
      <c r="B4" s="511"/>
      <c r="C4" s="3381" t="s">
        <v>522</v>
      </c>
      <c r="D4" s="3382"/>
      <c r="E4" s="3416" t="s">
        <v>523</v>
      </c>
      <c r="F4" s="3417"/>
      <c r="G4" s="3381" t="s">
        <v>524</v>
      </c>
      <c r="H4" s="3382"/>
      <c r="I4" s="3381" t="s">
        <v>525</v>
      </c>
      <c r="J4" s="3382"/>
      <c r="K4" s="512"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9"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07"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40" si="3">D8/F8</f>
        <v>#DIV/0!</v>
      </c>
      <c r="AB8" s="1568" t="e">
        <f t="shared" ref="AB8:AB40" si="4">D8/H8</f>
        <v>#DIV/0!</v>
      </c>
      <c r="AC8" s="1568" t="e">
        <f t="shared" ref="AC8:AC40" si="5">D8/J8</f>
        <v>#DIV/0!</v>
      </c>
    </row>
    <row r="9" spans="1:29" s="1216" customFormat="1" ht="14.4">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10" t="s">
        <v>540</v>
      </c>
      <c r="Q15" s="1569" t="str">
        <f t="shared" si="6"/>
        <v>产业集聚程度</v>
      </c>
      <c r="R15" s="1570" t="s">
        <v>8</v>
      </c>
      <c r="S15" s="1571">
        <f t="shared" si="0"/>
        <v>100</v>
      </c>
      <c r="T15" s="1570" t="s">
        <v>8</v>
      </c>
      <c r="U15" s="1571">
        <f t="shared" si="1"/>
        <v>100</v>
      </c>
      <c r="V15" s="1570" t="s">
        <v>8</v>
      </c>
      <c r="W15" s="1571">
        <f t="shared" si="2"/>
        <v>100</v>
      </c>
      <c r="X15" s="1564"/>
      <c r="Y15" s="3410"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601"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89"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00"/>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11"/>
      <c r="Q25" s="1569">
        <f>B25</f>
        <v>111</v>
      </c>
      <c r="R25" s="1570" t="s">
        <v>8</v>
      </c>
      <c r="S25" s="1571">
        <f>F25</f>
        <v>100</v>
      </c>
      <c r="T25" s="1570" t="s">
        <v>8</v>
      </c>
      <c r="U25" s="1571">
        <f>H25</f>
        <v>100</v>
      </c>
      <c r="V25" s="1570" t="s">
        <v>8</v>
      </c>
      <c r="W25" s="1571">
        <f>J25</f>
        <v>100</v>
      </c>
      <c r="X25" s="1564"/>
      <c r="Y25" s="341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11"/>
      <c r="Q26" s="1569">
        <f t="shared" ref="Q26:Q40" si="11">B26</f>
        <v>111</v>
      </c>
      <c r="R26" s="1570" t="s">
        <v>8</v>
      </c>
      <c r="S26" s="1571">
        <f>F26</f>
        <v>100</v>
      </c>
      <c r="T26" s="1570" t="s">
        <v>8</v>
      </c>
      <c r="U26" s="1571">
        <f>H26</f>
        <v>100</v>
      </c>
      <c r="V26" s="1570" t="s">
        <v>8</v>
      </c>
      <c r="W26" s="1571">
        <f>J26</f>
        <v>100</v>
      </c>
      <c r="X26" s="1564"/>
      <c r="Y26" s="3411"/>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11"/>
      <c r="Q27" s="1147">
        <f t="shared" si="11"/>
        <v>111</v>
      </c>
      <c r="R27" s="1565" t="s">
        <v>8</v>
      </c>
      <c r="S27" s="1566">
        <f>F27</f>
        <v>100</v>
      </c>
      <c r="T27" s="1565" t="s">
        <v>8</v>
      </c>
      <c r="U27" s="1566">
        <f>H27</f>
        <v>100</v>
      </c>
      <c r="V27" s="1565" t="s">
        <v>8</v>
      </c>
      <c r="W27" s="1566">
        <f>J27</f>
        <v>100</v>
      </c>
      <c r="X27" s="1567"/>
      <c r="Y27" s="3411"/>
      <c r="Z27" s="1146">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11"/>
      <c r="Q28" s="1569">
        <f t="shared" si="11"/>
        <v>111</v>
      </c>
      <c r="R28" s="1570" t="s">
        <v>8</v>
      </c>
      <c r="S28" s="1571">
        <f t="shared" ref="S28:S40" si="12">F28</f>
        <v>100</v>
      </c>
      <c r="T28" s="1570" t="s">
        <v>8</v>
      </c>
      <c r="U28" s="1571">
        <f t="shared" ref="U28:U40" si="13">H28</f>
        <v>100</v>
      </c>
      <c r="V28" s="1570" t="s">
        <v>8</v>
      </c>
      <c r="W28" s="1571">
        <f t="shared" ref="W28:W40" si="14">J28</f>
        <v>100</v>
      </c>
      <c r="X28" s="1564"/>
      <c r="Y28" s="3411"/>
      <c r="Z28" s="1572">
        <f t="shared" ref="Z28:Z40" si="15">Q28</f>
        <v>111</v>
      </c>
      <c r="AA28" s="1573">
        <f t="shared" si="3"/>
        <v>1</v>
      </c>
      <c r="AB28" s="1573">
        <f t="shared" si="4"/>
        <v>1</v>
      </c>
      <c r="AC28" s="1573">
        <f t="shared" si="5"/>
        <v>1</v>
      </c>
    </row>
    <row r="29" spans="1:29" ht="15">
      <c r="A29" s="2905"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12" t="s">
        <v>550</v>
      </c>
      <c r="Q29" s="1569" t="str">
        <f t="shared" si="11"/>
        <v>建筑类型</v>
      </c>
      <c r="R29" s="1570" t="s">
        <v>8</v>
      </c>
      <c r="S29" s="1571">
        <f t="shared" si="12"/>
        <v>100</v>
      </c>
      <c r="T29" s="1570" t="s">
        <v>8</v>
      </c>
      <c r="U29" s="1571">
        <f t="shared" si="13"/>
        <v>100</v>
      </c>
      <c r="V29" s="1570" t="s">
        <v>8</v>
      </c>
      <c r="W29" s="1571">
        <f t="shared" si="14"/>
        <v>100</v>
      </c>
      <c r="X29" s="1564"/>
      <c r="Y29" s="3413" t="s">
        <v>550</v>
      </c>
      <c r="Z29" s="1572" t="str">
        <f t="shared" si="15"/>
        <v>建筑类型</v>
      </c>
      <c r="AA29" s="1573">
        <f t="shared" si="3"/>
        <v>1</v>
      </c>
      <c r="AB29" s="1573">
        <f t="shared" si="4"/>
        <v>1</v>
      </c>
      <c r="AC29" s="1573">
        <f t="shared" si="5"/>
        <v>1</v>
      </c>
    </row>
    <row r="30" spans="1:29" s="1335"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13"/>
      <c r="Q30" s="1602" t="str">
        <f t="shared" si="11"/>
        <v>项目建筑规模</v>
      </c>
      <c r="R30" s="1574" t="s">
        <v>8</v>
      </c>
      <c r="S30" s="1575" t="e">
        <f t="shared" si="12"/>
        <v>#N/A</v>
      </c>
      <c r="T30" s="1574" t="s">
        <v>8</v>
      </c>
      <c r="U30" s="1575" t="e">
        <f t="shared" si="13"/>
        <v>#N/A</v>
      </c>
      <c r="V30" s="1574" t="s">
        <v>8</v>
      </c>
      <c r="W30" s="1575" t="e">
        <f t="shared" si="14"/>
        <v>#N/A</v>
      </c>
      <c r="X30" s="1576"/>
      <c r="Y30" s="3413"/>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13"/>
      <c r="Q31" s="1569" t="str">
        <f t="shared" si="11"/>
        <v>建筑结构</v>
      </c>
      <c r="R31" s="1570" t="s">
        <v>8</v>
      </c>
      <c r="S31" s="1571">
        <f t="shared" si="12"/>
        <v>100</v>
      </c>
      <c r="T31" s="1570" t="s">
        <v>8</v>
      </c>
      <c r="U31" s="1571">
        <f t="shared" si="13"/>
        <v>100</v>
      </c>
      <c r="V31" s="1570" t="s">
        <v>8</v>
      </c>
      <c r="W31" s="1571">
        <f t="shared" si="14"/>
        <v>100</v>
      </c>
      <c r="X31" s="1564"/>
      <c r="Y31" s="3413"/>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13"/>
      <c r="Q32" s="1569" t="str">
        <f t="shared" si="11"/>
        <v>公共部分装修</v>
      </c>
      <c r="R32" s="1570" t="s">
        <v>8</v>
      </c>
      <c r="S32" s="1571">
        <f t="shared" si="12"/>
        <v>100</v>
      </c>
      <c r="T32" s="1570" t="s">
        <v>8</v>
      </c>
      <c r="U32" s="1571">
        <f t="shared" si="13"/>
        <v>100</v>
      </c>
      <c r="V32" s="1570" t="s">
        <v>8</v>
      </c>
      <c r="W32" s="1571">
        <f t="shared" si="14"/>
        <v>100</v>
      </c>
      <c r="X32" s="1564"/>
      <c r="Y32" s="3413"/>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13"/>
      <c r="Q33" s="1569" t="str">
        <f t="shared" si="11"/>
        <v>成新度</v>
      </c>
      <c r="R33" s="1570" t="s">
        <v>8</v>
      </c>
      <c r="S33" s="1571" t="e">
        <f t="shared" si="12"/>
        <v>#N/A</v>
      </c>
      <c r="T33" s="1570" t="s">
        <v>8</v>
      </c>
      <c r="U33" s="1571" t="e">
        <f t="shared" si="13"/>
        <v>#N/A</v>
      </c>
      <c r="V33" s="1570" t="s">
        <v>8</v>
      </c>
      <c r="W33" s="1571" t="e">
        <f t="shared" si="14"/>
        <v>#N/A</v>
      </c>
      <c r="X33" s="1564"/>
      <c r="Y33" s="3413"/>
      <c r="Z33" s="1572" t="str">
        <f t="shared" si="15"/>
        <v>成新度</v>
      </c>
      <c r="AA33" s="1573" t="e">
        <f t="shared" si="3"/>
        <v>#N/A</v>
      </c>
      <c r="AB33" s="1573" t="e">
        <f t="shared" si="4"/>
        <v>#N/A</v>
      </c>
      <c r="AC33" s="1573" t="e">
        <f t="shared" si="5"/>
        <v>#N/A</v>
      </c>
    </row>
    <row r="34" spans="1:29" s="1216"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13"/>
      <c r="Q34" s="1147" t="str">
        <f t="shared" si="11"/>
        <v>物业管理</v>
      </c>
      <c r="R34" s="1565" t="s">
        <v>8</v>
      </c>
      <c r="S34" s="1566">
        <f t="shared" si="12"/>
        <v>100</v>
      </c>
      <c r="T34" s="1565" t="s">
        <v>8</v>
      </c>
      <c r="U34" s="1566">
        <f t="shared" si="13"/>
        <v>100</v>
      </c>
      <c r="V34" s="1565" t="s">
        <v>8</v>
      </c>
      <c r="W34" s="1566">
        <f t="shared" si="14"/>
        <v>100</v>
      </c>
      <c r="X34" s="1567"/>
      <c r="Y34" s="3413"/>
      <c r="Z34" s="1146"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13" t="s">
        <v>550</v>
      </c>
      <c r="Q35" s="1569" t="str">
        <f t="shared" si="11"/>
        <v>市政基础设施</v>
      </c>
      <c r="R35" s="1570" t="s">
        <v>8</v>
      </c>
      <c r="S35" s="1571">
        <f t="shared" si="12"/>
        <v>100</v>
      </c>
      <c r="T35" s="1570" t="s">
        <v>8</v>
      </c>
      <c r="U35" s="1571">
        <f t="shared" si="13"/>
        <v>100</v>
      </c>
      <c r="V35" s="1570" t="s">
        <v>8</v>
      </c>
      <c r="W35" s="1571">
        <f t="shared" si="14"/>
        <v>100</v>
      </c>
      <c r="X35" s="1564"/>
      <c r="Y35" s="3413"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13"/>
      <c r="Q36" s="1569" t="str">
        <f t="shared" si="11"/>
        <v>内部装修</v>
      </c>
      <c r="R36" s="1570" t="s">
        <v>8</v>
      </c>
      <c r="S36" s="1571">
        <f t="shared" si="12"/>
        <v>100</v>
      </c>
      <c r="T36" s="1570" t="s">
        <v>8</v>
      </c>
      <c r="U36" s="1571">
        <f t="shared" si="13"/>
        <v>100</v>
      </c>
      <c r="V36" s="1570" t="s">
        <v>8</v>
      </c>
      <c r="W36" s="1571">
        <f t="shared" si="14"/>
        <v>100</v>
      </c>
      <c r="X36" s="1564"/>
      <c r="Y36" s="3413"/>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13"/>
      <c r="Q37" s="1569" t="str">
        <f t="shared" si="11"/>
        <v>内部装修状况</v>
      </c>
      <c r="R37" s="1570" t="s">
        <v>8</v>
      </c>
      <c r="S37" s="1571">
        <f t="shared" si="12"/>
        <v>100</v>
      </c>
      <c r="T37" s="1570" t="s">
        <v>8</v>
      </c>
      <c r="U37" s="1571">
        <f t="shared" si="13"/>
        <v>100</v>
      </c>
      <c r="V37" s="1570" t="s">
        <v>8</v>
      </c>
      <c r="W37" s="1571">
        <f t="shared" si="14"/>
        <v>100</v>
      </c>
      <c r="X37" s="1564"/>
      <c r="Y37" s="3413"/>
      <c r="Z37" s="1572" t="str">
        <f t="shared" si="15"/>
        <v>内部装修状况</v>
      </c>
      <c r="AA37" s="1573">
        <f t="shared" si="3"/>
        <v>1</v>
      </c>
      <c r="AB37" s="1573">
        <f t="shared" si="4"/>
        <v>1</v>
      </c>
      <c r="AC37" s="1573">
        <f t="shared" si="5"/>
        <v>1</v>
      </c>
    </row>
    <row r="38" spans="1:29" s="1335"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13"/>
      <c r="Q38" s="1602">
        <f t="shared" si="11"/>
        <v>111</v>
      </c>
      <c r="R38" s="1574" t="s">
        <v>8</v>
      </c>
      <c r="S38" s="1575">
        <f t="shared" si="12"/>
        <v>100</v>
      </c>
      <c r="T38" s="1574" t="s">
        <v>8</v>
      </c>
      <c r="U38" s="1575">
        <f t="shared" si="13"/>
        <v>100</v>
      </c>
      <c r="V38" s="1574" t="s">
        <v>8</v>
      </c>
      <c r="W38" s="1575">
        <f t="shared" si="14"/>
        <v>100</v>
      </c>
      <c r="X38" s="1576"/>
      <c r="Y38" s="341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13"/>
      <c r="Q39" s="1569">
        <f t="shared" si="11"/>
        <v>111</v>
      </c>
      <c r="R39" s="1570" t="s">
        <v>8</v>
      </c>
      <c r="S39" s="1571">
        <f t="shared" si="12"/>
        <v>100</v>
      </c>
      <c r="T39" s="1570" t="s">
        <v>8</v>
      </c>
      <c r="U39" s="1571">
        <f t="shared" si="13"/>
        <v>100</v>
      </c>
      <c r="V39" s="1570" t="s">
        <v>8</v>
      </c>
      <c r="W39" s="1571">
        <f t="shared" si="14"/>
        <v>100</v>
      </c>
      <c r="X39" s="1564"/>
      <c r="Y39" s="3413"/>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0"/>
      <c r="Q40" s="1569">
        <f t="shared" si="11"/>
        <v>111</v>
      </c>
      <c r="R40" s="1570" t="s">
        <v>8</v>
      </c>
      <c r="S40" s="1571">
        <f t="shared" si="12"/>
        <v>100</v>
      </c>
      <c r="T40" s="1570" t="s">
        <v>8</v>
      </c>
      <c r="U40" s="1571">
        <f t="shared" si="13"/>
        <v>100</v>
      </c>
      <c r="V40" s="1570" t="s">
        <v>8</v>
      </c>
      <c r="W40" s="1571">
        <f t="shared" si="14"/>
        <v>100</v>
      </c>
      <c r="X40" s="1564"/>
      <c r="Y40" s="3490"/>
      <c r="Z40" s="1572">
        <f t="shared" si="15"/>
        <v>111</v>
      </c>
      <c r="AA40" s="1573">
        <f t="shared" si="3"/>
        <v>1</v>
      </c>
      <c r="AB40" s="1573">
        <f t="shared" si="4"/>
        <v>1</v>
      </c>
      <c r="AC40" s="1573">
        <f t="shared" si="5"/>
        <v>1</v>
      </c>
    </row>
    <row r="41" spans="1:29" ht="14.4">
      <c r="A41" s="605" t="s">
        <v>736</v>
      </c>
      <c r="B41" s="885"/>
      <c r="C41" s="2625" t="s">
        <v>1</v>
      </c>
      <c r="D41" s="2626"/>
      <c r="E41" s="2627"/>
      <c r="F41" s="2628"/>
      <c r="G41" s="2629"/>
      <c r="H41" s="2630"/>
      <c r="I41" s="2627"/>
      <c r="J41" s="2630"/>
      <c r="K41" s="1608"/>
      <c r="L41" s="2142"/>
      <c r="M41" s="2143"/>
      <c r="N41" s="2132"/>
      <c r="O41" s="2143"/>
      <c r="P41" s="3375" t="str">
        <f>A41</f>
        <v>成交单价（元/平方米）</v>
      </c>
      <c r="Q41" s="3375"/>
      <c r="R41" s="3489">
        <f>E41</f>
        <v>0</v>
      </c>
      <c r="S41" s="3489"/>
      <c r="T41" s="3489">
        <f>G41</f>
        <v>0</v>
      </c>
      <c r="U41" s="3489"/>
      <c r="V41" s="3489">
        <f>I41</f>
        <v>0</v>
      </c>
      <c r="W41" s="3489"/>
      <c r="X41" s="1556"/>
      <c r="Y41" s="1578"/>
      <c r="Z41" s="1556"/>
      <c r="AA41" s="1556"/>
      <c r="AB41" s="1556"/>
      <c r="AC41" s="1556"/>
    </row>
    <row r="42" spans="1:29" ht="15" thickBot="1">
      <c r="A42" s="613" t="s">
        <v>2761</v>
      </c>
      <c r="B42" s="886"/>
      <c r="C42" s="2631" t="e">
        <f>R43</f>
        <v>#DIV/0!</v>
      </c>
      <c r="D42" s="2632"/>
      <c r="E42" s="2633" t="e">
        <f>R42</f>
        <v>#DIV/0!</v>
      </c>
      <c r="F42" s="2633"/>
      <c r="G42" s="2631" t="e">
        <f>T42</f>
        <v>#DIV/0!</v>
      </c>
      <c r="H42" s="2632"/>
      <c r="I42" s="2633" t="e">
        <f>V42</f>
        <v>#DIV/0!</v>
      </c>
      <c r="J42" s="2632"/>
      <c r="K42" s="1609"/>
      <c r="L42" s="2142"/>
      <c r="M42" s="2143"/>
      <c r="N42" s="2132"/>
      <c r="O42" s="2143"/>
      <c r="P42" s="3375" t="str">
        <f>A42</f>
        <v>比较价格（元/平方米）</v>
      </c>
      <c r="Q42" s="3375"/>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6"/>
      <c r="Y42" s="1556"/>
      <c r="Z42" s="1556"/>
      <c r="AA42" s="1556"/>
      <c r="AB42" s="1556"/>
      <c r="AC42" s="1556"/>
    </row>
    <row r="43" spans="1:29" ht="15" thickBot="1">
      <c r="A43" s="619" t="s">
        <v>2926</v>
      </c>
      <c r="B43" s="620"/>
      <c r="C43" s="2634" t="e">
        <f>R43</f>
        <v>#DIV/0!</v>
      </c>
      <c r="D43" s="2634"/>
      <c r="E43" s="2634"/>
      <c r="F43" s="2634"/>
      <c r="G43" s="2634"/>
      <c r="H43" s="2634"/>
      <c r="I43" s="2634"/>
      <c r="J43" s="2634"/>
      <c r="K43" s="1610"/>
      <c r="L43" s="2142"/>
      <c r="M43" s="2143"/>
      <c r="N43" s="2143"/>
      <c r="O43" s="2143"/>
      <c r="P43" s="3372" t="str">
        <f>A43</f>
        <v>估价对象XX用房的比较价格（楼面单价，元/平方米）</v>
      </c>
      <c r="Q43" s="3373"/>
      <c r="R43" s="3488" t="e">
        <f>IF(F1="售价",ROUND(AVERAGE(R42:V42),0),ROUND(AVERAGE(R42:V42),1))</f>
        <v>#DIV/0!</v>
      </c>
      <c r="S43" s="3488"/>
      <c r="T43" s="3488"/>
      <c r="U43" s="3488"/>
      <c r="V43" s="3488"/>
      <c r="W43" s="3488"/>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4.4">
      <c r="A52" s="643" t="s">
        <v>529</v>
      </c>
      <c r="B52" s="644"/>
      <c r="C52" s="2800" t="str">
        <f>YEAR(C7)&amp;"-"&amp;MONTH(C7)</f>
        <v>2019-5</v>
      </c>
      <c r="D52" s="2802">
        <f>EDATE(C52,-1)</f>
        <v>43556</v>
      </c>
      <c r="E52" s="2802">
        <f t="shared" ref="E52:O52" si="16">EDATE(D52,-1)</f>
        <v>43525</v>
      </c>
      <c r="F52" s="2802">
        <f t="shared" si="16"/>
        <v>43497</v>
      </c>
      <c r="G52" s="2802">
        <f t="shared" si="16"/>
        <v>43466</v>
      </c>
      <c r="H52" s="2802">
        <f t="shared" si="16"/>
        <v>43435</v>
      </c>
      <c r="I52" s="2802">
        <f t="shared" si="16"/>
        <v>43405</v>
      </c>
      <c r="J52" s="2802">
        <f t="shared" si="16"/>
        <v>43374</v>
      </c>
      <c r="K52" s="2802">
        <f t="shared" si="16"/>
        <v>43344</v>
      </c>
      <c r="L52" s="2802">
        <f t="shared" si="16"/>
        <v>43313</v>
      </c>
      <c r="M52" s="2802">
        <f t="shared" si="16"/>
        <v>43282</v>
      </c>
      <c r="N52" s="2802">
        <f t="shared" si="16"/>
        <v>43252</v>
      </c>
      <c r="O52" s="2802">
        <f t="shared" si="16"/>
        <v>43221</v>
      </c>
      <c r="P52" s="2158"/>
      <c r="Q52" s="2159"/>
      <c r="R52" s="2159"/>
      <c r="S52" s="2159"/>
      <c r="T52" s="2159"/>
      <c r="U52" s="2159"/>
      <c r="V52" s="2159"/>
      <c r="W52" s="2159"/>
      <c r="X52" s="2159"/>
      <c r="Y52" s="2159"/>
      <c r="Z52" s="2159"/>
      <c r="AA52" s="2159"/>
      <c r="AB52" s="2159"/>
      <c r="AC52" s="2159"/>
    </row>
    <row r="53" spans="1:29" s="1216" customFormat="1">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6" customFormat="1" ht="1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6" customFormat="1" ht="14.4">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6" customFormat="1" ht="14.4"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ht="14.4">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5" customFormat="1" ht="14.4"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5" customFormat="1" ht="14.4"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5" customFormat="1" ht="14.4"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5" customFormat="1" ht="14.4"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5" customFormat="1" ht="14.4"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5" customFormat="1" ht="14.4"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ht="14.4">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2595" t="s">
        <v>2559</v>
      </c>
      <c r="C76" s="2596" t="s">
        <v>2560</v>
      </c>
      <c r="D76" s="2596" t="s">
        <v>2561</v>
      </c>
      <c r="E76" s="2596" t="s">
        <v>2562</v>
      </c>
      <c r="F76" s="2596" t="s">
        <v>2563</v>
      </c>
      <c r="G76" s="2596" t="s">
        <v>2564</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6" customFormat="1" ht="14.4"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6" customFormat="1" ht="14.4"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6" customFormat="1" ht="14.4"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6" customFormat="1" ht="14.4"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5" customFormat="1" ht="14.4"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4.4"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4.4"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ht="14.4">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5"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4.4"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5" customFormat="1" ht="14.4"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4.4"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4.4"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IF(B37="元/平方米",C39,ROUND(B2*10000/D3,0))</f>
        <v>#DIV/0!</v>
      </c>
      <c r="C3" s="850" t="s">
        <v>796</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81" t="s">
        <v>798</v>
      </c>
      <c r="D4" s="3382"/>
      <c r="E4" s="3381" t="s">
        <v>799</v>
      </c>
      <c r="F4" s="3382"/>
      <c r="G4" s="3381" t="s">
        <v>800</v>
      </c>
      <c r="H4" s="3382"/>
      <c r="I4" s="3381" t="s">
        <v>801</v>
      </c>
      <c r="J4" s="3382"/>
      <c r="K4" s="512" t="s">
        <v>802</v>
      </c>
      <c r="L4" s="2131"/>
      <c r="M4" s="2132"/>
      <c r="N4" s="2132"/>
      <c r="O4" s="2132"/>
      <c r="P4" s="3383" t="s">
        <v>803</v>
      </c>
      <c r="Q4" s="3384"/>
      <c r="R4" s="3389" t="s">
        <v>799</v>
      </c>
      <c r="S4" s="3390"/>
      <c r="T4" s="3389" t="s">
        <v>800</v>
      </c>
      <c r="U4" s="3390"/>
      <c r="V4" s="3376" t="s">
        <v>801</v>
      </c>
      <c r="W4" s="3376"/>
      <c r="X4" s="1564"/>
      <c r="Y4" s="3389" t="s">
        <v>803</v>
      </c>
      <c r="Z4" s="3390"/>
      <c r="AA4" s="3378" t="s">
        <v>799</v>
      </c>
      <c r="AB4" s="3379" t="s">
        <v>800</v>
      </c>
      <c r="AC4" s="3378" t="s">
        <v>801</v>
      </c>
    </row>
    <row r="5" spans="1:29">
      <c r="A5" s="513"/>
      <c r="B5" s="514"/>
      <c r="C5" s="3399" t="s">
        <v>2920</v>
      </c>
      <c r="D5" s="3398"/>
      <c r="E5" s="3399" t="s">
        <v>2921</v>
      </c>
      <c r="F5" s="3398"/>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00" t="s">
        <v>2924</v>
      </c>
      <c r="F6" s="3401"/>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07" t="s">
        <v>530</v>
      </c>
      <c r="Q7" s="3409"/>
      <c r="R7" s="1565" t="s">
        <v>8</v>
      </c>
      <c r="S7" s="1566">
        <f t="shared" ref="S7:S14" si="0">F7</f>
        <v>0</v>
      </c>
      <c r="T7" s="1565" t="s">
        <v>8</v>
      </c>
      <c r="U7" s="1566">
        <f t="shared" ref="U7:U14" si="1">H7</f>
        <v>0</v>
      </c>
      <c r="V7" s="1565" t="s">
        <v>8</v>
      </c>
      <c r="W7" s="1566">
        <f t="shared" ref="W7:W14"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36" si="3">D8/F8</f>
        <v>#DIV/0!</v>
      </c>
      <c r="AB8" s="1568" t="e">
        <f t="shared" ref="AB8:AB36" si="4">D8/H8</f>
        <v>#DIV/0!</v>
      </c>
      <c r="AC8" s="1568" t="e">
        <f t="shared" ref="AC8:AC36" si="5">D8/J8</f>
        <v>#DIV/0!</v>
      </c>
    </row>
    <row r="9" spans="1:29" s="1216" customFormat="1" ht="14.4">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75" t="s">
        <v>535</v>
      </c>
      <c r="Q9" s="1147" t="str">
        <f t="shared" ref="Q9:Q14" si="6">B9</f>
        <v>用途</v>
      </c>
      <c r="R9" s="1565" t="s">
        <v>8</v>
      </c>
      <c r="S9" s="1566">
        <f t="shared" si="0"/>
        <v>100</v>
      </c>
      <c r="T9" s="1565" t="s">
        <v>8</v>
      </c>
      <c r="U9" s="1566">
        <f t="shared" si="1"/>
        <v>100</v>
      </c>
      <c r="V9" s="1565" t="s">
        <v>8</v>
      </c>
      <c r="W9" s="1566">
        <f t="shared" si="2"/>
        <v>100</v>
      </c>
      <c r="X9" s="1567"/>
      <c r="Y9" s="3321"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75"/>
      <c r="Q11" s="1147">
        <f t="shared" si="6"/>
        <v>111</v>
      </c>
      <c r="R11" s="1565" t="s">
        <v>8</v>
      </c>
      <c r="S11" s="1566">
        <f t="shared" si="0"/>
        <v>100</v>
      </c>
      <c r="T11" s="1565" t="s">
        <v>8</v>
      </c>
      <c r="U11" s="1566">
        <f t="shared" si="1"/>
        <v>100</v>
      </c>
      <c r="V11" s="1565" t="s">
        <v>8</v>
      </c>
      <c r="W11" s="1566">
        <f t="shared" si="2"/>
        <v>100</v>
      </c>
      <c r="X11" s="1567"/>
      <c r="Y11" s="3321"/>
      <c r="Z11" s="1146">
        <f t="shared" si="7"/>
        <v>111</v>
      </c>
      <c r="AA11" s="1568">
        <f t="shared" si="3"/>
        <v>1</v>
      </c>
      <c r="AB11" s="1568">
        <f t="shared" si="4"/>
        <v>1</v>
      </c>
      <c r="AC11" s="1568">
        <f t="shared" si="5"/>
        <v>1</v>
      </c>
    </row>
    <row r="12" spans="1:29" s="1216"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6"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3411"/>
      <c r="Q15" s="1569"/>
      <c r="R15" s="1570"/>
      <c r="S15" s="1571"/>
      <c r="T15" s="1570"/>
      <c r="U15" s="1571"/>
      <c r="V15" s="1570"/>
      <c r="W15" s="1571"/>
      <c r="X15" s="1564"/>
      <c r="Y15" s="3411"/>
      <c r="Z15" s="1572"/>
      <c r="AA15" s="1573">
        <v>1</v>
      </c>
      <c r="AB15" s="1573">
        <v>1</v>
      </c>
      <c r="AC15" s="1573">
        <v>1</v>
      </c>
    </row>
    <row r="16" spans="1:29" ht="15">
      <c r="A16" s="513"/>
      <c r="B16" s="2601"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3411"/>
      <c r="Q17" s="1569"/>
      <c r="R17" s="1570"/>
      <c r="S17" s="1571"/>
      <c r="T17" s="1570"/>
      <c r="U17" s="1571"/>
      <c r="V17" s="1570"/>
      <c r="W17" s="1571"/>
      <c r="X17" s="1564"/>
      <c r="Y17" s="3411"/>
      <c r="Z17" s="1572"/>
      <c r="AA17" s="1573">
        <v>1</v>
      </c>
      <c r="AB17" s="1573">
        <v>1</v>
      </c>
      <c r="AC17" s="1573">
        <v>1</v>
      </c>
    </row>
    <row r="18" spans="1:29" ht="15">
      <c r="A18" s="513"/>
      <c r="B18" s="2589"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11"/>
      <c r="Q18" s="2577" t="str">
        <f>B18</f>
        <v>基础设施水平</v>
      </c>
      <c r="R18" s="1570" t="s">
        <v>8</v>
      </c>
      <c r="S18" s="1571">
        <f>F18</f>
        <v>100</v>
      </c>
      <c r="T18" s="1570" t="s">
        <v>8</v>
      </c>
      <c r="U18" s="1571">
        <f>H18</f>
        <v>100</v>
      </c>
      <c r="V18" s="1570" t="s">
        <v>8</v>
      </c>
      <c r="W18" s="1571">
        <f>J18</f>
        <v>100</v>
      </c>
      <c r="X18" s="2579"/>
      <c r="Y18" s="3411"/>
      <c r="Z18" s="2578"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00"/>
      <c r="L19" s="2140"/>
      <c r="M19" s="2132"/>
      <c r="N19" s="2132"/>
      <c r="O19" s="2139"/>
      <c r="P19" s="3411"/>
      <c r="Q19" s="2577"/>
      <c r="R19" s="1570"/>
      <c r="S19" s="1571"/>
      <c r="T19" s="1570"/>
      <c r="U19" s="1571"/>
      <c r="V19" s="1570"/>
      <c r="W19" s="1571"/>
      <c r="X19" s="2579"/>
      <c r="Y19" s="3411"/>
      <c r="Z19" s="2578"/>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11"/>
      <c r="Q24" s="1569">
        <f t="shared" ref="Q24:Q36"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6"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11"/>
      <c r="Q25" s="1147">
        <f t="shared" si="11"/>
        <v>111</v>
      </c>
      <c r="R25" s="1565" t="s">
        <v>8</v>
      </c>
      <c r="S25" s="1566">
        <f>F25</f>
        <v>100</v>
      </c>
      <c r="T25" s="1565" t="s">
        <v>8</v>
      </c>
      <c r="U25" s="1566">
        <f>H25</f>
        <v>100</v>
      </c>
      <c r="V25" s="1565" t="s">
        <v>8</v>
      </c>
      <c r="W25" s="1566">
        <f>J25</f>
        <v>100</v>
      </c>
      <c r="X25" s="1567"/>
      <c r="Y25" s="3411"/>
      <c r="Z25" s="1146">
        <f>Q25</f>
        <v>111</v>
      </c>
      <c r="AA25" s="1573">
        <f>D25/F25</f>
        <v>1</v>
      </c>
      <c r="AB25" s="1573">
        <f>D25/H25</f>
        <v>1</v>
      </c>
      <c r="AC25" s="1573">
        <f>D25/J25</f>
        <v>1</v>
      </c>
    </row>
    <row r="26" spans="1:29" ht="15">
      <c r="A26" s="2905"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1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3" t="s">
        <v>550</v>
      </c>
      <c r="Z26" s="1572" t="str">
        <f t="shared" ref="Z26:Z36" si="15">Q26</f>
        <v>配套类型</v>
      </c>
      <c r="AA26" s="1573">
        <f t="shared" si="3"/>
        <v>1</v>
      </c>
      <c r="AB26" s="1573">
        <f t="shared" si="4"/>
        <v>1</v>
      </c>
      <c r="AC26" s="1573">
        <f t="shared" si="5"/>
        <v>1</v>
      </c>
    </row>
    <row r="27" spans="1:29" s="1335"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13"/>
      <c r="Q27" s="1602" t="str">
        <f t="shared" si="11"/>
        <v>项目停车位配比</v>
      </c>
      <c r="R27" s="1574" t="s">
        <v>8</v>
      </c>
      <c r="S27" s="1575">
        <f t="shared" si="12"/>
        <v>100</v>
      </c>
      <c r="T27" s="1574" t="s">
        <v>8</v>
      </c>
      <c r="U27" s="1575">
        <f t="shared" si="13"/>
        <v>100</v>
      </c>
      <c r="V27" s="1574" t="s">
        <v>8</v>
      </c>
      <c r="W27" s="1575">
        <f t="shared" si="14"/>
        <v>100</v>
      </c>
      <c r="X27" s="1576"/>
      <c r="Y27" s="3413"/>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13"/>
      <c r="Q28" s="1569" t="str">
        <f t="shared" si="11"/>
        <v>公共部分装修</v>
      </c>
      <c r="R28" s="1570" t="s">
        <v>8</v>
      </c>
      <c r="S28" s="1571">
        <f t="shared" si="12"/>
        <v>100</v>
      </c>
      <c r="T28" s="1570" t="s">
        <v>8</v>
      </c>
      <c r="U28" s="1571">
        <f t="shared" si="13"/>
        <v>100</v>
      </c>
      <c r="V28" s="1570" t="s">
        <v>8</v>
      </c>
      <c r="W28" s="1571">
        <f t="shared" si="14"/>
        <v>100</v>
      </c>
      <c r="X28" s="1564"/>
      <c r="Y28" s="3413"/>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13"/>
      <c r="Q29" s="1569" t="str">
        <f t="shared" si="11"/>
        <v>成新率</v>
      </c>
      <c r="R29" s="1570" t="s">
        <v>8</v>
      </c>
      <c r="S29" s="1571" t="e">
        <f t="shared" si="12"/>
        <v>#N/A</v>
      </c>
      <c r="T29" s="1570" t="s">
        <v>8</v>
      </c>
      <c r="U29" s="1571" t="e">
        <f t="shared" si="13"/>
        <v>#N/A</v>
      </c>
      <c r="V29" s="1570" t="s">
        <v>8</v>
      </c>
      <c r="W29" s="1571" t="e">
        <f t="shared" si="14"/>
        <v>#N/A</v>
      </c>
      <c r="X29" s="1564"/>
      <c r="Y29" s="3413"/>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13"/>
      <c r="Q30" s="1569" t="str">
        <f t="shared" si="11"/>
        <v>物业等级</v>
      </c>
      <c r="R30" s="1570" t="s">
        <v>8</v>
      </c>
      <c r="S30" s="1571">
        <f t="shared" si="12"/>
        <v>100</v>
      </c>
      <c r="T30" s="1570" t="s">
        <v>8</v>
      </c>
      <c r="U30" s="1571">
        <f t="shared" si="13"/>
        <v>100</v>
      </c>
      <c r="V30" s="1570" t="s">
        <v>8</v>
      </c>
      <c r="W30" s="1571">
        <f t="shared" si="14"/>
        <v>100</v>
      </c>
      <c r="X30" s="1564"/>
      <c r="Y30" s="3413"/>
      <c r="Z30" s="1572" t="str">
        <f t="shared" si="15"/>
        <v>物业等级</v>
      </c>
      <c r="AA30" s="1573">
        <f t="shared" si="3"/>
        <v>1</v>
      </c>
      <c r="AB30" s="1573">
        <f t="shared" si="4"/>
        <v>1</v>
      </c>
      <c r="AC30" s="1573">
        <f t="shared" si="5"/>
        <v>1</v>
      </c>
    </row>
    <row r="31" spans="1:29" s="1216"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13"/>
      <c r="Q31" s="1147" t="str">
        <f t="shared" si="11"/>
        <v>停车位面积</v>
      </c>
      <c r="R31" s="1565" t="s">
        <v>8</v>
      </c>
      <c r="S31" s="1566" t="e">
        <f t="shared" si="12"/>
        <v>#N/A</v>
      </c>
      <c r="T31" s="1565" t="s">
        <v>8</v>
      </c>
      <c r="U31" s="1566" t="e">
        <f t="shared" si="13"/>
        <v>#N/A</v>
      </c>
      <c r="V31" s="1565" t="s">
        <v>8</v>
      </c>
      <c r="W31" s="1566" t="e">
        <f t="shared" si="14"/>
        <v>#N/A</v>
      </c>
      <c r="X31" s="1567"/>
      <c r="Y31" s="3413"/>
      <c r="Z31" s="1146"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13" t="s">
        <v>550</v>
      </c>
      <c r="Q32" s="1569" t="str">
        <f t="shared" si="11"/>
        <v>车位类型</v>
      </c>
      <c r="R32" s="1570" t="s">
        <v>8</v>
      </c>
      <c r="S32" s="1571">
        <f t="shared" si="12"/>
        <v>100</v>
      </c>
      <c r="T32" s="1570" t="s">
        <v>8</v>
      </c>
      <c r="U32" s="1571">
        <f t="shared" si="13"/>
        <v>100</v>
      </c>
      <c r="V32" s="1570" t="s">
        <v>8</v>
      </c>
      <c r="W32" s="1571">
        <f t="shared" si="14"/>
        <v>100</v>
      </c>
      <c r="X32" s="1564"/>
      <c r="Y32" s="3413"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13"/>
      <c r="Q33" s="1569" t="str">
        <f t="shared" si="11"/>
        <v>是否直接入户</v>
      </c>
      <c r="R33" s="1570" t="s">
        <v>8</v>
      </c>
      <c r="S33" s="1571">
        <f t="shared" si="12"/>
        <v>100</v>
      </c>
      <c r="T33" s="1570" t="s">
        <v>8</v>
      </c>
      <c r="U33" s="1571">
        <f t="shared" si="13"/>
        <v>100</v>
      </c>
      <c r="V33" s="1570" t="s">
        <v>8</v>
      </c>
      <c r="W33" s="1571">
        <f t="shared" si="14"/>
        <v>100</v>
      </c>
      <c r="X33" s="1564"/>
      <c r="Y33" s="341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s="1335"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13"/>
      <c r="Q35" s="1602">
        <f t="shared" si="11"/>
        <v>111</v>
      </c>
      <c r="R35" s="1574" t="s">
        <v>8</v>
      </c>
      <c r="S35" s="1575">
        <f t="shared" si="12"/>
        <v>100</v>
      </c>
      <c r="T35" s="1574" t="s">
        <v>8</v>
      </c>
      <c r="U35" s="1575">
        <f t="shared" si="13"/>
        <v>100</v>
      </c>
      <c r="V35" s="1574" t="s">
        <v>8</v>
      </c>
      <c r="W35" s="1575">
        <f t="shared" si="14"/>
        <v>100</v>
      </c>
      <c r="X35" s="1576"/>
      <c r="Y35" s="3413"/>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13"/>
      <c r="Q36" s="1569">
        <f t="shared" si="11"/>
        <v>111</v>
      </c>
      <c r="R36" s="1570" t="s">
        <v>8</v>
      </c>
      <c r="S36" s="1571">
        <f t="shared" si="12"/>
        <v>100</v>
      </c>
      <c r="T36" s="1570" t="s">
        <v>8</v>
      </c>
      <c r="U36" s="1571">
        <f t="shared" si="13"/>
        <v>100</v>
      </c>
      <c r="V36" s="1570" t="s">
        <v>8</v>
      </c>
      <c r="W36" s="1571">
        <f t="shared" si="14"/>
        <v>100</v>
      </c>
      <c r="X36" s="1564"/>
      <c r="Y36" s="3413"/>
      <c r="Z36" s="1572">
        <f t="shared" si="15"/>
        <v>111</v>
      </c>
      <c r="AA36" s="1573">
        <f t="shared" si="3"/>
        <v>1</v>
      </c>
      <c r="AB36" s="1573">
        <f t="shared" si="4"/>
        <v>1</v>
      </c>
      <c r="AC36" s="1573">
        <f t="shared" si="5"/>
        <v>1</v>
      </c>
    </row>
    <row r="37" spans="1:29" ht="14.4">
      <c r="A37" s="1844" t="s">
        <v>2079</v>
      </c>
      <c r="B37" s="1845" t="s">
        <v>2080</v>
      </c>
      <c r="C37" s="2625" t="s">
        <v>1</v>
      </c>
      <c r="D37" s="2626"/>
      <c r="E37" s="2627"/>
      <c r="F37" s="2628"/>
      <c r="G37" s="2629"/>
      <c r="H37" s="2630"/>
      <c r="I37" s="2627"/>
      <c r="J37" s="2630"/>
      <c r="K37" s="1608"/>
      <c r="L37" s="2142"/>
      <c r="M37" s="2143"/>
      <c r="N37" s="2132"/>
      <c r="O37" s="2143"/>
      <c r="P37" s="3375" t="str">
        <f>A37</f>
        <v>成交单价</v>
      </c>
      <c r="Q37" s="3375"/>
      <c r="R37" s="3489">
        <f>E37</f>
        <v>0</v>
      </c>
      <c r="S37" s="3489"/>
      <c r="T37" s="3489">
        <f>G37</f>
        <v>0</v>
      </c>
      <c r="U37" s="3489"/>
      <c r="V37" s="3489">
        <f>I37</f>
        <v>0</v>
      </c>
      <c r="W37" s="3489"/>
      <c r="X37" s="1556"/>
      <c r="Y37" s="1578"/>
      <c r="Z37" s="1556"/>
      <c r="AA37" s="1556"/>
      <c r="AB37" s="1556"/>
      <c r="AC37" s="1556"/>
    </row>
    <row r="38" spans="1:29" ht="15" thickBot="1">
      <c r="A38" s="613" t="s">
        <v>2761</v>
      </c>
      <c r="B38" s="886"/>
      <c r="C38" s="2631" t="e">
        <f>R39</f>
        <v>#DIV/0!</v>
      </c>
      <c r="D38" s="2632"/>
      <c r="E38" s="2633" t="e">
        <f>R38</f>
        <v>#DIV/0!</v>
      </c>
      <c r="F38" s="2633"/>
      <c r="G38" s="2631" t="e">
        <f>T38</f>
        <v>#DIV/0!</v>
      </c>
      <c r="H38" s="2632"/>
      <c r="I38" s="2633" t="e">
        <f>V38</f>
        <v>#DIV/0!</v>
      </c>
      <c r="J38" s="2632"/>
      <c r="K38" s="1609"/>
      <c r="L38" s="2142"/>
      <c r="M38" s="2143"/>
      <c r="N38" s="2143"/>
      <c r="O38" s="2143"/>
      <c r="P38" s="3375" t="str">
        <f>A38</f>
        <v>比较价格（元/平方米）</v>
      </c>
      <c r="Q38" s="3375"/>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6"/>
      <c r="Y38" s="1556"/>
      <c r="Z38" s="1556"/>
      <c r="AA38" s="1556"/>
      <c r="AB38" s="1556"/>
      <c r="AC38" s="1556"/>
    </row>
    <row r="39" spans="1:29" ht="15" thickBot="1">
      <c r="A39" s="619" t="s">
        <v>2926</v>
      </c>
      <c r="B39" s="620"/>
      <c r="C39" s="2634" t="e">
        <f>R39</f>
        <v>#DIV/0!</v>
      </c>
      <c r="D39" s="2634"/>
      <c r="E39" s="2634"/>
      <c r="F39" s="2634"/>
      <c r="G39" s="2634"/>
      <c r="H39" s="2634"/>
      <c r="I39" s="2634"/>
      <c r="J39" s="2634"/>
      <c r="K39" s="1610"/>
      <c r="L39" s="2142"/>
      <c r="M39" s="2143"/>
      <c r="N39" s="2143"/>
      <c r="O39" s="2143"/>
      <c r="P39" s="3372" t="str">
        <f>A39</f>
        <v>估价对象XX用房的比较价格（楼面单价，元/平方米）</v>
      </c>
      <c r="Q39" s="3373"/>
      <c r="R39" s="3488" t="e">
        <f>IF(F1="售价",ROUND(AVERAGE(R38:V38),0),ROUND(AVERAGE(R38:V38),1))</f>
        <v>#DIV/0!</v>
      </c>
      <c r="S39" s="3488"/>
      <c r="T39" s="3488"/>
      <c r="U39" s="3488"/>
      <c r="V39" s="3488"/>
      <c r="W39" s="3488"/>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4.4">
      <c r="A48" s="643" t="s">
        <v>529</v>
      </c>
      <c r="B48" s="644"/>
      <c r="C48" s="2800" t="str">
        <f>YEAR(C7)&amp;"-"&amp;MONTH(C7)</f>
        <v>2019-5</v>
      </c>
      <c r="D48" s="2802">
        <f>EDATE(C48,-1)</f>
        <v>43556</v>
      </c>
      <c r="E48" s="2802">
        <f t="shared" ref="E48:O48" si="16">EDATE(D48,-1)</f>
        <v>43525</v>
      </c>
      <c r="F48" s="2802">
        <f t="shared" si="16"/>
        <v>43497</v>
      </c>
      <c r="G48" s="2802">
        <f t="shared" si="16"/>
        <v>43466</v>
      </c>
      <c r="H48" s="2802">
        <f t="shared" si="16"/>
        <v>43435</v>
      </c>
      <c r="I48" s="2802">
        <f t="shared" si="16"/>
        <v>43405</v>
      </c>
      <c r="J48" s="2802">
        <f t="shared" si="16"/>
        <v>43374</v>
      </c>
      <c r="K48" s="2802">
        <f t="shared" si="16"/>
        <v>43344</v>
      </c>
      <c r="L48" s="2802">
        <f t="shared" si="16"/>
        <v>43313</v>
      </c>
      <c r="M48" s="2802">
        <f t="shared" si="16"/>
        <v>43282</v>
      </c>
      <c r="N48" s="2802">
        <f t="shared" si="16"/>
        <v>43252</v>
      </c>
      <c r="O48" s="2802">
        <f t="shared" si="16"/>
        <v>43221</v>
      </c>
      <c r="P48" s="2158"/>
      <c r="Q48" s="2159"/>
      <c r="R48" s="2159"/>
      <c r="S48" s="2159"/>
      <c r="T48" s="2159"/>
      <c r="U48" s="2159"/>
      <c r="V48" s="2159"/>
      <c r="W48" s="2159"/>
      <c r="X48" s="2159"/>
      <c r="Y48" s="2159"/>
      <c r="Z48" s="2159"/>
      <c r="AA48" s="2159"/>
      <c r="AB48" s="2159"/>
      <c r="AC48" s="2159"/>
    </row>
    <row r="49" spans="1:29" s="1216" customFormat="1">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6" customFormat="1" ht="1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6" customFormat="1" ht="14.4">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6" customFormat="1" ht="14.4"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ht="14.4">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4.4"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4.4"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5" customFormat="1" ht="14.4"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5" customFormat="1" ht="14.4"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5" customFormat="1" ht="14.4"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5" customFormat="1" ht="14.4"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2595" t="s">
        <v>2559</v>
      </c>
      <c r="C67" s="2596" t="s">
        <v>2560</v>
      </c>
      <c r="D67" s="2596" t="s">
        <v>2561</v>
      </c>
      <c r="E67" s="2596" t="s">
        <v>2562</v>
      </c>
      <c r="F67" s="2596" t="s">
        <v>2563</v>
      </c>
      <c r="G67" s="2596" t="s">
        <v>2564</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6" customFormat="1" ht="14.4"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6" customFormat="1" ht="14.4"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6" customFormat="1" ht="14.4"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5" customFormat="1" ht="14.4"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5" customFormat="1" ht="14.4"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9.4"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5" customFormat="1" ht="14.4"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4.4"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4.4"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5" customFormat="1" ht="14.4"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5" customFormat="1" ht="14.4"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4.4"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81" t="s">
        <v>798</v>
      </c>
      <c r="D4" s="3382"/>
      <c r="E4" s="3416" t="s">
        <v>799</v>
      </c>
      <c r="F4" s="3417"/>
      <c r="G4" s="3381" t="s">
        <v>800</v>
      </c>
      <c r="H4" s="3382"/>
      <c r="I4" s="3381" t="s">
        <v>801</v>
      </c>
      <c r="J4" s="3382"/>
      <c r="K4" s="512" t="s">
        <v>802</v>
      </c>
      <c r="L4" s="2131"/>
      <c r="M4" s="2132"/>
      <c r="N4" s="2132"/>
      <c r="O4" s="2132"/>
      <c r="P4" s="3383" t="s">
        <v>803</v>
      </c>
      <c r="Q4" s="3384"/>
      <c r="R4" s="3389" t="s">
        <v>799</v>
      </c>
      <c r="S4" s="3390"/>
      <c r="T4" s="3389" t="s">
        <v>800</v>
      </c>
      <c r="U4" s="3390"/>
      <c r="V4" s="3376" t="s">
        <v>801</v>
      </c>
      <c r="W4" s="3376"/>
      <c r="X4" s="1564"/>
      <c r="Y4" s="3389" t="s">
        <v>803</v>
      </c>
      <c r="Z4" s="3390"/>
      <c r="AA4" s="3378" t="s">
        <v>799</v>
      </c>
      <c r="AB4" s="3379" t="s">
        <v>800</v>
      </c>
      <c r="AC4" s="3378" t="s">
        <v>801</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07" t="s">
        <v>530</v>
      </c>
      <c r="Q7" s="3409"/>
      <c r="R7" s="1565" t="s">
        <v>8</v>
      </c>
      <c r="S7" s="1566">
        <f t="shared" ref="S7:S14" si="0">F7</f>
        <v>0</v>
      </c>
      <c r="T7" s="1565" t="s">
        <v>8</v>
      </c>
      <c r="U7" s="1566">
        <f t="shared" ref="U7:U14" si="1">H7</f>
        <v>0</v>
      </c>
      <c r="V7" s="1565" t="s">
        <v>8</v>
      </c>
      <c r="W7" s="1566">
        <f t="shared" ref="W7:W14"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34" si="3">D8/F8</f>
        <v>#DIV/0!</v>
      </c>
      <c r="AB8" s="1568" t="e">
        <f t="shared" ref="AB8:AB34" si="4">D8/H8</f>
        <v>#DIV/0!</v>
      </c>
      <c r="AC8" s="1568" t="e">
        <f t="shared" ref="AC8:AC34" si="5">D8/J8</f>
        <v>#DIV/0!</v>
      </c>
    </row>
    <row r="9" spans="1:29" s="1216" customFormat="1" ht="14.4">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75" t="s">
        <v>535</v>
      </c>
      <c r="Q9" s="1147" t="str">
        <f t="shared" ref="Q9:Q14" si="6">B9</f>
        <v>用途</v>
      </c>
      <c r="R9" s="1565" t="s">
        <v>8</v>
      </c>
      <c r="S9" s="1566">
        <f t="shared" si="0"/>
        <v>100</v>
      </c>
      <c r="T9" s="1565" t="s">
        <v>8</v>
      </c>
      <c r="U9" s="1566">
        <f t="shared" si="1"/>
        <v>100</v>
      </c>
      <c r="V9" s="1565" t="s">
        <v>8</v>
      </c>
      <c r="W9" s="1566">
        <f t="shared" si="2"/>
        <v>100</v>
      </c>
      <c r="X9" s="1567"/>
      <c r="Y9" s="3321"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75"/>
      <c r="Q11" s="1147">
        <f t="shared" si="6"/>
        <v>111</v>
      </c>
      <c r="R11" s="1565" t="s">
        <v>8</v>
      </c>
      <c r="S11" s="1566">
        <f t="shared" si="0"/>
        <v>100</v>
      </c>
      <c r="T11" s="1565" t="s">
        <v>8</v>
      </c>
      <c r="U11" s="1566">
        <f t="shared" si="1"/>
        <v>100</v>
      </c>
      <c r="V11" s="1565" t="s">
        <v>8</v>
      </c>
      <c r="W11" s="1566">
        <f t="shared" si="2"/>
        <v>100</v>
      </c>
      <c r="X11" s="1567"/>
      <c r="Y11" s="3321"/>
      <c r="Z11" s="1146">
        <f t="shared" si="7"/>
        <v>111</v>
      </c>
      <c r="AA11" s="1568">
        <f t="shared" si="3"/>
        <v>1</v>
      </c>
      <c r="AB11" s="1568">
        <f t="shared" si="4"/>
        <v>1</v>
      </c>
      <c r="AC11" s="1568">
        <f t="shared" si="5"/>
        <v>1</v>
      </c>
    </row>
    <row r="12" spans="1:29" s="1216"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6"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3411"/>
      <c r="Q15" s="1569"/>
      <c r="R15" s="1570"/>
      <c r="S15" s="1571"/>
      <c r="T15" s="1570"/>
      <c r="U15" s="1571"/>
      <c r="V15" s="1570"/>
      <c r="W15" s="1571"/>
      <c r="X15" s="1564"/>
      <c r="Y15" s="3411"/>
      <c r="Z15" s="1572"/>
      <c r="AA15" s="1573">
        <v>1</v>
      </c>
      <c r="AB15" s="1573">
        <v>1</v>
      </c>
      <c r="AC15" s="1573">
        <v>1</v>
      </c>
    </row>
    <row r="16" spans="1:29" ht="15">
      <c r="A16" s="530"/>
      <c r="B16" s="2601"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3411"/>
      <c r="Q17" s="1569"/>
      <c r="R17" s="1570"/>
      <c r="S17" s="1571"/>
      <c r="T17" s="1570"/>
      <c r="U17" s="1571"/>
      <c r="V17" s="1570"/>
      <c r="W17" s="1571"/>
      <c r="X17" s="1564"/>
      <c r="Y17" s="3411"/>
      <c r="Z17" s="1572"/>
      <c r="AA17" s="1573">
        <v>1</v>
      </c>
      <c r="AB17" s="1573">
        <v>1</v>
      </c>
      <c r="AC17" s="1573">
        <v>1</v>
      </c>
    </row>
    <row r="18" spans="1:29" ht="15">
      <c r="A18" s="530"/>
      <c r="B18" s="2589"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11"/>
      <c r="Q18" s="2577" t="str">
        <f>B18</f>
        <v>基础设施水平</v>
      </c>
      <c r="R18" s="1570" t="s">
        <v>8</v>
      </c>
      <c r="S18" s="1571">
        <f>F18</f>
        <v>100</v>
      </c>
      <c r="T18" s="1570" t="s">
        <v>8</v>
      </c>
      <c r="U18" s="1571">
        <f>H18</f>
        <v>100</v>
      </c>
      <c r="V18" s="1570" t="s">
        <v>8</v>
      </c>
      <c r="W18" s="1571">
        <f>J18</f>
        <v>100</v>
      </c>
      <c r="X18" s="2579"/>
      <c r="Y18" s="3411"/>
      <c r="Z18" s="2578"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00"/>
      <c r="L19" s="2140"/>
      <c r="M19" s="2132"/>
      <c r="N19" s="2132"/>
      <c r="O19" s="2139"/>
      <c r="P19" s="3411"/>
      <c r="Q19" s="2577"/>
      <c r="R19" s="1570"/>
      <c r="S19" s="1571"/>
      <c r="T19" s="1570"/>
      <c r="U19" s="1571"/>
      <c r="V19" s="1570"/>
      <c r="W19" s="1571"/>
      <c r="X19" s="2579"/>
      <c r="Y19" s="3411"/>
      <c r="Z19" s="2578"/>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11"/>
      <c r="Q24" s="1569">
        <f t="shared" ref="Q24:Q34"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6"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11"/>
      <c r="Q25" s="1147">
        <f t="shared" si="11"/>
        <v>111</v>
      </c>
      <c r="R25" s="1565" t="s">
        <v>8</v>
      </c>
      <c r="S25" s="1566">
        <f>F25</f>
        <v>100</v>
      </c>
      <c r="T25" s="1565" t="s">
        <v>8</v>
      </c>
      <c r="U25" s="1566">
        <f>H25</f>
        <v>100</v>
      </c>
      <c r="V25" s="1565" t="s">
        <v>8</v>
      </c>
      <c r="W25" s="1566">
        <f>J25</f>
        <v>100</v>
      </c>
      <c r="X25" s="1567"/>
      <c r="Y25" s="3411"/>
      <c r="Z25" s="1146">
        <f>Q25</f>
        <v>111</v>
      </c>
      <c r="AA25" s="1573">
        <f>D25/F25</f>
        <v>1</v>
      </c>
      <c r="AB25" s="1573">
        <f>D25/H25</f>
        <v>1</v>
      </c>
      <c r="AC25" s="1573">
        <f>D25/J25</f>
        <v>1</v>
      </c>
    </row>
    <row r="26" spans="1:29" ht="15">
      <c r="A26" s="2905"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1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3" t="s">
        <v>821</v>
      </c>
      <c r="Z26" s="1572" t="str">
        <f t="shared" ref="Z26:Z34" si="15">Q26</f>
        <v>公共部分装修</v>
      </c>
      <c r="AA26" s="1573">
        <f t="shared" si="3"/>
        <v>1</v>
      </c>
      <c r="AB26" s="1573">
        <f t="shared" si="4"/>
        <v>1</v>
      </c>
      <c r="AC26" s="1573">
        <f t="shared" si="5"/>
        <v>1</v>
      </c>
    </row>
    <row r="27" spans="1:29" s="1335"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13"/>
      <c r="Q27" s="1602" t="str">
        <f t="shared" si="11"/>
        <v>成新率</v>
      </c>
      <c r="R27" s="1574" t="s">
        <v>8</v>
      </c>
      <c r="S27" s="1575" t="e">
        <f t="shared" si="12"/>
        <v>#N/A</v>
      </c>
      <c r="T27" s="1574" t="s">
        <v>8</v>
      </c>
      <c r="U27" s="1575" t="e">
        <f t="shared" si="13"/>
        <v>#N/A</v>
      </c>
      <c r="V27" s="1574" t="s">
        <v>8</v>
      </c>
      <c r="W27" s="1575" t="e">
        <f t="shared" si="14"/>
        <v>#N/A</v>
      </c>
      <c r="X27" s="1576"/>
      <c r="Y27" s="3413"/>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13"/>
      <c r="Q28" s="1569" t="str">
        <f t="shared" si="11"/>
        <v>物业等级</v>
      </c>
      <c r="R28" s="1570" t="s">
        <v>8</v>
      </c>
      <c r="S28" s="1571">
        <f t="shared" si="12"/>
        <v>100</v>
      </c>
      <c r="T28" s="1570" t="s">
        <v>8</v>
      </c>
      <c r="U28" s="1571">
        <f t="shared" si="13"/>
        <v>100</v>
      </c>
      <c r="V28" s="1570" t="s">
        <v>8</v>
      </c>
      <c r="W28" s="1571">
        <f t="shared" si="14"/>
        <v>100</v>
      </c>
      <c r="X28" s="1564"/>
      <c r="Y28" s="3413"/>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13"/>
      <c r="Q29" s="1569" t="str">
        <f t="shared" si="11"/>
        <v>有无电梯</v>
      </c>
      <c r="R29" s="1570" t="s">
        <v>8</v>
      </c>
      <c r="S29" s="1571">
        <f t="shared" si="12"/>
        <v>100</v>
      </c>
      <c r="T29" s="1570" t="s">
        <v>8</v>
      </c>
      <c r="U29" s="1571">
        <f t="shared" si="13"/>
        <v>100</v>
      </c>
      <c r="V29" s="1570" t="s">
        <v>8</v>
      </c>
      <c r="W29" s="1571">
        <f t="shared" si="14"/>
        <v>100</v>
      </c>
      <c r="X29" s="1564"/>
      <c r="Y29" s="3413"/>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13"/>
      <c r="Q30" s="1569" t="str">
        <f t="shared" si="11"/>
        <v>建筑面积</v>
      </c>
      <c r="R30" s="1570" t="s">
        <v>8</v>
      </c>
      <c r="S30" s="1571" t="e">
        <f t="shared" si="12"/>
        <v>#N/A</v>
      </c>
      <c r="T30" s="1570" t="s">
        <v>8</v>
      </c>
      <c r="U30" s="1571" t="e">
        <f t="shared" si="13"/>
        <v>#N/A</v>
      </c>
      <c r="V30" s="1570" t="s">
        <v>8</v>
      </c>
      <c r="W30" s="1571" t="e">
        <f t="shared" si="14"/>
        <v>#N/A</v>
      </c>
      <c r="X30" s="1564"/>
      <c r="Y30" s="3413"/>
      <c r="Z30" s="1572" t="str">
        <f t="shared" si="15"/>
        <v>建筑面积</v>
      </c>
      <c r="AA30" s="1573" t="e">
        <f t="shared" si="3"/>
        <v>#N/A</v>
      </c>
      <c r="AB30" s="1573" t="e">
        <f t="shared" si="4"/>
        <v>#N/A</v>
      </c>
      <c r="AC30" s="1573" t="e">
        <f t="shared" si="5"/>
        <v>#N/A</v>
      </c>
    </row>
    <row r="31" spans="1:29" s="1216"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13"/>
      <c r="Q31" s="1147" t="str">
        <f t="shared" si="11"/>
        <v>是否封闭</v>
      </c>
      <c r="R31" s="1565" t="s">
        <v>8</v>
      </c>
      <c r="S31" s="1566">
        <f t="shared" si="12"/>
        <v>100</v>
      </c>
      <c r="T31" s="1565" t="s">
        <v>8</v>
      </c>
      <c r="U31" s="1566">
        <f t="shared" si="13"/>
        <v>100</v>
      </c>
      <c r="V31" s="1565" t="s">
        <v>8</v>
      </c>
      <c r="W31" s="1566">
        <f t="shared" si="14"/>
        <v>100</v>
      </c>
      <c r="X31" s="1567"/>
      <c r="Y31" s="3413"/>
      <c r="Z31" s="1146"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13" t="s">
        <v>550</v>
      </c>
      <c r="Q32" s="1569">
        <f t="shared" si="11"/>
        <v>111</v>
      </c>
      <c r="R32" s="1570" t="s">
        <v>8</v>
      </c>
      <c r="S32" s="1571">
        <f t="shared" si="12"/>
        <v>100</v>
      </c>
      <c r="T32" s="1570" t="s">
        <v>8</v>
      </c>
      <c r="U32" s="1571">
        <f t="shared" si="13"/>
        <v>100</v>
      </c>
      <c r="V32" s="1570" t="s">
        <v>8</v>
      </c>
      <c r="W32" s="1571">
        <f t="shared" si="14"/>
        <v>100</v>
      </c>
      <c r="X32" s="1564"/>
      <c r="Y32" s="3413"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13"/>
      <c r="Q33" s="1569">
        <f t="shared" si="11"/>
        <v>111</v>
      </c>
      <c r="R33" s="1570" t="s">
        <v>8</v>
      </c>
      <c r="S33" s="1571">
        <f t="shared" si="12"/>
        <v>100</v>
      </c>
      <c r="T33" s="1570" t="s">
        <v>8</v>
      </c>
      <c r="U33" s="1571">
        <f t="shared" si="13"/>
        <v>100</v>
      </c>
      <c r="V33" s="1570" t="s">
        <v>8</v>
      </c>
      <c r="W33" s="1571">
        <f t="shared" si="14"/>
        <v>100</v>
      </c>
      <c r="X33" s="1564"/>
      <c r="Y33" s="3413"/>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ht="14.4">
      <c r="A35" s="605" t="s">
        <v>736</v>
      </c>
      <c r="B35" s="885"/>
      <c r="C35" s="2625" t="s">
        <v>1</v>
      </c>
      <c r="D35" s="2626"/>
      <c r="E35" s="2627"/>
      <c r="F35" s="2628"/>
      <c r="G35" s="2629"/>
      <c r="H35" s="2630"/>
      <c r="I35" s="2627"/>
      <c r="J35" s="2630"/>
      <c r="K35" s="1608"/>
      <c r="L35" s="2142"/>
      <c r="M35" s="2143"/>
      <c r="N35" s="2132"/>
      <c r="O35" s="2143"/>
      <c r="P35" s="3375" t="str">
        <f>A35</f>
        <v>成交单价（元/平方米）</v>
      </c>
      <c r="Q35" s="3375"/>
      <c r="R35" s="3489">
        <f>E35</f>
        <v>0</v>
      </c>
      <c r="S35" s="3489"/>
      <c r="T35" s="3489">
        <f>G35</f>
        <v>0</v>
      </c>
      <c r="U35" s="3489"/>
      <c r="V35" s="3489">
        <f>I35</f>
        <v>0</v>
      </c>
      <c r="W35" s="3489"/>
      <c r="X35" s="1556"/>
      <c r="Y35" s="1578"/>
      <c r="Z35" s="1556"/>
      <c r="AA35" s="1556"/>
      <c r="AB35" s="1556"/>
      <c r="AC35" s="1556"/>
    </row>
    <row r="36" spans="1:29" ht="15" thickBot="1">
      <c r="A36" s="613" t="s">
        <v>2761</v>
      </c>
      <c r="B36" s="886"/>
      <c r="C36" s="2631" t="e">
        <f>R37</f>
        <v>#DIV/0!</v>
      </c>
      <c r="D36" s="2632"/>
      <c r="E36" s="2633" t="e">
        <f>R36</f>
        <v>#DIV/0!</v>
      </c>
      <c r="F36" s="2633"/>
      <c r="G36" s="2631" t="e">
        <f>T36</f>
        <v>#DIV/0!</v>
      </c>
      <c r="H36" s="2632"/>
      <c r="I36" s="2633" t="e">
        <f>V36</f>
        <v>#DIV/0!</v>
      </c>
      <c r="J36" s="2632"/>
      <c r="K36" s="1609"/>
      <c r="L36" s="2142"/>
      <c r="M36" s="2143"/>
      <c r="N36" s="2132"/>
      <c r="O36" s="2143"/>
      <c r="P36" s="3375" t="str">
        <f>A36</f>
        <v>比较价格（元/平方米）</v>
      </c>
      <c r="Q36" s="3375"/>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6"/>
      <c r="Y36" s="1556"/>
      <c r="Z36" s="1556"/>
      <c r="AA36" s="1556"/>
      <c r="AB36" s="1556"/>
      <c r="AC36" s="1556"/>
    </row>
    <row r="37" spans="1:29" ht="15" thickBot="1">
      <c r="A37" s="619" t="s">
        <v>2926</v>
      </c>
      <c r="B37" s="620"/>
      <c r="C37" s="2634" t="e">
        <f>R37</f>
        <v>#DIV/0!</v>
      </c>
      <c r="D37" s="2634"/>
      <c r="E37" s="2634"/>
      <c r="F37" s="2634"/>
      <c r="G37" s="2634"/>
      <c r="H37" s="2634"/>
      <c r="I37" s="2634"/>
      <c r="J37" s="2634"/>
      <c r="K37" s="1610"/>
      <c r="L37" s="2142"/>
      <c r="M37" s="2143"/>
      <c r="N37" s="2143"/>
      <c r="O37" s="2143"/>
      <c r="P37" s="3372" t="str">
        <f>A37</f>
        <v>估价对象XX用房的比较价格（楼面单价，元/平方米）</v>
      </c>
      <c r="Q37" s="3373"/>
      <c r="R37" s="3488" t="e">
        <f>IF(F1="售价",ROUND(AVERAGE(R36:V36),0),ROUND(AVERAGE(R36:V36),1))</f>
        <v>#DIV/0!</v>
      </c>
      <c r="S37" s="3488"/>
      <c r="T37" s="3488"/>
      <c r="U37" s="3488"/>
      <c r="V37" s="3488"/>
      <c r="W37" s="3488"/>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4.4">
      <c r="A46" s="643" t="s">
        <v>529</v>
      </c>
      <c r="B46" s="644"/>
      <c r="C46" s="2800" t="str">
        <f>YEAR(C7)&amp;"-"&amp;MONTH(C7)</f>
        <v>2019-5</v>
      </c>
      <c r="D46" s="2802">
        <f>EDATE(C46,-1)</f>
        <v>43556</v>
      </c>
      <c r="E46" s="2802">
        <f t="shared" ref="E46:O46" si="16">EDATE(D46,-1)</f>
        <v>43525</v>
      </c>
      <c r="F46" s="2802">
        <f t="shared" si="16"/>
        <v>43497</v>
      </c>
      <c r="G46" s="2802">
        <f t="shared" si="16"/>
        <v>43466</v>
      </c>
      <c r="H46" s="2802">
        <f t="shared" si="16"/>
        <v>43435</v>
      </c>
      <c r="I46" s="2802">
        <f t="shared" si="16"/>
        <v>43405</v>
      </c>
      <c r="J46" s="2802">
        <f t="shared" si="16"/>
        <v>43374</v>
      </c>
      <c r="K46" s="2802">
        <f t="shared" si="16"/>
        <v>43344</v>
      </c>
      <c r="L46" s="2802">
        <f t="shared" si="16"/>
        <v>43313</v>
      </c>
      <c r="M46" s="2802">
        <f t="shared" si="16"/>
        <v>43282</v>
      </c>
      <c r="N46" s="2802">
        <f t="shared" si="16"/>
        <v>43252</v>
      </c>
      <c r="O46" s="2802">
        <f t="shared" si="16"/>
        <v>43221</v>
      </c>
      <c r="P46" s="2158"/>
      <c r="Q46" s="2159"/>
      <c r="R46" s="2159"/>
      <c r="S46" s="2159"/>
      <c r="T46" s="2159"/>
      <c r="U46" s="2159"/>
      <c r="V46" s="2159"/>
      <c r="W46" s="2159"/>
      <c r="X46" s="2159"/>
      <c r="Y46" s="2159"/>
      <c r="Z46" s="2159"/>
      <c r="AA46" s="2159"/>
      <c r="AB46" s="2159"/>
      <c r="AC46" s="2159"/>
    </row>
    <row r="47" spans="1:29" s="1216" customFormat="1">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6" customFormat="1" ht="1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6" customFormat="1" ht="14.4">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6" customFormat="1" ht="14.4"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ht="14.4">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4.4"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4.4"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4.4"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5" customFormat="1" ht="14.4"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5" customFormat="1" ht="14.4"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5" customFormat="1" ht="14.4"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5" customFormat="1" ht="14.4"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2595" t="s">
        <v>2559</v>
      </c>
      <c r="C65" s="2596" t="s">
        <v>2560</v>
      </c>
      <c r="D65" s="2596" t="s">
        <v>2561</v>
      </c>
      <c r="E65" s="2596" t="s">
        <v>2562</v>
      </c>
      <c r="F65" s="2596" t="s">
        <v>2563</v>
      </c>
      <c r="G65" s="2596" t="s">
        <v>2564</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6" customFormat="1" ht="14.4"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6" customFormat="1" ht="14.4"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6" customFormat="1" ht="14.4"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5" customFormat="1" ht="14.4"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5" customFormat="1" ht="14.4"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5"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5"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5" customFormat="1" ht="14.4"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4.4"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4.4"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4.4"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4.4"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4.4"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7" spans="1:4" ht="87">
      <c r="A7" s="2871" t="s">
        <v>2749</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2073</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根据《国有土地使用证》[]，估价对象（分摊）出让国有建设用地使用权面积为210040平方米。根据《建设工程规划许可证》[]、《出让合同》[]，估价对象规划建筑面积为840160平方米。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2076</v>
      </c>
    </row>
    <row r="23" spans="1:1" ht="17.399999999999999">
      <c r="A23" s="2873" t="s">
        <v>2750</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U22" sqref="U22"/>
    </sheetView>
  </sheetViews>
  <sheetFormatPr defaultColWidth="9" defaultRowHeight="13.2"/>
  <cols>
    <col min="1" max="1" width="11.44140625" style="1246" customWidth="1"/>
    <col min="2" max="2" width="9.21875" style="1214" customWidth="1"/>
    <col min="3" max="3" width="5" style="1214" customWidth="1"/>
    <col min="4" max="4" width="9" style="1214"/>
    <col min="5" max="5" width="9.77734375" style="1214" bestFit="1" customWidth="1"/>
    <col min="6" max="6" width="9" style="1214"/>
    <col min="7" max="7" width="9.77734375" style="1214" bestFit="1" customWidth="1"/>
    <col min="8" max="8" width="9" style="1214"/>
    <col min="9" max="9" width="7.44140625" style="1214" bestFit="1" customWidth="1"/>
    <col min="10" max="10" width="9" style="1214"/>
    <col min="11" max="11" width="7.44140625" style="1214" bestFit="1"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20" width="12.109375" style="255" bestFit="1" customWidth="1"/>
    <col min="21" max="35" width="9" style="255"/>
    <col min="36" max="16384" width="9" style="1246"/>
  </cols>
  <sheetData>
    <row r="1" spans="1:45" s="255" customFormat="1" ht="14.25" customHeight="1" thickBot="1">
      <c r="A1" s="363"/>
      <c r="B1" s="2232" t="s">
        <v>2305</v>
      </c>
      <c r="C1" s="3501" t="s">
        <v>2306</v>
      </c>
      <c r="D1" s="3502"/>
      <c r="E1" s="3502"/>
      <c r="F1" s="3502"/>
      <c r="G1" s="3502"/>
      <c r="H1" s="3502"/>
      <c r="I1" s="3502"/>
      <c r="J1" s="3502"/>
      <c r="K1" s="3502"/>
      <c r="L1" s="3502"/>
      <c r="M1" s="3502"/>
      <c r="N1" s="3502"/>
      <c r="O1" s="3502"/>
      <c r="P1" s="3502"/>
      <c r="Q1" s="3502"/>
      <c r="R1" s="3502"/>
      <c r="S1" s="3503"/>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2.8">
      <c r="A2" s="2233"/>
      <c r="B2" s="947" t="s">
        <v>2308</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350000(含)-400000</v>
      </c>
      <c r="K2" s="949" t="str">
        <f t="shared" si="0"/>
        <v>400000(含)-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3.8">
      <c r="A3" s="2236"/>
      <c r="B3" s="951"/>
      <c r="C3" s="3202">
        <v>0</v>
      </c>
      <c r="D3" s="3202">
        <v>50000</v>
      </c>
      <c r="E3" s="3202">
        <v>100000</v>
      </c>
      <c r="F3" s="3202">
        <v>150000</v>
      </c>
      <c r="G3" s="3202">
        <v>200000</v>
      </c>
      <c r="H3" s="3202">
        <v>250000</v>
      </c>
      <c r="I3" s="3202">
        <v>300000</v>
      </c>
      <c r="J3" s="3202">
        <v>350000</v>
      </c>
      <c r="K3" s="3202">
        <v>400000</v>
      </c>
      <c r="L3" s="953"/>
      <c r="M3" s="2237"/>
      <c r="N3" s="2238"/>
      <c r="O3" s="952"/>
      <c r="P3" s="952"/>
      <c r="Q3" s="952"/>
      <c r="R3" s="952"/>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4.4" thickBot="1">
      <c r="A4" s="2241"/>
      <c r="B4" s="2242"/>
      <c r="C4" s="3203">
        <v>100</v>
      </c>
      <c r="D4" s="3204">
        <v>101</v>
      </c>
      <c r="E4" s="3203">
        <v>102</v>
      </c>
      <c r="F4" s="3204">
        <v>103</v>
      </c>
      <c r="G4" s="3203">
        <v>104</v>
      </c>
      <c r="H4" s="3204">
        <v>105</v>
      </c>
      <c r="I4" s="3203">
        <v>106</v>
      </c>
      <c r="J4" s="3204">
        <v>107</v>
      </c>
      <c r="K4" s="3203">
        <v>108</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tr">
        <f>'比较法-住宅、综合'!B81</f>
        <v>容积率</v>
      </c>
      <c r="C5" s="2250">
        <v>5.5</v>
      </c>
      <c r="D5" s="2251">
        <v>5</v>
      </c>
      <c r="E5" s="2250">
        <v>4.5</v>
      </c>
      <c r="F5" s="2251">
        <v>4</v>
      </c>
      <c r="G5" s="2250">
        <v>3.5</v>
      </c>
      <c r="H5" s="2251">
        <v>3</v>
      </c>
      <c r="I5" s="2250">
        <v>2.5</v>
      </c>
      <c r="J5" s="2251"/>
      <c r="K5" s="2251"/>
      <c r="L5" s="2252"/>
      <c r="M5" s="2253"/>
      <c r="N5" s="2253"/>
      <c r="O5" s="2251"/>
      <c r="P5" s="2251"/>
      <c r="Q5" s="2251"/>
      <c r="R5" s="2251"/>
      <c r="S5" s="2254"/>
      <c r="T5" s="2255">
        <f>'比较法-住宅、综合'!K13</f>
        <v>1</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99</v>
      </c>
      <c r="E6" s="1967">
        <f t="shared" ref="E6:S6" si="7">D6-$T5</f>
        <v>98</v>
      </c>
      <c r="F6" s="1967">
        <f t="shared" si="7"/>
        <v>97</v>
      </c>
      <c r="G6" s="1967">
        <f t="shared" si="7"/>
        <v>96</v>
      </c>
      <c r="H6" s="1967">
        <f t="shared" si="7"/>
        <v>95</v>
      </c>
      <c r="I6" s="1967">
        <f t="shared" si="7"/>
        <v>94</v>
      </c>
      <c r="J6" s="1967">
        <f t="shared" si="7"/>
        <v>93</v>
      </c>
      <c r="K6" s="1967">
        <f t="shared" si="7"/>
        <v>92</v>
      </c>
      <c r="L6" s="1967">
        <f t="shared" si="7"/>
        <v>91</v>
      </c>
      <c r="M6" s="1967">
        <f t="shared" si="7"/>
        <v>90</v>
      </c>
      <c r="N6" s="1967">
        <f t="shared" si="7"/>
        <v>89</v>
      </c>
      <c r="O6" s="1967">
        <f t="shared" si="7"/>
        <v>88</v>
      </c>
      <c r="P6" s="1967">
        <f t="shared" si="7"/>
        <v>87</v>
      </c>
      <c r="Q6" s="1967">
        <f t="shared" si="7"/>
        <v>86</v>
      </c>
      <c r="R6" s="1967">
        <f t="shared" si="7"/>
        <v>85</v>
      </c>
      <c r="S6" s="1967">
        <f t="shared" si="7"/>
        <v>84</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2919</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2918</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6">
      <c r="A20" s="956" t="s">
        <v>828</v>
      </c>
      <c r="B20" s="773">
        <f ca="1">S22</f>
        <v>0</v>
      </c>
      <c r="C20" s="1988"/>
      <c r="D20" s="1988"/>
      <c r="E20" s="1988"/>
      <c r="F20" s="1988"/>
      <c r="G20" s="1988"/>
      <c r="H20" s="1988"/>
      <c r="I20" s="1988"/>
      <c r="J20" s="1988"/>
      <c r="K20" s="1988"/>
      <c r="L20" s="1988"/>
      <c r="M20" s="1988"/>
      <c r="N20" s="1988"/>
      <c r="O20" s="1988"/>
      <c r="P20" s="1988"/>
      <c r="Q20" s="1988"/>
      <c r="R20" s="2223"/>
      <c r="S20" s="2026"/>
    </row>
    <row r="21" spans="1:45" ht="15.6">
      <c r="A21" s="956" t="s">
        <v>829</v>
      </c>
      <c r="B21" s="773" t="e">
        <f ca="1">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98" t="s">
        <v>20</v>
      </c>
      <c r="D22" s="3499"/>
      <c r="E22" s="3499"/>
      <c r="F22" s="3499"/>
      <c r="G22" s="3499"/>
      <c r="H22" s="3499"/>
      <c r="I22" s="3499"/>
      <c r="J22" s="3499"/>
      <c r="K22" s="3499"/>
      <c r="L22" s="3499"/>
      <c r="M22" s="3499"/>
      <c r="N22" s="3499"/>
      <c r="O22" s="3499"/>
      <c r="P22" s="3499"/>
      <c r="Q22" s="3500"/>
      <c r="R22" s="488" t="e">
        <f ca="1">ROUND(S22*10000/B22,0)</f>
        <v>#DIV/0!</v>
      </c>
      <c r="S22" s="53">
        <f ca="1">SUM(S24:S10000)</f>
        <v>0</v>
      </c>
    </row>
    <row r="23" spans="1:45" s="1611"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7"/>
      <c r="B24" s="957"/>
      <c r="C24" s="958">
        <v>1</v>
      </c>
      <c r="D24" s="959">
        <v>3.5</v>
      </c>
      <c r="E24" s="958">
        <v>1</v>
      </c>
      <c r="F24" s="959"/>
      <c r="G24" s="958">
        <v>1</v>
      </c>
      <c r="H24" s="959"/>
      <c r="I24" s="958">
        <v>1</v>
      </c>
      <c r="J24" s="959"/>
      <c r="K24" s="958">
        <v>1</v>
      </c>
      <c r="L24" s="959"/>
      <c r="M24" s="958">
        <v>1</v>
      </c>
      <c r="N24" s="959"/>
      <c r="O24" s="958">
        <v>1</v>
      </c>
      <c r="P24" s="959"/>
      <c r="Q24" s="958">
        <v>1</v>
      </c>
      <c r="R24" s="960">
        <f ca="1">结果表!G20</f>
        <v>518</v>
      </c>
      <c r="S24" s="958">
        <f t="shared" ref="S24:S54" ca="1" si="11">ROUND(R24*B24/10000,0)</f>
        <v>0</v>
      </c>
      <c r="T24" s="3206"/>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v>3.5</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7">
        <f t="shared" si="11"/>
        <v>0</v>
      </c>
      <c r="T25" s="3206"/>
    </row>
    <row r="26" spans="1:45">
      <c r="A26" s="961"/>
      <c r="B26" s="137"/>
      <c r="C26" s="53">
        <f t="shared" ref="C26:C89" si="12">IF(B26="",1,(LOOKUP(B26,$3:$3,$4:$4)-LOOKUP($B$24,$3:$3,$4:$4)+100)/100)</f>
        <v>1</v>
      </c>
      <c r="D26" s="959"/>
      <c r="E26" s="53">
        <f t="shared" ref="E26:E89" si="13">(SUMIF($5:$5,D26,$6:$6)-SUMIF($5:$5,$D$24,$6:$6)+100)/100</f>
        <v>0.04</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c r="T26" s="3206"/>
    </row>
    <row r="27" spans="1:45">
      <c r="A27" s="961"/>
      <c r="B27" s="137"/>
      <c r="C27" s="53">
        <f t="shared" si="12"/>
        <v>1</v>
      </c>
      <c r="D27" s="959"/>
      <c r="E27" s="53">
        <f t="shared" si="13"/>
        <v>0.04</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c r="T27" s="3206"/>
    </row>
    <row r="28" spans="1:45">
      <c r="A28" s="961"/>
      <c r="B28" s="137"/>
      <c r="C28" s="53">
        <f t="shared" si="12"/>
        <v>1</v>
      </c>
      <c r="D28" s="959"/>
      <c r="E28" s="53">
        <f t="shared" si="13"/>
        <v>0.04</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0.04</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0.04</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0.04</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0.04</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0.04</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0.04</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0.04</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0.04</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0.04</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0.04</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0.04</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0.04</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0.04</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0.04</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0.04</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0.04</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0.04</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0.04</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0.04</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0.04</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0.04</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0.04</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0.04</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0.04</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0.04</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0.04</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0.04</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0.04</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0.04</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0.04</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0.04</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0.04</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0.04</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0.04</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0.04</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0.04</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0.04</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0.04</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0.04</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0.04</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0.04</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0.04</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0.04</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0.04</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0.04</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0.04</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0.04</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0.04</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0.04</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0.04</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0.04</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0.04</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0.04</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0.04</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0.04</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0.04</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0.04</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0.04</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0.04</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0.04</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0.04</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0.04</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0.04</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0.04</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0.04</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0.04</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0.04</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0.04</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0.04</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0.04</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0.04</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0.04</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0.04</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0.04</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0.04</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0.04</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0.04</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0.04</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0.04</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0.04</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0.04</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0.04</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0.04</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0.04</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0.04</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0.04</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0.04</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0.04</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0.04</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0.04</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0.04</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0.04</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0.04</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0.04</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0.04</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0.04</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0.04</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0.04</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0.04</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0.04</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0.04</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0.04</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0.04</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0.04</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0.04</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0.04</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0.04</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0.04</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0.04</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0.04</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0.04</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0.04</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0.04</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0.04</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0.04</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0.04</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0.04</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0.04</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0.04</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0.04</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0.04</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0.04</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0.04</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0.04</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0.04</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0.04</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0.04</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0.04</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0.04</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0.04</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0.04</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0.04</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0.04</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0.04</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0.04</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0.04</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0.04</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0.04</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0.04</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0.04</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0.04</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0.04</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0.04</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0.04</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0.04</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0.04</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0.04</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0.04</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0.04</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0.04</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0.04</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0.04</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0.04</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0.04</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0.04</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0.04</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0.04</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0.04</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0.04</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0.04</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0.04</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0.04</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0.04</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0.04</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0.04</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0.04</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0.04</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0.04</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0.04</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0.04</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0.04</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0.04</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0.04</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0.04</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0.04</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0.04</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0.04</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0.04</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0.04</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0.04</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0.04</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0.04</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0.04</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0.04</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0.04</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0.04</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0.04</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0.04</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0.04</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0.04</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0.04</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0.04</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0.04</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0.04</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0.04</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0.04</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0.04</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0.04</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0.04</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0.04</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0.04</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0.04</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0.04</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0.04</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0.04</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0.04</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0.04</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0.04</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0.04</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0.04</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0.04</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0.04</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0.04</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0.04</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0.04</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0.04</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0.04</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0.04</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0.04</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0.04</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0.04</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0.04</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0.04</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0.04</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0.04</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0.04</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0.04</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0.04</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0.04</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0.04</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0.04</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0.04</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0.04</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0.04</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0.04</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0.04</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0.04</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0.04</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0.04</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0.04</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0.04</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0.04</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0.04</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0.04</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0.04</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0.04</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0.04</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0.04</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0.04</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0.04</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0.04</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0.04</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0.04</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0.04</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0.04</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0.04</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0.04</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0.04</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0.04</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0.04</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0.04</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0.04</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0.04</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0.04</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0.04</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0.04</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0.04</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0.04</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0.04</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0.04</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0.04</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0.04</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0.04</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0.04</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0.04</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0.04</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0.04</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0.04</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0.04</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0.04</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0.04</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0.04</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0.04</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0.04</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0.04</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0.04</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0.04</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0.04</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0.04</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0.04</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0.04</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0.04</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0.04</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0.04</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0.04</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0.04</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0.04</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0.04</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0.04</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0.04</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0.04</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0.04</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0.04</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0.04</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0.04</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0.04</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0.04</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0.04</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0.04</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0.04</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0.04</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0.04</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0.04</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0.04</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0.04</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0.04</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0.04</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0.04</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0.04</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0.04</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0.04</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0.04</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0.04</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0.04</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0.04</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0.04</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0.04</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0.04</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0.04</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0.04</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0.04</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0.04</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0.04</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0.04</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0.04</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0.04</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0.04</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0.04</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0.04</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0.04</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0.04</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0.04</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0.04</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0.04</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0.04</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0.04</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0.04</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0.04</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0.04</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0.04</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0.04</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0.04</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0.04</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0.04</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0.04</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0.04</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0.04</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0.04</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0.04</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0.04</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0.04</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0.04</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0.04</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0.04</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0.04</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0.04</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0.04</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0.04</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0.04</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0.04</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0.04</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0.04</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0.04</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0.04</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0.04</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0.04</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0.04</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0.04</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0.04</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0.04</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0.04</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0.04</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0.04</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0.04</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0.04</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0.04</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0.04</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0.04</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0.04</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0.04</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0.04</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0.04</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0.04</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0.04</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0.04</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0.04</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0.04</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0.04</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0.04</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0.04</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0.04</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0.04</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0.04</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0.04</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0.04</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0.04</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0.04</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0.04</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0.04</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0.04</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0.04</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0.04</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0.04</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0.04</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0.04</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0.04</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0.04</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0.04</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0.04</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0.04</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0.04</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0.04</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0.04</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0.04</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0.04</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0.04</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0.04</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0.04</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0.04</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0.04</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0.04</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0.04</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0.04</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0.04</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0.04</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0.04</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0.04</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0.04</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0.04</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0.04</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0.04</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0.04</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0.04</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0.04</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0.04</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0.04</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0.04</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0.04</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0.04</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0.04</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0.04</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0.04</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0.04</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0.04</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0.04</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0.04</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0.04</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0.04</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0.04</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0.04</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0.04</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0.04</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0.04</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0.04</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0.04</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0.04</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0.04</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0.04</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0.04</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0.04</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0.04</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0.04</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0.04</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0.04</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0.04</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0.04</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0.04</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0.04</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0.04</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0.04</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0.04</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0.04</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0.04</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0.04</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0.04</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0.04</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0.04</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0.04</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0.04</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0.04</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0.04</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0.04</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0.04</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0.04</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0.04</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0.04</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2789</v>
      </c>
      <c r="C1" s="3001">
        <f>项目基本情况!D3</f>
        <v>43605</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2820</v>
      </c>
      <c r="C2" s="3002">
        <f>'数据-取费表'!B22</f>
        <v>3</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M22" sqref="A22:M26"/>
    </sheetView>
  </sheetViews>
  <sheetFormatPr defaultRowHeight="14.4"/>
  <sheetData>
    <row r="1" spans="1:2">
      <c r="B1" s="3181" t="s">
        <v>3017</v>
      </c>
    </row>
    <row r="2" spans="1:2">
      <c r="A2">
        <v>23</v>
      </c>
      <c r="B2">
        <v>3027</v>
      </c>
    </row>
    <row r="3" spans="1:2">
      <c r="A3">
        <v>24</v>
      </c>
      <c r="B3">
        <v>3027</v>
      </c>
    </row>
    <row r="4" spans="1:2">
      <c r="A4">
        <v>26</v>
      </c>
      <c r="B4">
        <v>3027</v>
      </c>
    </row>
    <row r="5" spans="1:2">
      <c r="A5">
        <v>117</v>
      </c>
      <c r="B5">
        <v>3797</v>
      </c>
    </row>
    <row r="6" spans="1:2">
      <c r="A6">
        <v>118</v>
      </c>
      <c r="B6">
        <v>3707</v>
      </c>
    </row>
    <row r="7" spans="1:2">
      <c r="B7">
        <f>B6+B5+B4+B3+B2</f>
        <v>16585</v>
      </c>
    </row>
  </sheetData>
  <phoneticPr fontId="233"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9" sqref="A9"/>
    </sheetView>
  </sheetViews>
  <sheetFormatPr defaultRowHeight="14.4"/>
  <cols>
    <col min="1" max="1" width="23.88671875" customWidth="1"/>
    <col min="6" max="6" width="29.6640625" customWidth="1"/>
    <col min="8" max="8" width="11.6640625" bestFit="1" customWidth="1"/>
  </cols>
  <sheetData>
    <row r="1" spans="1:15">
      <c r="A1" s="2936" t="s">
        <v>2983</v>
      </c>
      <c r="B1" s="2936" t="s">
        <v>2984</v>
      </c>
      <c r="C1" s="2936" t="s">
        <v>2985</v>
      </c>
      <c r="D1" s="2936" t="s">
        <v>2987</v>
      </c>
      <c r="E1" s="2936" t="s">
        <v>2988</v>
      </c>
      <c r="F1" s="2936" t="s">
        <v>2034</v>
      </c>
      <c r="G1" s="2936" t="s">
        <v>3180</v>
      </c>
      <c r="H1" s="2936" t="s">
        <v>3181</v>
      </c>
      <c r="I1" s="2936" t="s">
        <v>3182</v>
      </c>
      <c r="J1" s="2936" t="s">
        <v>2991</v>
      </c>
      <c r="K1" s="2936" t="s">
        <v>2992</v>
      </c>
      <c r="L1" s="2936" t="s">
        <v>2993</v>
      </c>
      <c r="M1" s="2936" t="s">
        <v>2990</v>
      </c>
      <c r="N1" s="2936" t="s">
        <v>3183</v>
      </c>
      <c r="O1" s="2936"/>
    </row>
    <row r="2" spans="1:15">
      <c r="A2" s="2936" t="s">
        <v>3184</v>
      </c>
      <c r="B2" s="2936" t="s">
        <v>2995</v>
      </c>
      <c r="C2" s="2936" t="s">
        <v>3024</v>
      </c>
      <c r="D2" s="2936">
        <v>58348</v>
      </c>
      <c r="E2" s="2936">
        <v>116696</v>
      </c>
      <c r="F2" s="2936" t="s">
        <v>3044</v>
      </c>
      <c r="G2" s="2936" t="s">
        <v>3185</v>
      </c>
      <c r="H2" s="2936" t="s">
        <v>3186</v>
      </c>
      <c r="I2" s="2936">
        <v>3945</v>
      </c>
      <c r="J2" s="2936">
        <v>3945</v>
      </c>
      <c r="K2" s="2936">
        <v>338.06</v>
      </c>
      <c r="L2" s="2936">
        <v>0</v>
      </c>
      <c r="M2" s="2936" t="s">
        <v>3187</v>
      </c>
      <c r="N2" s="2936" t="s">
        <v>3188</v>
      </c>
      <c r="O2" s="2936">
        <f>J2/D2*10000</f>
        <v>676.115719476246</v>
      </c>
    </row>
    <row r="3" spans="1:15">
      <c r="A3" s="3196" t="s">
        <v>3196</v>
      </c>
      <c r="B3" s="3197" t="s">
        <v>2995</v>
      </c>
      <c r="C3" s="3197" t="s">
        <v>3024</v>
      </c>
      <c r="D3" s="3197">
        <v>3162</v>
      </c>
      <c r="E3" s="3197">
        <v>6324</v>
      </c>
      <c r="F3" s="3197" t="s">
        <v>3044</v>
      </c>
      <c r="G3" s="3197" t="s">
        <v>3185</v>
      </c>
      <c r="H3" s="3198">
        <v>43493</v>
      </c>
      <c r="I3" s="3197">
        <v>191</v>
      </c>
      <c r="J3" s="3197">
        <v>401</v>
      </c>
      <c r="K3" s="3197">
        <v>634.09</v>
      </c>
      <c r="L3" s="3197">
        <v>109.95</v>
      </c>
      <c r="M3" s="3197" t="s">
        <v>3189</v>
      </c>
      <c r="N3" s="3197" t="s">
        <v>3188</v>
      </c>
      <c r="O3" s="3197">
        <f t="shared" ref="O3:O51" si="0">J3/D3*10000</f>
        <v>1268.1846932321316</v>
      </c>
    </row>
    <row r="4" spans="1:15">
      <c r="A4" s="2936" t="s">
        <v>3190</v>
      </c>
      <c r="B4" s="2936" t="s">
        <v>2995</v>
      </c>
      <c r="C4" s="2936" t="s">
        <v>3024</v>
      </c>
      <c r="D4" s="2936">
        <v>36000</v>
      </c>
      <c r="E4" s="2936">
        <v>72000</v>
      </c>
      <c r="F4" s="2936" t="s">
        <v>3044</v>
      </c>
      <c r="G4" s="2936" t="s">
        <v>3185</v>
      </c>
      <c r="H4" s="2936" t="s">
        <v>3186</v>
      </c>
      <c r="I4" s="2936">
        <v>2434</v>
      </c>
      <c r="J4" s="2936">
        <v>2434</v>
      </c>
      <c r="K4" s="2936">
        <v>338.06</v>
      </c>
      <c r="L4" s="2936">
        <v>0</v>
      </c>
      <c r="M4" s="2936" t="s">
        <v>3187</v>
      </c>
      <c r="N4" s="2936" t="s">
        <v>3188</v>
      </c>
      <c r="O4" s="2936">
        <f t="shared" si="0"/>
        <v>676.11111111111109</v>
      </c>
    </row>
    <row r="5" spans="1:15">
      <c r="A5" s="2936" t="s">
        <v>3191</v>
      </c>
      <c r="B5" s="2936" t="s">
        <v>2995</v>
      </c>
      <c r="C5" s="2936" t="s">
        <v>3024</v>
      </c>
      <c r="D5" s="2936">
        <v>38000</v>
      </c>
      <c r="E5" s="2936">
        <v>76000</v>
      </c>
      <c r="F5" s="2936" t="s">
        <v>3044</v>
      </c>
      <c r="G5" s="2936" t="s">
        <v>3185</v>
      </c>
      <c r="H5" s="2936" t="s">
        <v>3186</v>
      </c>
      <c r="I5" s="2936">
        <v>2569</v>
      </c>
      <c r="J5" s="2936">
        <v>2569</v>
      </c>
      <c r="K5" s="2936">
        <v>338.02</v>
      </c>
      <c r="L5" s="2936">
        <v>0</v>
      </c>
      <c r="M5" s="2936" t="s">
        <v>3187</v>
      </c>
      <c r="N5" s="2936" t="s">
        <v>3188</v>
      </c>
      <c r="O5" s="2936">
        <f t="shared" si="0"/>
        <v>676.0526315789474</v>
      </c>
    </row>
    <row r="6" spans="1:15">
      <c r="A6" s="3196" t="s">
        <v>3197</v>
      </c>
      <c r="B6" s="3197" t="s">
        <v>2995</v>
      </c>
      <c r="C6" s="3197" t="s">
        <v>3024</v>
      </c>
      <c r="D6" s="3197">
        <v>35242</v>
      </c>
      <c r="E6" s="3197">
        <v>56387.199999999997</v>
      </c>
      <c r="F6" s="3197" t="s">
        <v>3192</v>
      </c>
      <c r="G6" s="3197" t="s">
        <v>3185</v>
      </c>
      <c r="H6" s="3198">
        <v>43493</v>
      </c>
      <c r="I6" s="3197">
        <v>3176</v>
      </c>
      <c r="J6" s="3197">
        <v>3176</v>
      </c>
      <c r="K6" s="3197">
        <v>563.25</v>
      </c>
      <c r="L6" s="3197">
        <v>0</v>
      </c>
      <c r="M6" s="3197" t="s">
        <v>3193</v>
      </c>
      <c r="N6" s="3197" t="s">
        <v>3188</v>
      </c>
      <c r="O6" s="3197">
        <f t="shared" si="0"/>
        <v>901.19743487883773</v>
      </c>
    </row>
    <row r="7" spans="1:15">
      <c r="A7" s="2936" t="s">
        <v>3038</v>
      </c>
      <c r="B7" s="2936" t="s">
        <v>2995</v>
      </c>
      <c r="C7" s="2936" t="s">
        <v>3024</v>
      </c>
      <c r="D7" s="2936">
        <v>93745</v>
      </c>
      <c r="E7" s="2936">
        <v>262486</v>
      </c>
      <c r="F7" s="2936" t="s">
        <v>3039</v>
      </c>
      <c r="G7" s="2936" t="s">
        <v>3185</v>
      </c>
      <c r="H7" s="2936" t="s">
        <v>3040</v>
      </c>
      <c r="I7" s="2936">
        <v>30800</v>
      </c>
      <c r="J7" s="2936">
        <v>30800</v>
      </c>
      <c r="K7" s="2936">
        <v>1173.4000000000001</v>
      </c>
      <c r="L7" s="2936">
        <v>0</v>
      </c>
      <c r="M7" s="2936" t="s">
        <v>3042</v>
      </c>
      <c r="N7" s="2936" t="s">
        <v>3188</v>
      </c>
      <c r="O7" s="2936">
        <f t="shared" si="0"/>
        <v>3285.5085604565575</v>
      </c>
    </row>
    <row r="8" spans="1:15">
      <c r="A8" s="3199" t="s">
        <v>3198</v>
      </c>
      <c r="B8" s="3188" t="s">
        <v>2995</v>
      </c>
      <c r="C8" s="3188" t="s">
        <v>3024</v>
      </c>
      <c r="D8" s="3188">
        <v>91958</v>
      </c>
      <c r="E8" s="3188">
        <v>229895</v>
      </c>
      <c r="F8" s="3188" t="s">
        <v>3032</v>
      </c>
      <c r="G8" s="3188" t="s">
        <v>3185</v>
      </c>
      <c r="H8" s="3200">
        <v>43395</v>
      </c>
      <c r="I8" s="3188">
        <v>27790</v>
      </c>
      <c r="J8" s="3188">
        <v>27790</v>
      </c>
      <c r="K8" s="3188">
        <v>1208.8</v>
      </c>
      <c r="L8" s="3188">
        <v>0</v>
      </c>
      <c r="M8" s="3188" t="s">
        <v>3042</v>
      </c>
      <c r="N8" s="3188" t="s">
        <v>3188</v>
      </c>
      <c r="O8" s="2936">
        <f t="shared" si="0"/>
        <v>3022.0317971247746</v>
      </c>
    </row>
    <row r="9" spans="1:15">
      <c r="A9" s="3196" t="s">
        <v>3204</v>
      </c>
      <c r="B9" s="3197" t="s">
        <v>2995</v>
      </c>
      <c r="C9" s="3197" t="s">
        <v>3024</v>
      </c>
      <c r="D9" s="3197">
        <v>114876</v>
      </c>
      <c r="E9" s="3197">
        <v>310165.2</v>
      </c>
      <c r="F9" s="3197" t="s">
        <v>3027</v>
      </c>
      <c r="G9" s="3197" t="s">
        <v>3185</v>
      </c>
      <c r="H9" s="3198">
        <v>43391</v>
      </c>
      <c r="I9" s="3197">
        <v>17580</v>
      </c>
      <c r="J9" s="3197">
        <v>17580</v>
      </c>
      <c r="K9" s="3197">
        <v>566.78</v>
      </c>
      <c r="L9" s="3197">
        <v>0</v>
      </c>
      <c r="M9" s="3197" t="s">
        <v>3080</v>
      </c>
      <c r="N9" s="3197" t="s">
        <v>3188</v>
      </c>
      <c r="O9" s="3197">
        <f t="shared" si="0"/>
        <v>1530.3457641282776</v>
      </c>
    </row>
    <row r="10" spans="1:15">
      <c r="A10" s="2936" t="s">
        <v>3142</v>
      </c>
      <c r="B10" s="2936" t="s">
        <v>2995</v>
      </c>
      <c r="C10" s="2936" t="s">
        <v>3024</v>
      </c>
      <c r="D10" s="2936">
        <v>2711</v>
      </c>
      <c r="E10" s="2936">
        <v>2711</v>
      </c>
      <c r="F10" s="2936" t="s">
        <v>3143</v>
      </c>
      <c r="G10" s="2936" t="s">
        <v>3185</v>
      </c>
      <c r="H10" s="2936" t="s">
        <v>3118</v>
      </c>
      <c r="I10" s="2936">
        <v>164</v>
      </c>
      <c r="J10" s="2936">
        <v>164</v>
      </c>
      <c r="K10" s="2936">
        <v>604.94000000000005</v>
      </c>
      <c r="L10" s="2936">
        <v>0</v>
      </c>
      <c r="M10" s="2936" t="s">
        <v>3144</v>
      </c>
      <c r="N10" s="2936" t="s">
        <v>3188</v>
      </c>
      <c r="O10" s="2936">
        <f t="shared" si="0"/>
        <v>604.94282552563629</v>
      </c>
    </row>
    <row r="11" spans="1:15">
      <c r="A11" s="2936" t="s">
        <v>3116</v>
      </c>
      <c r="B11" s="2936" t="s">
        <v>2995</v>
      </c>
      <c r="C11" s="2936" t="s">
        <v>3024</v>
      </c>
      <c r="D11" s="2936">
        <v>2248.8000000000002</v>
      </c>
      <c r="E11" s="2936">
        <v>5622</v>
      </c>
      <c r="F11" s="2936" t="s">
        <v>3032</v>
      </c>
      <c r="G11" s="2936" t="s">
        <v>3185</v>
      </c>
      <c r="H11" s="2936" t="s">
        <v>3118</v>
      </c>
      <c r="I11" s="2936">
        <v>208</v>
      </c>
      <c r="J11" s="2936">
        <v>208</v>
      </c>
      <c r="K11" s="2936">
        <v>369.98</v>
      </c>
      <c r="L11" s="2936">
        <v>0</v>
      </c>
      <c r="M11" s="2936" t="s">
        <v>3120</v>
      </c>
      <c r="N11" s="2936" t="s">
        <v>3188</v>
      </c>
      <c r="O11" s="2936">
        <f t="shared" si="0"/>
        <v>924.93774457488439</v>
      </c>
    </row>
    <row r="12" spans="1:15">
      <c r="A12" s="2936" t="s">
        <v>3121</v>
      </c>
      <c r="B12" s="2936" t="s">
        <v>2995</v>
      </c>
      <c r="C12" s="2936" t="s">
        <v>3024</v>
      </c>
      <c r="D12" s="2936">
        <v>62869.3</v>
      </c>
      <c r="E12" s="2936">
        <v>125738.6</v>
      </c>
      <c r="F12" s="2936" t="s">
        <v>3044</v>
      </c>
      <c r="G12" s="2936" t="s">
        <v>3185</v>
      </c>
      <c r="H12" s="2936" t="s">
        <v>3122</v>
      </c>
      <c r="I12" s="2936">
        <v>5778</v>
      </c>
      <c r="J12" s="2936">
        <v>5778</v>
      </c>
      <c r="K12" s="2936">
        <v>459.51</v>
      </c>
      <c r="L12" s="2936">
        <v>0</v>
      </c>
      <c r="M12" s="2936" t="s">
        <v>3124</v>
      </c>
      <c r="N12" s="2936" t="s">
        <v>3188</v>
      </c>
      <c r="O12" s="2936">
        <f t="shared" si="0"/>
        <v>919.0495201950713</v>
      </c>
    </row>
    <row r="13" spans="1:15">
      <c r="A13" s="2936" t="s">
        <v>3025</v>
      </c>
      <c r="B13" s="2936" t="s">
        <v>2995</v>
      </c>
      <c r="C13" s="2936" t="s">
        <v>3024</v>
      </c>
      <c r="D13" s="2936">
        <v>76584.7</v>
      </c>
      <c r="E13" s="2936">
        <v>206778.69</v>
      </c>
      <c r="F13" s="2936" t="s">
        <v>3027</v>
      </c>
      <c r="G13" s="2936" t="s">
        <v>3185</v>
      </c>
      <c r="H13" s="2936" t="s">
        <v>3028</v>
      </c>
      <c r="I13" s="2936">
        <v>44230</v>
      </c>
      <c r="J13" s="2936">
        <v>44230</v>
      </c>
      <c r="K13" s="2936">
        <v>2139</v>
      </c>
      <c r="L13" s="2936">
        <v>0</v>
      </c>
      <c r="M13" s="2936" t="s">
        <v>3030</v>
      </c>
      <c r="N13" s="2936" t="s">
        <v>3188</v>
      </c>
      <c r="O13" s="2936">
        <f t="shared" si="0"/>
        <v>5775.3049891166256</v>
      </c>
    </row>
    <row r="14" spans="1:15">
      <c r="A14" s="2936" t="s">
        <v>3194</v>
      </c>
      <c r="B14" s="2936" t="s">
        <v>2995</v>
      </c>
      <c r="C14" s="2936" t="s">
        <v>3024</v>
      </c>
      <c r="D14" s="2936">
        <v>49447.3</v>
      </c>
      <c r="E14" s="2936">
        <v>98894.6</v>
      </c>
      <c r="F14" s="2936" t="s">
        <v>3044</v>
      </c>
      <c r="G14" s="2936" t="s">
        <v>3185</v>
      </c>
      <c r="H14" s="2936" t="s">
        <v>3195</v>
      </c>
      <c r="I14" s="2936">
        <v>9680</v>
      </c>
      <c r="J14" s="2936">
        <v>9680</v>
      </c>
      <c r="K14" s="2936">
        <v>978.82</v>
      </c>
      <c r="L14" s="2936">
        <v>0</v>
      </c>
      <c r="M14" s="2936" t="s">
        <v>3059</v>
      </c>
      <c r="N14" s="2936" t="s">
        <v>3188</v>
      </c>
      <c r="O14" s="2936">
        <f t="shared" si="0"/>
        <v>1957.6397497942253</v>
      </c>
    </row>
    <row r="15" spans="1:15">
      <c r="A15" s="2936" t="s">
        <v>3060</v>
      </c>
      <c r="B15" s="2936" t="s">
        <v>2995</v>
      </c>
      <c r="C15" s="2936" t="s">
        <v>3024</v>
      </c>
      <c r="D15" s="2936">
        <v>15590</v>
      </c>
      <c r="E15" s="2936">
        <v>38975</v>
      </c>
      <c r="F15" s="2936" t="s">
        <v>3032</v>
      </c>
      <c r="G15" s="2936" t="s">
        <v>3185</v>
      </c>
      <c r="H15" s="2936" t="s">
        <v>3061</v>
      </c>
      <c r="I15" s="2936">
        <v>2853</v>
      </c>
      <c r="J15" s="2936">
        <v>2853</v>
      </c>
      <c r="K15" s="2936">
        <v>732</v>
      </c>
      <c r="L15" s="2936">
        <v>0</v>
      </c>
      <c r="M15" s="2936" t="s">
        <v>3063</v>
      </c>
      <c r="N15" s="2936" t="s">
        <v>3188</v>
      </c>
      <c r="O15" s="2936">
        <f t="shared" si="0"/>
        <v>1830.0192431045541</v>
      </c>
    </row>
    <row r="16" spans="1:15">
      <c r="A16" s="3201" t="s">
        <v>3199</v>
      </c>
      <c r="B16" s="3188" t="s">
        <v>2995</v>
      </c>
      <c r="C16" s="3188" t="s">
        <v>3024</v>
      </c>
      <c r="D16" s="3188">
        <v>9483</v>
      </c>
      <c r="E16" s="3188">
        <v>14224.5</v>
      </c>
      <c r="F16" s="3188" t="s">
        <v>3051</v>
      </c>
      <c r="G16" s="3188" t="s">
        <v>3185</v>
      </c>
      <c r="H16" s="3200">
        <v>43090</v>
      </c>
      <c r="I16" s="3188">
        <v>1533</v>
      </c>
      <c r="J16" s="3188">
        <v>1553</v>
      </c>
      <c r="K16" s="3188">
        <v>1091.77</v>
      </c>
      <c r="L16" s="3188">
        <v>1.3</v>
      </c>
      <c r="M16" s="3188" t="s">
        <v>3072</v>
      </c>
      <c r="N16" s="3188" t="s">
        <v>3188</v>
      </c>
      <c r="O16" s="2936">
        <f t="shared" si="0"/>
        <v>1637.6674048296952</v>
      </c>
    </row>
    <row r="17" spans="1:15">
      <c r="A17" s="3201" t="s">
        <v>3200</v>
      </c>
      <c r="B17" s="3188" t="s">
        <v>2995</v>
      </c>
      <c r="C17" s="3188" t="s">
        <v>3024</v>
      </c>
      <c r="D17" s="3188">
        <v>6709</v>
      </c>
      <c r="E17" s="3188">
        <v>10063.5</v>
      </c>
      <c r="F17" s="3188" t="s">
        <v>3051</v>
      </c>
      <c r="G17" s="3188" t="s">
        <v>3185</v>
      </c>
      <c r="H17" s="3200">
        <v>43061</v>
      </c>
      <c r="I17" s="3188">
        <v>1050</v>
      </c>
      <c r="J17" s="3188">
        <v>1050</v>
      </c>
      <c r="K17" s="3188">
        <v>1043.3599999999999</v>
      </c>
      <c r="L17" s="3188">
        <v>0</v>
      </c>
      <c r="M17" s="3188" t="s">
        <v>3068</v>
      </c>
      <c r="N17" s="3188" t="s">
        <v>3188</v>
      </c>
      <c r="O17" s="2936">
        <f t="shared" si="0"/>
        <v>1565.0618572067374</v>
      </c>
    </row>
    <row r="18" spans="1:15">
      <c r="A18" s="2936" t="s">
        <v>3073</v>
      </c>
      <c r="B18" s="2936" t="s">
        <v>2995</v>
      </c>
      <c r="C18" s="2936" t="s">
        <v>3024</v>
      </c>
      <c r="D18" s="2936">
        <v>9638</v>
      </c>
      <c r="E18" s="2936">
        <v>14457</v>
      </c>
      <c r="F18" s="2936" t="s">
        <v>3051</v>
      </c>
      <c r="G18" s="2936" t="s">
        <v>3185</v>
      </c>
      <c r="H18" s="2936" t="s">
        <v>3066</v>
      </c>
      <c r="I18" s="2936">
        <v>1521</v>
      </c>
      <c r="J18" s="2936">
        <v>1521</v>
      </c>
      <c r="K18" s="2936">
        <v>1052.08</v>
      </c>
      <c r="L18" s="2936">
        <v>0</v>
      </c>
      <c r="M18" s="2936" t="s">
        <v>3068</v>
      </c>
      <c r="N18" s="2936" t="s">
        <v>3188</v>
      </c>
      <c r="O18" s="2936">
        <f t="shared" si="0"/>
        <v>1578.1282423739365</v>
      </c>
    </row>
    <row r="19" spans="1:15">
      <c r="A19" s="2936" t="s">
        <v>3074</v>
      </c>
      <c r="B19" s="2936" t="s">
        <v>2995</v>
      </c>
      <c r="C19" s="2936" t="s">
        <v>3024</v>
      </c>
      <c r="D19" s="2936">
        <v>7325</v>
      </c>
      <c r="E19" s="2936">
        <v>10987.5</v>
      </c>
      <c r="F19" s="2936" t="s">
        <v>3051</v>
      </c>
      <c r="G19" s="2936" t="s">
        <v>3185</v>
      </c>
      <c r="H19" s="2936" t="s">
        <v>3066</v>
      </c>
      <c r="I19" s="2936">
        <v>1155</v>
      </c>
      <c r="J19" s="2936">
        <v>1155</v>
      </c>
      <c r="K19" s="2936">
        <v>1051.19</v>
      </c>
      <c r="L19" s="2936">
        <v>0</v>
      </c>
      <c r="M19" s="2936" t="s">
        <v>3068</v>
      </c>
      <c r="N19" s="2936" t="s">
        <v>3188</v>
      </c>
      <c r="O19" s="2936">
        <f t="shared" si="0"/>
        <v>1576.7918088737201</v>
      </c>
    </row>
    <row r="20" spans="1:15">
      <c r="A20" s="2936" t="s">
        <v>3064</v>
      </c>
      <c r="B20" s="2936" t="s">
        <v>2995</v>
      </c>
      <c r="C20" s="2936" t="s">
        <v>3024</v>
      </c>
      <c r="D20" s="2936">
        <v>9415</v>
      </c>
      <c r="E20" s="2936">
        <v>14122.5</v>
      </c>
      <c r="F20" s="2936" t="s">
        <v>3051</v>
      </c>
      <c r="G20" s="2936" t="s">
        <v>3185</v>
      </c>
      <c r="H20" s="2936" t="s">
        <v>3066</v>
      </c>
      <c r="I20" s="2936">
        <v>1573</v>
      </c>
      <c r="J20" s="2936">
        <v>1573</v>
      </c>
      <c r="K20" s="2936">
        <v>1113.82</v>
      </c>
      <c r="L20" s="2936">
        <v>0</v>
      </c>
      <c r="M20" s="2936" t="s">
        <v>3068</v>
      </c>
      <c r="N20" s="2936" t="s">
        <v>3188</v>
      </c>
      <c r="O20" s="2936">
        <f t="shared" si="0"/>
        <v>1670.7381837493363</v>
      </c>
    </row>
    <row r="21" spans="1:15">
      <c r="A21" s="2936" t="s">
        <v>3036</v>
      </c>
      <c r="B21" s="2936" t="s">
        <v>2995</v>
      </c>
      <c r="C21" s="2936" t="s">
        <v>3024</v>
      </c>
      <c r="D21" s="2936">
        <v>70863</v>
      </c>
      <c r="E21" s="2936">
        <v>191330.1</v>
      </c>
      <c r="F21" s="2936" t="s">
        <v>3027</v>
      </c>
      <c r="G21" s="2936" t="s">
        <v>3185</v>
      </c>
      <c r="H21" s="2936" t="s">
        <v>3033</v>
      </c>
      <c r="I21" s="2936">
        <v>27430</v>
      </c>
      <c r="J21" s="2936">
        <v>35070</v>
      </c>
      <c r="K21" s="2936">
        <v>1832.96</v>
      </c>
      <c r="L21" s="2936">
        <v>27.85</v>
      </c>
      <c r="M21" s="2936" t="s">
        <v>3035</v>
      </c>
      <c r="N21" s="2936" t="s">
        <v>3188</v>
      </c>
      <c r="O21" s="2936">
        <f t="shared" si="0"/>
        <v>4948.9860717158463</v>
      </c>
    </row>
    <row r="22" spans="1:15">
      <c r="A22" s="2936" t="s">
        <v>3031</v>
      </c>
      <c r="B22" s="2936" t="s">
        <v>2995</v>
      </c>
      <c r="C22" s="2936" t="s">
        <v>3024</v>
      </c>
      <c r="D22" s="2936">
        <v>71637.2</v>
      </c>
      <c r="E22" s="2936">
        <v>179093</v>
      </c>
      <c r="F22" s="2936" t="s">
        <v>3032</v>
      </c>
      <c r="G22" s="2936" t="s">
        <v>3185</v>
      </c>
      <c r="H22" s="2936" t="s">
        <v>3033</v>
      </c>
      <c r="I22" s="2936">
        <v>27220</v>
      </c>
      <c r="J22" s="2936">
        <v>35460</v>
      </c>
      <c r="K22" s="2936">
        <v>1979.98</v>
      </c>
      <c r="L22" s="2936">
        <v>30.27</v>
      </c>
      <c r="M22" s="2936" t="s">
        <v>3035</v>
      </c>
      <c r="N22" s="2936" t="s">
        <v>3188</v>
      </c>
      <c r="O22" s="2936">
        <f t="shared" si="0"/>
        <v>4949.9422087965477</v>
      </c>
    </row>
    <row r="23" spans="1:15">
      <c r="A23" s="2936" t="s">
        <v>3055</v>
      </c>
      <c r="B23" s="2936" t="s">
        <v>2995</v>
      </c>
      <c r="C23" s="2936" t="s">
        <v>3024</v>
      </c>
      <c r="D23" s="2936">
        <v>58244.5</v>
      </c>
      <c r="E23" s="2936">
        <v>116489</v>
      </c>
      <c r="F23" s="2936" t="s">
        <v>3044</v>
      </c>
      <c r="G23" s="2936" t="s">
        <v>3185</v>
      </c>
      <c r="H23" s="2936" t="s">
        <v>3057</v>
      </c>
      <c r="I23" s="2936">
        <v>11360</v>
      </c>
      <c r="J23" s="2936">
        <v>11360</v>
      </c>
      <c r="K23" s="2936">
        <v>975.2</v>
      </c>
      <c r="L23" s="2936">
        <v>0</v>
      </c>
      <c r="M23" s="2936" t="s">
        <v>3059</v>
      </c>
      <c r="N23" s="2936" t="s">
        <v>3188</v>
      </c>
      <c r="O23" s="2936">
        <f t="shared" si="0"/>
        <v>1950.3987500965754</v>
      </c>
    </row>
    <row r="24" spans="1:15">
      <c r="A24" s="2936" t="s">
        <v>3133</v>
      </c>
      <c r="B24" s="2936" t="s">
        <v>2995</v>
      </c>
      <c r="C24" s="2936" t="s">
        <v>3024</v>
      </c>
      <c r="D24" s="2936">
        <v>34333.300000000003</v>
      </c>
      <c r="E24" s="2936">
        <v>120166.55</v>
      </c>
      <c r="F24" s="2936" t="s">
        <v>3095</v>
      </c>
      <c r="G24" s="2936" t="s">
        <v>3185</v>
      </c>
      <c r="H24" s="2936" t="s">
        <v>3126</v>
      </c>
      <c r="I24" s="2936">
        <v>3140</v>
      </c>
      <c r="J24" s="2936">
        <v>3140</v>
      </c>
      <c r="K24" s="2936">
        <v>261.3</v>
      </c>
      <c r="L24" s="2936">
        <v>0</v>
      </c>
      <c r="M24" s="2936" t="s">
        <v>3128</v>
      </c>
      <c r="N24" s="2936" t="s">
        <v>3188</v>
      </c>
      <c r="O24" s="2936">
        <f t="shared" si="0"/>
        <v>914.56399472232488</v>
      </c>
    </row>
    <row r="25" spans="1:15">
      <c r="A25" s="3205" t="s">
        <v>3201</v>
      </c>
      <c r="B25" s="2936" t="s">
        <v>2995</v>
      </c>
      <c r="C25" s="2936" t="s">
        <v>3024</v>
      </c>
      <c r="D25" s="2936">
        <v>33666</v>
      </c>
      <c r="E25" s="2936">
        <v>117831</v>
      </c>
      <c r="F25" s="2936" t="s">
        <v>3095</v>
      </c>
      <c r="G25" s="2936" t="s">
        <v>3185</v>
      </c>
      <c r="H25" s="2936" t="s">
        <v>3126</v>
      </c>
      <c r="I25" s="2936">
        <v>3080</v>
      </c>
      <c r="J25" s="2936">
        <v>3080</v>
      </c>
      <c r="K25" s="2936">
        <v>261.38</v>
      </c>
      <c r="L25" s="2936">
        <v>0</v>
      </c>
      <c r="M25" s="2936" t="s">
        <v>3128</v>
      </c>
      <c r="N25" s="2936" t="s">
        <v>3188</v>
      </c>
      <c r="O25" s="2936">
        <f t="shared" si="0"/>
        <v>914.86960137824508</v>
      </c>
    </row>
    <row r="26" spans="1:15">
      <c r="A26" s="2936" t="s">
        <v>3130</v>
      </c>
      <c r="B26" s="2936" t="s">
        <v>2995</v>
      </c>
      <c r="C26" s="2936" t="s">
        <v>3024</v>
      </c>
      <c r="D26" s="2936">
        <v>33333.300000000003</v>
      </c>
      <c r="E26" s="2936">
        <v>116666.55</v>
      </c>
      <c r="F26" s="2936" t="s">
        <v>3095</v>
      </c>
      <c r="G26" s="2936" t="s">
        <v>3185</v>
      </c>
      <c r="H26" s="2936" t="s">
        <v>3126</v>
      </c>
      <c r="I26" s="2936">
        <v>3050</v>
      </c>
      <c r="J26" s="2936">
        <v>3050</v>
      </c>
      <c r="K26" s="2936">
        <v>261.43</v>
      </c>
      <c r="L26" s="2936">
        <v>0</v>
      </c>
      <c r="M26" s="2936" t="s">
        <v>3128</v>
      </c>
      <c r="N26" s="2936" t="s">
        <v>3188</v>
      </c>
      <c r="O26" s="2936">
        <f t="shared" si="0"/>
        <v>915.00091500091492</v>
      </c>
    </row>
    <row r="27" spans="1:15">
      <c r="A27" s="2936" t="s">
        <v>3129</v>
      </c>
      <c r="B27" s="2936" t="s">
        <v>2995</v>
      </c>
      <c r="C27" s="2936" t="s">
        <v>3024</v>
      </c>
      <c r="D27" s="2936">
        <v>33000.699999999997</v>
      </c>
      <c r="E27" s="2936">
        <v>115502.45</v>
      </c>
      <c r="F27" s="2936" t="s">
        <v>3095</v>
      </c>
      <c r="G27" s="2936" t="s">
        <v>3185</v>
      </c>
      <c r="H27" s="2936" t="s">
        <v>3126</v>
      </c>
      <c r="I27" s="2936">
        <v>3020</v>
      </c>
      <c r="J27" s="2936">
        <v>3020</v>
      </c>
      <c r="K27" s="2936">
        <v>261.47000000000003</v>
      </c>
      <c r="L27" s="2936">
        <v>0</v>
      </c>
      <c r="M27" s="2936" t="s">
        <v>3128</v>
      </c>
      <c r="N27" s="2936" t="s">
        <v>3188</v>
      </c>
      <c r="O27" s="2936">
        <f t="shared" si="0"/>
        <v>915.1321032584159</v>
      </c>
    </row>
    <row r="28" spans="1:15">
      <c r="A28" s="2936" t="s">
        <v>3125</v>
      </c>
      <c r="B28" s="2936" t="s">
        <v>2995</v>
      </c>
      <c r="C28" s="2936" t="s">
        <v>3024</v>
      </c>
      <c r="D28" s="2936">
        <v>32999.9</v>
      </c>
      <c r="E28" s="2936">
        <v>115499.65</v>
      </c>
      <c r="F28" s="2936" t="s">
        <v>3095</v>
      </c>
      <c r="G28" s="2936" t="s">
        <v>3185</v>
      </c>
      <c r="H28" s="2936" t="s">
        <v>3126</v>
      </c>
      <c r="I28" s="2936">
        <v>3020</v>
      </c>
      <c r="J28" s="2936">
        <v>3020</v>
      </c>
      <c r="K28" s="2936">
        <v>261.47000000000003</v>
      </c>
      <c r="L28" s="2936">
        <v>0</v>
      </c>
      <c r="M28" s="2936" t="s">
        <v>3128</v>
      </c>
      <c r="N28" s="2936" t="s">
        <v>3188</v>
      </c>
      <c r="O28" s="2936">
        <f t="shared" si="0"/>
        <v>915.15428834632826</v>
      </c>
    </row>
    <row r="29" spans="1:15">
      <c r="A29" s="2936" t="s">
        <v>3132</v>
      </c>
      <c r="B29" s="2936" t="s">
        <v>2995</v>
      </c>
      <c r="C29" s="2936" t="s">
        <v>3024</v>
      </c>
      <c r="D29" s="2936">
        <v>33666.699999999997</v>
      </c>
      <c r="E29" s="2936">
        <v>117833.45</v>
      </c>
      <c r="F29" s="2936" t="s">
        <v>3095</v>
      </c>
      <c r="G29" s="2936" t="s">
        <v>3185</v>
      </c>
      <c r="H29" s="2936" t="s">
        <v>3126</v>
      </c>
      <c r="I29" s="2936">
        <v>3080</v>
      </c>
      <c r="J29" s="2936">
        <v>3080</v>
      </c>
      <c r="K29" s="2936">
        <v>261.38</v>
      </c>
      <c r="L29" s="2936">
        <v>0</v>
      </c>
      <c r="M29" s="2936" t="s">
        <v>3128</v>
      </c>
      <c r="N29" s="2936" t="s">
        <v>3188</v>
      </c>
      <c r="O29" s="2936">
        <f t="shared" si="0"/>
        <v>914.85057935586212</v>
      </c>
    </row>
    <row r="30" spans="1:15">
      <c r="A30" s="2936" t="s">
        <v>3043</v>
      </c>
      <c r="B30" s="2936" t="s">
        <v>2995</v>
      </c>
      <c r="C30" s="2936" t="s">
        <v>3024</v>
      </c>
      <c r="D30" s="2936">
        <v>83739.600000000006</v>
      </c>
      <c r="E30" s="2936">
        <v>167479.20000000001</v>
      </c>
      <c r="F30" s="2936" t="s">
        <v>3044</v>
      </c>
      <c r="G30" s="2936" t="s">
        <v>3185</v>
      </c>
      <c r="H30" s="2936" t="s">
        <v>3045</v>
      </c>
      <c r="I30" s="2936">
        <v>17800</v>
      </c>
      <c r="J30" s="2936">
        <v>26600</v>
      </c>
      <c r="K30" s="2936">
        <v>1588.25</v>
      </c>
      <c r="L30" s="2936">
        <v>49.44</v>
      </c>
      <c r="M30" s="2936" t="s">
        <v>3047</v>
      </c>
      <c r="N30" s="2936" t="s">
        <v>3188</v>
      </c>
      <c r="O30" s="2936">
        <f t="shared" si="0"/>
        <v>3176.5138596315242</v>
      </c>
    </row>
    <row r="31" spans="1:15">
      <c r="A31" s="2936" t="s">
        <v>3048</v>
      </c>
      <c r="B31" s="2936" t="s">
        <v>2995</v>
      </c>
      <c r="C31" s="2936" t="s">
        <v>3024</v>
      </c>
      <c r="D31" s="2936">
        <v>81670</v>
      </c>
      <c r="E31" s="2936">
        <v>163340</v>
      </c>
      <c r="F31" s="2936" t="s">
        <v>3044</v>
      </c>
      <c r="G31" s="2936" t="s">
        <v>3185</v>
      </c>
      <c r="H31" s="2936" t="s">
        <v>3045</v>
      </c>
      <c r="I31" s="2936">
        <v>16100</v>
      </c>
      <c r="J31" s="2936">
        <v>25700</v>
      </c>
      <c r="K31" s="2936">
        <v>1573.41</v>
      </c>
      <c r="L31" s="2936">
        <v>59.63</v>
      </c>
      <c r="M31" s="2936" t="s">
        <v>3047</v>
      </c>
      <c r="N31" s="2936" t="s">
        <v>3188</v>
      </c>
      <c r="O31" s="2936">
        <f t="shared" si="0"/>
        <v>3146.8103342720706</v>
      </c>
    </row>
    <row r="32" spans="1:15">
      <c r="A32" s="2936" t="s">
        <v>3109</v>
      </c>
      <c r="B32" s="2936" t="s">
        <v>2995</v>
      </c>
      <c r="C32" s="2936" t="s">
        <v>3024</v>
      </c>
      <c r="D32" s="2936">
        <v>33333.300000000003</v>
      </c>
      <c r="E32" s="2936">
        <v>116666.55</v>
      </c>
      <c r="F32" s="2936" t="s">
        <v>3095</v>
      </c>
      <c r="G32" s="2936" t="s">
        <v>3185</v>
      </c>
      <c r="H32" s="2936" t="s">
        <v>3104</v>
      </c>
      <c r="I32" s="2936">
        <v>3097</v>
      </c>
      <c r="J32" s="2936">
        <v>3097</v>
      </c>
      <c r="K32" s="2936">
        <v>265.45</v>
      </c>
      <c r="L32" s="2936">
        <v>0</v>
      </c>
      <c r="M32" s="2936" t="s">
        <v>3106</v>
      </c>
      <c r="N32" s="2936" t="s">
        <v>3188</v>
      </c>
      <c r="O32" s="2936">
        <f t="shared" si="0"/>
        <v>929.10092910092908</v>
      </c>
    </row>
    <row r="33" spans="1:15">
      <c r="A33" s="2936" t="s">
        <v>3107</v>
      </c>
      <c r="B33" s="2936" t="s">
        <v>2995</v>
      </c>
      <c r="C33" s="2936" t="s">
        <v>3024</v>
      </c>
      <c r="D33" s="2936">
        <v>32868.699999999997</v>
      </c>
      <c r="E33" s="2936">
        <v>115040.45</v>
      </c>
      <c r="F33" s="2936" t="s">
        <v>3095</v>
      </c>
      <c r="G33" s="2936" t="s">
        <v>3185</v>
      </c>
      <c r="H33" s="2936" t="s">
        <v>3104</v>
      </c>
      <c r="I33" s="2936">
        <v>3054</v>
      </c>
      <c r="J33" s="2936">
        <v>3054</v>
      </c>
      <c r="K33" s="2936">
        <v>265.47000000000003</v>
      </c>
      <c r="L33" s="2936">
        <v>0</v>
      </c>
      <c r="M33" s="2936" t="s">
        <v>3106</v>
      </c>
      <c r="N33" s="2936" t="s">
        <v>3188</v>
      </c>
      <c r="O33" s="2936">
        <f t="shared" si="0"/>
        <v>929.15144194933191</v>
      </c>
    </row>
    <row r="34" spans="1:15">
      <c r="A34" s="2936" t="s">
        <v>3115</v>
      </c>
      <c r="B34" s="2936" t="s">
        <v>2995</v>
      </c>
      <c r="C34" s="2936" t="s">
        <v>3024</v>
      </c>
      <c r="D34" s="2936">
        <v>34661.800000000003</v>
      </c>
      <c r="E34" s="2936">
        <v>121316.3</v>
      </c>
      <c r="F34" s="2936" t="s">
        <v>3095</v>
      </c>
      <c r="G34" s="2936" t="s">
        <v>3185</v>
      </c>
      <c r="H34" s="2936" t="s">
        <v>3104</v>
      </c>
      <c r="I34" s="2936">
        <v>3220</v>
      </c>
      <c r="J34" s="2936">
        <v>3220</v>
      </c>
      <c r="K34" s="2936">
        <v>265.42</v>
      </c>
      <c r="L34" s="2936">
        <v>0</v>
      </c>
      <c r="M34" s="2936" t="s">
        <v>3106</v>
      </c>
      <c r="N34" s="2936" t="s">
        <v>3188</v>
      </c>
      <c r="O34" s="2936">
        <f t="shared" si="0"/>
        <v>928.9765678643347</v>
      </c>
    </row>
    <row r="35" spans="1:15">
      <c r="A35" s="2936" t="s">
        <v>3113</v>
      </c>
      <c r="B35" s="2936" t="s">
        <v>2995</v>
      </c>
      <c r="C35" s="2936" t="s">
        <v>3024</v>
      </c>
      <c r="D35" s="2936">
        <v>34186.699999999997</v>
      </c>
      <c r="E35" s="2936">
        <v>119653.45</v>
      </c>
      <c r="F35" s="2936" t="s">
        <v>3095</v>
      </c>
      <c r="G35" s="2936" t="s">
        <v>3185</v>
      </c>
      <c r="H35" s="2936" t="s">
        <v>3104</v>
      </c>
      <c r="I35" s="2936">
        <v>3176</v>
      </c>
      <c r="J35" s="2936">
        <v>3176</v>
      </c>
      <c r="K35" s="2936">
        <v>265.43</v>
      </c>
      <c r="L35" s="2936">
        <v>0</v>
      </c>
      <c r="M35" s="2936" t="s">
        <v>3106</v>
      </c>
      <c r="N35" s="2936" t="s">
        <v>3188</v>
      </c>
      <c r="O35" s="2936">
        <f t="shared" si="0"/>
        <v>929.01625485934596</v>
      </c>
    </row>
    <row r="36" spans="1:15">
      <c r="A36" s="2936" t="s">
        <v>3108</v>
      </c>
      <c r="B36" s="2936" t="s">
        <v>2995</v>
      </c>
      <c r="C36" s="2936" t="s">
        <v>3024</v>
      </c>
      <c r="D36" s="2936">
        <v>34000</v>
      </c>
      <c r="E36" s="2936">
        <v>119000</v>
      </c>
      <c r="F36" s="2936" t="s">
        <v>3095</v>
      </c>
      <c r="G36" s="2936" t="s">
        <v>3185</v>
      </c>
      <c r="H36" s="2936" t="s">
        <v>3104</v>
      </c>
      <c r="I36" s="2936">
        <v>3159</v>
      </c>
      <c r="J36" s="2936">
        <v>3159</v>
      </c>
      <c r="K36" s="2936">
        <v>265.45</v>
      </c>
      <c r="L36" s="2936">
        <v>0</v>
      </c>
      <c r="M36" s="2936" t="s">
        <v>3106</v>
      </c>
      <c r="N36" s="2936" t="s">
        <v>3188</v>
      </c>
      <c r="O36" s="2936">
        <f t="shared" si="0"/>
        <v>929.11764705882342</v>
      </c>
    </row>
    <row r="37" spans="1:15">
      <c r="A37" s="2936" t="s">
        <v>3103</v>
      </c>
      <c r="B37" s="2936" t="s">
        <v>2995</v>
      </c>
      <c r="C37" s="2936" t="s">
        <v>3024</v>
      </c>
      <c r="D37" s="2936">
        <v>33523.5</v>
      </c>
      <c r="E37" s="2936">
        <v>117332.25</v>
      </c>
      <c r="F37" s="2936" t="s">
        <v>3095</v>
      </c>
      <c r="G37" s="2936" t="s">
        <v>3185</v>
      </c>
      <c r="H37" s="2936" t="s">
        <v>3104</v>
      </c>
      <c r="I37" s="2936">
        <v>3115</v>
      </c>
      <c r="J37" s="2936">
        <v>3115</v>
      </c>
      <c r="K37" s="2936">
        <v>265.49</v>
      </c>
      <c r="L37" s="2936">
        <v>0</v>
      </c>
      <c r="M37" s="2936" t="s">
        <v>3106</v>
      </c>
      <c r="N37" s="2936" t="s">
        <v>3188</v>
      </c>
      <c r="O37" s="2936">
        <f t="shared" si="0"/>
        <v>929.19892016048448</v>
      </c>
    </row>
    <row r="38" spans="1:15">
      <c r="A38" s="2936" t="s">
        <v>3112</v>
      </c>
      <c r="B38" s="2936" t="s">
        <v>2995</v>
      </c>
      <c r="C38" s="2936" t="s">
        <v>3024</v>
      </c>
      <c r="D38" s="2936">
        <v>33399.800000000003</v>
      </c>
      <c r="E38" s="2936">
        <v>116899.3</v>
      </c>
      <c r="F38" s="2936" t="s">
        <v>3095</v>
      </c>
      <c r="G38" s="2936" t="s">
        <v>3185</v>
      </c>
      <c r="H38" s="2936" t="s">
        <v>3104</v>
      </c>
      <c r="I38" s="2936">
        <v>3103</v>
      </c>
      <c r="J38" s="2936">
        <v>3103</v>
      </c>
      <c r="K38" s="2936">
        <v>265.43</v>
      </c>
      <c r="L38" s="2936">
        <v>0</v>
      </c>
      <c r="M38" s="2936" t="s">
        <v>3106</v>
      </c>
      <c r="N38" s="2936" t="s">
        <v>3188</v>
      </c>
      <c r="O38" s="2936">
        <f t="shared" si="0"/>
        <v>929.04747932622331</v>
      </c>
    </row>
    <row r="39" spans="1:15">
      <c r="A39" s="2936" t="s">
        <v>3114</v>
      </c>
      <c r="B39" s="2936" t="s">
        <v>2995</v>
      </c>
      <c r="C39" s="2936" t="s">
        <v>3024</v>
      </c>
      <c r="D39" s="2936">
        <v>32357.200000000001</v>
      </c>
      <c r="E39" s="2936">
        <v>113250.2</v>
      </c>
      <c r="F39" s="2936" t="s">
        <v>3095</v>
      </c>
      <c r="G39" s="2936" t="s">
        <v>3185</v>
      </c>
      <c r="H39" s="2936" t="s">
        <v>3104</v>
      </c>
      <c r="I39" s="2936">
        <v>3006</v>
      </c>
      <c r="J39" s="2936">
        <v>3006</v>
      </c>
      <c r="K39" s="2936">
        <v>265.43</v>
      </c>
      <c r="L39" s="2936">
        <v>0</v>
      </c>
      <c r="M39" s="2936" t="s">
        <v>3106</v>
      </c>
      <c r="N39" s="2936" t="s">
        <v>3188</v>
      </c>
      <c r="O39" s="2936">
        <f t="shared" si="0"/>
        <v>929.00498188965673</v>
      </c>
    </row>
    <row r="40" spans="1:15">
      <c r="A40" s="2936" t="s">
        <v>3111</v>
      </c>
      <c r="B40" s="2936" t="s">
        <v>2995</v>
      </c>
      <c r="C40" s="2936" t="s">
        <v>3024</v>
      </c>
      <c r="D40" s="2936">
        <v>32000</v>
      </c>
      <c r="E40" s="2936">
        <v>112000</v>
      </c>
      <c r="F40" s="2936" t="s">
        <v>3095</v>
      </c>
      <c r="G40" s="2936" t="s">
        <v>3185</v>
      </c>
      <c r="H40" s="2936" t="s">
        <v>3104</v>
      </c>
      <c r="I40" s="2936">
        <v>2973</v>
      </c>
      <c r="J40" s="2936">
        <v>2973</v>
      </c>
      <c r="K40" s="2936">
        <v>265.44</v>
      </c>
      <c r="L40" s="2936">
        <v>0</v>
      </c>
      <c r="M40" s="2936" t="s">
        <v>3106</v>
      </c>
      <c r="N40" s="2936" t="s">
        <v>3188</v>
      </c>
      <c r="O40" s="2936">
        <f t="shared" si="0"/>
        <v>929.0625</v>
      </c>
    </row>
    <row r="41" spans="1:15">
      <c r="A41" s="2936" t="s">
        <v>3110</v>
      </c>
      <c r="B41" s="2936" t="s">
        <v>2995</v>
      </c>
      <c r="C41" s="2936" t="s">
        <v>3024</v>
      </c>
      <c r="D41" s="2936">
        <v>33000</v>
      </c>
      <c r="E41" s="2936">
        <v>115500</v>
      </c>
      <c r="F41" s="2936" t="s">
        <v>3095</v>
      </c>
      <c r="G41" s="2936" t="s">
        <v>3185</v>
      </c>
      <c r="H41" s="2936" t="s">
        <v>3104</v>
      </c>
      <c r="I41" s="2936">
        <v>3066</v>
      </c>
      <c r="J41" s="2936">
        <v>3066</v>
      </c>
      <c r="K41" s="2936">
        <v>265.44</v>
      </c>
      <c r="L41" s="2936">
        <v>0</v>
      </c>
      <c r="M41" s="2936" t="s">
        <v>3106</v>
      </c>
      <c r="N41" s="2936" t="s">
        <v>3188</v>
      </c>
      <c r="O41" s="2936">
        <f t="shared" si="0"/>
        <v>929.09090909090912</v>
      </c>
    </row>
    <row r="42" spans="1:15">
      <c r="A42" s="2936" t="s">
        <v>3100</v>
      </c>
      <c r="B42" s="2936" t="s">
        <v>2995</v>
      </c>
      <c r="C42" s="2936" t="s">
        <v>3024</v>
      </c>
      <c r="D42" s="2936">
        <v>32338.7</v>
      </c>
      <c r="E42" s="2936">
        <v>113185.45</v>
      </c>
      <c r="F42" s="2936" t="s">
        <v>3095</v>
      </c>
      <c r="G42" s="2936" t="s">
        <v>3185</v>
      </c>
      <c r="H42" s="2936" t="s">
        <v>3096</v>
      </c>
      <c r="I42" s="2936">
        <v>3008</v>
      </c>
      <c r="J42" s="2936">
        <v>3008</v>
      </c>
      <c r="K42" s="2936">
        <v>265.75</v>
      </c>
      <c r="L42" s="2936">
        <v>0</v>
      </c>
      <c r="M42" s="2936" t="s">
        <v>3098</v>
      </c>
      <c r="N42" s="2936" t="s">
        <v>3188</v>
      </c>
      <c r="O42" s="2936">
        <f t="shared" si="0"/>
        <v>930.1548918169251</v>
      </c>
    </row>
    <row r="43" spans="1:15">
      <c r="A43" s="2936" t="s">
        <v>3099</v>
      </c>
      <c r="B43" s="2936" t="s">
        <v>2995</v>
      </c>
      <c r="C43" s="2936" t="s">
        <v>3024</v>
      </c>
      <c r="D43" s="2936">
        <v>31538</v>
      </c>
      <c r="E43" s="2936">
        <v>110383</v>
      </c>
      <c r="F43" s="2936" t="s">
        <v>3095</v>
      </c>
      <c r="G43" s="2936" t="s">
        <v>3185</v>
      </c>
      <c r="H43" s="2936" t="s">
        <v>3096</v>
      </c>
      <c r="I43" s="2936">
        <v>2934</v>
      </c>
      <c r="J43" s="2936">
        <v>2934</v>
      </c>
      <c r="K43" s="2936">
        <v>265.8</v>
      </c>
      <c r="L43" s="2936">
        <v>0</v>
      </c>
      <c r="M43" s="2936" t="s">
        <v>3098</v>
      </c>
      <c r="N43" s="2936" t="s">
        <v>3188</v>
      </c>
      <c r="O43" s="2936">
        <f t="shared" si="0"/>
        <v>930.30629716532439</v>
      </c>
    </row>
    <row r="44" spans="1:15">
      <c r="A44" s="2936" t="s">
        <v>3102</v>
      </c>
      <c r="B44" s="2936" t="s">
        <v>2995</v>
      </c>
      <c r="C44" s="2936" t="s">
        <v>3024</v>
      </c>
      <c r="D44" s="2936">
        <v>15127</v>
      </c>
      <c r="E44" s="2936">
        <v>52944.5</v>
      </c>
      <c r="F44" s="2936" t="s">
        <v>3095</v>
      </c>
      <c r="G44" s="2936" t="s">
        <v>3185</v>
      </c>
      <c r="H44" s="2936" t="s">
        <v>3096</v>
      </c>
      <c r="I44" s="2936">
        <v>1407</v>
      </c>
      <c r="J44" s="2936">
        <v>1407</v>
      </c>
      <c r="K44" s="2936">
        <v>265.75</v>
      </c>
      <c r="L44" s="2936">
        <v>0</v>
      </c>
      <c r="M44" s="2936" t="s">
        <v>3098</v>
      </c>
      <c r="N44" s="2936" t="s">
        <v>3188</v>
      </c>
      <c r="O44" s="2936">
        <f t="shared" si="0"/>
        <v>930.12494215640913</v>
      </c>
    </row>
    <row r="45" spans="1:15">
      <c r="A45" s="2936" t="s">
        <v>3094</v>
      </c>
      <c r="B45" s="2936" t="s">
        <v>2995</v>
      </c>
      <c r="C45" s="2936" t="s">
        <v>3024</v>
      </c>
      <c r="D45" s="2936">
        <v>20001.2</v>
      </c>
      <c r="E45" s="2936">
        <v>70004.2</v>
      </c>
      <c r="F45" s="2936" t="s">
        <v>3095</v>
      </c>
      <c r="G45" s="2936" t="s">
        <v>3185</v>
      </c>
      <c r="H45" s="2936" t="s">
        <v>3096</v>
      </c>
      <c r="I45" s="2936">
        <v>1861</v>
      </c>
      <c r="J45" s="2936">
        <v>1861</v>
      </c>
      <c r="K45" s="2936">
        <v>265.83</v>
      </c>
      <c r="L45" s="2936">
        <v>0</v>
      </c>
      <c r="M45" s="2936" t="s">
        <v>3098</v>
      </c>
      <c r="N45" s="2936" t="s">
        <v>3188</v>
      </c>
      <c r="O45" s="2936">
        <f t="shared" si="0"/>
        <v>930.44417334959894</v>
      </c>
    </row>
    <row r="46" spans="1:15">
      <c r="A46" s="2936" t="s">
        <v>3101</v>
      </c>
      <c r="B46" s="2936" t="s">
        <v>2995</v>
      </c>
      <c r="C46" s="2936" t="s">
        <v>3024</v>
      </c>
      <c r="D46" s="2936">
        <v>34327.9</v>
      </c>
      <c r="E46" s="2936">
        <v>120147.65</v>
      </c>
      <c r="F46" s="2936" t="s">
        <v>3095</v>
      </c>
      <c r="G46" s="2936" t="s">
        <v>3185</v>
      </c>
      <c r="H46" s="2936" t="s">
        <v>3096</v>
      </c>
      <c r="I46" s="2936">
        <v>3193</v>
      </c>
      <c r="J46" s="2936">
        <v>3193</v>
      </c>
      <c r="K46" s="2936">
        <v>265.75</v>
      </c>
      <c r="L46" s="2936">
        <v>0</v>
      </c>
      <c r="M46" s="2936" t="s">
        <v>3098</v>
      </c>
      <c r="N46" s="2936" t="s">
        <v>3188</v>
      </c>
      <c r="O46" s="2936">
        <f t="shared" si="0"/>
        <v>930.14719805173047</v>
      </c>
    </row>
    <row r="47" spans="1:15">
      <c r="A47" s="2936" t="s">
        <v>3145</v>
      </c>
      <c r="B47" s="2936" t="s">
        <v>2995</v>
      </c>
      <c r="C47" s="2936" t="s">
        <v>3024</v>
      </c>
      <c r="D47" s="2936">
        <v>3212</v>
      </c>
      <c r="E47" s="2936">
        <v>11242</v>
      </c>
      <c r="F47" s="2936" t="s">
        <v>3095</v>
      </c>
      <c r="G47" s="2936" t="s">
        <v>3185</v>
      </c>
      <c r="H47" s="2936" t="s">
        <v>3146</v>
      </c>
      <c r="I47" s="2936">
        <v>180</v>
      </c>
      <c r="J47" s="2936">
        <v>180</v>
      </c>
      <c r="K47" s="2936">
        <v>160.11000000000001</v>
      </c>
      <c r="L47" s="2936">
        <v>0</v>
      </c>
      <c r="M47" s="2936" t="s">
        <v>3148</v>
      </c>
      <c r="N47" s="2936" t="s">
        <v>3188</v>
      </c>
      <c r="O47" s="2936">
        <f t="shared" si="0"/>
        <v>560.39850560398509</v>
      </c>
    </row>
    <row r="48" spans="1:15">
      <c r="A48" s="2936" t="s">
        <v>3138</v>
      </c>
      <c r="B48" s="2936" t="s">
        <v>2995</v>
      </c>
      <c r="C48" s="2936" t="s">
        <v>3024</v>
      </c>
      <c r="D48" s="2936">
        <v>9056.6</v>
      </c>
      <c r="E48" s="2936">
        <v>36226.400000000001</v>
      </c>
      <c r="F48" s="2936" t="s">
        <v>3139</v>
      </c>
      <c r="G48" s="2936" t="s">
        <v>3185</v>
      </c>
      <c r="H48" s="2936" t="s">
        <v>3140</v>
      </c>
      <c r="I48" s="2936">
        <v>574</v>
      </c>
      <c r="J48" s="2936">
        <v>574</v>
      </c>
      <c r="K48" s="2936">
        <v>158.44</v>
      </c>
      <c r="L48" s="2936">
        <v>0</v>
      </c>
      <c r="M48" s="2936" t="s">
        <v>3106</v>
      </c>
      <c r="N48" s="2936" t="s">
        <v>3188</v>
      </c>
      <c r="O48" s="2936">
        <f t="shared" si="0"/>
        <v>633.79193074663772</v>
      </c>
    </row>
    <row r="49" spans="1:15">
      <c r="A49" s="2936" t="s">
        <v>3149</v>
      </c>
      <c r="B49" s="2936" t="s">
        <v>2995</v>
      </c>
      <c r="C49" s="2936" t="s">
        <v>3024</v>
      </c>
      <c r="D49" s="2936">
        <v>40290</v>
      </c>
      <c r="E49" s="2936">
        <v>60435</v>
      </c>
      <c r="F49" s="2936" t="s">
        <v>3051</v>
      </c>
      <c r="G49" s="2936" t="s">
        <v>3185</v>
      </c>
      <c r="H49" s="2936" t="s">
        <v>3150</v>
      </c>
      <c r="I49" s="2936">
        <v>2031</v>
      </c>
      <c r="J49" s="2936">
        <v>2031</v>
      </c>
      <c r="K49" s="2936">
        <v>336.06</v>
      </c>
      <c r="L49" s="2936">
        <v>0</v>
      </c>
      <c r="M49" s="2936" t="s">
        <v>3152</v>
      </c>
      <c r="N49" s="2936" t="s">
        <v>3188</v>
      </c>
      <c r="O49" s="2936">
        <f t="shared" si="0"/>
        <v>504.0953090096798</v>
      </c>
    </row>
    <row r="50" spans="1:15">
      <c r="A50" s="2936" t="s">
        <v>3134</v>
      </c>
      <c r="B50" s="2936" t="s">
        <v>2995</v>
      </c>
      <c r="C50" s="2936" t="s">
        <v>3024</v>
      </c>
      <c r="D50" s="2936">
        <v>5303.2</v>
      </c>
      <c r="E50" s="2936">
        <v>18561.2</v>
      </c>
      <c r="F50" s="2936" t="s">
        <v>3082</v>
      </c>
      <c r="G50" s="2936" t="s">
        <v>3185</v>
      </c>
      <c r="H50" s="2936" t="s">
        <v>3135</v>
      </c>
      <c r="I50" s="2936">
        <v>379</v>
      </c>
      <c r="J50" s="2936">
        <v>379</v>
      </c>
      <c r="K50" s="2936">
        <v>204.18</v>
      </c>
      <c r="L50" s="2936">
        <v>0</v>
      </c>
      <c r="M50" s="2936" t="s">
        <v>3137</v>
      </c>
      <c r="N50" s="2936" t="s">
        <v>3188</v>
      </c>
      <c r="O50" s="2936">
        <f t="shared" si="0"/>
        <v>714.66284507467196</v>
      </c>
    </row>
    <row r="51" spans="1:15">
      <c r="A51" s="2936" t="s">
        <v>3089</v>
      </c>
      <c r="B51" s="2936" t="s">
        <v>2995</v>
      </c>
      <c r="C51" s="2936" t="s">
        <v>3024</v>
      </c>
      <c r="D51" s="2936">
        <v>3331</v>
      </c>
      <c r="E51" s="2936">
        <v>8327.5</v>
      </c>
      <c r="F51" s="2936" t="s">
        <v>3090</v>
      </c>
      <c r="G51" s="2936" t="s">
        <v>3185</v>
      </c>
      <c r="H51" s="2936" t="s">
        <v>3091</v>
      </c>
      <c r="I51" s="2936">
        <v>311</v>
      </c>
      <c r="J51" s="2936">
        <v>311</v>
      </c>
      <c r="K51" s="2936">
        <v>373.45</v>
      </c>
      <c r="L51" s="2936">
        <v>0</v>
      </c>
      <c r="M51" s="2936" t="s">
        <v>3093</v>
      </c>
      <c r="N51" s="2936" t="s">
        <v>3188</v>
      </c>
      <c r="O51" s="2936">
        <f t="shared" si="0"/>
        <v>933.65355749024309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8" t="s">
        <v>2040</v>
      </c>
      <c r="B1" s="3208"/>
      <c r="C1" s="3208"/>
      <c r="D1" s="3208"/>
      <c r="E1" s="3208"/>
      <c r="F1" s="3208"/>
      <c r="G1" s="3208"/>
      <c r="H1" s="3208"/>
      <c r="I1" s="3208"/>
      <c r="J1" s="3208"/>
      <c r="K1" s="3208"/>
      <c r="L1" s="3208"/>
      <c r="M1" s="3208"/>
      <c r="N1" s="3208"/>
      <c r="O1" s="3208"/>
      <c r="P1" s="3208"/>
      <c r="Q1" s="3208"/>
      <c r="R1" s="3208"/>
    </row>
    <row r="2" spans="1:18">
      <c r="A2" s="1805" t="s">
        <v>2042</v>
      </c>
      <c r="B2" s="1805"/>
      <c r="C2" s="1805"/>
      <c r="D2" s="1805"/>
      <c r="E2" s="1805"/>
      <c r="F2" s="1805"/>
      <c r="G2" s="1805"/>
      <c r="H2" s="1805"/>
      <c r="I2" s="1806"/>
      <c r="J2" s="1806"/>
      <c r="K2" s="1807" t="str">
        <f>"估价期日："&amp;TEXT(项目基本情况!D3,"yyyy年m月d日;;")</f>
        <v>估价期日：2019年5月20日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9" t="s">
        <v>2031</v>
      </c>
      <c r="B3" s="3209" t="s">
        <v>2732</v>
      </c>
      <c r="C3" s="3210" t="s">
        <v>2032</v>
      </c>
      <c r="D3" s="3209" t="s">
        <v>2736</v>
      </c>
      <c r="E3" s="3212" t="s">
        <v>2033</v>
      </c>
      <c r="F3" s="3212"/>
      <c r="G3" s="3212"/>
      <c r="H3" s="3212" t="s">
        <v>2034</v>
      </c>
      <c r="I3" s="3212"/>
      <c r="J3" s="3212"/>
      <c r="K3" s="3210" t="s">
        <v>2035</v>
      </c>
      <c r="L3" s="3210" t="s">
        <v>2036</v>
      </c>
      <c r="M3" s="3209" t="s">
        <v>2733</v>
      </c>
      <c r="N3" s="3211" t="str">
        <f>"（分摊）"&amp;项目基本情况!B16&amp;"国有建设用地使用权面积/㎡"</f>
        <v>（分摊）出让国有建设用地使用权面积/㎡</v>
      </c>
      <c r="O3" s="3209" t="s">
        <v>2065</v>
      </c>
      <c r="P3" s="3210" t="s">
        <v>2045</v>
      </c>
      <c r="Q3" s="3210" t="s">
        <v>2066</v>
      </c>
      <c r="R3" s="3210" t="s">
        <v>2037</v>
      </c>
    </row>
    <row r="4" spans="1:18" ht="36.75" customHeight="1">
      <c r="A4" s="3209"/>
      <c r="B4" s="3209"/>
      <c r="C4" s="3210"/>
      <c r="D4" s="3209"/>
      <c r="E4" s="2647" t="s">
        <v>2044</v>
      </c>
      <c r="F4" s="2647" t="s">
        <v>2745</v>
      </c>
      <c r="G4" s="2647" t="s">
        <v>2038</v>
      </c>
      <c r="H4" s="2647" t="s">
        <v>2039</v>
      </c>
      <c r="I4" s="2647" t="s">
        <v>2746</v>
      </c>
      <c r="J4" s="2647" t="s">
        <v>2038</v>
      </c>
      <c r="K4" s="3210"/>
      <c r="L4" s="3210"/>
      <c r="M4" s="3209"/>
      <c r="N4" s="3211"/>
      <c r="O4" s="3209"/>
      <c r="P4" s="3210"/>
      <c r="Q4" s="3210"/>
      <c r="R4" s="3210"/>
    </row>
    <row r="5" spans="1:18" ht="135" customHeight="1">
      <c r="A5" s="1941" t="s">
        <v>2656</v>
      </c>
      <c r="B5" s="2865" t="s">
        <v>2654</v>
      </c>
      <c r="C5" s="2646">
        <v>22</v>
      </c>
      <c r="D5" s="2645" t="s">
        <v>2655</v>
      </c>
      <c r="E5" s="1808">
        <f>项目基本情况!B12</f>
        <v>0</v>
      </c>
      <c r="F5" s="2645">
        <v>258</v>
      </c>
      <c r="G5" s="1808">
        <f>项目基本情况!B13</f>
        <v>0</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210040</v>
      </c>
      <c r="O5" s="1808">
        <f>项目基本情况!C21</f>
        <v>840160</v>
      </c>
      <c r="P5" s="1808">
        <f ca="1">结果表!E42</f>
        <v>2073</v>
      </c>
      <c r="Q5" s="1808">
        <f ca="1">结果表!D42</f>
        <v>518</v>
      </c>
      <c r="R5" s="1809">
        <f ca="1">结果表!C42</f>
        <v>43539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0">
        <f ca="1">结果表!O39</f>
        <v>43539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0" t="str">
        <f>结果表!O40</f>
        <v>——</v>
      </c>
    </row>
    <row r="8" spans="1:18">
      <c r="A8" s="3213" t="str">
        <f>IF(项目基本情况!B9="市场价格","——",项目基本情况!E9)</f>
        <v>抵押净值</v>
      </c>
      <c r="B8" s="3214"/>
      <c r="C8" s="3214"/>
      <c r="D8" s="3214"/>
      <c r="E8" s="3214"/>
      <c r="F8" s="3214"/>
      <c r="G8" s="3214"/>
      <c r="H8" s="3214"/>
      <c r="I8" s="3214"/>
      <c r="J8" s="3214"/>
      <c r="K8" s="3214"/>
      <c r="L8" s="3214"/>
      <c r="M8" s="3214"/>
      <c r="N8" s="3214"/>
      <c r="O8" s="3214"/>
      <c r="P8" s="3214"/>
      <c r="Q8" s="3215"/>
      <c r="R8" s="1810">
        <f ca="1">结果表!O41</f>
        <v>41236</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7" t="s">
        <v>2067</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2068</v>
      </c>
      <c r="B5" s="3216"/>
      <c r="C5" s="3216"/>
      <c r="D5" s="3216"/>
    </row>
    <row r="6" spans="1:4">
      <c r="A6" s="3217" t="s">
        <v>2046</v>
      </c>
      <c r="B6" s="3217"/>
      <c r="C6" s="3217"/>
      <c r="D6" s="3217"/>
    </row>
    <row r="7" spans="1:4" ht="33" customHeight="1">
      <c r="A7" s="3217" t="s">
        <v>2576</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2070</v>
      </c>
      <c r="B12" s="3216"/>
      <c r="C12" s="3216"/>
      <c r="D12" s="3216"/>
    </row>
    <row r="13" spans="1:4">
      <c r="A13" s="3220" t="s">
        <v>2747</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2703</v>
      </c>
      <c r="B17" s="3217"/>
      <c r="C17" s="3217"/>
      <c r="D17" s="3217"/>
    </row>
    <row r="18" spans="1:4">
      <c r="A18" s="3217" t="s">
        <v>2695</v>
      </c>
      <c r="B18" s="3217"/>
      <c r="C18" s="3217"/>
      <c r="D18" s="3217"/>
    </row>
    <row r="19" spans="1:4">
      <c r="A19" s="2866" t="s">
        <v>2696</v>
      </c>
      <c r="B19" s="2866" t="s">
        <v>2697</v>
      </c>
      <c r="C19" s="2866" t="s">
        <v>2698</v>
      </c>
      <c r="D19" s="2866" t="s">
        <v>2699</v>
      </c>
    </row>
    <row r="20" spans="1:4">
      <c r="A20" s="2866" t="str">
        <f>项目基本情况!B4</f>
        <v>土地估价师</v>
      </c>
      <c r="B20" s="2866">
        <f>项目基本情况!C4</f>
        <v>0</v>
      </c>
      <c r="C20" s="2868"/>
      <c r="D20" s="1798" t="s">
        <v>2704</v>
      </c>
    </row>
    <row r="21" spans="1:4">
      <c r="A21" s="2866" t="str">
        <f>项目基本情况!D4</f>
        <v>土地估价师</v>
      </c>
      <c r="B21" s="2866">
        <f>项目基本情况!E4</f>
        <v>0</v>
      </c>
      <c r="C21" s="2868"/>
      <c r="D21" s="1798" t="s">
        <v>2705</v>
      </c>
    </row>
    <row r="23" spans="1:4">
      <c r="A23" s="3217" t="s">
        <v>2700</v>
      </c>
      <c r="B23" s="3217"/>
      <c r="C23" s="3217"/>
      <c r="D23" s="3217"/>
    </row>
    <row r="24" spans="1:4">
      <c r="A24" s="2866" t="s">
        <v>2696</v>
      </c>
      <c r="B24" s="2866" t="s">
        <v>2701</v>
      </c>
      <c r="C24" s="2866" t="s">
        <v>2698</v>
      </c>
      <c r="D24" s="2866" t="s">
        <v>2699</v>
      </c>
    </row>
    <row r="25" spans="1:4">
      <c r="A25" s="2869" t="s">
        <v>2702</v>
      </c>
      <c r="B25" s="2866" t="s">
        <v>951</v>
      </c>
      <c r="C25" s="2868"/>
      <c r="D25" s="1798" t="s">
        <v>2705</v>
      </c>
    </row>
    <row r="29" spans="1:4">
      <c r="D29" s="2867" t="s">
        <v>2041</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8" t="s">
        <v>53</v>
      </c>
      <c r="B15" s="3229" t="s">
        <v>845</v>
      </c>
      <c r="C15" s="3225"/>
    </row>
    <row r="16" spans="1:7" ht="14.4">
      <c r="A16" s="3228"/>
      <c r="B16" s="3226" t="s">
        <v>54</v>
      </c>
      <c r="C16" s="1168" t="s">
        <v>53</v>
      </c>
    </row>
    <row r="17" spans="1:3" ht="14.4">
      <c r="A17" s="3228"/>
      <c r="B17" s="3226"/>
      <c r="C17" s="1168" t="s">
        <v>55</v>
      </c>
    </row>
    <row r="18" spans="1:3" ht="14.4">
      <c r="A18" s="3228"/>
      <c r="B18" s="3226"/>
      <c r="C18" s="1168" t="s">
        <v>56</v>
      </c>
    </row>
    <row r="19" spans="1:3" ht="14.4">
      <c r="A19" s="3228"/>
      <c r="B19" s="3224" t="s">
        <v>57</v>
      </c>
      <c r="C19" s="3225"/>
    </row>
    <row r="20" spans="1:3" ht="14.4">
      <c r="A20" s="1169" t="s">
        <v>58</v>
      </c>
      <c r="B20" s="1170"/>
      <c r="C20" s="1171"/>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2" t="s">
        <v>836</v>
      </c>
    </row>
    <row r="25" spans="1:3" ht="14.4">
      <c r="A25" s="3227"/>
      <c r="B25" s="3231"/>
      <c r="C25" s="1172" t="s">
        <v>837</v>
      </c>
    </row>
    <row r="26" spans="1:3" ht="14.4">
      <c r="A26" s="3227"/>
      <c r="B26" s="3231"/>
      <c r="C26" s="1172" t="s">
        <v>838</v>
      </c>
    </row>
    <row r="27" spans="1:3" ht="14.4">
      <c r="A27" s="3227"/>
      <c r="B27" s="3231"/>
      <c r="C27" s="1172" t="s">
        <v>839</v>
      </c>
    </row>
    <row r="28" spans="1:3" ht="14.4">
      <c r="A28" s="3227"/>
      <c r="B28" s="3231"/>
      <c r="C28" s="1172" t="s">
        <v>840</v>
      </c>
    </row>
    <row r="29" spans="1:3" ht="14.4">
      <c r="A29" s="3227"/>
      <c r="B29" s="3231"/>
      <c r="C29" s="1172" t="s">
        <v>841</v>
      </c>
    </row>
    <row r="30" spans="1:3" ht="14.4">
      <c r="A30" s="3227"/>
      <c r="B30" s="3231"/>
      <c r="C30" s="1172" t="s">
        <v>842</v>
      </c>
    </row>
    <row r="31" spans="1:3" ht="14.4">
      <c r="A31" s="3227"/>
      <c r="B31" s="3231"/>
      <c r="C31" s="1172" t="s">
        <v>843</v>
      </c>
    </row>
    <row r="32" spans="1:3" ht="14.4">
      <c r="A32" s="3227"/>
      <c r="B32" s="3231"/>
      <c r="C32" s="1172" t="s">
        <v>1646</v>
      </c>
    </row>
    <row r="33" spans="1:3" ht="14.4">
      <c r="A33" s="3227"/>
      <c r="B33" s="3221" t="s">
        <v>1652</v>
      </c>
      <c r="C33" s="1172" t="s">
        <v>1647</v>
      </c>
    </row>
    <row r="34" spans="1:3" ht="14.4">
      <c r="A34" s="3227"/>
      <c r="B34" s="3222"/>
      <c r="C34" s="1177" t="s">
        <v>1648</v>
      </c>
    </row>
    <row r="35" spans="1:3" ht="14.4">
      <c r="A35" s="3227"/>
      <c r="B35" s="3222"/>
      <c r="C35" s="1178" t="s">
        <v>1649</v>
      </c>
    </row>
    <row r="36" spans="1:3" ht="14.4">
      <c r="A36" s="3227"/>
      <c r="B36" s="3222"/>
      <c r="C36" s="1178" t="s">
        <v>1650</v>
      </c>
    </row>
    <row r="37" spans="1:3" ht="14.4">
      <c r="A37" s="3227"/>
      <c r="B37" s="3223"/>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2339" customWidth="1"/>
    <col min="2" max="5" width="22.6640625" style="2339"/>
    <col min="6" max="6" width="25.6640625" style="2339" customWidth="1"/>
    <col min="7" max="16384" width="22.6640625" style="2339"/>
  </cols>
  <sheetData>
    <row r="2" spans="1:6" ht="20.25" customHeight="1">
      <c r="A2" s="2336" t="s">
        <v>1907</v>
      </c>
      <c r="B2" s="1654">
        <f ca="1">TODAY()</f>
        <v>43690</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t="str">
        <f ca="1">IF(C10&lt;B2,"已过期",1120060040)</f>
        <v>已过期</v>
      </c>
      <c r="C10" s="3003">
        <v>43483</v>
      </c>
      <c r="D10" s="2341" t="s">
        <v>1920</v>
      </c>
      <c r="E10" s="2341">
        <f ca="1">IF(F10&lt;B2,"已过期",2004110096)</f>
        <v>2004110096</v>
      </c>
      <c r="F10" s="3004">
        <v>47118</v>
      </c>
    </row>
    <row r="11" spans="1:6" ht="20.25" customHeight="1">
      <c r="A11" s="2341" t="s">
        <v>1921</v>
      </c>
      <c r="B11" s="2341" t="str">
        <f ca="1">IF(C11&lt;B2,"已过期",1120100036)</f>
        <v>已过期</v>
      </c>
      <c r="C11" s="3003">
        <v>43622</v>
      </c>
      <c r="D11" s="2341" t="s">
        <v>1921</v>
      </c>
      <c r="E11" s="2341">
        <f ca="1">IF(F11&lt;B2,"已过期",2010110070)</f>
        <v>2010110070</v>
      </c>
      <c r="F11" s="3004">
        <v>47907</v>
      </c>
    </row>
    <row r="12" spans="1:6" ht="20.25" customHeight="1">
      <c r="A12" s="2341" t="s">
        <v>2970</v>
      </c>
      <c r="B12" s="2341">
        <v>1120110054</v>
      </c>
      <c r="C12" s="3003">
        <v>43937</v>
      </c>
      <c r="D12" s="2341" t="s">
        <v>2970</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t="str">
        <f ca="1">IF(C14&lt;B2,"已过期",1120130020)</f>
        <v>已过期</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t="str">
        <f ca="1">IF(C23&lt;B2,"已过期",1120130048)</f>
        <v>已过期</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2541</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875</v>
      </c>
    </row>
    <row r="4" spans="1:23" ht="14.4">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2545</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10" t="s">
        <v>2948</v>
      </c>
      <c r="C18" s="1551"/>
    </row>
    <row r="19" spans="1:3" ht="14.4">
      <c r="A19" s="8" t="s">
        <v>120</v>
      </c>
      <c r="B19" s="3110" t="s">
        <v>2956</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3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c r="D53" s="1765"/>
      <c r="E53" s="1765"/>
    </row>
    <row r="54" spans="1:5">
      <c r="A54" s="323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2051</v>
      </c>
      <c r="B58" s="1764"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结果表!Print_Area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2019-08-13T02:27:46Z</dcterms:modified>
</cp:coreProperties>
</file>