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72" windowWidth="22056" windowHeight="10776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I11" i="1" l="1"/>
  <c r="I12" i="1" s="1"/>
  <c r="E11" i="1"/>
  <c r="E12" i="1" s="1"/>
  <c r="P42" i="1"/>
  <c r="P39" i="1"/>
  <c r="J39" i="1" l="1"/>
  <c r="I42" i="1"/>
  <c r="J42" i="1" s="1"/>
  <c r="K31" i="1"/>
  <c r="K32" i="1"/>
  <c r="K30" i="1"/>
  <c r="C41" i="1"/>
  <c r="C42" i="1" s="1"/>
  <c r="B41" i="1"/>
  <c r="B42" i="1" s="1"/>
  <c r="F42" i="1" s="1"/>
  <c r="C38" i="1"/>
  <c r="C39" i="1" s="1"/>
  <c r="B38" i="1"/>
  <c r="B39" i="1" s="1"/>
  <c r="F39" i="1" s="1"/>
  <c r="J21" i="1"/>
  <c r="J19" i="1"/>
  <c r="L10" i="1"/>
  <c r="K9" i="1"/>
  <c r="L9" i="1" s="1"/>
  <c r="L11" i="1" s="1"/>
  <c r="K8" i="1"/>
  <c r="L8" i="1" s="1"/>
  <c r="C21" i="1"/>
  <c r="B21" i="1"/>
  <c r="D21" i="1" s="1"/>
  <c r="E21" i="1" s="1"/>
  <c r="L21" i="1" s="1"/>
  <c r="C19" i="1"/>
  <c r="B19" i="1"/>
  <c r="D19" i="1" s="1"/>
  <c r="E19" i="1" s="1"/>
  <c r="L19" i="1" s="1"/>
  <c r="L12" i="1" l="1"/>
  <c r="L42" i="1"/>
  <c r="Q42" i="1" s="1"/>
  <c r="L39" i="1"/>
  <c r="Q39" i="1" s="1"/>
</calcChain>
</file>

<file path=xl/sharedStrings.xml><?xml version="1.0" encoding="utf-8"?>
<sst xmlns="http://schemas.openxmlformats.org/spreadsheetml/2006/main" count="61" uniqueCount="36">
  <si>
    <t>比较法</t>
  </si>
  <si>
    <t>基准地价</t>
  </si>
  <si>
    <t>平均容积率</t>
  </si>
  <si>
    <t>容积率9</t>
  </si>
  <si>
    <t>容积率1</t>
  </si>
  <si>
    <t>空地部分</t>
    <phoneticPr fontId="1" type="noConversion"/>
  </si>
  <si>
    <t>取平均地价试</t>
    <phoneticPr fontId="1" type="noConversion"/>
  </si>
  <si>
    <t>比较法</t>
    <phoneticPr fontId="1" type="noConversion"/>
  </si>
  <si>
    <t>基准地价</t>
    <phoneticPr fontId="1" type="noConversion"/>
  </si>
  <si>
    <t>取地块容积率</t>
    <phoneticPr fontId="1" type="noConversion"/>
  </si>
  <si>
    <t>酒店部分</t>
    <phoneticPr fontId="1" type="noConversion"/>
  </si>
  <si>
    <t>取平均地价</t>
    <phoneticPr fontId="1" type="noConversion"/>
  </si>
  <si>
    <t>成本法</t>
    <phoneticPr fontId="1" type="noConversion"/>
  </si>
  <si>
    <t>收益法</t>
    <phoneticPr fontId="1" type="noConversion"/>
  </si>
  <si>
    <t>加权平均</t>
    <phoneticPr fontId="1" type="noConversion"/>
  </si>
  <si>
    <t>合计</t>
    <phoneticPr fontId="1" type="noConversion"/>
  </si>
  <si>
    <t>剩余年期11.5地价计算</t>
    <phoneticPr fontId="1" type="noConversion"/>
  </si>
  <si>
    <t>剩余年期40地价计算</t>
    <phoneticPr fontId="1" type="noConversion"/>
  </si>
  <si>
    <t>剩余11.5</t>
    <phoneticPr fontId="1" type="noConversion"/>
  </si>
  <si>
    <t>剩余法</t>
    <phoneticPr fontId="1" type="noConversion"/>
  </si>
  <si>
    <t>补地价</t>
    <phoneticPr fontId="1" type="noConversion"/>
  </si>
  <si>
    <t>剩余法</t>
    <phoneticPr fontId="1" type="noConversion"/>
  </si>
  <si>
    <t>单价</t>
    <phoneticPr fontId="1" type="noConversion"/>
  </si>
  <si>
    <t>面积</t>
    <phoneticPr fontId="1" type="noConversion"/>
  </si>
  <si>
    <t>总价</t>
    <phoneticPr fontId="1" type="noConversion"/>
  </si>
  <si>
    <t>权重结果</t>
    <phoneticPr fontId="1" type="noConversion"/>
  </si>
  <si>
    <t>剩余法空地</t>
    <phoneticPr fontId="1" type="noConversion"/>
  </si>
  <si>
    <t>剩余法空地</t>
    <phoneticPr fontId="1" type="noConversion"/>
  </si>
  <si>
    <t>分容积率合计结果</t>
    <phoneticPr fontId="1" type="noConversion"/>
  </si>
  <si>
    <t>差值</t>
    <phoneticPr fontId="1" type="noConversion"/>
  </si>
  <si>
    <t>剩余40，补地价</t>
    <phoneticPr fontId="1" type="noConversion"/>
  </si>
  <si>
    <t>比较剩余权重结果</t>
    <phoneticPr fontId="1" type="noConversion"/>
  </si>
  <si>
    <t>总计</t>
    <phoneticPr fontId="1" type="noConversion"/>
  </si>
  <si>
    <t>出让金</t>
    <phoneticPr fontId="1" type="noConversion"/>
  </si>
  <si>
    <t>补地价</t>
    <phoneticPr fontId="1" type="noConversion"/>
  </si>
  <si>
    <t>权重结果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</si>
</sst>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2">
    <xf numFmtId="0" fontId="0" fillId="0" borderId="0" xfId="0">
      <alignment vertical="center"/>
    </xf>
    <xf numFmtId="0" fontId="0" fillId="2" borderId="0" xfId="0" applyFill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Q42"/>
  <sheetViews>
    <sheetView tabSelected="1" topLeftCell="A13" workbookViewId="0">
      <selection activeCell="R39" sqref="R39"/>
    </sheetView>
  </sheetViews>
  <sheetFormatPr defaultRowHeight="14.4" x14ac:dyDescent="0.25"/>
  <sheetData>
    <row r="4" spans="2:14" x14ac:dyDescent="0.25">
      <c r="B4" t="s">
        <v>16</v>
      </c>
    </row>
    <row r="6" spans="2:14" x14ac:dyDescent="0.25">
      <c r="B6" t="s">
        <v>0</v>
      </c>
      <c r="G6" t="s">
        <v>1</v>
      </c>
      <c r="N6" t="s">
        <v>26</v>
      </c>
    </row>
    <row r="7" spans="2:14" x14ac:dyDescent="0.25">
      <c r="C7" t="s">
        <v>22</v>
      </c>
      <c r="D7" t="s">
        <v>23</v>
      </c>
      <c r="E7" t="s">
        <v>24</v>
      </c>
      <c r="G7" t="s">
        <v>22</v>
      </c>
      <c r="H7" t="s">
        <v>23</v>
      </c>
      <c r="I7" t="s">
        <v>24</v>
      </c>
      <c r="K7" t="s">
        <v>14</v>
      </c>
    </row>
    <row r="8" spans="2:14" x14ac:dyDescent="0.25">
      <c r="B8" t="s">
        <v>2</v>
      </c>
      <c r="C8">
        <v>6655</v>
      </c>
      <c r="D8">
        <v>171440</v>
      </c>
      <c r="E8">
        <v>114093.32</v>
      </c>
      <c r="G8">
        <v>4514</v>
      </c>
      <c r="H8">
        <v>171440</v>
      </c>
      <c r="I8">
        <v>77388.016000000003</v>
      </c>
      <c r="K8">
        <f>C8*0.6+G8*0.4</f>
        <v>5798.6</v>
      </c>
      <c r="L8">
        <f>K8*H8/10000</f>
        <v>99411.198400000008</v>
      </c>
    </row>
    <row r="9" spans="2:14" x14ac:dyDescent="0.25">
      <c r="B9" t="s">
        <v>3</v>
      </c>
      <c r="C9">
        <v>5887</v>
      </c>
      <c r="D9">
        <v>132273.35999999999</v>
      </c>
      <c r="E9">
        <v>77869.327031999987</v>
      </c>
      <c r="G9">
        <v>3770</v>
      </c>
      <c r="H9">
        <v>132273.35999999999</v>
      </c>
      <c r="I9">
        <v>49867.056719999993</v>
      </c>
      <c r="K9">
        <f>C9*0.6+G9*0.4</f>
        <v>5040.2</v>
      </c>
      <c r="L9">
        <f>K9*H9/10000</f>
        <v>66668.418907199986</v>
      </c>
      <c r="N9">
        <v>43793</v>
      </c>
    </row>
    <row r="10" spans="2:14" x14ac:dyDescent="0.25">
      <c r="B10" t="s">
        <v>4</v>
      </c>
      <c r="C10">
        <v>6882</v>
      </c>
      <c r="D10">
        <v>39166.639999999999</v>
      </c>
      <c r="E10">
        <v>26954.481648000001</v>
      </c>
      <c r="G10">
        <v>5621</v>
      </c>
      <c r="H10">
        <v>48933</v>
      </c>
      <c r="I10">
        <v>27505.239300000001</v>
      </c>
      <c r="L10">
        <f>E10*0.6+I10*0.4</f>
        <v>27174.784708800002</v>
      </c>
    </row>
    <row r="11" spans="2:14" x14ac:dyDescent="0.25">
      <c r="B11" t="s">
        <v>28</v>
      </c>
      <c r="E11">
        <f>E9+E10</f>
        <v>104823.80867999999</v>
      </c>
      <c r="I11">
        <f>I9+I10</f>
        <v>77372.296019999994</v>
      </c>
      <c r="L11">
        <f>L9+L10</f>
        <v>93843.203615999984</v>
      </c>
    </row>
    <row r="12" spans="2:14" x14ac:dyDescent="0.25">
      <c r="B12" t="s">
        <v>29</v>
      </c>
      <c r="E12">
        <f>E8-E11</f>
        <v>9269.5113200000196</v>
      </c>
      <c r="I12">
        <f>I8-I11</f>
        <v>15.719980000008945</v>
      </c>
      <c r="L12">
        <f>L8-L11</f>
        <v>5567.9947840000241</v>
      </c>
    </row>
    <row r="15" spans="2:14" x14ac:dyDescent="0.25">
      <c r="B15" t="s">
        <v>18</v>
      </c>
    </row>
    <row r="16" spans="2:14" x14ac:dyDescent="0.25">
      <c r="B16" t="s">
        <v>5</v>
      </c>
      <c r="H16" t="s">
        <v>10</v>
      </c>
      <c r="L16" t="s">
        <v>15</v>
      </c>
    </row>
    <row r="17" spans="2:17" x14ac:dyDescent="0.25">
      <c r="B17" t="s">
        <v>6</v>
      </c>
      <c r="H17" t="s">
        <v>11</v>
      </c>
    </row>
    <row r="18" spans="2:17" x14ac:dyDescent="0.25">
      <c r="B18" t="s">
        <v>7</v>
      </c>
      <c r="C18" t="s">
        <v>8</v>
      </c>
      <c r="F18" t="s">
        <v>21</v>
      </c>
      <c r="H18" t="s">
        <v>12</v>
      </c>
      <c r="I18" t="s">
        <v>13</v>
      </c>
    </row>
    <row r="19" spans="2:17" x14ac:dyDescent="0.25">
      <c r="B19">
        <f>C8</f>
        <v>6655</v>
      </c>
      <c r="C19">
        <f>G8</f>
        <v>4514</v>
      </c>
      <c r="D19">
        <f>B19*0.6+C19*0.4</f>
        <v>5798.6</v>
      </c>
      <c r="E19" s="1">
        <f>D19*H9/10000</f>
        <v>76700.030529600001</v>
      </c>
      <c r="F19">
        <v>63865</v>
      </c>
      <c r="H19">
        <v>52293</v>
      </c>
      <c r="I19">
        <v>56160</v>
      </c>
      <c r="J19" s="1">
        <f>AVERAGE(H19:I19)</f>
        <v>54226.5</v>
      </c>
      <c r="L19" s="1">
        <f>E19+J19</f>
        <v>130926.5305296</v>
      </c>
    </row>
    <row r="20" spans="2:17" x14ac:dyDescent="0.25">
      <c r="B20" t="s">
        <v>9</v>
      </c>
      <c r="H20" t="s">
        <v>9</v>
      </c>
    </row>
    <row r="21" spans="2:17" x14ac:dyDescent="0.25">
      <c r="B21">
        <f>C9</f>
        <v>5887</v>
      </c>
      <c r="C21">
        <f>G9</f>
        <v>3770</v>
      </c>
      <c r="D21">
        <f>B21*0.6+C21*0.4</f>
        <v>5040.2</v>
      </c>
      <c r="E21" s="1">
        <f>D21*H9/10000</f>
        <v>66668.418907199986</v>
      </c>
      <c r="F21">
        <v>63865</v>
      </c>
      <c r="H21">
        <v>58555</v>
      </c>
      <c r="I21">
        <v>56160</v>
      </c>
      <c r="J21" s="1">
        <f>AVERAGE(H21:I21)</f>
        <v>57357.5</v>
      </c>
      <c r="L21" s="1">
        <f>E21+J21</f>
        <v>124025.91890719999</v>
      </c>
    </row>
    <row r="25" spans="2:17" x14ac:dyDescent="0.25">
      <c r="B25" t="s">
        <v>30</v>
      </c>
    </row>
    <row r="27" spans="2:17" x14ac:dyDescent="0.25">
      <c r="B27" t="s">
        <v>17</v>
      </c>
    </row>
    <row r="28" spans="2:17" x14ac:dyDescent="0.25">
      <c r="B28" t="s">
        <v>0</v>
      </c>
      <c r="G28" t="s">
        <v>1</v>
      </c>
      <c r="N28" t="s">
        <v>27</v>
      </c>
      <c r="Q28" t="s">
        <v>20</v>
      </c>
    </row>
    <row r="29" spans="2:17" x14ac:dyDescent="0.25">
      <c r="C29" t="s">
        <v>22</v>
      </c>
      <c r="D29" t="s">
        <v>23</v>
      </c>
      <c r="E29" t="s">
        <v>24</v>
      </c>
      <c r="G29" t="s">
        <v>22</v>
      </c>
      <c r="H29" t="s">
        <v>23</v>
      </c>
      <c r="I29" t="s">
        <v>24</v>
      </c>
      <c r="K29" t="s">
        <v>25</v>
      </c>
    </row>
    <row r="30" spans="2:17" x14ac:dyDescent="0.25">
      <c r="B30" t="s">
        <v>2</v>
      </c>
      <c r="C30">
        <v>12938</v>
      </c>
      <c r="D30">
        <v>171440</v>
      </c>
      <c r="E30">
        <v>221809.07199999999</v>
      </c>
      <c r="G30">
        <v>8666</v>
      </c>
      <c r="H30">
        <v>171440</v>
      </c>
      <c r="I30">
        <v>148569.90400000001</v>
      </c>
      <c r="K30">
        <f>C30*0.6+G30*0.4</f>
        <v>11229.199999999999</v>
      </c>
      <c r="Q30">
        <v>1962</v>
      </c>
    </row>
    <row r="31" spans="2:17" x14ac:dyDescent="0.25">
      <c r="B31" t="s">
        <v>3</v>
      </c>
      <c r="C31">
        <v>11302</v>
      </c>
      <c r="D31">
        <v>132273.35999999999</v>
      </c>
      <c r="E31">
        <v>149495.35147199998</v>
      </c>
      <c r="G31">
        <v>7238</v>
      </c>
      <c r="H31">
        <v>132273.35999999999</v>
      </c>
      <c r="I31">
        <v>95739.457967999988</v>
      </c>
      <c r="K31">
        <f t="shared" ref="K31:K32" si="0">C31*0.6+G31*0.4</f>
        <v>9676.4</v>
      </c>
      <c r="N31">
        <v>143516</v>
      </c>
      <c r="Q31">
        <v>1639</v>
      </c>
    </row>
    <row r="32" spans="2:17" x14ac:dyDescent="0.25">
      <c r="B32" t="s">
        <v>4</v>
      </c>
      <c r="C32">
        <v>13211</v>
      </c>
      <c r="D32">
        <v>39166.639999999999</v>
      </c>
      <c r="E32">
        <v>51743.048104000001</v>
      </c>
      <c r="G32">
        <v>10791</v>
      </c>
      <c r="H32">
        <v>48933</v>
      </c>
      <c r="I32">
        <v>52803.600299999998</v>
      </c>
      <c r="K32">
        <f t="shared" si="0"/>
        <v>12243</v>
      </c>
      <c r="Q32">
        <v>2443</v>
      </c>
    </row>
    <row r="35" spans="2:17" x14ac:dyDescent="0.25">
      <c r="B35" t="s">
        <v>5</v>
      </c>
      <c r="H35" t="s">
        <v>10</v>
      </c>
    </row>
    <row r="36" spans="2:17" x14ac:dyDescent="0.25">
      <c r="B36" t="s">
        <v>6</v>
      </c>
      <c r="H36" t="s">
        <v>11</v>
      </c>
    </row>
    <row r="37" spans="2:17" x14ac:dyDescent="0.25">
      <c r="B37" t="s">
        <v>7</v>
      </c>
      <c r="C37" t="s">
        <v>8</v>
      </c>
      <c r="D37" t="s">
        <v>19</v>
      </c>
      <c r="F37" t="s">
        <v>31</v>
      </c>
      <c r="H37" t="s">
        <v>11</v>
      </c>
      <c r="J37" t="s">
        <v>35</v>
      </c>
      <c r="L37" t="s">
        <v>32</v>
      </c>
      <c r="O37" t="s">
        <v>33</v>
      </c>
      <c r="P37" t="s">
        <v>34</v>
      </c>
    </row>
    <row r="38" spans="2:17" x14ac:dyDescent="0.25">
      <c r="B38">
        <f>C30</f>
        <v>12938</v>
      </c>
      <c r="C38">
        <f>G30</f>
        <v>8666</v>
      </c>
      <c r="H38" t="s">
        <v>12</v>
      </c>
      <c r="I38" t="s">
        <v>13</v>
      </c>
    </row>
    <row r="39" spans="2:17" x14ac:dyDescent="0.25">
      <c r="B39">
        <f>B38*H9/10000</f>
        <v>171135.27316799999</v>
      </c>
      <c r="C39">
        <f>C38*H9/10000</f>
        <v>114628.09377599999</v>
      </c>
      <c r="D39">
        <v>143516</v>
      </c>
      <c r="F39" s="1">
        <f>AVERAGE(B39,D39)</f>
        <v>157325.63658399999</v>
      </c>
      <c r="H39">
        <v>82535</v>
      </c>
      <c r="I39">
        <v>92515</v>
      </c>
      <c r="J39" s="1">
        <f>AVERAGE(H39:I39)</f>
        <v>87525</v>
      </c>
      <c r="L39" s="1">
        <f>F39+J39</f>
        <v>244850.63658399999</v>
      </c>
      <c r="O39">
        <v>10000</v>
      </c>
      <c r="P39">
        <f>Q30*H30/10000</f>
        <v>33636.527999999998</v>
      </c>
      <c r="Q39" s="1">
        <f>L39-O39-P39</f>
        <v>201214.108584</v>
      </c>
    </row>
    <row r="40" spans="2:17" x14ac:dyDescent="0.25">
      <c r="B40" t="s">
        <v>9</v>
      </c>
    </row>
    <row r="41" spans="2:17" x14ac:dyDescent="0.25">
      <c r="B41">
        <f>C31</f>
        <v>11302</v>
      </c>
      <c r="C41">
        <f>G31</f>
        <v>7238</v>
      </c>
    </row>
    <row r="42" spans="2:17" x14ac:dyDescent="0.25">
      <c r="B42">
        <f>B41*H9/10000</f>
        <v>149495.35147199998</v>
      </c>
      <c r="C42">
        <f>C41*H9/10000</f>
        <v>95739.457967999988</v>
      </c>
      <c r="D42">
        <v>143516</v>
      </c>
      <c r="F42" s="1">
        <f>AVERAGE(B42,D42)</f>
        <v>146505.675736</v>
      </c>
      <c r="H42">
        <v>87727</v>
      </c>
      <c r="I42">
        <f>I39</f>
        <v>92515</v>
      </c>
      <c r="J42" s="1">
        <f>AVERAGE(H42:I42)</f>
        <v>90121</v>
      </c>
      <c r="L42" s="1">
        <f>F42+J42</f>
        <v>236626.675736</v>
      </c>
      <c r="O42">
        <v>10000</v>
      </c>
      <c r="P42">
        <f>Q31*H31/10000+Q32*H32/10000</f>
        <v>33633.935603999998</v>
      </c>
      <c r="Q42" s="1">
        <f>L42-O42-P42</f>
        <v>192992.74013200001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2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2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moqikay</dc:creator>
  <cp:lastModifiedBy>moqikay</cp:lastModifiedBy>
  <dcterms:created xsi:type="dcterms:W3CDTF">2022-11-28T05:23:46Z</dcterms:created>
  <dcterms:modified xsi:type="dcterms:W3CDTF">2022-11-28T05:56:09Z</dcterms:modified>
</cp:coreProperties>
</file>