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099164E-9EF0-4501-A6EF-4E989F182BC9}" xr6:coauthVersionLast="47" xr6:coauthVersionMax="47" xr10:uidLastSave="{00000000-0000-0000-0000-000000000000}"/>
  <bookViews>
    <workbookView xWindow="-120" yWindow="-120" windowWidth="38640" windowHeight="21240" activeTab="1" xr2:uid="{FE2CF2E1-62F2-4AD4-8DBF-EB4F2030CED8}"/>
  </bookViews>
  <sheets>
    <sheet name="系统读取表" sheetId="3" r:id="rId1"/>
    <sheet name="润棠瀛海" sheetId="1" r:id="rId2"/>
  </sheets>
  <externalReferences>
    <externalReference r:id="rId3"/>
    <externalReference r:id="rId4"/>
  </externalReferences>
  <definedNames>
    <definedName name="_xlnm.Print_Area" localSheetId="0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 localSheetId="0">'[1]比较法-住宅'!$B$88:$M$88</definedName>
    <definedName name="住宅朝向">'[2]比较法-住宅'!$B$88:$M$88</definedName>
    <definedName name="住宅房型" localSheetId="0">'[1]比较法-住宅'!$B$118:$M$118</definedName>
    <definedName name="住宅房型">'[2]比较法-住宅'!$B$118:$M$118</definedName>
    <definedName name="住宅公共部分装修" localSheetId="0">'[1]比较法-住宅'!$B$109:$M$109</definedName>
    <definedName name="住宅公共部分装修">'[2]比较法-住宅'!$B$109:$M$109</definedName>
    <definedName name="住宅基础设施水平" localSheetId="0">'[1]比较法-住宅'!$B$116:$M$116</definedName>
    <definedName name="住宅基础设施水平">'[2]比较法-住宅'!$B$116:$M$116</definedName>
    <definedName name="住宅建筑结构" localSheetId="0">'[1]比较法-住宅'!$B$105:$M$105</definedName>
    <definedName name="住宅建筑结构">'[2]比较法-住宅'!$B$105:$M$105</definedName>
    <definedName name="住宅建筑类型" localSheetId="0">'[1]比较法-住宅'!$B$100:$M$100</definedName>
    <definedName name="住宅建筑类型">'[2]比较法-住宅'!$B$100:$M$100</definedName>
    <definedName name="住宅建筑品质" localSheetId="0">'[1]比较法-住宅'!$B$107:$M$107</definedName>
    <definedName name="住宅建筑品质">'[2]比较法-住宅'!$B$107:$M$107</definedName>
    <definedName name="住宅交易情况" localSheetId="0">'[1]比较法-住宅'!$A$61:$M$61</definedName>
    <definedName name="住宅交易情况">'[2]比较法-住宅'!$A$61:$M$61</definedName>
    <definedName name="住宅楼层" localSheetId="0">'[1]比较法-住宅'!$B$86:$M$86</definedName>
    <definedName name="住宅楼层">'[2]比较法-住宅'!$B$86:$M$86</definedName>
    <definedName name="住宅内部装修" localSheetId="0">'[1]比较法-住宅'!$B$122:$M$122</definedName>
    <definedName name="住宅内部装修">'[2]比较法-住宅'!$B$122:$M$122</definedName>
    <definedName name="住宅物业管理" localSheetId="0">'[1]比较法-住宅'!$B$114:$M$114</definedName>
    <definedName name="住宅物业管理">'[2]比较法-住宅'!$B$114:$M$114</definedName>
    <definedName name="住宅用途" localSheetId="0">'[1]比较法-住宅'!$B$63:$M$63</definedName>
    <definedName name="住宅用途">'[2]比较法-住宅'!$B$63:$M$63</definedName>
    <definedName name="注册房地产估价师">[1]估价师及机构信息!$A$3:$A$16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D14" i="3"/>
  <c r="B5" i="3" s="1"/>
  <c r="B10" i="3"/>
  <c r="C8" i="3"/>
  <c r="B8" i="3"/>
  <c r="D8" i="3" s="1"/>
  <c r="B7" i="3"/>
  <c r="D7" i="3" s="1"/>
  <c r="C6" i="3"/>
  <c r="B6" i="3"/>
  <c r="B3" i="3"/>
  <c r="B2" i="3"/>
  <c r="D6" i="3" s="1"/>
  <c r="B1" i="3"/>
  <c r="C5" i="3" l="1"/>
  <c r="D5" i="3"/>
  <c r="C7" i="3"/>
  <c r="F14" i="3"/>
  <c r="G7" i="1" l="1"/>
  <c r="M7" i="1"/>
  <c r="G8" i="1"/>
  <c r="M8" i="1"/>
  <c r="G9" i="1"/>
  <c r="M9" i="1"/>
  <c r="G10" i="1"/>
  <c r="M10" i="1"/>
  <c r="G11" i="1"/>
  <c r="M11" i="1"/>
  <c r="G12" i="1"/>
  <c r="M12" i="1"/>
  <c r="G13" i="1"/>
  <c r="M13" i="1"/>
  <c r="G14" i="1"/>
  <c r="M14" i="1"/>
  <c r="G15" i="1"/>
  <c r="M15" i="1"/>
  <c r="G16" i="1"/>
  <c r="G18" i="1"/>
  <c r="M18" i="1"/>
  <c r="M19" i="1"/>
  <c r="G20" i="1"/>
  <c r="M20" i="1"/>
  <c r="G21" i="1"/>
  <c r="M21" i="1"/>
  <c r="G22" i="1"/>
  <c r="M22" i="1"/>
  <c r="G23" i="1"/>
  <c r="M23" i="1"/>
  <c r="G24" i="1"/>
  <c r="M24" i="1"/>
  <c r="G25" i="1"/>
  <c r="G26" i="1"/>
  <c r="G27" i="1"/>
  <c r="G30" i="1"/>
  <c r="G31" i="1"/>
  <c r="G32" i="1"/>
  <c r="G33" i="1"/>
  <c r="G34" i="1"/>
  <c r="M34" i="1"/>
  <c r="N37" i="1" s="1"/>
  <c r="G35" i="1"/>
  <c r="M35" i="1"/>
  <c r="G36" i="1"/>
  <c r="M36" i="1"/>
  <c r="G37" i="1"/>
  <c r="G40" i="1"/>
  <c r="G41" i="1"/>
  <c r="M41" i="1"/>
  <c r="G42" i="1"/>
  <c r="M42" i="1"/>
  <c r="G43" i="1"/>
  <c r="G44" i="1"/>
  <c r="M44" i="1"/>
  <c r="N47" i="1" s="1"/>
  <c r="G45" i="1"/>
  <c r="M45" i="1"/>
  <c r="G46" i="1"/>
  <c r="M46" i="1"/>
  <c r="G47" i="1"/>
  <c r="M47" i="1"/>
  <c r="M50" i="1"/>
  <c r="N52" i="1" s="1"/>
  <c r="M51" i="1"/>
  <c r="M52" i="1"/>
  <c r="M54" i="1"/>
  <c r="M55" i="1"/>
</calcChain>
</file>

<file path=xl/sharedStrings.xml><?xml version="1.0" encoding="utf-8"?>
<sst xmlns="http://schemas.openxmlformats.org/spreadsheetml/2006/main" count="43" uniqueCount="38">
  <si>
    <t>首开龙湖天琅</t>
    <phoneticPr fontId="2" type="noConversion"/>
  </si>
  <si>
    <t>兴悦居</t>
    <phoneticPr fontId="2" type="noConversion"/>
  </si>
  <si>
    <t>万和斐丽</t>
    <phoneticPr fontId="2" type="noConversion"/>
  </si>
  <si>
    <t>瀛嘉汇</t>
    <phoneticPr fontId="2" type="noConversion"/>
  </si>
  <si>
    <t>瀛海府</t>
    <phoneticPr fontId="2" type="noConversion"/>
  </si>
  <si>
    <t>文锦苑</t>
    <phoneticPr fontId="2" type="noConversion"/>
  </si>
  <si>
    <t>中海环宇中心</t>
    <phoneticPr fontId="2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</si>
  <si>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2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</si>
  <si>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2" type="noConversion"/>
  </si>
  <si>
    <t>价值时点/估价期日</t>
    <phoneticPr fontId="2" type="noConversion"/>
  </si>
  <si>
    <t>价值类型</t>
  </si>
  <si>
    <t>总价（万元）</t>
  </si>
  <si>
    <t>楼面单价（元/平方米）</t>
  </si>
  <si>
    <t>地面单价（元/平方米）</t>
    <phoneticPr fontId="2" type="noConversion"/>
  </si>
  <si>
    <t>市场价值</t>
  </si>
  <si>
    <t>抵押价值</t>
  </si>
  <si>
    <t>抵押价值-已注销</t>
    <phoneticPr fontId="2" type="noConversion"/>
  </si>
  <si>
    <t>抵押净值</t>
  </si>
  <si>
    <t>总投</t>
    <phoneticPr fontId="2" type="noConversion"/>
  </si>
  <si>
    <t>租金</t>
    <phoneticPr fontId="2" type="noConversion"/>
  </si>
  <si>
    <t>需转化为价格</t>
    <phoneticPr fontId="2" type="noConversion"/>
  </si>
  <si>
    <t>直接资本化率</t>
    <phoneticPr fontId="2" type="noConversion"/>
  </si>
  <si>
    <t>重置成新价</t>
    <phoneticPr fontId="2" type="noConversion"/>
  </si>
  <si>
    <t>项目名称</t>
    <phoneticPr fontId="2" type="noConversion"/>
  </si>
  <si>
    <t>市场价值（万元）</t>
    <phoneticPr fontId="2" type="noConversion"/>
  </si>
  <si>
    <t>抵押价值（万元）</t>
    <phoneticPr fontId="2" type="noConversion"/>
  </si>
  <si>
    <t>抵押价值-已注销（万元）</t>
    <phoneticPr fontId="2" type="noConversion"/>
  </si>
  <si>
    <t>抵押净值（万元）</t>
    <phoneticPr fontId="2" type="noConversion"/>
  </si>
  <si>
    <t>估价对象1（本表）</t>
    <phoneticPr fontId="2" type="noConversion"/>
  </si>
  <si>
    <t>估价对象2</t>
    <phoneticPr fontId="2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</si>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</sst>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5" borderId="1" xfId="1" applyFont="1" applyFill="1" applyBorder="1" applyAlignment="1">
      <alignment horizontal="left" vertical="center" wrapText="1"/>
    </xf>
    <xf numFmtId="0" fontId="4" fillId="6" borderId="0" xfId="1" applyFont="1" applyFill="1" applyAlignment="1" applyProtection="1">
      <alignment horizontal="left" vertical="center" wrapText="1"/>
      <protection locked="0"/>
    </xf>
    <xf numFmtId="0" fontId="1" fillId="6" borderId="0" xfId="1" applyFill="1" applyAlignment="1" applyProtection="1">
      <alignment horizontal="left"/>
      <protection locked="0"/>
    </xf>
    <xf numFmtId="0" fontId="1" fillId="0" borderId="0" xfId="1" applyAlignment="1" applyProtection="1">
      <alignment horizontal="left"/>
      <protection locked="0"/>
    </xf>
    <xf numFmtId="14" fontId="4" fillId="5" borderId="1" xfId="1" applyNumberFormat="1" applyFont="1" applyFill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6" borderId="1" xfId="1" applyFont="1" applyFill="1" applyBorder="1" applyAlignment="1" applyProtection="1">
      <alignment horizontal="left" vertical="center" wrapText="1"/>
      <protection locked="0"/>
    </xf>
    <xf numFmtId="0" fontId="1" fillId="5" borderId="1" xfId="1" applyFill="1" applyBorder="1" applyAlignment="1">
      <alignment horizontal="left"/>
    </xf>
    <xf numFmtId="9" fontId="1" fillId="6" borderId="1" xfId="1" applyNumberFormat="1" applyFill="1" applyBorder="1" applyAlignment="1" applyProtection="1">
      <alignment horizontal="left"/>
      <protection locked="0"/>
    </xf>
    <xf numFmtId="0" fontId="1" fillId="5" borderId="1" xfId="1" applyFill="1" applyBorder="1" applyAlignment="1">
      <alignment horizontal="left" vertical="center"/>
    </xf>
    <xf numFmtId="0" fontId="4" fillId="5" borderId="2" xfId="1" applyFont="1" applyFill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/>
      <protection locked="0"/>
    </xf>
  </cellXfs>
  <cellStyles count="2">
    <cellStyle name="常规" xfId="0" builtinId="0"/>
    <cellStyle name="常规 9" xfId="1" xr:uid="{B7FB27AA-29E0-47AF-9A3E-78C349638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48</xdr:row>
      <xdr:rowOff>85725</xdr:rowOff>
    </xdr:from>
    <xdr:ext cx="7876190" cy="1961905"/>
    <xdr:pic>
      <xdr:nvPicPr>
        <xdr:cNvPr id="2" name="图片 1">
          <a:extLst>
            <a:ext uri="{FF2B5EF4-FFF2-40B4-BE49-F238E27FC236}">
              <a16:creationId xmlns:a16="http://schemas.microsoft.com/office/drawing/2014/main" id="{6566C7BF-4DAE-4122-B81A-96F4B510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315325"/>
          <a:ext cx="7876190" cy="1961905"/>
        </a:xfrm>
        <a:prstGeom prst="rect">
          <a:avLst/>
        </a:prstGeom>
      </xdr:spPr>
    </xdr:pic>
    <xdr:clientData/>
  </xdr:oneCellAnchor>
  <xdr:twoCellAnchor editAs="oneCell">
    <xdr:from>
      <xdr:col>8</xdr:col>
      <xdr:colOff>228600</xdr:colOff>
      <xdr:row>24</xdr:row>
      <xdr:rowOff>123825</xdr:rowOff>
    </xdr:from>
    <xdr:to>
      <xdr:col>14</xdr:col>
      <xdr:colOff>304276</xdr:colOff>
      <xdr:row>30</xdr:row>
      <xdr:rowOff>123696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B0CB9D-6FE2-480C-D33A-5D855B0D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0" y="4238625"/>
          <a:ext cx="4190476" cy="10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496;&#27861;-&#20016;&#33862;&#36335;98&#21495;\&#27979;&#31639;-&#20013;&#28023;&#20061;&#21495;&#20844;&#39302;.xlsx" TargetMode="External"/><Relationship Id="rId1" Type="http://schemas.openxmlformats.org/officeDocument/2006/relationships/externalLinkPath" Target="&#21496;&#27861;-&#20016;&#33862;&#36335;98&#21495;/&#27979;&#31639;-&#20013;&#28023;&#20061;&#21495;&#20844;&#3930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51120&#21271;&#20445;&#35810;&#20215;-&#29730;&#29577;&#22253;&#20303;&#23429;&#31199;&#37329;.xlsx" TargetMode="External"/><Relationship Id="rId1" Type="http://schemas.openxmlformats.org/officeDocument/2006/relationships/externalLinkPath" Target="20251120&#21271;&#20445;&#35810;&#20215;-&#29730;&#29577;&#22253;&#20303;&#23429;&#31199;&#373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假设开发法"/>
      <sheetName val="收益法"/>
      <sheetName val="比较法-住宅"/>
      <sheetName val="收益法 (元)"/>
      <sheetName val="收益法-酒店模型"/>
      <sheetName val="收益法（汇总）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比较法-住宅租金"/>
      <sheetName val="成本法 (元)"/>
      <sheetName val="基准地价修正"/>
      <sheetName val="Sheet1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 refreshError="1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 refreshError="1"/>
      <sheetData sheetId="11" refreshError="1">
        <row r="3">
          <cell r="D3" t="str">
            <v>2025-11-</v>
          </cell>
        </row>
      </sheetData>
      <sheetData sheetId="12" refreshError="1"/>
      <sheetData sheetId="13" refreshError="1">
        <row r="3">
          <cell r="E3">
            <v>209.06</v>
          </cell>
        </row>
        <row r="17">
          <cell r="C17" t="str">
            <v>项目类型</v>
          </cell>
        </row>
        <row r="19">
          <cell r="C19" t="str">
            <v>住宅</v>
          </cell>
        </row>
      </sheetData>
      <sheetData sheetId="14" refreshError="1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 refreshError="1"/>
      <sheetData sheetId="16" refreshError="1"/>
      <sheetData sheetId="17" refreshError="1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8" refreshError="1"/>
      <sheetData sheetId="19" refreshError="1"/>
      <sheetData sheetId="20" refreshError="1"/>
      <sheetData sheetId="21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2" refreshError="1"/>
      <sheetData sheetId="23" refreshError="1"/>
      <sheetData sheetId="24" refreshError="1"/>
      <sheetData sheetId="25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6" refreshError="1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7" refreshError="1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8" refreshError="1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9" refreshError="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0" refreshError="1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1" refreshError="1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2" refreshError="1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系统读取表"/>
      <sheetName val="比较法-住宅"/>
      <sheetName val="Sheet2"/>
    </sheetNames>
    <sheetDataSet>
      <sheetData sheetId="0"/>
      <sheetData sheetId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9EF7-6062-4D21-B7D3-001B83DC2C03}">
  <sheetPr>
    <tabColor rgb="FFFF0000"/>
  </sheetPr>
  <dimension ref="A1:K26"/>
  <sheetViews>
    <sheetView view="pageBreakPreview" zoomScale="80" zoomScaleNormal="80" zoomScaleSheetLayoutView="80" workbookViewId="0">
      <selection activeCell="D31" sqref="D31"/>
    </sheetView>
  </sheetViews>
  <sheetFormatPr defaultColWidth="9" defaultRowHeight="13.5" x14ac:dyDescent="0.15"/>
  <cols>
    <col min="1" max="1" width="25" style="7" customWidth="1"/>
    <col min="2" max="9" width="15.75" style="7" customWidth="1"/>
    <col min="10" max="16384" width="9" style="7"/>
  </cols>
  <sheetData>
    <row r="1" spans="1:11" ht="16.5" x14ac:dyDescent="0.15">
      <c r="A1" s="4" t="s">
        <v>7</v>
      </c>
      <c r="B1" s="4">
        <f>SUM(B14:B23)</f>
        <v>70</v>
      </c>
      <c r="C1" s="5"/>
      <c r="D1" s="5"/>
      <c r="E1" s="5"/>
      <c r="F1" s="5"/>
      <c r="G1" s="6"/>
      <c r="H1" s="6"/>
      <c r="I1" s="6"/>
      <c r="J1" s="6"/>
      <c r="K1" s="6"/>
    </row>
    <row r="2" spans="1:11" ht="16.5" x14ac:dyDescent="0.15">
      <c r="A2" s="4" t="s">
        <v>8</v>
      </c>
      <c r="B2" s="4">
        <f>SUM(C14:C23)</f>
        <v>0</v>
      </c>
      <c r="C2" s="5"/>
      <c r="D2" s="5"/>
      <c r="E2" s="5"/>
      <c r="F2" s="5"/>
      <c r="G2" s="6"/>
      <c r="H2" s="6"/>
      <c r="I2" s="6"/>
      <c r="J2" s="6"/>
      <c r="K2" s="6"/>
    </row>
    <row r="3" spans="1:11" ht="16.5" x14ac:dyDescent="0.15">
      <c r="A3" s="4" t="s">
        <v>9</v>
      </c>
      <c r="B3" s="8" t="str">
        <f>[1]项目基本情况!D3</f>
        <v>2025-11-</v>
      </c>
      <c r="C3" s="5"/>
      <c r="D3" s="5"/>
      <c r="E3" s="5"/>
      <c r="F3" s="5"/>
      <c r="G3" s="6"/>
      <c r="H3" s="6"/>
      <c r="I3" s="6"/>
      <c r="J3" s="6"/>
      <c r="K3" s="6"/>
    </row>
    <row r="4" spans="1:11" ht="33" x14ac:dyDescent="0.15">
      <c r="A4" s="4" t="s">
        <v>10</v>
      </c>
      <c r="B4" s="4" t="s">
        <v>11</v>
      </c>
      <c r="C4" s="4" t="s">
        <v>12</v>
      </c>
      <c r="D4" s="4" t="s">
        <v>13</v>
      </c>
      <c r="E4" s="5"/>
      <c r="F4" s="6"/>
      <c r="G4" s="6"/>
      <c r="H4" s="6"/>
      <c r="I4" s="6"/>
      <c r="J4" s="6"/>
      <c r="K4" s="6"/>
    </row>
    <row r="5" spans="1:11" ht="16.5" x14ac:dyDescent="0.15">
      <c r="A5" s="4" t="s">
        <v>14</v>
      </c>
      <c r="B5" s="4">
        <f>SUM(D14:D23)</f>
        <v>210</v>
      </c>
      <c r="C5" s="4" t="e">
        <f>IF(B5=D14,[1]结果表!H102,ROUND(B5*10000/$B$1,0))</f>
        <v>#REF!</v>
      </c>
      <c r="D5" s="4" t="e">
        <f>ROUND(B5*10000/$B$2,0)</f>
        <v>#DIV/0!</v>
      </c>
      <c r="E5" s="5"/>
      <c r="F5" s="6"/>
      <c r="G5" s="6"/>
      <c r="H5" s="6"/>
      <c r="I5" s="6"/>
      <c r="J5" s="6"/>
      <c r="K5" s="6"/>
    </row>
    <row r="6" spans="1:11" ht="16.5" x14ac:dyDescent="0.15">
      <c r="A6" s="4" t="s">
        <v>15</v>
      </c>
      <c r="B6" s="4">
        <f>SUM(G14:G23)</f>
        <v>0</v>
      </c>
      <c r="C6" s="4">
        <f>IF(B6=G14,[1]结果表!H108,ROUND(B6*10000/$B$1,0))</f>
        <v>0</v>
      </c>
      <c r="D6" s="4" t="e">
        <f>ROUND(B6*10000/$B$2,0)</f>
        <v>#DIV/0!</v>
      </c>
      <c r="E6" s="5"/>
      <c r="F6" s="6"/>
      <c r="G6" s="6"/>
      <c r="H6" s="6"/>
      <c r="I6" s="6"/>
      <c r="J6" s="6"/>
      <c r="K6" s="6"/>
    </row>
    <row r="7" spans="1:11" ht="16.5" x14ac:dyDescent="0.15">
      <c r="A7" s="4" t="s">
        <v>16</v>
      </c>
      <c r="B7" s="4">
        <f>SUM(H14:H23)</f>
        <v>0</v>
      </c>
      <c r="C7" s="4" t="str">
        <f>IF(B7=H14,[1]结果表!H110,ROUND(B7*10000/$B$1,0))</f>
        <v>——</v>
      </c>
      <c r="D7" s="4" t="e">
        <f>ROUND(B7*10000/$B$2,0)</f>
        <v>#DIV/0!</v>
      </c>
      <c r="E7" s="5"/>
      <c r="F7" s="6"/>
      <c r="G7" s="6"/>
      <c r="H7" s="6"/>
      <c r="I7" s="6"/>
      <c r="J7" s="6"/>
      <c r="K7" s="6"/>
    </row>
    <row r="8" spans="1:11" ht="16.5" x14ac:dyDescent="0.15">
      <c r="A8" s="4" t="s">
        <v>17</v>
      </c>
      <c r="B8" s="4">
        <f>SUM(I14:I23)</f>
        <v>0</v>
      </c>
      <c r="C8" s="4" t="str">
        <f>IF(B8=I14,[1]结果表!H112,ROUND(B8*10000/$B$1,0))</f>
        <v>——</v>
      </c>
      <c r="D8" s="4" t="e">
        <f>ROUND(B8*10000/$B$2,0)</f>
        <v>#DIV/0!</v>
      </c>
      <c r="E8" s="5"/>
      <c r="F8" s="6"/>
      <c r="G8" s="6"/>
      <c r="H8" s="6"/>
      <c r="I8" s="6"/>
      <c r="J8" s="6"/>
      <c r="K8" s="6"/>
    </row>
    <row r="9" spans="1:11" ht="16.5" x14ac:dyDescent="0.15">
      <c r="A9" s="4" t="s">
        <v>18</v>
      </c>
      <c r="B9" s="9"/>
      <c r="C9" s="5"/>
      <c r="D9" s="5"/>
      <c r="E9" s="5"/>
      <c r="F9" s="6"/>
      <c r="G9" s="6"/>
      <c r="H9" s="6"/>
      <c r="I9" s="6"/>
      <c r="J9" s="6"/>
      <c r="K9" s="6"/>
    </row>
    <row r="10" spans="1:11" ht="16.5" x14ac:dyDescent="0.15">
      <c r="A10" s="4" t="s">
        <v>19</v>
      </c>
      <c r="B10" s="4">
        <f>IF(E10="",0,ROUND(B1*(E10*365/G10)/10000,0))</f>
        <v>0</v>
      </c>
      <c r="C10" s="4" t="s">
        <v>20</v>
      </c>
      <c r="D10" s="4" t="s">
        <v>19</v>
      </c>
      <c r="E10" s="10"/>
      <c r="F10" s="11" t="s">
        <v>21</v>
      </c>
      <c r="G10" s="12"/>
      <c r="H10" s="6"/>
      <c r="I10" s="6"/>
      <c r="J10" s="6"/>
      <c r="K10" s="6"/>
    </row>
    <row r="11" spans="1:11" ht="16.5" x14ac:dyDescent="0.15">
      <c r="A11" s="4" t="s">
        <v>22</v>
      </c>
      <c r="B11" s="9"/>
      <c r="C11" s="5"/>
      <c r="D11" s="5"/>
      <c r="E11" s="5"/>
      <c r="F11" s="6"/>
      <c r="G11" s="6"/>
      <c r="H11" s="6"/>
      <c r="I11" s="6"/>
      <c r="J11" s="6"/>
      <c r="K11" s="6"/>
    </row>
    <row r="12" spans="1:11" ht="16.5" x14ac:dyDescent="0.15">
      <c r="A12" s="5"/>
      <c r="B12" s="5"/>
      <c r="C12" s="5"/>
      <c r="D12" s="5"/>
      <c r="E12" s="5"/>
      <c r="F12" s="6"/>
      <c r="G12" s="6"/>
      <c r="H12" s="6"/>
      <c r="I12" s="6"/>
      <c r="J12" s="6"/>
      <c r="K12" s="6"/>
    </row>
    <row r="13" spans="1:11" ht="33" x14ac:dyDescent="0.15">
      <c r="A13" s="13" t="s">
        <v>23</v>
      </c>
      <c r="B13" s="14" t="s">
        <v>7</v>
      </c>
      <c r="C13" s="14" t="s">
        <v>8</v>
      </c>
      <c r="D13" s="14" t="s">
        <v>24</v>
      </c>
      <c r="E13" s="4" t="s">
        <v>12</v>
      </c>
      <c r="F13" s="4" t="s">
        <v>13</v>
      </c>
      <c r="G13" s="14" t="s">
        <v>25</v>
      </c>
      <c r="H13" s="14" t="s">
        <v>26</v>
      </c>
      <c r="I13" s="14" t="s">
        <v>27</v>
      </c>
      <c r="J13" s="6"/>
      <c r="K13" s="6"/>
    </row>
    <row r="14" spans="1:11" ht="16.5" x14ac:dyDescent="0.15">
      <c r="A14" s="15" t="s">
        <v>28</v>
      </c>
      <c r="B14" s="16">
        <v>70</v>
      </c>
      <c r="C14" s="16"/>
      <c r="D14" s="16">
        <f>ROUND(B14*E14/10000,4)</f>
        <v>210</v>
      </c>
      <c r="E14" s="16">
        <v>30000</v>
      </c>
      <c r="F14" s="16" t="e">
        <f>ROUND(D14*10000/C14,0)</f>
        <v>#DIV/0!</v>
      </c>
      <c r="G14" s="16"/>
      <c r="H14" s="16"/>
      <c r="I14" s="16"/>
      <c r="J14" s="6"/>
      <c r="K14" s="6"/>
    </row>
    <row r="15" spans="1:11" ht="16.5" x14ac:dyDescent="0.15">
      <c r="A15" s="15" t="s">
        <v>29</v>
      </c>
      <c r="B15" s="17"/>
      <c r="C15" s="17"/>
      <c r="D15" s="17"/>
      <c r="E15" s="16" t="e">
        <f t="shared" ref="E15:E23" si="0">ROUND(D15*10000/B15,0)</f>
        <v>#DIV/0!</v>
      </c>
      <c r="F15" s="16" t="e">
        <f t="shared" ref="F15:F23" si="1">ROUND(D15*10000/C15,0)</f>
        <v>#DIV/0!</v>
      </c>
      <c r="G15" s="9"/>
      <c r="H15" s="9"/>
      <c r="I15" s="17"/>
      <c r="J15" s="6"/>
      <c r="K15" s="6"/>
    </row>
    <row r="16" spans="1:11" ht="16.5" x14ac:dyDescent="0.15">
      <c r="A16" s="15" t="s">
        <v>30</v>
      </c>
      <c r="B16" s="17"/>
      <c r="C16" s="17"/>
      <c r="D16" s="17"/>
      <c r="E16" s="16" t="e">
        <f t="shared" si="0"/>
        <v>#DIV/0!</v>
      </c>
      <c r="F16" s="16" t="e">
        <f t="shared" si="1"/>
        <v>#DIV/0!</v>
      </c>
      <c r="G16" s="9"/>
      <c r="H16" s="9"/>
      <c r="I16" s="17"/>
      <c r="J16" s="6"/>
      <c r="K16" s="6"/>
    </row>
    <row r="17" spans="1:11" ht="16.5" x14ac:dyDescent="0.15">
      <c r="A17" s="15" t="s">
        <v>31</v>
      </c>
      <c r="B17" s="17"/>
      <c r="C17" s="17"/>
      <c r="D17" s="17"/>
      <c r="E17" s="16" t="e">
        <f t="shared" si="0"/>
        <v>#DIV/0!</v>
      </c>
      <c r="F17" s="16" t="e">
        <f t="shared" si="1"/>
        <v>#DIV/0!</v>
      </c>
      <c r="G17" s="9"/>
      <c r="H17" s="9"/>
      <c r="I17" s="17"/>
      <c r="J17" s="6"/>
      <c r="K17" s="6"/>
    </row>
    <row r="18" spans="1:11" ht="16.5" x14ac:dyDescent="0.15">
      <c r="A18" s="15" t="s">
        <v>32</v>
      </c>
      <c r="B18" s="17"/>
      <c r="C18" s="17"/>
      <c r="D18" s="17"/>
      <c r="E18" s="16" t="e">
        <f t="shared" si="0"/>
        <v>#DIV/0!</v>
      </c>
      <c r="F18" s="16" t="e">
        <f t="shared" si="1"/>
        <v>#DIV/0!</v>
      </c>
      <c r="G18" s="17"/>
      <c r="H18" s="17"/>
      <c r="I18" s="17"/>
      <c r="J18" s="6"/>
      <c r="K18" s="6"/>
    </row>
    <row r="19" spans="1:11" ht="16.5" x14ac:dyDescent="0.15">
      <c r="A19" s="15" t="s">
        <v>33</v>
      </c>
      <c r="B19" s="17"/>
      <c r="C19" s="17"/>
      <c r="D19" s="17"/>
      <c r="E19" s="16" t="e">
        <f t="shared" si="0"/>
        <v>#DIV/0!</v>
      </c>
      <c r="F19" s="16" t="e">
        <f t="shared" si="1"/>
        <v>#DIV/0!</v>
      </c>
      <c r="G19" s="17"/>
      <c r="H19" s="17"/>
      <c r="I19" s="17"/>
      <c r="J19" s="6"/>
      <c r="K19" s="6"/>
    </row>
    <row r="20" spans="1:11" ht="16.5" x14ac:dyDescent="0.15">
      <c r="A20" s="15" t="s">
        <v>34</v>
      </c>
      <c r="B20" s="17"/>
      <c r="C20" s="17"/>
      <c r="D20" s="17"/>
      <c r="E20" s="16" t="e">
        <f t="shared" si="0"/>
        <v>#DIV/0!</v>
      </c>
      <c r="F20" s="16" t="e">
        <f t="shared" si="1"/>
        <v>#DIV/0!</v>
      </c>
      <c r="G20" s="17"/>
      <c r="H20" s="17"/>
      <c r="I20" s="17"/>
      <c r="J20" s="6"/>
      <c r="K20" s="6"/>
    </row>
    <row r="21" spans="1:11" ht="16.5" x14ac:dyDescent="0.15">
      <c r="A21" s="15" t="s">
        <v>35</v>
      </c>
      <c r="B21" s="17"/>
      <c r="C21" s="17"/>
      <c r="D21" s="17"/>
      <c r="E21" s="16" t="e">
        <f t="shared" si="0"/>
        <v>#DIV/0!</v>
      </c>
      <c r="F21" s="16" t="e">
        <f t="shared" si="1"/>
        <v>#DIV/0!</v>
      </c>
      <c r="G21" s="17"/>
      <c r="H21" s="17"/>
      <c r="I21" s="17"/>
      <c r="J21" s="6"/>
      <c r="K21" s="6"/>
    </row>
    <row r="22" spans="1:11" ht="16.5" x14ac:dyDescent="0.15">
      <c r="A22" s="15" t="s">
        <v>36</v>
      </c>
      <c r="B22" s="17"/>
      <c r="C22" s="17"/>
      <c r="D22" s="17"/>
      <c r="E22" s="16" t="e">
        <f t="shared" si="0"/>
        <v>#DIV/0!</v>
      </c>
      <c r="F22" s="16" t="e">
        <f t="shared" si="1"/>
        <v>#DIV/0!</v>
      </c>
      <c r="G22" s="17"/>
      <c r="H22" s="17"/>
      <c r="I22" s="17"/>
      <c r="J22" s="6"/>
      <c r="K22" s="6"/>
    </row>
    <row r="23" spans="1:11" ht="16.5" x14ac:dyDescent="0.15">
      <c r="A23" s="15" t="s">
        <v>37</v>
      </c>
      <c r="B23" s="17"/>
      <c r="C23" s="17"/>
      <c r="D23" s="17"/>
      <c r="E23" s="9" t="e">
        <f t="shared" si="0"/>
        <v>#DIV/0!</v>
      </c>
      <c r="F23" s="9" t="e">
        <f t="shared" si="1"/>
        <v>#DIV/0!</v>
      </c>
      <c r="G23" s="17"/>
      <c r="H23" s="17"/>
      <c r="I23" s="17"/>
      <c r="J23" s="6"/>
      <c r="K23" s="6"/>
    </row>
    <row r="24" spans="1:1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</sheetData>
  <sheetProtection password="CEE9" sheet="1" objects="1" scenarios="1" formatCells="0" formatColumns="0" formatRows="0"/>
  <phoneticPr fontId="2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781D-CC66-41C3-B3F6-C9BD3C09296B}">
  <dimension ref="D7:N55"/>
  <sheetViews>
    <sheetView tabSelected="1" workbookViewId="0">
      <selection activeCell="J41" sqref="J41"/>
    </sheetView>
  </sheetViews>
  <sheetFormatPr defaultRowHeight="13.5" x14ac:dyDescent="0.15"/>
  <sheetData>
    <row r="7" spans="4:13" x14ac:dyDescent="0.15">
      <c r="D7" t="s">
        <v>6</v>
      </c>
      <c r="E7">
        <v>47.49</v>
      </c>
      <c r="F7">
        <v>4960</v>
      </c>
      <c r="G7">
        <f t="shared" ref="G7:G16" si="0">ROUND(F7/E7,2)</f>
        <v>104.44</v>
      </c>
      <c r="J7" t="s">
        <v>5</v>
      </c>
      <c r="K7">
        <v>57</v>
      </c>
      <c r="L7">
        <v>3500</v>
      </c>
      <c r="M7">
        <f t="shared" ref="M7:M15" si="1">ROUND(L7/K7,2)</f>
        <v>61.4</v>
      </c>
    </row>
    <row r="8" spans="4:13" x14ac:dyDescent="0.15">
      <c r="E8">
        <v>49</v>
      </c>
      <c r="F8">
        <v>4400</v>
      </c>
      <c r="G8">
        <f t="shared" si="0"/>
        <v>89.8</v>
      </c>
      <c r="K8" s="1">
        <v>99</v>
      </c>
      <c r="L8" s="1">
        <v>5400</v>
      </c>
      <c r="M8" s="1">
        <f t="shared" si="1"/>
        <v>54.55</v>
      </c>
    </row>
    <row r="9" spans="4:13" x14ac:dyDescent="0.15">
      <c r="E9" s="3">
        <v>49.24</v>
      </c>
      <c r="F9" s="3">
        <v>4390</v>
      </c>
      <c r="G9" s="3">
        <f t="shared" si="0"/>
        <v>89.16</v>
      </c>
      <c r="K9">
        <v>89</v>
      </c>
      <c r="L9">
        <v>4500</v>
      </c>
      <c r="M9">
        <f t="shared" si="1"/>
        <v>50.56</v>
      </c>
    </row>
    <row r="10" spans="4:13" x14ac:dyDescent="0.15">
      <c r="E10" s="3">
        <v>53.02</v>
      </c>
      <c r="F10" s="3">
        <v>4600</v>
      </c>
      <c r="G10" s="3">
        <f t="shared" si="0"/>
        <v>86.76</v>
      </c>
      <c r="K10">
        <v>57</v>
      </c>
      <c r="L10">
        <v>3600</v>
      </c>
      <c r="M10">
        <f t="shared" si="1"/>
        <v>63.16</v>
      </c>
    </row>
    <row r="11" spans="4:13" x14ac:dyDescent="0.15">
      <c r="E11">
        <v>54.6</v>
      </c>
      <c r="F11">
        <v>4250</v>
      </c>
      <c r="G11">
        <f t="shared" si="0"/>
        <v>77.84</v>
      </c>
      <c r="K11">
        <v>98</v>
      </c>
      <c r="L11">
        <v>5000</v>
      </c>
      <c r="M11">
        <f t="shared" si="1"/>
        <v>51.02</v>
      </c>
    </row>
    <row r="12" spans="4:13" x14ac:dyDescent="0.15">
      <c r="E12">
        <v>54.82</v>
      </c>
      <c r="F12">
        <v>4500</v>
      </c>
      <c r="G12">
        <f t="shared" si="0"/>
        <v>82.09</v>
      </c>
      <c r="K12">
        <v>56</v>
      </c>
      <c r="L12">
        <v>4060</v>
      </c>
      <c r="M12">
        <f t="shared" si="1"/>
        <v>72.5</v>
      </c>
    </row>
    <row r="13" spans="4:13" x14ac:dyDescent="0.15">
      <c r="E13">
        <v>55.28</v>
      </c>
      <c r="F13">
        <v>4500</v>
      </c>
      <c r="G13">
        <f t="shared" si="0"/>
        <v>81.400000000000006</v>
      </c>
      <c r="K13" s="2">
        <v>56</v>
      </c>
      <c r="L13" s="2">
        <v>3600</v>
      </c>
      <c r="M13" s="2">
        <f t="shared" si="1"/>
        <v>64.290000000000006</v>
      </c>
    </row>
    <row r="14" spans="4:13" x14ac:dyDescent="0.15">
      <c r="E14" s="2">
        <v>70</v>
      </c>
      <c r="F14" s="2">
        <v>5500</v>
      </c>
      <c r="G14" s="2">
        <f t="shared" si="0"/>
        <v>78.569999999999993</v>
      </c>
      <c r="K14" s="3">
        <v>37</v>
      </c>
      <c r="L14" s="3">
        <v>3300</v>
      </c>
      <c r="M14" s="3">
        <f t="shared" si="1"/>
        <v>89.19</v>
      </c>
    </row>
    <row r="15" spans="4:13" x14ac:dyDescent="0.15">
      <c r="E15" s="1">
        <v>112</v>
      </c>
      <c r="F15" s="1">
        <v>6500</v>
      </c>
      <c r="G15" s="1">
        <f t="shared" si="0"/>
        <v>58.04</v>
      </c>
      <c r="K15">
        <v>79</v>
      </c>
      <c r="L15">
        <v>4500</v>
      </c>
      <c r="M15">
        <f t="shared" si="1"/>
        <v>56.96</v>
      </c>
    </row>
    <row r="16" spans="4:13" x14ac:dyDescent="0.15">
      <c r="E16">
        <v>112.25</v>
      </c>
      <c r="F16">
        <v>7100</v>
      </c>
      <c r="G16">
        <f t="shared" si="0"/>
        <v>63.25</v>
      </c>
    </row>
    <row r="18" spans="4:13" x14ac:dyDescent="0.15">
      <c r="D18" t="s">
        <v>4</v>
      </c>
      <c r="E18">
        <v>89</v>
      </c>
      <c r="F18">
        <v>5800</v>
      </c>
      <c r="G18">
        <f>ROUND(F18/E18,2)</f>
        <v>65.17</v>
      </c>
      <c r="J18" t="s">
        <v>3</v>
      </c>
      <c r="K18">
        <v>84</v>
      </c>
      <c r="L18">
        <v>4500</v>
      </c>
      <c r="M18">
        <f t="shared" ref="M18:M24" si="2">ROUND(L18/K18,2)</f>
        <v>53.57</v>
      </c>
    </row>
    <row r="19" spans="4:13" x14ac:dyDescent="0.15">
      <c r="K19">
        <v>83</v>
      </c>
      <c r="L19">
        <v>4000</v>
      </c>
      <c r="M19">
        <f t="shared" si="2"/>
        <v>48.19</v>
      </c>
    </row>
    <row r="20" spans="4:13" x14ac:dyDescent="0.15">
      <c r="D20" t="s">
        <v>2</v>
      </c>
      <c r="E20">
        <v>89</v>
      </c>
      <c r="F20">
        <v>5100</v>
      </c>
      <c r="G20">
        <f t="shared" ref="G20:G27" si="3">ROUND(F20/E20,2)</f>
        <v>57.3</v>
      </c>
      <c r="K20">
        <v>82</v>
      </c>
      <c r="L20">
        <v>4100</v>
      </c>
      <c r="M20">
        <f t="shared" si="2"/>
        <v>50</v>
      </c>
    </row>
    <row r="21" spans="4:13" x14ac:dyDescent="0.15">
      <c r="E21" s="2">
        <v>61</v>
      </c>
      <c r="F21" s="2">
        <v>3900</v>
      </c>
      <c r="G21" s="2">
        <f t="shared" si="3"/>
        <v>63.93</v>
      </c>
      <c r="K21">
        <v>64</v>
      </c>
      <c r="L21">
        <v>3450</v>
      </c>
      <c r="M21">
        <f t="shared" si="2"/>
        <v>53.91</v>
      </c>
    </row>
    <row r="22" spans="4:13" x14ac:dyDescent="0.15">
      <c r="E22">
        <v>89</v>
      </c>
      <c r="F22">
        <v>4800</v>
      </c>
      <c r="G22">
        <f t="shared" si="3"/>
        <v>53.93</v>
      </c>
      <c r="K22">
        <v>55</v>
      </c>
      <c r="L22">
        <v>3300</v>
      </c>
      <c r="M22">
        <f t="shared" si="2"/>
        <v>60</v>
      </c>
    </row>
    <row r="23" spans="4:13" x14ac:dyDescent="0.15">
      <c r="E23">
        <v>85</v>
      </c>
      <c r="F23">
        <v>3800</v>
      </c>
      <c r="G23">
        <f t="shared" si="3"/>
        <v>44.71</v>
      </c>
      <c r="K23" s="2">
        <v>60</v>
      </c>
      <c r="L23" s="2">
        <v>3960</v>
      </c>
      <c r="M23" s="2">
        <f t="shared" si="2"/>
        <v>66</v>
      </c>
    </row>
    <row r="24" spans="4:13" x14ac:dyDescent="0.15">
      <c r="E24" s="1">
        <v>89</v>
      </c>
      <c r="F24" s="1">
        <v>5300</v>
      </c>
      <c r="G24" s="1">
        <f t="shared" si="3"/>
        <v>59.55</v>
      </c>
      <c r="K24">
        <v>90</v>
      </c>
      <c r="L24">
        <v>4300</v>
      </c>
      <c r="M24">
        <f t="shared" si="2"/>
        <v>47.78</v>
      </c>
    </row>
    <row r="25" spans="4:13" x14ac:dyDescent="0.15">
      <c r="E25">
        <v>89</v>
      </c>
      <c r="F25">
        <v>4700</v>
      </c>
      <c r="G25">
        <f t="shared" si="3"/>
        <v>52.81</v>
      </c>
    </row>
    <row r="26" spans="4:13" x14ac:dyDescent="0.15">
      <c r="E26" s="1">
        <v>89</v>
      </c>
      <c r="F26" s="1">
        <v>5100</v>
      </c>
      <c r="G26" s="1">
        <f t="shared" si="3"/>
        <v>57.3</v>
      </c>
    </row>
    <row r="27" spans="4:13" x14ac:dyDescent="0.15">
      <c r="E27">
        <v>89</v>
      </c>
      <c r="F27">
        <v>4800</v>
      </c>
      <c r="G27">
        <f t="shared" si="3"/>
        <v>53.93</v>
      </c>
    </row>
    <row r="30" spans="4:13" x14ac:dyDescent="0.15">
      <c r="D30" t="s">
        <v>1</v>
      </c>
      <c r="E30">
        <v>66</v>
      </c>
      <c r="F30">
        <v>3600</v>
      </c>
      <c r="G30">
        <f t="shared" ref="G30:G37" si="4">ROUND(F30/E30,2)</f>
        <v>54.55</v>
      </c>
    </row>
    <row r="31" spans="4:13" x14ac:dyDescent="0.15">
      <c r="E31">
        <v>53</v>
      </c>
      <c r="F31">
        <v>3500</v>
      </c>
      <c r="G31">
        <f t="shared" si="4"/>
        <v>66.040000000000006</v>
      </c>
    </row>
    <row r="32" spans="4:13" x14ac:dyDescent="0.15">
      <c r="E32" s="1">
        <v>88</v>
      </c>
      <c r="F32" s="1">
        <v>4500</v>
      </c>
      <c r="G32" s="1">
        <f t="shared" si="4"/>
        <v>51.14</v>
      </c>
    </row>
    <row r="33" spans="4:14" x14ac:dyDescent="0.15">
      <c r="E33">
        <v>85</v>
      </c>
      <c r="F33">
        <v>5000</v>
      </c>
      <c r="G33">
        <f t="shared" si="4"/>
        <v>58.82</v>
      </c>
    </row>
    <row r="34" spans="4:14" x14ac:dyDescent="0.15">
      <c r="E34">
        <v>53</v>
      </c>
      <c r="F34">
        <v>3420</v>
      </c>
      <c r="G34">
        <f t="shared" si="4"/>
        <v>64.53</v>
      </c>
      <c r="K34" s="3">
        <v>49.24</v>
      </c>
      <c r="L34" s="3">
        <v>4390</v>
      </c>
      <c r="M34" s="3">
        <f>ROUND(L34/K34,2)</f>
        <v>89.16</v>
      </c>
    </row>
    <row r="35" spans="4:14" x14ac:dyDescent="0.15">
      <c r="E35">
        <v>77</v>
      </c>
      <c r="F35">
        <v>4230</v>
      </c>
      <c r="G35">
        <f t="shared" si="4"/>
        <v>54.94</v>
      </c>
      <c r="K35" s="3">
        <v>53.02</v>
      </c>
      <c r="L35" s="3">
        <v>4600</v>
      </c>
      <c r="M35" s="3">
        <f>ROUND(L35/K35,2)</f>
        <v>86.76</v>
      </c>
    </row>
    <row r="36" spans="4:14" x14ac:dyDescent="0.15">
      <c r="E36">
        <v>90</v>
      </c>
      <c r="F36">
        <v>4500</v>
      </c>
      <c r="G36">
        <f t="shared" si="4"/>
        <v>50</v>
      </c>
      <c r="K36" s="3">
        <v>37</v>
      </c>
      <c r="L36" s="3">
        <v>3300</v>
      </c>
      <c r="M36" s="3">
        <f>ROUND(L36/K36*0.85,2)</f>
        <v>75.81</v>
      </c>
    </row>
    <row r="37" spans="4:14" x14ac:dyDescent="0.15">
      <c r="E37" s="2">
        <v>53</v>
      </c>
      <c r="F37" s="2">
        <v>3400</v>
      </c>
      <c r="G37" s="2">
        <f t="shared" si="4"/>
        <v>64.150000000000006</v>
      </c>
      <c r="N37">
        <f>AVERAGE(M34:M36)</f>
        <v>83.910000000000011</v>
      </c>
    </row>
    <row r="40" spans="4:14" x14ac:dyDescent="0.15">
      <c r="D40" t="s">
        <v>0</v>
      </c>
      <c r="E40">
        <v>74</v>
      </c>
      <c r="F40">
        <v>4100</v>
      </c>
      <c r="G40">
        <f t="shared" ref="G40:G47" si="5">ROUND(F40/E40,2)</f>
        <v>55.41</v>
      </c>
    </row>
    <row r="41" spans="4:14" x14ac:dyDescent="0.15">
      <c r="E41">
        <v>85</v>
      </c>
      <c r="F41">
        <v>4300</v>
      </c>
      <c r="G41">
        <f t="shared" si="5"/>
        <v>50.59</v>
      </c>
      <c r="K41" s="2">
        <v>66</v>
      </c>
      <c r="L41" s="2">
        <v>3600</v>
      </c>
      <c r="M41" s="2">
        <f>ROUND(L41/K41,2)</f>
        <v>54.55</v>
      </c>
    </row>
    <row r="42" spans="4:14" x14ac:dyDescent="0.15">
      <c r="E42">
        <v>77</v>
      </c>
      <c r="F42">
        <v>3800</v>
      </c>
      <c r="G42">
        <f t="shared" si="5"/>
        <v>49.35</v>
      </c>
      <c r="K42" s="2">
        <v>70</v>
      </c>
      <c r="L42" s="2">
        <v>5500</v>
      </c>
      <c r="M42" s="2">
        <f>ROUND(L42/K42,2)</f>
        <v>78.569999999999993</v>
      </c>
    </row>
    <row r="43" spans="4:14" x14ac:dyDescent="0.15">
      <c r="E43">
        <v>127</v>
      </c>
      <c r="F43">
        <v>7200</v>
      </c>
      <c r="G43">
        <f t="shared" si="5"/>
        <v>56.69</v>
      </c>
    </row>
    <row r="44" spans="4:14" x14ac:dyDescent="0.15">
      <c r="E44" s="2">
        <v>66</v>
      </c>
      <c r="F44" s="2">
        <v>3600</v>
      </c>
      <c r="G44" s="2">
        <f t="shared" si="5"/>
        <v>54.55</v>
      </c>
      <c r="K44" s="2">
        <v>61</v>
      </c>
      <c r="L44" s="2">
        <v>3900</v>
      </c>
      <c r="M44" s="2">
        <f>ROUND(L44/K44,2)</f>
        <v>63.93</v>
      </c>
    </row>
    <row r="45" spans="4:14" x14ac:dyDescent="0.15">
      <c r="E45">
        <v>127</v>
      </c>
      <c r="F45">
        <v>9800</v>
      </c>
      <c r="G45">
        <f t="shared" si="5"/>
        <v>77.17</v>
      </c>
      <c r="K45" s="2">
        <v>60</v>
      </c>
      <c r="L45" s="2">
        <v>3960</v>
      </c>
      <c r="M45" s="2">
        <f>ROUND(L45/K45,2)</f>
        <v>66</v>
      </c>
    </row>
    <row r="46" spans="4:14" x14ac:dyDescent="0.15">
      <c r="E46">
        <v>65</v>
      </c>
      <c r="F46">
        <v>3600</v>
      </c>
      <c r="G46">
        <f t="shared" si="5"/>
        <v>55.38</v>
      </c>
      <c r="K46" s="2">
        <v>53</v>
      </c>
      <c r="L46" s="2">
        <v>3400</v>
      </c>
      <c r="M46" s="2">
        <f>ROUND(L46/K46,2)</f>
        <v>64.150000000000006</v>
      </c>
    </row>
    <row r="47" spans="4:14" x14ac:dyDescent="0.15">
      <c r="E47">
        <v>85</v>
      </c>
      <c r="F47">
        <v>4245</v>
      </c>
      <c r="G47">
        <f t="shared" si="5"/>
        <v>49.94</v>
      </c>
      <c r="K47" s="2">
        <v>56</v>
      </c>
      <c r="L47" s="2">
        <v>3600</v>
      </c>
      <c r="M47" s="2">
        <f>ROUND(L47/K47,2)</f>
        <v>64.290000000000006</v>
      </c>
      <c r="N47">
        <f>AVERAGE(M44:M47)</f>
        <v>64.592500000000001</v>
      </c>
    </row>
    <row r="50" spans="11:14" x14ac:dyDescent="0.15">
      <c r="K50" s="1">
        <v>112</v>
      </c>
      <c r="L50" s="1">
        <v>6500</v>
      </c>
      <c r="M50" s="1">
        <f>ROUND(L50/K50,2)</f>
        <v>58.04</v>
      </c>
    </row>
    <row r="51" spans="11:14" x14ac:dyDescent="0.15">
      <c r="K51" s="1">
        <v>89</v>
      </c>
      <c r="L51" s="1">
        <v>5100</v>
      </c>
      <c r="M51" s="1">
        <f>ROUND(L51/K51,2)</f>
        <v>57.3</v>
      </c>
    </row>
    <row r="52" spans="11:14" x14ac:dyDescent="0.15">
      <c r="K52" s="1">
        <v>89</v>
      </c>
      <c r="L52" s="1">
        <v>5300</v>
      </c>
      <c r="M52" s="1">
        <f>ROUND(L52/K52,2)</f>
        <v>59.55</v>
      </c>
      <c r="N52">
        <f>AVERAGE(M50:M52)</f>
        <v>58.29666666666666</v>
      </c>
    </row>
    <row r="54" spans="11:14" x14ac:dyDescent="0.15">
      <c r="K54" s="1">
        <v>88</v>
      </c>
      <c r="L54" s="1">
        <v>4500</v>
      </c>
      <c r="M54" s="1">
        <f>ROUND(L54/K54,2)</f>
        <v>51.14</v>
      </c>
    </row>
    <row r="55" spans="11:14" x14ac:dyDescent="0.15">
      <c r="K55" s="1">
        <v>99</v>
      </c>
      <c r="L55" s="1">
        <v>5400</v>
      </c>
      <c r="M55" s="1">
        <f>ROUND(L55/K55,2)</f>
        <v>54.55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系统读取表</vt:lpstr>
      <vt:lpstr>润棠瀛海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2025-12-02T08:17:28Z</dcterms:created>
  <dcterms:modified xsi:type="dcterms:W3CDTF">2025-12-23T01:45:47Z</dcterms:modified>
</cp:coreProperties>
</file>