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AAC63537-6D1E-490B-86DE-656A846575E9}" xr6:coauthVersionLast="47" xr6:coauthVersionMax="47" xr10:uidLastSave="{00000000-0000-0000-0000-000000000000}"/>
  <bookViews>
    <workbookView xWindow="-110" yWindow="-110" windowWidth="25820" windowHeight="1402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6" i="73"/>
  <c r="F7" i="15"/>
  <c r="M26" i="15"/>
  <c r="F4" i="73"/>
  <c r="F36" i="15"/>
  <c r="E13" i="76"/>
  <c r="D6" i="73"/>
  <c r="F38" i="15"/>
  <c r="F7" i="73"/>
  <c r="B12" i="76"/>
  <c r="F13" i="15"/>
  <c r="E2" i="69"/>
  <c r="L48" i="15"/>
  <c r="E2" i="68"/>
  <c r="E7" i="76"/>
  <c r="B8" i="76"/>
  <c r="E8" i="76"/>
  <c r="F3" i="73"/>
  <c r="B9" i="76"/>
  <c r="M6" i="15"/>
  <c r="B11" i="76"/>
  <c r="B13" i="76"/>
  <c r="B7" i="76"/>
  <c r="F20" i="31"/>
  <c r="J15" i="15"/>
  <c r="E12" i="76"/>
  <c r="E9" i="76"/>
  <c r="E11" i="76"/>
  <c r="B10" i="76"/>
  <c r="AO13" i="1"/>
  <c r="F5" i="73"/>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M28" i="67"/>
  <c r="M29" i="67"/>
  <c r="L47" i="67"/>
  <c r="D3" i="73"/>
  <c r="F16" i="15"/>
  <c r="F26" i="15"/>
  <c r="M28" i="15"/>
  <c r="L47" i="15"/>
  <c r="F8" i="15"/>
  <c r="M22" i="15"/>
  <c r="D4" i="73"/>
  <c r="F13" i="67"/>
  <c r="C76" i="67"/>
  <c r="F38" i="67"/>
  <c r="F6" i="15"/>
  <c r="F37" i="67"/>
  <c r="F16" i="67"/>
  <c r="F7" i="67"/>
  <c r="M26" i="67"/>
  <c r="J15" i="67"/>
  <c r="F6" i="67"/>
  <c r="M24" i="67"/>
  <c r="F42" i="67"/>
  <c r="M8" i="15"/>
  <c r="F43" i="15"/>
  <c r="M23" i="67"/>
  <c r="F37" i="15"/>
  <c r="D5" i="73"/>
  <c r="C76" i="15"/>
  <c r="M8" i="67"/>
  <c r="F9" i="67"/>
  <c r="F40" i="67"/>
  <c r="F9" i="15"/>
  <c r="F40" i="15"/>
  <c r="M6" i="67"/>
  <c r="M22" i="67"/>
  <c r="M9" i="67"/>
  <c r="D7" i="73"/>
  <c r="M29" i="15"/>
  <c r="F43" i="67"/>
  <c r="F42" i="15"/>
  <c r="M9" i="15"/>
  <c r="M24" i="15"/>
  <c r="F36" i="67"/>
  <c r="F8" i="67"/>
  <c r="L48" i="67"/>
  <c r="F26" i="67"/>
  <c r="M23" i="15"/>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15"/>
  <c r="C16" i="67"/>
  <c r="AE6" i="1"/>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F41" i="67"/>
  <c r="M27" i="15"/>
  <c r="M27" i="67"/>
  <c r="F41" i="15"/>
  <c r="F69" i="67" l="1"/>
  <c r="AC10" i="39"/>
  <c r="C48" i="15"/>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4" i="67"/>
  <c r="C17" i="67"/>
  <c r="C17" i="15"/>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19" i="9"/>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D20" i="9"/>
  <c r="AO11" i="1"/>
  <c r="AO8" i="1"/>
  <c r="AO6" i="1"/>
  <c r="AO12" i="1"/>
  <c r="AO10" i="1"/>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<sst xmlns="http://schemas.openxmlformats.org/spreadsheetml/2006/main" count="7939" uniqueCount="3464">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</sst>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210</v>
      </c>
    </row>
    <row r="21" spans="1:2">
      <c r="A21" s="1119" t="s">
        <v>537</v>
      </c>
      <c r="B21" s="1120">
        <f ca="1">'预评函-2'!D7</f>
        <v>25126</v>
      </c>
    </row>
    <row r="22" spans="1:2">
      <c r="A22" s="1119" t="s">
        <v>538</v>
      </c>
      <c r="B22" s="1120" t="str">
        <f ca="1">'预评函-2'!D6</f>
        <v>贰佰壹拾万元整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210</v>
      </c>
    </row>
    <row r="31" spans="1:2">
      <c r="A31" s="1119" t="s">
        <v>576</v>
      </c>
      <c r="B31" s="1120">
        <f ca="1">'预评函-2'!D15</f>
        <v>25126</v>
      </c>
    </row>
    <row r="32" spans="1:2">
      <c r="A32" s="1119" t="s">
        <v>543</v>
      </c>
      <c r="B32" s="1120" t="str">
        <f ca="1">'预评函-2'!D14</f>
        <v>贰佰壹拾万元整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83.48</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2115</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2115</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2115</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2115</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2" sqref="E12"/>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209.53</v>
      </c>
      <c r="C5" s="2300">
        <f ca="1">IF(B5=D14,结果表!H102,ROUND(B5*10000/$B$1,0))</f>
        <v>25126</v>
      </c>
      <c r="D5" s="2300" t="e">
        <f>ROUND(B5*10000/$B$2,0)</f>
        <v>#DIV/0!</v>
      </c>
      <c r="E5" s="2462"/>
      <c r="F5" s="2463"/>
      <c r="G5" s="2463"/>
      <c r="H5" s="2463"/>
      <c r="I5" s="2463"/>
      <c r="J5" s="2463"/>
      <c r="K5" s="2463"/>
    </row>
    <row r="6" spans="1:11" ht="16.5">
      <c r="A6" s="2300" t="s">
        <v>656</v>
      </c>
      <c r="B6" s="2300">
        <f>SUM(G14:G23)</f>
        <v>209.53</v>
      </c>
      <c r="C6" s="2300">
        <f ca="1">IF(B6=G14,结果表!H108,ROUND(B6*10000/$B$1,0))</f>
        <v>25126</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209.53</v>
      </c>
      <c r="E14" s="2306">
        <f>结果表!G27</f>
        <v>25100</v>
      </c>
      <c r="F14" s="2306" t="e">
        <f>ROUND(D14*10000/C14,0)</f>
        <v>#DIV/0!</v>
      </c>
      <c r="G14" s="2306">
        <f>D14</f>
        <v>209.53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2115</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3459</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8</v>
      </c>
      <c r="D14" s="3327">
        <v>2</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2131</v>
      </c>
      <c r="F18" s="3359"/>
      <c r="G18" s="3359"/>
      <c r="H18" s="3359"/>
      <c r="I18" s="3359"/>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25126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351" t="s">
        <v>1299</v>
      </c>
      <c r="B24" s="1631" t="s">
        <v>1291</v>
      </c>
      <c r="C24" s="128">
        <f>IF(B30=0,0,D30)</f>
        <v>0</v>
      </c>
      <c r="D24" s="1637"/>
      <c r="E24" s="121"/>
      <c r="F24" s="3176" t="s">
        <v>3460</v>
      </c>
      <c r="G24" s="121">
        <v>28500</v>
      </c>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25100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25126</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210</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45973</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210</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210</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11</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11</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11</v>
      </c>
      <c r="E54" s="319" t="s">
        <v>1359</v>
      </c>
      <c r="F54" s="2340">
        <f>'数据-取费表'!B41</f>
        <v>5.6000000000000001E-2</v>
      </c>
      <c r="G54" s="2341"/>
      <c r="H54" s="2342"/>
      <c r="I54" s="1669"/>
      <c r="J54" s="2310">
        <v>3</v>
      </c>
      <c r="K54" s="3294" t="s">
        <v>1360</v>
      </c>
      <c r="L54" s="3294"/>
      <c r="M54" s="2312">
        <f t="shared" ca="1" si="0"/>
        <v>119</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2</v>
      </c>
      <c r="N55" s="1883" t="str">
        <f>E59</f>
        <v>差额计税</v>
      </c>
      <c r="O55" s="2316">
        <f>F59</f>
        <v>0.01</v>
      </c>
    </row>
    <row r="56" spans="1:35" ht="26">
      <c r="A56" s="3354" t="s">
        <v>1363</v>
      </c>
      <c r="B56" s="3332"/>
      <c r="C56" s="3332"/>
      <c r="D56" s="12">
        <f ca="1">IF(H56="个人住宅",D57,D58)</f>
        <v>119</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121</v>
      </c>
      <c r="O57" s="2320"/>
      <c r="P57" s="2465">
        <f ca="1">N57/M49</f>
        <v>0.57619047619047614</v>
      </c>
    </row>
    <row r="58" spans="1:35" ht="26">
      <c r="A58" s="2153" t="s">
        <v>1352</v>
      </c>
      <c r="B58" s="3318" t="s">
        <v>1369</v>
      </c>
      <c r="C58" s="3317"/>
      <c r="D58" s="12">
        <f ca="1">IF(H58="转让取得",C81,C97)</f>
        <v>119</v>
      </c>
      <c r="E58" s="1256" t="s">
        <v>1364</v>
      </c>
      <c r="F58" s="294" t="s">
        <v>28</v>
      </c>
      <c r="G58" s="2341"/>
      <c r="H58" s="2344"/>
      <c r="I58" s="1670"/>
      <c r="J58" s="3294"/>
      <c r="K58" s="3294"/>
      <c r="L58" s="2317" t="s">
        <v>1370</v>
      </c>
      <c r="M58" s="2321"/>
      <c r="N58" s="2322" t="str">
        <f ca="1">NUMBERSTRING(INT(N57*10000),2)&amp;"元整"</f>
        <v>壹佰贰拾壹万元整</v>
      </c>
      <c r="O58" s="2323"/>
    </row>
    <row r="59" spans="1:35" ht="26.5" thickBot="1">
      <c r="A59" s="3298" t="s">
        <v>1371</v>
      </c>
      <c r="B59" s="3299"/>
      <c r="C59" s="3299"/>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89</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捌拾玖万元整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10661</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200</v>
      </c>
      <c r="D63" s="159"/>
      <c r="E63" s="160"/>
      <c r="F63" s="1670"/>
      <c r="G63" s="1670"/>
      <c r="H63" s="151"/>
      <c r="I63" s="121"/>
      <c r="J63" s="3277" t="s">
        <v>1379</v>
      </c>
      <c r="K63" s="1245" t="s">
        <v>1380</v>
      </c>
      <c r="L63" s="1245">
        <f ca="1">IF(M49&gt;10000,M49*0.5%,IF(AND(M49&gt;1000,M49&lt;=10000),M49*1%,IF(AND(M49&gt;100,M49&lt;=1000),M49*3%,IF(AND(M49&gt;10,M49&lt;=100),M49*5%,M49*8%))))</f>
        <v>6.3</v>
      </c>
      <c r="M63" s="294">
        <f ca="1">ROUND(L63,1)</f>
        <v>6.3</v>
      </c>
      <c r="N63" s="2330"/>
      <c r="Z63" s="1623"/>
      <c r="AI63" s="1561"/>
    </row>
    <row r="64" spans="1:35" ht="14.25" customHeight="1">
      <c r="A64" s="161" t="s">
        <v>325</v>
      </c>
      <c r="B64" s="162" t="s">
        <v>1381</v>
      </c>
      <c r="C64" s="2351">
        <f ca="1">D45</f>
        <v>210</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1.68</v>
      </c>
      <c r="M64" s="294">
        <f t="shared" ref="M64:M65" ca="1" si="1">ROUND(L64,1)</f>
        <v>1.7</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2.1</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1.05</v>
      </c>
      <c r="M66" s="294">
        <f ca="1">IF(L66&gt;0.5,0.5,ROUND(L66,0))</f>
        <v>0.5</v>
      </c>
      <c r="N66" s="2331" t="s">
        <v>1388</v>
      </c>
      <c r="Z66" s="1623"/>
      <c r="AI66" s="1561"/>
    </row>
    <row r="67" spans="1:35" ht="14.25" customHeight="1">
      <c r="A67" s="165" t="s">
        <v>328</v>
      </c>
      <c r="B67" s="166" t="s">
        <v>1389</v>
      </c>
      <c r="C67" s="2354">
        <f ca="1">C63-C66</f>
        <v>200</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0.77500000000000002</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6.3</v>
      </c>
      <c r="M68" s="294">
        <f ca="1">ROUND(L68,1)</f>
        <v>6.3</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18</v>
      </c>
      <c r="N69" s="2332">
        <f ca="1">M69/M49</f>
        <v>8.5714285714285715E-2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210</v>
      </c>
      <c r="I101" s="121"/>
    </row>
    <row r="102" spans="1:35" ht="18.75" customHeight="1">
      <c r="A102" s="3305" t="s">
        <v>1433</v>
      </c>
      <c r="B102" s="2370" t="s">
        <v>1432</v>
      </c>
      <c r="C102" s="2371">
        <f ca="1">IF(D32="楼面单价",ROUND(C19,0),C19)</f>
        <v>222</v>
      </c>
      <c r="D102" s="2372">
        <f ca="1">IF(D32="楼面单价",ROUND(D19,0),D19)</f>
        <v>161</v>
      </c>
      <c r="E102" s="3273"/>
      <c r="F102" s="3274"/>
      <c r="G102" s="1687" t="s">
        <v>1434</v>
      </c>
      <c r="H102" s="2341">
        <f ca="1">I118</f>
        <v>25126</v>
      </c>
      <c r="I102" s="121"/>
    </row>
    <row r="103" spans="1:35" ht="42.75" customHeight="1">
      <c r="A103" s="3305"/>
      <c r="B103" s="2370" t="s">
        <v>1434</v>
      </c>
      <c r="C103" s="2373">
        <f ca="1">C20</f>
        <v>26599</v>
      </c>
      <c r="D103" s="2374">
        <f ca="1">D20</f>
        <v>19232</v>
      </c>
      <c r="E103" s="3266" t="s">
        <v>1435</v>
      </c>
      <c r="F103" s="3267"/>
      <c r="G103" s="1688" t="s">
        <v>1436</v>
      </c>
      <c r="H103" s="2381">
        <f>IF(D36="正常操作",H104+H105+H106,H105+H106)</f>
        <v>0</v>
      </c>
      <c r="I103" s="121"/>
    </row>
    <row r="104" spans="1:35" ht="18.75" customHeight="1">
      <c r="A104" s="3305" t="s">
        <v>1437</v>
      </c>
      <c r="B104" s="2375" t="s">
        <v>1432</v>
      </c>
      <c r="C104" s="2376">
        <f ca="1">H118</f>
        <v>210</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25126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210</v>
      </c>
      <c r="I107" s="121"/>
    </row>
    <row r="108" spans="1:35" ht="18.75" customHeight="1">
      <c r="A108" s="121"/>
      <c r="B108" s="121"/>
      <c r="C108" s="121"/>
      <c r="D108" s="121"/>
      <c r="E108" s="3306"/>
      <c r="F108" s="3274"/>
      <c r="G108" s="1687" t="s">
        <v>1434</v>
      </c>
      <c r="H108" s="2341">
        <f ca="1">IF(H107=H101,H102,ROUND(H107*10000/'数据-汇总表'!E3,0))</f>
        <v>25126</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210</v>
      </c>
      <c r="I118" s="2150">
        <f ca="1">ROUND(IF(D32="楼面单价",C32,H118*10000/B118),0)</f>
        <v>25126</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贰佰壹拾万元整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210</v>
      </c>
      <c r="E122" s="3283"/>
      <c r="F122" s="3283"/>
      <c r="G122" s="3283"/>
      <c r="H122" s="3283"/>
      <c r="I122" s="3284"/>
      <c r="AA122" s="684"/>
    </row>
    <row r="123" spans="1:27" ht="18.75" customHeight="1">
      <c r="A123" s="3281" t="s">
        <v>1452</v>
      </c>
      <c r="B123" s="3281"/>
      <c r="C123" s="3281"/>
      <c r="D123" s="3287" t="str">
        <f ca="1">NUMBERSTRING(INT(D122*10000),2)&amp;"元整"</f>
        <v>贰佰壹拾万元整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2115</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3" t="s">
        <v>1771</v>
      </c>
      <c r="S4" s="3374"/>
      <c r="T4" s="3373" t="s">
        <v>1772</v>
      </c>
      <c r="U4" s="3374"/>
      <c r="V4" s="3399" t="s">
        <v>1773</v>
      </c>
      <c r="W4" s="3399"/>
      <c r="X4" s="1809"/>
      <c r="Y4" s="3373" t="s">
        <v>1775</v>
      </c>
      <c r="Z4" s="3374"/>
      <c r="AA4" s="3368" t="s">
        <v>1771</v>
      </c>
      <c r="AB4" s="3368" t="s">
        <v>1772</v>
      </c>
      <c r="AC4" s="3384" t="s">
        <v>1773</v>
      </c>
    </row>
    <row r="5" spans="1:29" ht="14" customHeight="1">
      <c r="A5" s="348"/>
      <c r="B5" s="349"/>
      <c r="C5" s="3377" t="s">
        <v>3450</v>
      </c>
      <c r="D5" s="3378"/>
      <c r="E5" s="3377" t="s">
        <v>3450</v>
      </c>
      <c r="F5" s="3378"/>
      <c r="G5" s="3377" t="s">
        <v>3450</v>
      </c>
      <c r="H5" s="3378"/>
      <c r="I5" s="3377" t="s">
        <v>3450</v>
      </c>
      <c r="J5" s="3378"/>
      <c r="K5" s="537"/>
      <c r="L5" s="2487"/>
      <c r="M5" s="2488"/>
      <c r="N5" s="2488"/>
      <c r="O5" s="2488"/>
      <c r="P5" s="3393"/>
      <c r="Q5" s="3394"/>
      <c r="R5" s="3375"/>
      <c r="S5" s="3376"/>
      <c r="T5" s="3375"/>
      <c r="U5" s="3376"/>
      <c r="V5" s="3400"/>
      <c r="W5" s="3400"/>
      <c r="X5" s="1265"/>
      <c r="Y5" s="3375"/>
      <c r="Z5" s="3376"/>
      <c r="AA5" s="3369"/>
      <c r="AB5" s="3369"/>
      <c r="AC5" s="3385"/>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395"/>
      <c r="Q6" s="3396"/>
      <c r="R6" s="3375"/>
      <c r="S6" s="3376"/>
      <c r="T6" s="3397"/>
      <c r="U6" s="3398"/>
      <c r="V6" s="3400"/>
      <c r="W6" s="3400"/>
      <c r="X6" s="1265"/>
      <c r="Y6" s="3397"/>
      <c r="Z6" s="3398"/>
      <c r="AA6" s="3370"/>
      <c r="AB6" s="3370"/>
      <c r="AC6" s="3386"/>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1" t="s">
        <v>1680</v>
      </c>
      <c r="Q7" s="3402"/>
      <c r="R7" s="664" t="s">
        <v>14</v>
      </c>
      <c r="S7" s="665">
        <f t="shared" ref="S7:S15" si="0">F7</f>
        <v>100</v>
      </c>
      <c r="T7" s="664" t="s">
        <v>14</v>
      </c>
      <c r="U7" s="665">
        <f t="shared" ref="U7:U15" si="1">H7</f>
        <v>100</v>
      </c>
      <c r="V7" s="664" t="s">
        <v>14</v>
      </c>
      <c r="W7" s="665">
        <f t="shared" ref="W7:W15" si="2">J7</f>
        <v>100</v>
      </c>
      <c r="X7" s="666"/>
      <c r="Y7" s="3371" t="s">
        <v>1680</v>
      </c>
      <c r="Z7" s="3372"/>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1" t="s">
        <v>1683</v>
      </c>
      <c r="Q8" s="3372"/>
      <c r="R8" s="664" t="s">
        <v>14</v>
      </c>
      <c r="S8" s="665">
        <f t="shared" si="0"/>
        <v>101</v>
      </c>
      <c r="T8" s="664" t="s">
        <v>14</v>
      </c>
      <c r="U8" s="665">
        <f t="shared" si="1"/>
        <v>101</v>
      </c>
      <c r="V8" s="664" t="s">
        <v>14</v>
      </c>
      <c r="W8" s="665">
        <f t="shared" si="2"/>
        <v>101</v>
      </c>
      <c r="X8" s="666"/>
      <c r="Y8" s="3371" t="s">
        <v>1683</v>
      </c>
      <c r="Z8" s="3372"/>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3"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404"/>
      <c r="Q16" s="1263"/>
      <c r="R16" s="667"/>
      <c r="S16" s="668"/>
      <c r="T16" s="667"/>
      <c r="U16" s="668"/>
      <c r="V16" s="667"/>
      <c r="W16" s="668"/>
      <c r="X16" s="1265"/>
      <c r="Y16" s="3406"/>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404"/>
      <c r="Q18" s="1263"/>
      <c r="R18" s="667"/>
      <c r="S18" s="668"/>
      <c r="T18" s="667"/>
      <c r="U18" s="668"/>
      <c r="V18" s="667"/>
      <c r="W18" s="668"/>
      <c r="X18" s="1265"/>
      <c r="Y18" s="340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404"/>
      <c r="Q20" s="1263"/>
      <c r="R20" s="667"/>
      <c r="S20" s="668"/>
      <c r="T20" s="667"/>
      <c r="U20" s="668"/>
      <c r="V20" s="667"/>
      <c r="W20" s="668"/>
      <c r="X20" s="1265"/>
      <c r="Y20" s="340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404"/>
      <c r="Q22" s="1263"/>
      <c r="R22" s="667"/>
      <c r="S22" s="668"/>
      <c r="T22" s="667"/>
      <c r="U22" s="668"/>
      <c r="V22" s="667"/>
      <c r="W22" s="668"/>
      <c r="X22" s="1265"/>
      <c r="Y22" s="3406"/>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04"/>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404"/>
      <c r="Q24" s="1263"/>
      <c r="R24" s="667"/>
      <c r="S24" s="668"/>
      <c r="T24" s="667"/>
      <c r="U24" s="668"/>
      <c r="V24" s="667"/>
      <c r="W24" s="668"/>
      <c r="X24" s="1265"/>
      <c r="Y24" s="340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4"/>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4"/>
      <c r="Q26" s="1263"/>
      <c r="R26" s="667"/>
      <c r="S26" s="668"/>
      <c r="T26" s="667"/>
      <c r="U26" s="668"/>
      <c r="V26" s="667"/>
      <c r="W26" s="668"/>
      <c r="X26" s="1265"/>
      <c r="Y26" s="3406"/>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404"/>
      <c r="Q27" s="1263" t="str">
        <f t="shared" ref="Q27:Q47" si="11">B27</f>
        <v>楼层</v>
      </c>
      <c r="R27" s="667" t="s">
        <v>14</v>
      </c>
      <c r="S27" s="668">
        <f>F27</f>
        <v>101</v>
      </c>
      <c r="T27" s="667" t="s">
        <v>14</v>
      </c>
      <c r="U27" s="668">
        <f>H27</f>
        <v>100</v>
      </c>
      <c r="V27" s="667" t="s">
        <v>14</v>
      </c>
      <c r="W27" s="668">
        <f>J27</f>
        <v>100</v>
      </c>
      <c r="X27" s="1265"/>
      <c r="Y27" s="3406"/>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4"/>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4"/>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408"/>
      <c r="Q34" s="531" t="str">
        <f t="shared" si="11"/>
        <v>项目建筑规模</v>
      </c>
      <c r="R34" s="669" t="s">
        <v>14</v>
      </c>
      <c r="S34" s="670">
        <f t="shared" si="12"/>
        <v>100</v>
      </c>
      <c r="T34" s="669" t="s">
        <v>14</v>
      </c>
      <c r="U34" s="670">
        <f t="shared" si="13"/>
        <v>100</v>
      </c>
      <c r="V34" s="669" t="s">
        <v>14</v>
      </c>
      <c r="W34" s="670">
        <f t="shared" si="14"/>
        <v>100</v>
      </c>
      <c r="X34" s="671"/>
      <c r="Y34" s="341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408"/>
      <c r="Q37" s="1263" t="str">
        <f t="shared" si="11"/>
        <v>成新度</v>
      </c>
      <c r="R37" s="667" t="s">
        <v>14</v>
      </c>
      <c r="S37" s="668">
        <f t="shared" si="12"/>
        <v>100</v>
      </c>
      <c r="T37" s="667" t="s">
        <v>14</v>
      </c>
      <c r="U37" s="668">
        <f t="shared" si="13"/>
        <v>100</v>
      </c>
      <c r="V37" s="667" t="s">
        <v>14</v>
      </c>
      <c r="W37" s="668">
        <f t="shared" si="14"/>
        <v>100</v>
      </c>
      <c r="X37" s="1265"/>
      <c r="Y37" s="341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83" t="str">
        <f>A48</f>
        <v>成交单价（元/平方米）</v>
      </c>
      <c r="Q48" s="3412"/>
      <c r="R48" s="3400">
        <f>E48</f>
        <v>26407</v>
      </c>
      <c r="S48" s="3400"/>
      <c r="T48" s="3400">
        <f>G48</f>
        <v>26841</v>
      </c>
      <c r="U48" s="3400"/>
      <c r="V48" s="3400">
        <f>I48</f>
        <v>27608</v>
      </c>
      <c r="W48" s="340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83" t="str">
        <f>A49</f>
        <v>比较价值（元/平方米）</v>
      </c>
      <c r="Q49" s="3412"/>
      <c r="R49" s="3400">
        <f>IF(F1="售价",ROUND(PRODUCT(R48,AA7:AA47),0),ROUND(PRODUCT(R48,AA7:AA47),1))</f>
        <v>25887</v>
      </c>
      <c r="S49" s="3400"/>
      <c r="T49" s="3400">
        <f>IF(F1="售价",ROUND(PRODUCT(T48,AB7:AB47),0),ROUND(PRODUCT(T48,AB7:AB47),1))</f>
        <v>26575</v>
      </c>
      <c r="U49" s="3400"/>
      <c r="V49" s="3400">
        <f>IF(F1="售价",ROUND(PRODUCT(V48,AC7:AC47),0),ROUND(PRODUCT(V48,AC7:AC47),1))</f>
        <v>27335</v>
      </c>
      <c r="W49" s="340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413" t="str">
        <f>A50</f>
        <v>估价对象XX用房的比较价值（楼面单价，元/平方米）</v>
      </c>
      <c r="Q50" s="3414"/>
      <c r="R50" s="3415">
        <f>IF(F1="售价",ROUND(IF(D49="简单平均",AVERAGE(R49:V49),R49*F49+T49*H49+V49*J49),0),ROUND(IF(D49="简单平均",AVERAGE(R49:V49),R49*F49+T49*H49+V49*J49),1))</f>
        <v>26599</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2115</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0" t="s">
        <v>2333</v>
      </c>
      <c r="B6" s="3421"/>
      <c r="C6" s="3422"/>
      <c r="D6" s="2622"/>
      <c r="E6" s="2623"/>
      <c r="F6" s="2624"/>
      <c r="G6" s="2625"/>
      <c r="H6" s="2600"/>
      <c r="I6" s="2601"/>
      <c r="J6" s="3423">
        <v>1</v>
      </c>
      <c r="K6" s="342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3"/>
      <c r="K7" s="342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23"/>
      <c r="K8" s="342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23"/>
      <c r="K9" s="3425"/>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23"/>
      <c r="K10" s="3425"/>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23"/>
      <c r="K11" s="342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9" t="s">
        <v>2362</v>
      </c>
      <c r="C12" s="3430"/>
      <c r="D12" s="2649">
        <f>ROUND(D13*1.2%*(1-30%),0)</f>
        <v>0</v>
      </c>
      <c r="E12" s="2650">
        <v>1.2E-2</v>
      </c>
      <c r="F12" s="2643" t="s">
        <v>2363</v>
      </c>
      <c r="G12" s="2644"/>
      <c r="H12" s="2600"/>
      <c r="I12" s="2601"/>
      <c r="J12" s="3423"/>
      <c r="K12" s="342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3"/>
      <c r="K13" s="342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9" t="s">
        <v>2368</v>
      </c>
      <c r="C14" s="3430"/>
      <c r="D14" s="2649">
        <f>ROUND(E14*B5/10000,0)</f>
        <v>0</v>
      </c>
      <c r="E14" s="2638"/>
      <c r="F14" s="2643" t="s">
        <v>2369</v>
      </c>
      <c r="G14" s="2644"/>
      <c r="H14" s="2600"/>
      <c r="I14" s="2601"/>
      <c r="J14" s="3423"/>
      <c r="K14" s="342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9" t="s">
        <v>2372</v>
      </c>
      <c r="C15" s="3430"/>
      <c r="D15" s="2649">
        <f>ROUND(D6*E15,0)</f>
        <v>0</v>
      </c>
      <c r="E15" s="2650">
        <v>5.5E-2</v>
      </c>
      <c r="F15" s="2643" t="s">
        <v>2373</v>
      </c>
      <c r="G15" s="2625"/>
      <c r="H15" s="2600"/>
      <c r="I15" s="2601"/>
      <c r="J15" s="3423">
        <v>2</v>
      </c>
      <c r="K15" s="342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9" t="s">
        <v>2381</v>
      </c>
      <c r="C16" s="3430"/>
      <c r="D16" s="2660">
        <f>D6*E16</f>
        <v>0</v>
      </c>
      <c r="E16" s="2661"/>
      <c r="F16" s="2646" t="s">
        <v>2382</v>
      </c>
      <c r="G16" s="2625"/>
      <c r="H16" s="2600"/>
      <c r="I16" s="2601"/>
      <c r="J16" s="3423"/>
      <c r="K16" s="342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31" t="s">
        <v>2384</v>
      </c>
      <c r="C17" s="3432"/>
      <c r="D17" s="2663">
        <f>ROUND(D6*E17,0)</f>
        <v>0</v>
      </c>
      <c r="E17" s="2664"/>
      <c r="F17" s="2665" t="s">
        <v>2385</v>
      </c>
      <c r="G17" s="2625"/>
      <c r="H17" s="2600"/>
      <c r="I17" s="2601"/>
      <c r="J17" s="3423"/>
      <c r="K17" s="342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3"/>
      <c r="K18" s="342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3"/>
      <c r="K19" s="342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3">
        <v>3</v>
      </c>
      <c r="K20" s="342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3"/>
      <c r="K21" s="342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3"/>
      <c r="K22" s="342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3"/>
      <c r="K23" s="342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3"/>
      <c r="K24" s="342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3">
        <v>1</v>
      </c>
      <c r="K36" s="342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3"/>
      <c r="K37" s="342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3"/>
      <c r="K38" s="342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3"/>
      <c r="K39" s="342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3"/>
      <c r="K40" s="342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7"/>
      <c r="M4" s="2488"/>
      <c r="N4" s="2488"/>
      <c r="O4" s="2488"/>
      <c r="P4" s="3443" t="s">
        <v>1672</v>
      </c>
      <c r="Q4" s="3444"/>
      <c r="R4" s="3438" t="s">
        <v>1668</v>
      </c>
      <c r="S4" s="3439"/>
      <c r="T4" s="3438" t="s">
        <v>1669</v>
      </c>
      <c r="U4" s="3439"/>
      <c r="V4" s="3400" t="s">
        <v>1670</v>
      </c>
      <c r="W4" s="3400"/>
      <c r="X4" s="1265"/>
      <c r="Y4" s="3438" t="s">
        <v>1672</v>
      </c>
      <c r="Z4" s="3439"/>
      <c r="AA4" s="3437" t="s">
        <v>1668</v>
      </c>
      <c r="AB4" s="3437" t="s">
        <v>1669</v>
      </c>
      <c r="AC4" s="3437" t="s">
        <v>1670</v>
      </c>
    </row>
    <row r="5" spans="1:29">
      <c r="A5" s="348"/>
      <c r="B5" s="349"/>
      <c r="C5" s="3442" t="s">
        <v>1673</v>
      </c>
      <c r="D5" s="3378"/>
      <c r="E5" s="3440" t="s">
        <v>1674</v>
      </c>
      <c r="F5" s="3441"/>
      <c r="G5" s="3442" t="s">
        <v>1675</v>
      </c>
      <c r="H5" s="3378"/>
      <c r="I5" s="3442" t="s">
        <v>1676</v>
      </c>
      <c r="J5" s="3378"/>
      <c r="K5" s="1745"/>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1745"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1" t="s">
        <v>1680</v>
      </c>
      <c r="Q7" s="3402"/>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3"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4"/>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4"/>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4"/>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4"/>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4"/>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4"/>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4"/>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4"/>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4"/>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400"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400"/>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40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3"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4"/>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4"/>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4"/>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4"/>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4"/>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860"/>
      <c r="M5" s="861"/>
      <c r="N5" s="861"/>
      <c r="O5" s="861"/>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860"/>
      <c r="M6" s="861"/>
      <c r="N6" s="861"/>
      <c r="O6" s="861"/>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8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7"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8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3407</v>
      </c>
      <c r="D26" s="2858"/>
      <c r="E26" s="2849">
        <v>0.43</v>
      </c>
      <c r="F26" s="2846"/>
      <c r="G26" s="2846"/>
    </row>
    <row r="27" spans="1:13" ht="19.5" customHeight="1" thickBot="1">
      <c r="A27" s="3496"/>
      <c r="B27" s="348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92" t="s">
        <v>2651</v>
      </c>
      <c r="C75" s="2832" t="s">
        <v>2652</v>
      </c>
      <c r="D75" s="2832" t="s">
        <v>2653</v>
      </c>
      <c r="E75" s="2858">
        <v>0.2</v>
      </c>
      <c r="F75" s="2858">
        <v>25</v>
      </c>
    </row>
    <row r="76" spans="1:7" ht="26">
      <c r="A76" s="2858">
        <v>2</v>
      </c>
      <c r="B76" s="3491"/>
      <c r="C76" s="2832" t="s">
        <v>2654</v>
      </c>
      <c r="D76" s="2832" t="s">
        <v>2655</v>
      </c>
      <c r="E76" s="2858">
        <v>0.2</v>
      </c>
      <c r="F76" s="2858">
        <v>25</v>
      </c>
    </row>
    <row r="77" spans="1:7" ht="26">
      <c r="A77" s="2858">
        <v>3</v>
      </c>
      <c r="B77" s="3491"/>
      <c r="C77" s="2832" t="s">
        <v>2656</v>
      </c>
      <c r="D77" s="2832" t="s">
        <v>2657</v>
      </c>
      <c r="E77" s="2858">
        <v>0.2</v>
      </c>
      <c r="F77" s="2858">
        <v>25</v>
      </c>
    </row>
    <row r="78" spans="1:7" ht="14">
      <c r="A78" s="2858">
        <v>4</v>
      </c>
      <c r="B78" s="3491"/>
      <c r="C78" s="2832" t="s">
        <v>2658</v>
      </c>
      <c r="D78" s="2832" t="s">
        <v>2659</v>
      </c>
      <c r="E78" s="2858">
        <v>0.15</v>
      </c>
      <c r="F78" s="2858">
        <v>20</v>
      </c>
    </row>
    <row r="79" spans="1:7" ht="26">
      <c r="A79" s="2858">
        <v>5</v>
      </c>
      <c r="B79" s="3491"/>
      <c r="C79" s="2832" t="s">
        <v>2660</v>
      </c>
      <c r="D79" s="2832" t="s">
        <v>2661</v>
      </c>
      <c r="E79" s="2858">
        <v>0.15</v>
      </c>
      <c r="F79" s="2858">
        <v>20</v>
      </c>
    </row>
    <row r="80" spans="1:7" ht="26">
      <c r="A80" s="2858">
        <v>6</v>
      </c>
      <c r="B80" s="3491"/>
      <c r="C80" s="2832" t="s">
        <v>2662</v>
      </c>
      <c r="D80" s="2832" t="s">
        <v>2663</v>
      </c>
      <c r="E80" s="2858">
        <v>0.15</v>
      </c>
      <c r="F80" s="2858">
        <v>20</v>
      </c>
    </row>
    <row r="81" spans="1:6" ht="26">
      <c r="A81" s="2858">
        <v>7</v>
      </c>
      <c r="B81" s="3491"/>
      <c r="C81" s="2832" t="s">
        <v>2664</v>
      </c>
      <c r="D81" s="2832" t="s">
        <v>2665</v>
      </c>
      <c r="E81" s="2858">
        <v>0.15</v>
      </c>
      <c r="F81" s="2858">
        <v>20</v>
      </c>
    </row>
    <row r="82" spans="1:6" ht="26">
      <c r="A82" s="2858">
        <v>8</v>
      </c>
      <c r="B82" s="3491"/>
      <c r="C82" s="2832" t="s">
        <v>2666</v>
      </c>
      <c r="D82" s="2832" t="s">
        <v>2667</v>
      </c>
      <c r="E82" s="2858">
        <v>0.1</v>
      </c>
      <c r="F82" s="2858">
        <v>15</v>
      </c>
    </row>
    <row r="83" spans="1:6" ht="26">
      <c r="A83" s="2858">
        <v>9</v>
      </c>
      <c r="B83" s="3491"/>
      <c r="C83" s="2832" t="s">
        <v>2668</v>
      </c>
      <c r="D83" s="2832" t="s">
        <v>2669</v>
      </c>
      <c r="E83" s="2858">
        <v>0.1</v>
      </c>
      <c r="F83" s="2858">
        <v>15</v>
      </c>
    </row>
    <row r="84" spans="1:6" ht="26">
      <c r="A84" s="2858">
        <v>10</v>
      </c>
      <c r="B84" s="3491"/>
      <c r="C84" s="2832" t="s">
        <v>2670</v>
      </c>
      <c r="D84" s="2832" t="s">
        <v>2671</v>
      </c>
      <c r="E84" s="2858">
        <v>0.1</v>
      </c>
      <c r="F84" s="2858">
        <v>15</v>
      </c>
    </row>
    <row r="85" spans="1:6" ht="26">
      <c r="A85" s="2858">
        <v>11</v>
      </c>
      <c r="B85" s="3491"/>
      <c r="C85" s="2832" t="s">
        <v>2672</v>
      </c>
      <c r="D85" s="2832" t="s">
        <v>2673</v>
      </c>
      <c r="E85" s="2858">
        <v>0.1</v>
      </c>
      <c r="F85" s="2858">
        <v>15</v>
      </c>
    </row>
    <row r="86" spans="1:6" ht="26">
      <c r="A86" s="2858">
        <v>12</v>
      </c>
      <c r="B86" s="3491"/>
      <c r="C86" s="2832" t="s">
        <v>2674</v>
      </c>
      <c r="D86" s="2832" t="s">
        <v>2675</v>
      </c>
      <c r="E86" s="2858">
        <v>0.1</v>
      </c>
      <c r="F86" s="2858">
        <v>15</v>
      </c>
    </row>
    <row r="87" spans="1:6" ht="14">
      <c r="A87" s="2858">
        <v>13</v>
      </c>
      <c r="B87" s="3491"/>
      <c r="C87" s="2832" t="s">
        <v>2676</v>
      </c>
      <c r="D87" s="2832" t="s">
        <v>2677</v>
      </c>
      <c r="E87" s="2858">
        <v>0.1</v>
      </c>
      <c r="F87" s="2858">
        <v>15</v>
      </c>
    </row>
    <row r="88" spans="1:6" ht="14">
      <c r="A88" s="2858">
        <v>14</v>
      </c>
      <c r="B88" s="3491"/>
      <c r="C88" s="2832" t="s">
        <v>2678</v>
      </c>
      <c r="D88" s="2832" t="s">
        <v>2679</v>
      </c>
      <c r="E88" s="2858">
        <v>0.1</v>
      </c>
      <c r="F88" s="2858">
        <v>15</v>
      </c>
    </row>
    <row r="89" spans="1:6" ht="14">
      <c r="A89" s="2858">
        <v>15</v>
      </c>
      <c r="B89" s="3491"/>
      <c r="C89" s="2832" t="s">
        <v>2680</v>
      </c>
      <c r="D89" s="2832" t="s">
        <v>2681</v>
      </c>
      <c r="E89" s="2858">
        <v>0.1</v>
      </c>
      <c r="F89" s="2858">
        <v>15</v>
      </c>
    </row>
    <row r="90" spans="1:6" ht="26">
      <c r="A90" s="2858">
        <v>16</v>
      </c>
      <c r="B90" s="3491"/>
      <c r="C90" s="2832" t="s">
        <v>2682</v>
      </c>
      <c r="D90" s="2832" t="s">
        <v>2683</v>
      </c>
      <c r="E90" s="2858">
        <v>0.1</v>
      </c>
      <c r="F90" s="2858">
        <v>15</v>
      </c>
    </row>
    <row r="91" spans="1:6" ht="26">
      <c r="A91" s="2858">
        <v>17</v>
      </c>
      <c r="B91" s="3497"/>
      <c r="C91" s="2832" t="s">
        <v>2684</v>
      </c>
      <c r="D91" s="2832" t="s">
        <v>2685</v>
      </c>
      <c r="E91" s="2858">
        <v>0.1</v>
      </c>
      <c r="F91" s="2858">
        <v>15</v>
      </c>
    </row>
    <row r="92" spans="1:6" ht="14">
      <c r="A92" s="2858">
        <v>18</v>
      </c>
      <c r="B92" s="3492" t="s">
        <v>2686</v>
      </c>
      <c r="C92" s="2832" t="s">
        <v>2687</v>
      </c>
      <c r="D92" s="2832" t="s">
        <v>2688</v>
      </c>
      <c r="E92" s="2858">
        <v>0.2</v>
      </c>
      <c r="F92" s="2858">
        <v>25</v>
      </c>
    </row>
    <row r="93" spans="1:6" ht="26">
      <c r="A93" s="2858">
        <v>19</v>
      </c>
      <c r="B93" s="3491"/>
      <c r="C93" s="2832" t="s">
        <v>2689</v>
      </c>
      <c r="D93" s="2832" t="s">
        <v>2690</v>
      </c>
      <c r="E93" s="2858">
        <v>0.2</v>
      </c>
      <c r="F93" s="2858">
        <v>25</v>
      </c>
    </row>
    <row r="94" spans="1:6" ht="14">
      <c r="A94" s="2858">
        <v>20</v>
      </c>
      <c r="B94" s="3491"/>
      <c r="C94" s="2832" t="s">
        <v>2691</v>
      </c>
      <c r="D94" s="2832" t="s">
        <v>2692</v>
      </c>
      <c r="E94" s="2858">
        <v>0.15</v>
      </c>
      <c r="F94" s="2858">
        <v>20</v>
      </c>
    </row>
    <row r="95" spans="1:6" ht="26">
      <c r="A95" s="2858">
        <v>21</v>
      </c>
      <c r="B95" s="3491"/>
      <c r="C95" s="2832" t="s">
        <v>2693</v>
      </c>
      <c r="D95" s="2832" t="s">
        <v>2694</v>
      </c>
      <c r="E95" s="2858">
        <v>0.15</v>
      </c>
      <c r="F95" s="2858">
        <v>20</v>
      </c>
    </row>
    <row r="96" spans="1:6" ht="26">
      <c r="A96" s="2858">
        <v>22</v>
      </c>
      <c r="B96" s="3491"/>
      <c r="C96" s="2832" t="s">
        <v>2695</v>
      </c>
      <c r="D96" s="2832" t="s">
        <v>2696</v>
      </c>
      <c r="E96" s="2858">
        <v>0.15</v>
      </c>
      <c r="F96" s="2858">
        <v>20</v>
      </c>
    </row>
    <row r="97" spans="1:6" ht="39">
      <c r="A97" s="2858">
        <v>23</v>
      </c>
      <c r="B97" s="3491"/>
      <c r="C97" s="2832" t="s">
        <v>2697</v>
      </c>
      <c r="D97" s="2832" t="s">
        <v>2698</v>
      </c>
      <c r="E97" s="2858">
        <v>0.15</v>
      </c>
      <c r="F97" s="2858">
        <v>20</v>
      </c>
    </row>
    <row r="98" spans="1:6" ht="14">
      <c r="A98" s="2858">
        <v>24</v>
      </c>
      <c r="B98" s="3491"/>
      <c r="C98" s="2832" t="s">
        <v>2699</v>
      </c>
      <c r="D98" s="2832" t="s">
        <v>2700</v>
      </c>
      <c r="E98" s="2858">
        <v>0.1</v>
      </c>
      <c r="F98" s="2858">
        <v>15</v>
      </c>
    </row>
    <row r="99" spans="1:6" ht="26">
      <c r="A99" s="2858">
        <v>25</v>
      </c>
      <c r="B99" s="3491"/>
      <c r="C99" s="2832" t="s">
        <v>2701</v>
      </c>
      <c r="D99" s="2832" t="s">
        <v>2702</v>
      </c>
      <c r="E99" s="2858">
        <v>0.1</v>
      </c>
      <c r="F99" s="2858">
        <v>15</v>
      </c>
    </row>
    <row r="100" spans="1:6" ht="26">
      <c r="A100" s="2858">
        <v>26</v>
      </c>
      <c r="B100" s="3491"/>
      <c r="C100" s="2832" t="s">
        <v>2703</v>
      </c>
      <c r="D100" s="2832" t="s">
        <v>2704</v>
      </c>
      <c r="E100" s="2858">
        <v>0.1</v>
      </c>
      <c r="F100" s="2858">
        <v>15</v>
      </c>
    </row>
    <row r="101" spans="1:6" ht="26">
      <c r="A101" s="2858">
        <v>27</v>
      </c>
      <c r="B101" s="3491"/>
      <c r="C101" s="2832" t="s">
        <v>2705</v>
      </c>
      <c r="D101" s="2832" t="s">
        <v>2706</v>
      </c>
      <c r="E101" s="2858">
        <v>0.1</v>
      </c>
      <c r="F101" s="2858">
        <v>15</v>
      </c>
    </row>
    <row r="102" spans="1:6" ht="26">
      <c r="A102" s="2858">
        <v>28</v>
      </c>
      <c r="B102" s="3491"/>
      <c r="C102" s="2832" t="s">
        <v>2707</v>
      </c>
      <c r="D102" s="2832" t="s">
        <v>2708</v>
      </c>
      <c r="E102" s="2858">
        <v>0.1</v>
      </c>
      <c r="F102" s="2858">
        <v>15</v>
      </c>
    </row>
    <row r="103" spans="1:6" ht="26">
      <c r="A103" s="2858">
        <v>29</v>
      </c>
      <c r="B103" s="3491"/>
      <c r="C103" s="2832" t="s">
        <v>2709</v>
      </c>
      <c r="D103" s="2832" t="s">
        <v>2710</v>
      </c>
      <c r="E103" s="2858">
        <v>0.1</v>
      </c>
      <c r="F103" s="2858">
        <v>15</v>
      </c>
    </row>
    <row r="104" spans="1:6" ht="26">
      <c r="A104" s="2858">
        <v>30</v>
      </c>
      <c r="B104" s="3491"/>
      <c r="C104" s="2832" t="s">
        <v>2711</v>
      </c>
      <c r="D104" s="2832" t="s">
        <v>2712</v>
      </c>
      <c r="E104" s="2858">
        <v>0.1</v>
      </c>
      <c r="F104" s="2858">
        <v>15</v>
      </c>
    </row>
    <row r="105" spans="1:6" ht="26">
      <c r="A105" s="2858">
        <v>31</v>
      </c>
      <c r="B105" s="3491"/>
      <c r="C105" s="2832" t="s">
        <v>2713</v>
      </c>
      <c r="D105" s="2832" t="s">
        <v>2714</v>
      </c>
      <c r="E105" s="2858">
        <v>0.1</v>
      </c>
      <c r="F105" s="2858">
        <v>15</v>
      </c>
    </row>
    <row r="106" spans="1:6" ht="26">
      <c r="A106" s="2858">
        <v>32</v>
      </c>
      <c r="B106" s="3491"/>
      <c r="C106" s="2832" t="s">
        <v>2715</v>
      </c>
      <c r="D106" s="2832" t="s">
        <v>2716</v>
      </c>
      <c r="E106" s="2858">
        <v>0.1</v>
      </c>
      <c r="F106" s="2858">
        <v>15</v>
      </c>
    </row>
    <row r="107" spans="1:6" ht="26">
      <c r="A107" s="2858">
        <v>33</v>
      </c>
      <c r="B107" s="3491"/>
      <c r="C107" s="2832" t="s">
        <v>2717</v>
      </c>
      <c r="D107" s="2832" t="s">
        <v>2718</v>
      </c>
      <c r="E107" s="2858">
        <v>0.1</v>
      </c>
      <c r="F107" s="2858">
        <v>15</v>
      </c>
    </row>
    <row r="108" spans="1:6" ht="26">
      <c r="A108" s="2858">
        <v>34</v>
      </c>
      <c r="B108" s="3497"/>
      <c r="C108" s="2832" t="s">
        <v>2719</v>
      </c>
      <c r="D108" s="2832" t="s">
        <v>2720</v>
      </c>
      <c r="E108" s="2858">
        <v>0.1</v>
      </c>
      <c r="F108" s="2858">
        <v>15</v>
      </c>
    </row>
    <row r="109" spans="1:6" ht="26">
      <c r="A109" s="2858">
        <v>35</v>
      </c>
      <c r="B109" s="3492" t="s">
        <v>2721</v>
      </c>
      <c r="C109" s="2858" t="s">
        <v>2722</v>
      </c>
      <c r="D109" s="2832" t="s">
        <v>2723</v>
      </c>
      <c r="E109" s="2858">
        <v>0.15</v>
      </c>
      <c r="F109" s="2858">
        <v>20</v>
      </c>
    </row>
    <row r="110" spans="1:6" ht="26">
      <c r="A110" s="2858">
        <v>36</v>
      </c>
      <c r="B110" s="3491"/>
      <c r="C110" s="2858" t="s">
        <v>2724</v>
      </c>
      <c r="D110" s="2832" t="s">
        <v>2725</v>
      </c>
      <c r="E110" s="2858">
        <v>0.15</v>
      </c>
      <c r="F110" s="2858">
        <v>20</v>
      </c>
    </row>
    <row r="111" spans="1:6" ht="26">
      <c r="A111" s="2858">
        <v>37</v>
      </c>
      <c r="B111" s="3491"/>
      <c r="C111" s="2858" t="s">
        <v>2726</v>
      </c>
      <c r="D111" s="2832" t="s">
        <v>2727</v>
      </c>
      <c r="E111" s="2858">
        <v>0.15</v>
      </c>
      <c r="F111" s="2858">
        <v>20</v>
      </c>
    </row>
    <row r="112" spans="1:6" ht="14">
      <c r="A112" s="2858">
        <v>38</v>
      </c>
      <c r="B112" s="3491"/>
      <c r="C112" s="2858" t="s">
        <v>2728</v>
      </c>
      <c r="D112" s="2832" t="s">
        <v>2729</v>
      </c>
      <c r="E112" s="2858">
        <v>0.1</v>
      </c>
      <c r="F112" s="2858">
        <v>15</v>
      </c>
    </row>
    <row r="113" spans="1:6" ht="26">
      <c r="A113" s="2858">
        <v>39</v>
      </c>
      <c r="B113" s="3491"/>
      <c r="C113" s="2858" t="s">
        <v>2730</v>
      </c>
      <c r="D113" s="2832" t="s">
        <v>2731</v>
      </c>
      <c r="E113" s="2858">
        <v>0.1</v>
      </c>
      <c r="F113" s="2858">
        <v>15</v>
      </c>
    </row>
    <row r="114" spans="1:6" ht="26">
      <c r="A114" s="2858">
        <v>40</v>
      </c>
      <c r="B114" s="3497"/>
      <c r="C114" s="2858" t="s">
        <v>2732</v>
      </c>
      <c r="D114" s="2832" t="s">
        <v>2733</v>
      </c>
      <c r="E114" s="2858">
        <v>0.1</v>
      </c>
      <c r="F114" s="2858">
        <v>15</v>
      </c>
    </row>
    <row r="115" spans="1:6" ht="26">
      <c r="A115" s="2858">
        <v>41</v>
      </c>
      <c r="B115" s="3485" t="s">
        <v>2734</v>
      </c>
      <c r="C115" s="2858" t="s">
        <v>2735</v>
      </c>
      <c r="D115" s="2832" t="s">
        <v>2736</v>
      </c>
      <c r="E115" s="2858">
        <v>0.1</v>
      </c>
      <c r="F115" s="2858">
        <v>15</v>
      </c>
    </row>
    <row r="116" spans="1:6" ht="14">
      <c r="A116" s="2858">
        <v>42</v>
      </c>
      <c r="B116" s="3485"/>
      <c r="C116" s="2858" t="s">
        <v>2737</v>
      </c>
      <c r="D116" s="2832" t="s">
        <v>2738</v>
      </c>
      <c r="E116" s="2858">
        <v>0.1</v>
      </c>
      <c r="F116" s="2858">
        <v>15</v>
      </c>
    </row>
    <row r="117" spans="1:6" ht="26">
      <c r="A117" s="2858">
        <v>43</v>
      </c>
      <c r="B117" s="3485"/>
      <c r="C117" s="2858" t="s">
        <v>2739</v>
      </c>
      <c r="D117" s="2832" t="s">
        <v>2740</v>
      </c>
      <c r="E117" s="2858">
        <v>0.1</v>
      </c>
      <c r="F117" s="2858">
        <v>15</v>
      </c>
    </row>
    <row r="118" spans="1:6" ht="26">
      <c r="A118" s="2858">
        <v>44</v>
      </c>
      <c r="B118" s="3492" t="s">
        <v>2741</v>
      </c>
      <c r="C118" s="2858" t="s">
        <v>2742</v>
      </c>
      <c r="D118" s="2832" t="s">
        <v>2743</v>
      </c>
      <c r="E118" s="2858">
        <v>0.1</v>
      </c>
      <c r="F118" s="2858">
        <v>15</v>
      </c>
    </row>
    <row r="119" spans="1:6" ht="26">
      <c r="A119" s="2858">
        <v>45</v>
      </c>
      <c r="B119" s="3497"/>
      <c r="C119" s="2832" t="s">
        <v>2744</v>
      </c>
      <c r="D119" s="2832" t="s">
        <v>2745</v>
      </c>
      <c r="E119" s="2858">
        <v>0.1</v>
      </c>
      <c r="F119" s="2858">
        <v>15</v>
      </c>
    </row>
    <row r="120" spans="1:6" ht="26">
      <c r="A120" s="2858">
        <v>46</v>
      </c>
      <c r="B120" s="3492" t="s">
        <v>2746</v>
      </c>
      <c r="C120" s="2858" t="s">
        <v>2747</v>
      </c>
      <c r="D120" s="2832" t="s">
        <v>2748</v>
      </c>
      <c r="E120" s="2858">
        <v>0.1</v>
      </c>
      <c r="F120" s="2858">
        <v>15</v>
      </c>
    </row>
    <row r="121" spans="1:6" ht="26">
      <c r="A121" s="2858">
        <v>47</v>
      </c>
      <c r="B121" s="3497"/>
      <c r="C121" s="2858" t="s">
        <v>2749</v>
      </c>
      <c r="D121" s="2832" t="s">
        <v>2750</v>
      </c>
      <c r="E121" s="2858">
        <v>0.1</v>
      </c>
      <c r="F121" s="2858">
        <v>15</v>
      </c>
    </row>
    <row r="122" spans="1:6" ht="26">
      <c r="A122" s="2858">
        <v>48</v>
      </c>
      <c r="B122" s="3492" t="s">
        <v>2751</v>
      </c>
      <c r="C122" s="2858" t="s">
        <v>2752</v>
      </c>
      <c r="D122" s="2832" t="s">
        <v>2753</v>
      </c>
      <c r="E122" s="2858">
        <v>0.1</v>
      </c>
      <c r="F122" s="2858">
        <v>15</v>
      </c>
    </row>
    <row r="123" spans="1:6" ht="14">
      <c r="A123" s="2858">
        <v>49</v>
      </c>
      <c r="B123" s="3497"/>
      <c r="C123" s="2858" t="s">
        <v>2754</v>
      </c>
      <c r="D123" s="2832" t="s">
        <v>2755</v>
      </c>
      <c r="E123" s="2858">
        <v>0.1</v>
      </c>
      <c r="F123" s="2858">
        <v>15</v>
      </c>
    </row>
    <row r="124" spans="1:6" ht="26">
      <c r="A124" s="2858">
        <v>50</v>
      </c>
      <c r="B124" s="3485" t="s">
        <v>2756</v>
      </c>
      <c r="C124" s="2858" t="s">
        <v>2757</v>
      </c>
      <c r="D124" s="2832" t="s">
        <v>2758</v>
      </c>
      <c r="E124" s="2858">
        <v>0.1</v>
      </c>
      <c r="F124" s="2858">
        <v>15</v>
      </c>
    </row>
    <row r="125" spans="1:6" ht="26">
      <c r="A125" s="2858">
        <v>51</v>
      </c>
      <c r="B125" s="3485"/>
      <c r="C125" s="2858" t="s">
        <v>2759</v>
      </c>
      <c r="D125" s="2832" t="s">
        <v>2760</v>
      </c>
      <c r="E125" s="2858">
        <v>0.1</v>
      </c>
      <c r="F125" s="2858">
        <v>15</v>
      </c>
    </row>
    <row r="126" spans="1:6" ht="26">
      <c r="A126" s="2858">
        <v>52</v>
      </c>
      <c r="B126" s="3485" t="s">
        <v>2761</v>
      </c>
      <c r="C126" s="2858" t="s">
        <v>2762</v>
      </c>
      <c r="D126" s="2832" t="s">
        <v>2763</v>
      </c>
      <c r="E126" s="2858">
        <v>0.1</v>
      </c>
      <c r="F126" s="2858">
        <v>15</v>
      </c>
    </row>
    <row r="127" spans="1:6" ht="26">
      <c r="A127" s="2858">
        <v>53</v>
      </c>
      <c r="B127" s="348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5" t="s">
        <v>2769</v>
      </c>
      <c r="C129" s="2858" t="s">
        <v>2770</v>
      </c>
      <c r="D129" s="2832" t="s">
        <v>2771</v>
      </c>
      <c r="E129" s="2858">
        <v>0.1</v>
      </c>
      <c r="F129" s="2858">
        <v>15</v>
      </c>
    </row>
    <row r="130" spans="1:6" ht="14">
      <c r="A130" s="2858">
        <v>56</v>
      </c>
      <c r="B130" s="3485"/>
      <c r="C130" s="2858" t="s">
        <v>2772</v>
      </c>
      <c r="D130" s="2832" t="s">
        <v>2773</v>
      </c>
      <c r="E130" s="2858">
        <v>0.1</v>
      </c>
      <c r="F130" s="2858">
        <v>15</v>
      </c>
    </row>
    <row r="131" spans="1:6" ht="26">
      <c r="A131" s="2858">
        <v>57</v>
      </c>
      <c r="B131" s="3485"/>
      <c r="C131" s="2858" t="s">
        <v>2774</v>
      </c>
      <c r="D131" s="2832" t="s">
        <v>2775</v>
      </c>
      <c r="E131" s="2858">
        <v>0.1</v>
      </c>
      <c r="F131" s="2858">
        <v>15</v>
      </c>
    </row>
    <row r="132" spans="1:6" ht="26">
      <c r="A132" s="2858">
        <v>58</v>
      </c>
      <c r="B132" s="3485" t="s">
        <v>2776</v>
      </c>
      <c r="C132" s="2858" t="s">
        <v>2777</v>
      </c>
      <c r="D132" s="2832" t="s">
        <v>2778</v>
      </c>
      <c r="E132" s="2858">
        <v>0.1</v>
      </c>
      <c r="F132" s="2858">
        <v>15</v>
      </c>
    </row>
    <row r="133" spans="1:6" ht="26">
      <c r="A133" s="2858">
        <v>59</v>
      </c>
      <c r="B133" s="3485"/>
      <c r="C133" s="2858" t="s">
        <v>2779</v>
      </c>
      <c r="D133" s="2832" t="s">
        <v>2780</v>
      </c>
      <c r="E133" s="2858">
        <v>0.1</v>
      </c>
      <c r="F133" s="2858">
        <v>15</v>
      </c>
    </row>
    <row r="134" spans="1:6" ht="26">
      <c r="A134" s="2858">
        <v>60</v>
      </c>
      <c r="B134" s="3492" t="s">
        <v>2781</v>
      </c>
      <c r="C134" s="2858" t="s">
        <v>2782</v>
      </c>
      <c r="D134" s="2832" t="s">
        <v>2783</v>
      </c>
      <c r="E134" s="2858">
        <v>0.1</v>
      </c>
      <c r="F134" s="2858">
        <v>15</v>
      </c>
    </row>
    <row r="135" spans="1:6" ht="26">
      <c r="A135" s="2858">
        <v>61</v>
      </c>
      <c r="B135" s="349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5" t="s">
        <v>2789</v>
      </c>
      <c r="C137" s="2858" t="s">
        <v>2790</v>
      </c>
      <c r="D137" s="2832" t="s">
        <v>2791</v>
      </c>
      <c r="E137" s="2858">
        <v>0.1</v>
      </c>
      <c r="F137" s="2858">
        <v>15</v>
      </c>
    </row>
    <row r="138" spans="1:6" ht="14">
      <c r="A138" s="2858">
        <v>64</v>
      </c>
      <c r="B138" s="348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210</v>
      </c>
    </row>
    <row r="6" spans="1:5" ht="15.5">
      <c r="B6" s="3180"/>
      <c r="C6" s="1392" t="s">
        <v>911</v>
      </c>
      <c r="D6" s="797" t="str">
        <f ca="1">NUMBERSTRING(INT(D5*10000),2)&amp;"元整"</f>
        <v>贰佰壹拾万元整</v>
      </c>
    </row>
    <row r="7" spans="1:5" ht="15.5">
      <c r="B7" s="3185"/>
      <c r="C7" s="1393" t="s">
        <v>912</v>
      </c>
      <c r="D7" s="798">
        <f ca="1">结果表!H102</f>
        <v>25126</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210</v>
      </c>
    </row>
    <row r="14" spans="1:5" ht="15.5">
      <c r="B14" s="3180"/>
      <c r="C14" s="1392" t="s">
        <v>911</v>
      </c>
      <c r="D14" s="797" t="str">
        <f ca="1">NUMBERSTRING(INT(D13*10000),2)&amp;"元整"</f>
        <v>贰佰壹拾万元整</v>
      </c>
    </row>
    <row r="15" spans="1:5" ht="15.5">
      <c r="B15" s="3185"/>
      <c r="C15" s="1393" t="s">
        <v>921</v>
      </c>
      <c r="D15" s="806">
        <f ca="1">结果表!H108</f>
        <v>25126</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210</v>
      </c>
      <c r="I4" s="801">
        <f ca="1">结果表!I118</f>
        <v>25126</v>
      </c>
    </row>
    <row r="5" spans="1:9" ht="30" customHeight="1">
      <c r="A5" s="3191" t="s">
        <v>927</v>
      </c>
      <c r="B5" s="3191"/>
      <c r="C5" s="3191"/>
      <c r="D5" s="3191" t="str">
        <f>结果表!D119</f>
        <v>零元整</v>
      </c>
      <c r="E5" s="3191"/>
      <c r="F5" s="3191" t="str">
        <f>结果表!F119</f>
        <v>零元整</v>
      </c>
      <c r="G5" s="3191"/>
      <c r="H5" s="3191" t="str">
        <f ca="1">结果表!H119</f>
        <v>贰佰壹拾万元整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210</v>
      </c>
      <c r="E8" s="3192"/>
      <c r="F8" s="3192"/>
      <c r="G8" s="3192"/>
      <c r="H8" s="3192"/>
      <c r="I8" s="3192"/>
    </row>
    <row r="9" spans="1:9" ht="15.5">
      <c r="A9" s="3191" t="s">
        <v>927</v>
      </c>
      <c r="B9" s="3191"/>
      <c r="C9" s="3191"/>
      <c r="D9" s="3191" t="str">
        <f ca="1">结果表!D123</f>
        <v>贰佰壹拾万元整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2025-11-12T08:51:06Z</dcterms:modified>
</cp:coreProperties>
</file>