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90" windowWidth="8865" windowHeight="11670" firstSheet="2" activeTab="6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3号院" sheetId="55" r:id="rId6"/>
    <sheet name="系统读取表" sheetId="56" r:id="rId7"/>
  </sheets>
  <externalReferences>
    <externalReference r:id="rId8"/>
  </externalReferences>
  <calcPr calcId="144525"/>
</workbook>
</file>

<file path=xl/calcChain.xml><?xml version="1.0" encoding="utf-8"?>
<calcChain xmlns="http://schemas.openxmlformats.org/spreadsheetml/2006/main">
  <c r="B10" i="56" l="1"/>
  <c r="F23" i="56"/>
  <c r="E23" i="56"/>
  <c r="F22" i="56"/>
  <c r="E22" i="56"/>
  <c r="F21" i="56"/>
  <c r="E21" i="56"/>
  <c r="F20" i="56"/>
  <c r="E20" i="56"/>
  <c r="F19" i="56"/>
  <c r="E19" i="56"/>
  <c r="F18" i="56"/>
  <c r="E18" i="56"/>
  <c r="F17" i="56"/>
  <c r="E17" i="56"/>
  <c r="F16" i="56"/>
  <c r="E16" i="56"/>
  <c r="F15" i="56"/>
  <c r="E15" i="56"/>
  <c r="I14" i="56"/>
  <c r="H14" i="56"/>
  <c r="C14" i="56"/>
  <c r="B14" i="56"/>
  <c r="D14" i="56" s="1"/>
  <c r="C8" i="56"/>
  <c r="B8" i="56"/>
  <c r="D8" i="56" s="1"/>
  <c r="B7" i="56"/>
  <c r="C7" i="56" s="1"/>
  <c r="C6" i="56"/>
  <c r="B2" i="56"/>
  <c r="D6" i="56" s="1"/>
  <c r="F14" i="56" l="1"/>
  <c r="B5" i="56"/>
  <c r="D7" i="56"/>
  <c r="D2" i="55"/>
  <c r="D3" i="55"/>
  <c r="D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1" i="55"/>
  <c r="C5" i="56" l="1"/>
  <c r="D5" i="56"/>
  <c r="W2" i="52"/>
  <c r="U2" i="52"/>
  <c r="S2" i="52"/>
  <c r="I16" i="52" l="1"/>
  <c r="C16" i="52"/>
  <c r="D16" i="52"/>
  <c r="E16" i="52"/>
  <c r="F16" i="52"/>
  <c r="G16" i="52"/>
  <c r="H16" i="52"/>
  <c r="J16" i="52"/>
  <c r="K16" i="52"/>
  <c r="L16" i="52"/>
  <c r="G17" i="52" l="1"/>
  <c r="U3" i="52" s="1"/>
  <c r="C17" i="52"/>
  <c r="K17" i="52"/>
  <c r="I17" i="52"/>
  <c r="W3" i="52" s="1"/>
  <c r="E17" i="52"/>
  <c r="S3" i="52" s="1"/>
  <c r="X5" i="52"/>
  <c r="V5" i="52"/>
  <c r="B18" i="52" l="1"/>
  <c r="U23" i="52"/>
  <c r="U24" i="52" s="1"/>
  <c r="W23" i="52"/>
  <c r="W24" i="52" s="1"/>
  <c r="S23" i="52"/>
  <c r="S24" i="52" s="1"/>
  <c r="O25" i="52" l="1"/>
</calcChain>
</file>

<file path=xl/sharedStrings.xml><?xml version="1.0" encoding="utf-8"?>
<sst xmlns="http://schemas.openxmlformats.org/spreadsheetml/2006/main" count="280" uniqueCount="117">
  <si>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</si>
  <si>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</si>
  <si>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</si>
  <si>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</si>
  <si>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</si>
  <si>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</si>
  <si>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</si>
  <si>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</si>
  <si>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</si>
  <si>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</si>
  <si>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</si>
  <si>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</si>
  <si>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</si>
  <si>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</si>
  <si>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</si>
  <si>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</si>
  <si>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</si>
  <si>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</si>
  <si>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</si>
  <si>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</si>
  <si>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</si>
  <si>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</si>
  <si>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</si>
  <si>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</si>
  <si>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</si>
  <si>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</si>
  <si>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</si>
  <si>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</si>
  <si>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</si>
  <si>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</si>
  <si>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</si>
  <si>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</si>
  <si>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</si>
  <si>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</si>
  <si>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</si>
  <si>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</si>
  <si>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</si>
  <si>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</si>
  <si>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</si>
  <si>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</si>
  <si>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</si>
  <si>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</si>
  <si>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</si>
  <si>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</si>
  <si>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</si>
  <si>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</si>
  <si>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</si>
  <si>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</si>
  <si>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</si>
  <si>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</si>
  <si>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</si>
  <si>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</si>
  <si>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</si>
  <si>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</si>
  <si>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</si>
  <si>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</si>
  <si>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</si>
  <si>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</si>
  <si>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</si>
  <si>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</si>
  <si>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</si>
  <si>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</si>
  <si>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</si>
  <si>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</si>
  <si>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</si>
  <si>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</si>
  <si>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</si>
  <si>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</si>
  <si>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</si>
  <si>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</si>
  <si>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</si>
  <si>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</si>
  <si>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</si>
  <si>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--</t>
  </si>
  <si>
    <t>裕中东里</t>
  </si>
  <si>
    <t>裕中东里</t>
    <phoneticPr fontId="1" type="noConversion"/>
  </si>
  <si>
    <t>裕中西里</t>
  </si>
  <si>
    <t>裕中西里</t>
    <phoneticPr fontId="1" type="noConversion"/>
  </si>
  <si>
    <t>裕民东里</t>
  </si>
  <si>
    <t>裕民东里</t>
    <phoneticPr fontId="1" type="noConversion"/>
  </si>
  <si>
    <t>裕民路3号院</t>
  </si>
  <si>
    <t>裕民路3号院</t>
    <phoneticPr fontId="1" type="noConversion"/>
  </si>
  <si>
    <t>——</t>
    <phoneticPr fontId="1" type="noConversion"/>
  </si>
  <si>
    <t>序号</t>
  </si>
  <si>
    <t>小区</t>
  </si>
  <si>
    <t>平米租金(元/㎡·月)</t>
  </si>
  <si>
    <t>——</t>
    <phoneticPr fontId="1" type="noConversion"/>
  </si>
  <si>
    <t>朝阳区裕中东里</t>
    <phoneticPr fontId="6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</si>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</sst>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Verdana"/>
      <family val="2"/>
    </font>
    <font>
      <sz val="11"/>
      <color theme="1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17" fontId="10" fillId="0" borderId="1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58" fontId="0" fillId="0" borderId="0" xfId="0" applyNumberForma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7" fontId="10" fillId="0" borderId="9" xfId="0" applyNumberFormat="1" applyFont="1" applyBorder="1" applyAlignment="1">
      <alignment horizontal="left" vertical="center"/>
    </xf>
    <xf numFmtId="0" fontId="14" fillId="3" borderId="1" xfId="3" applyFont="1" applyFill="1" applyBorder="1" applyAlignment="1" applyProtection="1">
      <alignment horizontal="left" vertical="center" wrapText="1"/>
    </xf>
    <xf numFmtId="0" fontId="14" fillId="4" borderId="0" xfId="3" applyFont="1" applyFill="1" applyBorder="1" applyAlignment="1" applyProtection="1">
      <alignment horizontal="left" vertical="center" wrapText="1"/>
      <protection locked="0"/>
    </xf>
    <xf numFmtId="0" fontId="3" fillId="4" borderId="0" xfId="3" applyFill="1" applyBorder="1" applyAlignment="1" applyProtection="1">
      <alignment horizontal="left"/>
      <protection locked="0"/>
    </xf>
    <xf numFmtId="0" fontId="3" fillId="4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4" fillId="3" borderId="1" xfId="3" applyNumberFormat="1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4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3" borderId="1" xfId="3" applyFill="1" applyBorder="1" applyAlignment="1" applyProtection="1">
      <alignment horizontal="left" vertical="center"/>
    </xf>
    <xf numFmtId="0" fontId="14" fillId="3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4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8</xdr:col>
      <xdr:colOff>399486</xdr:colOff>
      <xdr:row>24</xdr:row>
      <xdr:rowOff>142450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857250"/>
          <a:ext cx="4514286" cy="34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18</xdr:col>
      <xdr:colOff>532819</xdr:colOff>
      <xdr:row>7</xdr:row>
      <xdr:rowOff>104740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1028700"/>
          <a:ext cx="4647619" cy="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F15" workbookViewId="0">
      <selection activeCell="G20" sqref="G20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38" t="s">
        <v>13</v>
      </c>
      <c r="C1" s="35" t="s">
        <v>17</v>
      </c>
      <c r="D1" s="35"/>
      <c r="E1" s="35"/>
      <c r="F1" s="35"/>
      <c r="G1" s="35"/>
      <c r="H1" s="35"/>
      <c r="I1" s="35"/>
      <c r="J1" s="35"/>
      <c r="K1" s="35"/>
      <c r="L1" s="35"/>
      <c r="O1" s="34" t="s">
        <v>18</v>
      </c>
      <c r="P1" s="34"/>
      <c r="Q1" s="31" t="s">
        <v>65</v>
      </c>
      <c r="R1" s="31"/>
      <c r="S1" s="31" t="s">
        <v>66</v>
      </c>
      <c r="T1" s="31"/>
      <c r="U1" s="31" t="s">
        <v>67</v>
      </c>
      <c r="V1" s="31"/>
      <c r="W1" s="31" t="s">
        <v>68</v>
      </c>
      <c r="X1" s="31"/>
    </row>
    <row r="2" spans="2:24" x14ac:dyDescent="0.15">
      <c r="B2" s="39"/>
      <c r="C2" s="36" t="s">
        <v>75</v>
      </c>
      <c r="D2" s="37"/>
      <c r="E2" s="35" t="s">
        <v>77</v>
      </c>
      <c r="F2" s="35"/>
      <c r="G2" s="27" t="s">
        <v>79</v>
      </c>
      <c r="H2" s="28"/>
      <c r="I2" s="36" t="s">
        <v>81</v>
      </c>
      <c r="J2" s="37"/>
      <c r="K2" s="27"/>
      <c r="L2" s="28"/>
      <c r="O2" s="34" t="s">
        <v>19</v>
      </c>
      <c r="P2" s="34"/>
      <c r="Q2" s="41" t="s">
        <v>87</v>
      </c>
      <c r="R2" s="42"/>
      <c r="S2" s="43" t="str">
        <f>E2</f>
        <v>裕中西里</v>
      </c>
      <c r="T2" s="42"/>
      <c r="U2" s="43" t="str">
        <f>G2</f>
        <v>裕民东里</v>
      </c>
      <c r="V2" s="42"/>
      <c r="W2" s="43" t="str">
        <f>I2</f>
        <v>裕民路3号院</v>
      </c>
      <c r="X2" s="42"/>
    </row>
    <row r="3" spans="2:24" ht="45" customHeight="1" x14ac:dyDescent="0.15">
      <c r="B3" s="40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4" t="s">
        <v>20</v>
      </c>
      <c r="P3" s="34"/>
      <c r="Q3" s="41" t="s">
        <v>69</v>
      </c>
      <c r="R3" s="42"/>
      <c r="S3" s="43">
        <f>E17</f>
        <v>119.78</v>
      </c>
      <c r="T3" s="42"/>
      <c r="U3" s="43">
        <f>G17</f>
        <v>128.80000000000001</v>
      </c>
      <c r="V3" s="42"/>
      <c r="W3" s="43">
        <f>I17</f>
        <v>125.15</v>
      </c>
      <c r="X3" s="42"/>
    </row>
    <row r="4" spans="2:24" ht="24" x14ac:dyDescent="0.15">
      <c r="B4" s="5">
        <v>43709</v>
      </c>
      <c r="C4" s="16">
        <v>119.59</v>
      </c>
      <c r="D4" s="6">
        <v>132.53</v>
      </c>
      <c r="E4" s="6">
        <v>121.7</v>
      </c>
      <c r="F4" s="6">
        <v>128.19</v>
      </c>
      <c r="G4" s="16">
        <v>159.47</v>
      </c>
      <c r="H4" s="6">
        <v>136.97</v>
      </c>
      <c r="I4" s="16">
        <v>122.1</v>
      </c>
      <c r="J4" s="6">
        <v>133.30000000000001</v>
      </c>
      <c r="K4" s="16"/>
      <c r="L4" s="6"/>
      <c r="O4" s="34" t="s">
        <v>21</v>
      </c>
      <c r="P4" s="34"/>
      <c r="Q4" s="9" t="s">
        <v>70</v>
      </c>
      <c r="R4" s="10">
        <v>100</v>
      </c>
      <c r="S4" s="9" t="s">
        <v>70</v>
      </c>
      <c r="T4" s="10">
        <v>100</v>
      </c>
      <c r="U4" s="9" t="s">
        <v>70</v>
      </c>
      <c r="V4" s="10">
        <v>100</v>
      </c>
      <c r="W4" s="9" t="s">
        <v>70</v>
      </c>
      <c r="X4" s="10">
        <v>100</v>
      </c>
    </row>
    <row r="5" spans="2:24" x14ac:dyDescent="0.15">
      <c r="B5" s="5">
        <v>43739</v>
      </c>
      <c r="C5" s="16">
        <v>114.83</v>
      </c>
      <c r="D5" s="6">
        <v>147.63999999999999</v>
      </c>
      <c r="E5" s="6">
        <v>114.63</v>
      </c>
      <c r="F5" s="6">
        <v>124.28</v>
      </c>
      <c r="G5" s="16">
        <v>114.94</v>
      </c>
      <c r="H5" s="6">
        <v>143.18</v>
      </c>
      <c r="I5" s="16">
        <v>127.92</v>
      </c>
      <c r="J5" s="6">
        <v>126.43</v>
      </c>
      <c r="K5" s="16"/>
      <c r="L5" s="6"/>
      <c r="O5" s="34" t="s">
        <v>22</v>
      </c>
      <c r="P5" s="34"/>
      <c r="Q5" s="11" t="s">
        <v>71</v>
      </c>
      <c r="R5" s="11">
        <v>100</v>
      </c>
      <c r="S5" s="11" t="s">
        <v>71</v>
      </c>
      <c r="T5" s="11">
        <v>100</v>
      </c>
      <c r="U5" s="11" t="s">
        <v>71</v>
      </c>
      <c r="V5" s="11">
        <f>IF(U5=Q5,100,"请调整")</f>
        <v>100</v>
      </c>
      <c r="W5" s="11" t="s">
        <v>71</v>
      </c>
      <c r="X5" s="11">
        <f>IF(W5=Q5,100,"请调整")</f>
        <v>100</v>
      </c>
    </row>
    <row r="6" spans="2:24" x14ac:dyDescent="0.15">
      <c r="B6" s="5">
        <v>43770</v>
      </c>
      <c r="C6" s="16">
        <v>112.93</v>
      </c>
      <c r="D6" s="6">
        <v>128.04</v>
      </c>
      <c r="E6" s="6">
        <v>115.73</v>
      </c>
      <c r="F6" s="6">
        <v>122.77</v>
      </c>
      <c r="G6" s="25" t="s">
        <v>86</v>
      </c>
      <c r="H6" s="6">
        <v>138.12</v>
      </c>
      <c r="I6" s="25" t="s">
        <v>86</v>
      </c>
      <c r="J6" s="6">
        <v>114.4</v>
      </c>
      <c r="K6" s="16"/>
      <c r="L6" s="6"/>
      <c r="O6" s="32" t="s">
        <v>23</v>
      </c>
      <c r="P6" s="12" t="s">
        <v>24</v>
      </c>
      <c r="Q6" s="11" t="s">
        <v>25</v>
      </c>
      <c r="R6" s="11">
        <v>100</v>
      </c>
      <c r="S6" s="18" t="s">
        <v>25</v>
      </c>
      <c r="T6" s="18">
        <v>100</v>
      </c>
      <c r="U6" s="18" t="s">
        <v>25</v>
      </c>
      <c r="V6" s="18">
        <v>100</v>
      </c>
      <c r="W6" s="18" t="s">
        <v>25</v>
      </c>
      <c r="X6" s="18">
        <v>100</v>
      </c>
    </row>
    <row r="7" spans="2:24" x14ac:dyDescent="0.15">
      <c r="B7" s="5">
        <v>43800</v>
      </c>
      <c r="C7" s="16">
        <v>110.14</v>
      </c>
      <c r="D7" s="6">
        <v>128.47999999999999</v>
      </c>
      <c r="E7" s="6">
        <v>115.04</v>
      </c>
      <c r="F7" s="6">
        <v>137.88</v>
      </c>
      <c r="G7" s="16">
        <v>99.62</v>
      </c>
      <c r="H7" s="6">
        <v>118.32</v>
      </c>
      <c r="I7" s="16">
        <v>111.06</v>
      </c>
      <c r="J7" s="6">
        <v>115.82</v>
      </c>
      <c r="K7" s="16"/>
      <c r="L7" s="6"/>
      <c r="O7" s="32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16">
        <v>114.97</v>
      </c>
      <c r="D8" s="6">
        <v>115.33</v>
      </c>
      <c r="E8" s="6">
        <v>116.84</v>
      </c>
      <c r="F8" s="6">
        <v>122.06</v>
      </c>
      <c r="G8" s="16">
        <v>100.86</v>
      </c>
      <c r="H8" s="6">
        <v>108.3</v>
      </c>
      <c r="I8" s="16">
        <v>122.83</v>
      </c>
      <c r="J8" s="6">
        <v>141.01</v>
      </c>
      <c r="K8" s="16"/>
      <c r="L8" s="6"/>
      <c r="O8" s="32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16">
        <v>118.37</v>
      </c>
      <c r="D9" s="6">
        <v>123.77</v>
      </c>
      <c r="E9" s="6">
        <v>115.47</v>
      </c>
      <c r="F9" s="6">
        <v>98.36</v>
      </c>
      <c r="G9" s="25" t="s">
        <v>86</v>
      </c>
      <c r="H9" s="6">
        <v>216.66</v>
      </c>
      <c r="I9" s="16">
        <v>119.32</v>
      </c>
      <c r="J9" s="25" t="s">
        <v>86</v>
      </c>
      <c r="K9" s="16"/>
      <c r="L9" s="8"/>
      <c r="O9" s="32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16">
        <v>112.72</v>
      </c>
      <c r="D10" s="6">
        <v>115.7</v>
      </c>
      <c r="E10" s="6">
        <v>110.03</v>
      </c>
      <c r="F10" s="6">
        <v>122.94</v>
      </c>
      <c r="G10" s="16">
        <v>128.32</v>
      </c>
      <c r="H10" s="8" t="s">
        <v>82</v>
      </c>
      <c r="I10" s="17">
        <v>112.1</v>
      </c>
      <c r="J10" s="8" t="s">
        <v>82</v>
      </c>
      <c r="K10" s="16"/>
      <c r="L10" s="6"/>
      <c r="O10" s="32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16">
        <v>114.03</v>
      </c>
      <c r="D11" s="6">
        <v>126.43</v>
      </c>
      <c r="E11" s="6">
        <v>113.35</v>
      </c>
      <c r="F11" s="6">
        <v>129.59</v>
      </c>
      <c r="G11" s="16">
        <v>105.76</v>
      </c>
      <c r="H11" s="6">
        <v>132.96</v>
      </c>
      <c r="I11" s="17">
        <v>109.59</v>
      </c>
      <c r="J11" s="6">
        <v>178.78</v>
      </c>
      <c r="K11" s="16"/>
      <c r="L11" s="6"/>
      <c r="O11" s="32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16">
        <v>111.8</v>
      </c>
      <c r="D12" s="6">
        <v>141.71</v>
      </c>
      <c r="E12" s="6">
        <v>111.46</v>
      </c>
      <c r="F12" s="6">
        <v>128.57</v>
      </c>
      <c r="G12" s="16">
        <v>109.53</v>
      </c>
      <c r="H12" s="6">
        <v>136.72999999999999</v>
      </c>
      <c r="I12" s="16">
        <v>104.89</v>
      </c>
      <c r="J12" s="6">
        <v>122.37</v>
      </c>
      <c r="K12" s="16"/>
      <c r="L12" s="6"/>
      <c r="O12" s="32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16"/>
      <c r="D13" s="6"/>
      <c r="E13" s="6">
        <v>110.16</v>
      </c>
      <c r="F13" s="6"/>
      <c r="G13" s="16">
        <v>108.94</v>
      </c>
      <c r="H13" s="8"/>
      <c r="I13" s="17">
        <v>116.14</v>
      </c>
      <c r="J13" s="8"/>
      <c r="K13" s="16"/>
      <c r="L13" s="6"/>
      <c r="O13" s="32"/>
      <c r="P13" s="12" t="s">
        <v>39</v>
      </c>
      <c r="Q13" s="11" t="s">
        <v>40</v>
      </c>
      <c r="R13" s="11">
        <v>100</v>
      </c>
      <c r="S13" s="18" t="s">
        <v>40</v>
      </c>
      <c r="T13" s="18">
        <v>100</v>
      </c>
      <c r="U13" s="18" t="s">
        <v>40</v>
      </c>
      <c r="V13" s="18">
        <v>100</v>
      </c>
      <c r="W13" s="18" t="s">
        <v>40</v>
      </c>
      <c r="X13" s="18">
        <v>100</v>
      </c>
    </row>
    <row r="14" spans="2:24" ht="72" x14ac:dyDescent="0.15">
      <c r="B14" s="5">
        <v>44013</v>
      </c>
      <c r="C14" s="16"/>
      <c r="D14" s="6"/>
      <c r="E14" s="6">
        <v>118.63</v>
      </c>
      <c r="F14" s="6"/>
      <c r="G14" s="16">
        <v>117.05</v>
      </c>
      <c r="H14" s="6"/>
      <c r="I14" s="17">
        <v>125.66</v>
      </c>
      <c r="J14" s="6"/>
      <c r="K14" s="16"/>
      <c r="L14" s="6"/>
      <c r="O14" s="32"/>
      <c r="P14" s="12" t="s">
        <v>64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16"/>
      <c r="D15" s="6"/>
      <c r="E15" s="6">
        <v>125.43</v>
      </c>
      <c r="F15" s="6"/>
      <c r="G15" s="16">
        <v>117.38</v>
      </c>
      <c r="H15" s="6"/>
      <c r="I15" s="16">
        <v>116.98</v>
      </c>
      <c r="J15" s="6"/>
      <c r="K15" s="16"/>
      <c r="L15" s="6"/>
      <c r="O15" s="32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30" t="s">
        <v>14</v>
      </c>
      <c r="C16" s="7">
        <f>AVERAGE(C4:C15)</f>
        <v>114.37555555555556</v>
      </c>
      <c r="D16" s="7">
        <f>AVERAGE(D4:D15)</f>
        <v>128.84777777777779</v>
      </c>
      <c r="E16" s="15">
        <f t="shared" ref="E16:F16" si="0">AVERAGE(E4:E15)</f>
        <v>115.70583333333333</v>
      </c>
      <c r="F16" s="15">
        <f t="shared" si="0"/>
        <v>123.84888888888889</v>
      </c>
      <c r="G16" s="15">
        <f t="shared" ref="G16:L16" si="1">AVERAGE(G4:G15)</f>
        <v>116.18699999999998</v>
      </c>
      <c r="H16" s="15">
        <f t="shared" si="1"/>
        <v>141.40499999999997</v>
      </c>
      <c r="I16" s="15">
        <f t="shared" si="1"/>
        <v>117.14454545454547</v>
      </c>
      <c r="J16" s="7">
        <f t="shared" si="1"/>
        <v>133.15857142857143</v>
      </c>
      <c r="K16" s="7" t="e">
        <f t="shared" si="1"/>
        <v>#DIV/0!</v>
      </c>
      <c r="L16" s="15" t="e">
        <f t="shared" si="1"/>
        <v>#DIV/0!</v>
      </c>
      <c r="O16" s="32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30"/>
      <c r="C17" s="29">
        <f>ROUND(AVERAGE(C16:D16),2)</f>
        <v>121.61</v>
      </c>
      <c r="D17" s="30"/>
      <c r="E17" s="29">
        <f>ROUND(AVERAGE(E16:F16),2)</f>
        <v>119.78</v>
      </c>
      <c r="F17" s="30"/>
      <c r="G17" s="29">
        <f>ROUND(AVERAGE(G16:H16),2)</f>
        <v>128.80000000000001</v>
      </c>
      <c r="H17" s="30"/>
      <c r="I17" s="29">
        <f>ROUND(AVERAGE(I16:J16),2)</f>
        <v>125.15</v>
      </c>
      <c r="J17" s="30"/>
      <c r="K17" s="29" t="e">
        <f>ROUND(AVERAGE(K16:L16),2)</f>
        <v>#DIV/0!</v>
      </c>
      <c r="L17" s="30"/>
      <c r="O17" s="32"/>
      <c r="P17" s="12" t="s">
        <v>48</v>
      </c>
      <c r="Q17" s="13" t="s">
        <v>72</v>
      </c>
      <c r="R17" s="11">
        <v>100</v>
      </c>
      <c r="S17" s="13" t="s">
        <v>72</v>
      </c>
      <c r="T17" s="11">
        <v>100</v>
      </c>
      <c r="U17" s="13" t="s">
        <v>72</v>
      </c>
      <c r="V17" s="11">
        <v>100</v>
      </c>
      <c r="W17" s="13" t="s">
        <v>72</v>
      </c>
      <c r="X17" s="11">
        <v>100</v>
      </c>
    </row>
    <row r="18" spans="2:24" x14ac:dyDescent="0.2">
      <c r="B18" s="33" t="e">
        <f>CONCATENATE("估价对象比较价值=(",TEXT(C17,"G/通用格式"),"+",TEXT(E17,"G/通用格式"),"+",TEXT(G17,"G/通用格式"),"+",TEXT(I17,"G/通用格式"),"+",TEXT(K17,"G/通用格式"),")","/",5,"=",ROUND((C17+E17+G17+I17+K17)/5,0))</f>
        <v>#DIV/0!</v>
      </c>
      <c r="C18" s="33"/>
      <c r="D18" s="33"/>
      <c r="E18" s="33"/>
      <c r="F18" s="33"/>
      <c r="G18" s="33"/>
      <c r="O18" s="32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E19">
        <v>112.73</v>
      </c>
      <c r="G19">
        <v>120.69</v>
      </c>
      <c r="I19">
        <v>113.19</v>
      </c>
      <c r="O19" s="32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O20" s="32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32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32"/>
      <c r="P22" s="12" t="s">
        <v>59</v>
      </c>
      <c r="Q22" s="18" t="s">
        <v>60</v>
      </c>
      <c r="R22" s="11">
        <v>100</v>
      </c>
      <c r="S22" s="11" t="s">
        <v>60</v>
      </c>
      <c r="T22" s="18">
        <v>100</v>
      </c>
      <c r="U22" s="11" t="s">
        <v>60</v>
      </c>
      <c r="V22" s="18">
        <v>100</v>
      </c>
      <c r="W22" s="11" t="s">
        <v>60</v>
      </c>
      <c r="X22" s="18">
        <v>100</v>
      </c>
    </row>
    <row r="23" spans="2:24" x14ac:dyDescent="0.15">
      <c r="O23" s="34" t="s">
        <v>61</v>
      </c>
      <c r="P23" s="34"/>
      <c r="Q23" s="31" t="s">
        <v>62</v>
      </c>
      <c r="R23" s="31"/>
      <c r="S23" s="44">
        <f>S3</f>
        <v>119.78</v>
      </c>
      <c r="T23" s="44"/>
      <c r="U23" s="44">
        <f>U3</f>
        <v>128.80000000000001</v>
      </c>
      <c r="V23" s="44"/>
      <c r="W23" s="44">
        <f t="shared" ref="W23" si="2">W3</f>
        <v>125.15</v>
      </c>
      <c r="X23" s="44"/>
    </row>
    <row r="24" spans="2:24" x14ac:dyDescent="0.15">
      <c r="O24" s="34" t="s">
        <v>63</v>
      </c>
      <c r="P24" s="34"/>
      <c r="Q24" s="31" t="s">
        <v>62</v>
      </c>
      <c r="R24" s="31"/>
      <c r="S24" s="45">
        <f>ROUND(S23*POWER(100,COUNT(T4:T22))/PRODUCT(T4:T22),2)</f>
        <v>122.21</v>
      </c>
      <c r="T24" s="45"/>
      <c r="U24" s="45">
        <f>ROUND(U23*POWER(100,COUNT(V4:V22))/PRODUCT(V4:V22),2)</f>
        <v>131.41999999999999</v>
      </c>
      <c r="V24" s="45"/>
      <c r="W24" s="45">
        <f>ROUND(W23*POWER(100,COUNT(X4:X22))/PRODUCT(X4:X22),2)</f>
        <v>127.69</v>
      </c>
      <c r="X24" s="45"/>
    </row>
    <row r="25" spans="2:24" x14ac:dyDescent="0.2">
      <c r="O25" s="33" t="str">
        <f>CONCATENATE("估价对象比较价值=(",TEXT(S24,"G/通用格式"),"+",TEXT(U24,"G/通用格式"),"+",TEXT(W24,"G/通用格式"),")","/",3,"=",ROUND((S24+U24+W24)/3,0))</f>
        <v>估价对象比较价值=(122.21+131.42+127.69)/3=127</v>
      </c>
      <c r="P25" s="33"/>
      <c r="Q25" s="33"/>
      <c r="R25" s="33"/>
      <c r="S25" s="33"/>
      <c r="T25" s="33"/>
      <c r="U25" s="33"/>
      <c r="V25" s="33"/>
      <c r="W25" s="33"/>
      <c r="X25" s="33"/>
    </row>
  </sheetData>
  <mergeCells count="45"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M7" sqref="M7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1"/>
  <sheetViews>
    <sheetView workbookViewId="0">
      <selection activeCell="G10" sqref="G10:G21"/>
    </sheetView>
  </sheetViews>
  <sheetFormatPr defaultRowHeight="13.5" x14ac:dyDescent="0.15"/>
  <cols>
    <col min="2" max="2" width="14.125" customWidth="1"/>
  </cols>
  <sheetData>
    <row r="1" spans="1:14" ht="15" thickBot="1" x14ac:dyDescent="0.2">
      <c r="A1" s="46">
        <v>43952</v>
      </c>
      <c r="B1" s="46"/>
      <c r="C1" s="24">
        <v>43922</v>
      </c>
      <c r="D1" s="24">
        <v>43891</v>
      </c>
      <c r="E1" s="24">
        <v>43862</v>
      </c>
      <c r="F1" s="24">
        <v>43831</v>
      </c>
      <c r="G1" s="24">
        <v>43800</v>
      </c>
      <c r="H1" s="24">
        <v>43770</v>
      </c>
      <c r="I1" s="24">
        <v>43739</v>
      </c>
      <c r="J1" s="24">
        <v>43709</v>
      </c>
      <c r="K1" s="24">
        <v>43678</v>
      </c>
      <c r="L1" s="24">
        <v>43647</v>
      </c>
      <c r="M1" s="24">
        <v>43617</v>
      </c>
    </row>
    <row r="2" spans="1:14" ht="15" thickBot="1" x14ac:dyDescent="0.2">
      <c r="A2" s="19" t="s">
        <v>83</v>
      </c>
      <c r="B2" s="20" t="s">
        <v>84</v>
      </c>
      <c r="C2" s="19" t="s">
        <v>85</v>
      </c>
      <c r="D2" s="19" t="s">
        <v>85</v>
      </c>
      <c r="E2" s="19" t="s">
        <v>85</v>
      </c>
      <c r="F2" s="19" t="s">
        <v>85</v>
      </c>
      <c r="G2" s="19" t="s">
        <v>85</v>
      </c>
      <c r="H2" s="19" t="s">
        <v>85</v>
      </c>
      <c r="I2" s="19" t="s">
        <v>85</v>
      </c>
      <c r="J2" s="19" t="s">
        <v>85</v>
      </c>
      <c r="K2" s="19" t="s">
        <v>85</v>
      </c>
      <c r="L2" s="19" t="s">
        <v>85</v>
      </c>
      <c r="M2" s="19" t="s">
        <v>85</v>
      </c>
      <c r="N2" s="19" t="s">
        <v>85</v>
      </c>
    </row>
    <row r="3" spans="1:14" ht="15" thickBot="1" x14ac:dyDescent="0.2">
      <c r="A3" s="21">
        <v>1</v>
      </c>
      <c r="B3" s="22" t="s">
        <v>74</v>
      </c>
      <c r="C3" s="23">
        <v>111.8</v>
      </c>
      <c r="D3" s="23">
        <v>114.03</v>
      </c>
      <c r="E3" s="23">
        <v>112.72</v>
      </c>
      <c r="F3" s="23">
        <v>118.37</v>
      </c>
      <c r="G3" s="23">
        <v>114.97</v>
      </c>
      <c r="H3" s="23">
        <v>110.14</v>
      </c>
      <c r="I3" s="23">
        <v>112.93</v>
      </c>
      <c r="J3" s="23">
        <v>114.83</v>
      </c>
      <c r="K3" s="23">
        <v>119.59</v>
      </c>
      <c r="L3" s="23">
        <v>118.93</v>
      </c>
      <c r="M3" s="23">
        <v>122.26</v>
      </c>
      <c r="N3" s="23">
        <v>119.21</v>
      </c>
    </row>
    <row r="4" spans="1:14" ht="15" thickBot="1" x14ac:dyDescent="0.2">
      <c r="A4" s="21">
        <v>2</v>
      </c>
      <c r="B4" s="22" t="s">
        <v>76</v>
      </c>
      <c r="C4" s="23">
        <v>111.46</v>
      </c>
      <c r="D4" s="23">
        <v>113.35</v>
      </c>
      <c r="E4" s="23">
        <v>110.03</v>
      </c>
      <c r="F4" s="23">
        <v>115.47</v>
      </c>
      <c r="G4" s="23">
        <v>116.84</v>
      </c>
      <c r="H4" s="23">
        <v>115.04</v>
      </c>
      <c r="I4" s="23">
        <v>115.73</v>
      </c>
      <c r="J4" s="23">
        <v>114.63</v>
      </c>
      <c r="K4" s="23">
        <v>121.7</v>
      </c>
      <c r="L4" s="23">
        <v>117.2</v>
      </c>
      <c r="M4" s="23">
        <v>117.25</v>
      </c>
      <c r="N4" s="23">
        <v>113.29</v>
      </c>
    </row>
    <row r="5" spans="1:14" ht="15" thickBot="1" x14ac:dyDescent="0.2">
      <c r="A5" s="21">
        <v>4</v>
      </c>
      <c r="B5" s="22" t="s">
        <v>78</v>
      </c>
      <c r="C5" s="23">
        <v>109.53</v>
      </c>
      <c r="D5" s="23">
        <v>105.76</v>
      </c>
      <c r="E5" s="23">
        <v>128.32</v>
      </c>
      <c r="F5" s="23" t="s">
        <v>73</v>
      </c>
      <c r="G5" s="23">
        <v>100.86</v>
      </c>
      <c r="H5" s="23">
        <v>99.62</v>
      </c>
      <c r="I5" s="23" t="s">
        <v>73</v>
      </c>
      <c r="J5" s="23">
        <v>114.94</v>
      </c>
      <c r="K5" s="23">
        <v>159.47</v>
      </c>
      <c r="L5" s="23">
        <v>148.79</v>
      </c>
      <c r="M5" s="23">
        <v>111.92</v>
      </c>
      <c r="N5" s="23">
        <v>115.73</v>
      </c>
    </row>
    <row r="6" spans="1:14" ht="15" thickBot="1" x14ac:dyDescent="0.2">
      <c r="A6" s="21">
        <v>5</v>
      </c>
      <c r="B6" s="22" t="s">
        <v>80</v>
      </c>
      <c r="C6" s="23">
        <v>104.89</v>
      </c>
      <c r="D6" s="23">
        <v>109.59</v>
      </c>
      <c r="E6" s="23">
        <v>112.1</v>
      </c>
      <c r="F6" s="23">
        <v>119.32</v>
      </c>
      <c r="G6" s="23">
        <v>122.83</v>
      </c>
      <c r="H6" s="23">
        <v>111.06</v>
      </c>
      <c r="I6" s="23" t="s">
        <v>73</v>
      </c>
      <c r="J6" s="23">
        <v>127.92</v>
      </c>
      <c r="K6" s="23">
        <v>122.1</v>
      </c>
      <c r="L6" s="23">
        <v>122.75</v>
      </c>
      <c r="M6" s="23" t="s">
        <v>73</v>
      </c>
      <c r="N6" s="23">
        <v>119.85</v>
      </c>
    </row>
    <row r="9" spans="1:14" ht="15" thickBot="1" x14ac:dyDescent="0.2">
      <c r="D9" s="22" t="s">
        <v>74</v>
      </c>
      <c r="E9" s="22" t="s">
        <v>76</v>
      </c>
      <c r="F9" s="22" t="s">
        <v>78</v>
      </c>
      <c r="G9" s="22" t="s">
        <v>80</v>
      </c>
    </row>
    <row r="10" spans="1:14" ht="15" thickBot="1" x14ac:dyDescent="0.2">
      <c r="C10">
        <v>12</v>
      </c>
      <c r="D10" s="23">
        <v>119.21</v>
      </c>
      <c r="E10" s="23">
        <v>113.29</v>
      </c>
      <c r="F10" s="23">
        <v>115.73</v>
      </c>
      <c r="G10" s="23">
        <v>119.85</v>
      </c>
    </row>
    <row r="11" spans="1:14" ht="15" thickBot="1" x14ac:dyDescent="0.2">
      <c r="C11">
        <v>11</v>
      </c>
      <c r="D11" s="23">
        <v>122.26</v>
      </c>
      <c r="E11" s="23">
        <v>117.25</v>
      </c>
      <c r="F11" s="23">
        <v>111.92</v>
      </c>
      <c r="G11" s="23" t="s">
        <v>73</v>
      </c>
    </row>
    <row r="12" spans="1:14" ht="15" thickBot="1" x14ac:dyDescent="0.2">
      <c r="C12">
        <v>10</v>
      </c>
      <c r="D12" s="23">
        <v>118.93</v>
      </c>
      <c r="E12" s="23">
        <v>117.2</v>
      </c>
      <c r="F12" s="23">
        <v>148.79</v>
      </c>
      <c r="G12" s="23">
        <v>122.75</v>
      </c>
    </row>
    <row r="13" spans="1:14" ht="15" thickBot="1" x14ac:dyDescent="0.2">
      <c r="C13">
        <v>9</v>
      </c>
      <c r="D13" s="23">
        <v>119.59</v>
      </c>
      <c r="E13" s="23">
        <v>121.7</v>
      </c>
      <c r="F13" s="23">
        <v>159.47</v>
      </c>
      <c r="G13" s="23">
        <v>122.1</v>
      </c>
    </row>
    <row r="14" spans="1:14" ht="15" thickBot="1" x14ac:dyDescent="0.2">
      <c r="C14">
        <v>8</v>
      </c>
      <c r="D14" s="23">
        <v>114.83</v>
      </c>
      <c r="E14" s="23">
        <v>114.63</v>
      </c>
      <c r="F14" s="23">
        <v>114.94</v>
      </c>
      <c r="G14" s="23">
        <v>127.92</v>
      </c>
    </row>
    <row r="15" spans="1:14" ht="15" thickBot="1" x14ac:dyDescent="0.2">
      <c r="C15">
        <v>7</v>
      </c>
      <c r="D15" s="23">
        <v>112.93</v>
      </c>
      <c r="E15" s="23">
        <v>115.73</v>
      </c>
      <c r="F15" s="23" t="s">
        <v>73</v>
      </c>
      <c r="G15" s="23" t="s">
        <v>73</v>
      </c>
    </row>
    <row r="16" spans="1:14" ht="15" thickBot="1" x14ac:dyDescent="0.2">
      <c r="C16">
        <v>6</v>
      </c>
      <c r="D16" s="23">
        <v>110.14</v>
      </c>
      <c r="E16" s="23">
        <v>115.04</v>
      </c>
      <c r="F16" s="23">
        <v>99.62</v>
      </c>
      <c r="G16" s="23">
        <v>111.06</v>
      </c>
    </row>
    <row r="17" spans="3:7" ht="15" thickBot="1" x14ac:dyDescent="0.2">
      <c r="C17">
        <v>5</v>
      </c>
      <c r="D17" s="23">
        <v>114.97</v>
      </c>
      <c r="E17" s="23">
        <v>116.84</v>
      </c>
      <c r="F17" s="23">
        <v>100.86</v>
      </c>
      <c r="G17" s="23">
        <v>122.83</v>
      </c>
    </row>
    <row r="18" spans="3:7" ht="15" thickBot="1" x14ac:dyDescent="0.2">
      <c r="C18">
        <v>4</v>
      </c>
      <c r="D18" s="23">
        <v>118.37</v>
      </c>
      <c r="E18" s="23">
        <v>115.47</v>
      </c>
      <c r="F18" s="23" t="s">
        <v>73</v>
      </c>
      <c r="G18" s="23">
        <v>119.32</v>
      </c>
    </row>
    <row r="19" spans="3:7" ht="15" thickBot="1" x14ac:dyDescent="0.2">
      <c r="C19">
        <v>3</v>
      </c>
      <c r="D19" s="23">
        <v>112.72</v>
      </c>
      <c r="E19" s="23">
        <v>110.03</v>
      </c>
      <c r="F19" s="23">
        <v>128.32</v>
      </c>
      <c r="G19" s="23">
        <v>112.1</v>
      </c>
    </row>
    <row r="20" spans="3:7" ht="15" thickBot="1" x14ac:dyDescent="0.2">
      <c r="C20">
        <v>2</v>
      </c>
      <c r="D20" s="23">
        <v>114.03</v>
      </c>
      <c r="E20" s="23">
        <v>113.35</v>
      </c>
      <c r="F20" s="23">
        <v>105.76</v>
      </c>
      <c r="G20" s="23">
        <v>109.59</v>
      </c>
    </row>
    <row r="21" spans="3:7" ht="15" thickBot="1" x14ac:dyDescent="0.2">
      <c r="C21">
        <v>1</v>
      </c>
      <c r="D21" s="23">
        <v>111.8</v>
      </c>
      <c r="E21" s="23">
        <v>111.46</v>
      </c>
      <c r="F21" s="23">
        <v>109.53</v>
      </c>
      <c r="G21" s="23">
        <v>104.89</v>
      </c>
    </row>
  </sheetData>
  <sortState ref="C10:G21">
    <sortCondition descending="1" ref="C10"/>
  </sortState>
  <mergeCells count="1">
    <mergeCell ref="A1:B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46"/>
  <sheetViews>
    <sheetView workbookViewId="0">
      <selection activeCell="D9" sqref="D9:D11"/>
    </sheetView>
  </sheetViews>
  <sheetFormatPr defaultRowHeight="13.5" x14ac:dyDescent="0.15"/>
  <sheetData>
    <row r="1" spans="1:4" x14ac:dyDescent="0.15">
      <c r="A1" s="26">
        <v>43983</v>
      </c>
      <c r="B1">
        <v>55</v>
      </c>
      <c r="C1">
        <v>5800</v>
      </c>
      <c r="D1">
        <f>C1/B1</f>
        <v>105.45454545454545</v>
      </c>
    </row>
    <row r="2" spans="1:4" x14ac:dyDescent="0.15">
      <c r="B2">
        <v>41</v>
      </c>
      <c r="C2">
        <v>5200</v>
      </c>
      <c r="D2">
        <f t="shared" ref="D2:D46" si="0">C2/B2</f>
        <v>126.82926829268293</v>
      </c>
    </row>
    <row r="3" spans="1:4" x14ac:dyDescent="0.15">
      <c r="A3" s="26">
        <v>44016</v>
      </c>
      <c r="B3">
        <v>36</v>
      </c>
      <c r="C3">
        <v>5000</v>
      </c>
      <c r="D3">
        <f t="shared" si="0"/>
        <v>138.88888888888889</v>
      </c>
    </row>
    <row r="4" spans="1:4" x14ac:dyDescent="0.15">
      <c r="B4">
        <v>42</v>
      </c>
      <c r="C4">
        <v>5100</v>
      </c>
      <c r="D4">
        <f t="shared" si="0"/>
        <v>121.42857142857143</v>
      </c>
    </row>
    <row r="5" spans="1:4" x14ac:dyDescent="0.15">
      <c r="B5">
        <v>42</v>
      </c>
      <c r="C5">
        <v>4900</v>
      </c>
      <c r="D5">
        <f t="shared" si="0"/>
        <v>116.66666666666667</v>
      </c>
    </row>
    <row r="6" spans="1:4" x14ac:dyDescent="0.15">
      <c r="A6" s="26">
        <v>44048</v>
      </c>
      <c r="B6">
        <v>53</v>
      </c>
      <c r="C6">
        <v>6200</v>
      </c>
      <c r="D6">
        <f t="shared" si="0"/>
        <v>116.98113207547169</v>
      </c>
    </row>
    <row r="7" spans="1:4" x14ac:dyDescent="0.15">
      <c r="A7" s="26">
        <v>44076</v>
      </c>
      <c r="B7">
        <v>54</v>
      </c>
      <c r="C7">
        <v>6700</v>
      </c>
      <c r="D7">
        <f t="shared" si="0"/>
        <v>124.07407407407408</v>
      </c>
    </row>
    <row r="8" spans="1:4" x14ac:dyDescent="0.15">
      <c r="A8" s="26">
        <v>44083</v>
      </c>
      <c r="B8">
        <v>58</v>
      </c>
      <c r="C8">
        <v>7380</v>
      </c>
      <c r="D8">
        <f t="shared" si="0"/>
        <v>127.24137931034483</v>
      </c>
    </row>
    <row r="9" spans="1:4" x14ac:dyDescent="0.15">
      <c r="A9" s="26">
        <v>44094</v>
      </c>
      <c r="B9">
        <v>53</v>
      </c>
      <c r="C9">
        <v>6300</v>
      </c>
      <c r="D9">
        <f t="shared" si="0"/>
        <v>118.86792452830188</v>
      </c>
    </row>
    <row r="10" spans="1:4" x14ac:dyDescent="0.15">
      <c r="B10">
        <v>58</v>
      </c>
      <c r="C10">
        <v>6300</v>
      </c>
      <c r="D10">
        <f t="shared" si="0"/>
        <v>108.62068965517241</v>
      </c>
    </row>
    <row r="11" spans="1:4" x14ac:dyDescent="0.15">
      <c r="B11">
        <v>58</v>
      </c>
      <c r="C11">
        <v>6500</v>
      </c>
      <c r="D11">
        <f t="shared" si="0"/>
        <v>112.06896551724138</v>
      </c>
    </row>
    <row r="12" spans="1:4" x14ac:dyDescent="0.15">
      <c r="A12" s="26">
        <v>44106</v>
      </c>
      <c r="B12">
        <v>53</v>
      </c>
      <c r="C12">
        <v>5800</v>
      </c>
      <c r="D12">
        <f t="shared" si="0"/>
        <v>109.43396226415095</v>
      </c>
    </row>
    <row r="13" spans="1:4" x14ac:dyDescent="0.15">
      <c r="D13" t="e">
        <f t="shared" si="0"/>
        <v>#DIV/0!</v>
      </c>
    </row>
    <row r="14" spans="1:4" x14ac:dyDescent="0.15">
      <c r="D14" t="e">
        <f t="shared" si="0"/>
        <v>#DIV/0!</v>
      </c>
    </row>
    <row r="15" spans="1:4" x14ac:dyDescent="0.15">
      <c r="D15" t="e">
        <f t="shared" si="0"/>
        <v>#DIV/0!</v>
      </c>
    </row>
    <row r="16" spans="1:4" x14ac:dyDescent="0.15">
      <c r="D16" t="e">
        <f t="shared" si="0"/>
        <v>#DIV/0!</v>
      </c>
    </row>
    <row r="17" spans="4:4" x14ac:dyDescent="0.15">
      <c r="D17" t="e">
        <f t="shared" si="0"/>
        <v>#DIV/0!</v>
      </c>
    </row>
    <row r="18" spans="4:4" x14ac:dyDescent="0.15">
      <c r="D18" t="e">
        <f t="shared" si="0"/>
        <v>#DIV/0!</v>
      </c>
    </row>
    <row r="19" spans="4:4" x14ac:dyDescent="0.15">
      <c r="D19" t="e">
        <f t="shared" si="0"/>
        <v>#DIV/0!</v>
      </c>
    </row>
    <row r="20" spans="4:4" x14ac:dyDescent="0.15">
      <c r="D20" t="e">
        <f t="shared" si="0"/>
        <v>#DIV/0!</v>
      </c>
    </row>
    <row r="21" spans="4:4" x14ac:dyDescent="0.15">
      <c r="D21" t="e">
        <f t="shared" si="0"/>
        <v>#DIV/0!</v>
      </c>
    </row>
    <row r="22" spans="4:4" x14ac:dyDescent="0.15">
      <c r="D22" t="e">
        <f t="shared" si="0"/>
        <v>#DIV/0!</v>
      </c>
    </row>
    <row r="23" spans="4:4" x14ac:dyDescent="0.15">
      <c r="D23" t="e">
        <f t="shared" si="0"/>
        <v>#DIV/0!</v>
      </c>
    </row>
    <row r="24" spans="4:4" x14ac:dyDescent="0.15">
      <c r="D24" t="e">
        <f t="shared" si="0"/>
        <v>#DIV/0!</v>
      </c>
    </row>
    <row r="25" spans="4:4" x14ac:dyDescent="0.15">
      <c r="D25" t="e">
        <f t="shared" si="0"/>
        <v>#DIV/0!</v>
      </c>
    </row>
    <row r="26" spans="4:4" x14ac:dyDescent="0.15">
      <c r="D26" t="e">
        <f t="shared" si="0"/>
        <v>#DIV/0!</v>
      </c>
    </row>
    <row r="27" spans="4:4" x14ac:dyDescent="0.15">
      <c r="D27" t="e">
        <f t="shared" si="0"/>
        <v>#DIV/0!</v>
      </c>
    </row>
    <row r="28" spans="4:4" x14ac:dyDescent="0.15">
      <c r="D28" t="e">
        <f t="shared" si="0"/>
        <v>#DIV/0!</v>
      </c>
    </row>
    <row r="29" spans="4:4" x14ac:dyDescent="0.15">
      <c r="D29" t="e">
        <f t="shared" si="0"/>
        <v>#DIV/0!</v>
      </c>
    </row>
    <row r="30" spans="4:4" x14ac:dyDescent="0.15">
      <c r="D30" t="e">
        <f t="shared" si="0"/>
        <v>#DIV/0!</v>
      </c>
    </row>
    <row r="31" spans="4:4" x14ac:dyDescent="0.15">
      <c r="D31" t="e">
        <f t="shared" si="0"/>
        <v>#DIV/0!</v>
      </c>
    </row>
    <row r="32" spans="4:4" x14ac:dyDescent="0.15">
      <c r="D32" t="e">
        <f t="shared" si="0"/>
        <v>#DIV/0!</v>
      </c>
    </row>
    <row r="33" spans="4:4" x14ac:dyDescent="0.15">
      <c r="D33" t="e">
        <f t="shared" si="0"/>
        <v>#DIV/0!</v>
      </c>
    </row>
    <row r="34" spans="4:4" x14ac:dyDescent="0.15">
      <c r="D34" t="e">
        <f t="shared" si="0"/>
        <v>#DIV/0!</v>
      </c>
    </row>
    <row r="35" spans="4:4" x14ac:dyDescent="0.15">
      <c r="D35" t="e">
        <f t="shared" si="0"/>
        <v>#DIV/0!</v>
      </c>
    </row>
    <row r="36" spans="4:4" x14ac:dyDescent="0.15">
      <c r="D36" t="e">
        <f t="shared" si="0"/>
        <v>#DIV/0!</v>
      </c>
    </row>
    <row r="37" spans="4:4" x14ac:dyDescent="0.15">
      <c r="D37" t="e">
        <f t="shared" si="0"/>
        <v>#DIV/0!</v>
      </c>
    </row>
    <row r="38" spans="4:4" x14ac:dyDescent="0.15">
      <c r="D38" t="e">
        <f t="shared" si="0"/>
        <v>#DIV/0!</v>
      </c>
    </row>
    <row r="39" spans="4:4" x14ac:dyDescent="0.15">
      <c r="D39" t="e">
        <f t="shared" si="0"/>
        <v>#DIV/0!</v>
      </c>
    </row>
    <row r="40" spans="4:4" x14ac:dyDescent="0.15">
      <c r="D40" t="e">
        <f t="shared" si="0"/>
        <v>#DIV/0!</v>
      </c>
    </row>
    <row r="41" spans="4:4" x14ac:dyDescent="0.15">
      <c r="D41" t="e">
        <f t="shared" si="0"/>
        <v>#DIV/0!</v>
      </c>
    </row>
    <row r="42" spans="4:4" x14ac:dyDescent="0.15">
      <c r="D42" t="e">
        <f t="shared" si="0"/>
        <v>#DIV/0!</v>
      </c>
    </row>
    <row r="43" spans="4:4" x14ac:dyDescent="0.15">
      <c r="D43" t="e">
        <f t="shared" si="0"/>
        <v>#DIV/0!</v>
      </c>
    </row>
    <row r="44" spans="4:4" x14ac:dyDescent="0.15">
      <c r="D44" t="e">
        <f t="shared" si="0"/>
        <v>#DIV/0!</v>
      </c>
    </row>
    <row r="45" spans="4:4" x14ac:dyDescent="0.15">
      <c r="D45" t="e">
        <f t="shared" si="0"/>
        <v>#DIV/0!</v>
      </c>
    </row>
    <row r="46" spans="4:4" x14ac:dyDescent="0.15">
      <c r="D46" t="e">
        <f t="shared" si="0"/>
        <v>#DIV/0!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1" customWidth="1"/>
    <col min="2" max="9" width="15.75" style="51" customWidth="1"/>
    <col min="10" max="16384" width="9" style="51"/>
  </cols>
  <sheetData>
    <row r="1" spans="1:11" ht="16.5" x14ac:dyDescent="0.15">
      <c r="A1" s="47" t="s">
        <v>88</v>
      </c>
      <c r="B1" s="47">
        <v>1</v>
      </c>
      <c r="C1" s="48"/>
      <c r="D1" s="48"/>
      <c r="E1" s="48"/>
      <c r="F1" s="48"/>
      <c r="G1" s="49"/>
      <c r="H1" s="50"/>
      <c r="I1" s="50"/>
      <c r="J1" s="50"/>
      <c r="K1" s="50"/>
    </row>
    <row r="2" spans="1:11" ht="16.5" x14ac:dyDescent="0.15">
      <c r="A2" s="47" t="s">
        <v>89</v>
      </c>
      <c r="B2" s="47">
        <f>SUM(C14:C23)</f>
        <v>0</v>
      </c>
      <c r="C2" s="48"/>
      <c r="D2" s="48"/>
      <c r="E2" s="48"/>
      <c r="F2" s="48"/>
      <c r="G2" s="49"/>
      <c r="H2" s="50"/>
      <c r="I2" s="50"/>
      <c r="J2" s="50"/>
      <c r="K2" s="50"/>
    </row>
    <row r="3" spans="1:11" ht="16.5" x14ac:dyDescent="0.15">
      <c r="A3" s="47" t="s">
        <v>90</v>
      </c>
      <c r="B3" s="52">
        <v>44075</v>
      </c>
      <c r="C3" s="48"/>
      <c r="D3" s="48"/>
      <c r="E3" s="48"/>
      <c r="F3" s="48"/>
      <c r="G3" s="49"/>
      <c r="H3" s="50"/>
      <c r="I3" s="50"/>
      <c r="J3" s="50"/>
      <c r="K3" s="50"/>
    </row>
    <row r="4" spans="1:11" ht="33" x14ac:dyDescent="0.15">
      <c r="A4" s="47" t="s">
        <v>91</v>
      </c>
      <c r="B4" s="47" t="s">
        <v>92</v>
      </c>
      <c r="C4" s="47" t="s">
        <v>93</v>
      </c>
      <c r="D4" s="47" t="s">
        <v>94</v>
      </c>
      <c r="E4" s="48"/>
      <c r="F4" s="49"/>
      <c r="G4" s="49"/>
      <c r="H4" s="50"/>
      <c r="I4" s="50"/>
      <c r="J4" s="50"/>
      <c r="K4" s="50"/>
    </row>
    <row r="5" spans="1:11" ht="16.5" x14ac:dyDescent="0.15">
      <c r="A5" s="47" t="s">
        <v>95</v>
      </c>
      <c r="B5" s="47">
        <f>SUM(D14:D23)</f>
        <v>3.5</v>
      </c>
      <c r="C5" s="47">
        <f>ROUND(B5*10000/$B$1,0)</f>
        <v>35000</v>
      </c>
      <c r="D5" s="47" t="e">
        <f>ROUND(B5*10000/$B$2,0)</f>
        <v>#DIV/0!</v>
      </c>
      <c r="E5" s="48"/>
      <c r="F5" s="49"/>
      <c r="G5" s="49"/>
      <c r="H5" s="50"/>
      <c r="I5" s="50"/>
      <c r="J5" s="50"/>
      <c r="K5" s="50"/>
    </row>
    <row r="6" spans="1:11" ht="16.5" x14ac:dyDescent="0.15">
      <c r="A6" s="47" t="s">
        <v>96</v>
      </c>
      <c r="B6" s="47">
        <v>0</v>
      </c>
      <c r="C6" s="47">
        <f>ROUND(B6*10000/$B$1,0)</f>
        <v>0</v>
      </c>
      <c r="D6" s="47" t="e">
        <f>ROUND(B6*10000/$B$2,0)</f>
        <v>#DIV/0!</v>
      </c>
      <c r="E6" s="48"/>
      <c r="F6" s="49"/>
      <c r="G6" s="49"/>
      <c r="H6" s="50"/>
      <c r="I6" s="50"/>
      <c r="J6" s="50"/>
      <c r="K6" s="50"/>
    </row>
    <row r="7" spans="1:11" ht="16.5" x14ac:dyDescent="0.15">
      <c r="A7" s="47" t="s">
        <v>97</v>
      </c>
      <c r="B7" s="47">
        <f>SUM(H14:H23)</f>
        <v>0</v>
      </c>
      <c r="C7" s="47">
        <f>ROUND(B7*10000/$B$1,0)</f>
        <v>0</v>
      </c>
      <c r="D7" s="47" t="e">
        <f>ROUND(B7*10000/$B$2,0)</f>
        <v>#DIV/0!</v>
      </c>
      <c r="E7" s="48"/>
      <c r="F7" s="49"/>
      <c r="G7" s="49"/>
      <c r="H7" s="50"/>
      <c r="I7" s="50"/>
      <c r="J7" s="50"/>
      <c r="K7" s="50"/>
    </row>
    <row r="8" spans="1:11" ht="16.5" x14ac:dyDescent="0.15">
      <c r="A8" s="47" t="s">
        <v>98</v>
      </c>
      <c r="B8" s="47">
        <f>SUM(I14:I23)</f>
        <v>0</v>
      </c>
      <c r="C8" s="47">
        <f>ROUND(B8*10000/$B$1,0)</f>
        <v>0</v>
      </c>
      <c r="D8" s="47" t="e">
        <f>ROUND(B8*10000/$B$2,0)</f>
        <v>#DIV/0!</v>
      </c>
      <c r="E8" s="48"/>
      <c r="F8" s="49"/>
      <c r="G8" s="49"/>
      <c r="H8" s="50"/>
      <c r="I8" s="50"/>
      <c r="J8" s="50"/>
      <c r="K8" s="50"/>
    </row>
    <row r="9" spans="1:11" ht="16.5" x14ac:dyDescent="0.15">
      <c r="A9" s="47" t="s">
        <v>99</v>
      </c>
      <c r="B9" s="53"/>
      <c r="C9" s="48"/>
      <c r="D9" s="48"/>
      <c r="E9" s="48"/>
      <c r="F9" s="49"/>
      <c r="G9" s="49"/>
      <c r="H9" s="50"/>
      <c r="I9" s="50"/>
      <c r="J9" s="50"/>
      <c r="K9" s="50"/>
    </row>
    <row r="10" spans="1:11" ht="16.5" x14ac:dyDescent="0.15">
      <c r="A10" s="47" t="s">
        <v>100</v>
      </c>
      <c r="B10" s="54">
        <f>AVERAGE(测算表!S24:X24)/30</f>
        <v>4.2368888888888891</v>
      </c>
      <c r="C10" s="48"/>
      <c r="D10" s="48"/>
      <c r="E10" s="48"/>
      <c r="F10" s="49"/>
      <c r="G10" s="49"/>
      <c r="H10" s="50"/>
      <c r="I10" s="50"/>
      <c r="J10" s="50"/>
      <c r="K10" s="50"/>
    </row>
    <row r="11" spans="1:11" ht="16.5" x14ac:dyDescent="0.15">
      <c r="A11" s="47" t="s">
        <v>101</v>
      </c>
      <c r="B11" s="53"/>
      <c r="C11" s="48"/>
      <c r="D11" s="48"/>
      <c r="E11" s="48"/>
      <c r="F11" s="49"/>
      <c r="G11" s="49"/>
      <c r="H11" s="50"/>
      <c r="I11" s="50"/>
      <c r="J11" s="50"/>
      <c r="K11" s="50"/>
    </row>
    <row r="12" spans="1:11" ht="16.5" x14ac:dyDescent="0.15">
      <c r="A12" s="48"/>
      <c r="B12" s="48"/>
      <c r="C12" s="48"/>
      <c r="D12" s="48"/>
      <c r="E12" s="48"/>
      <c r="F12" s="49"/>
      <c r="G12" s="49"/>
      <c r="H12" s="50"/>
      <c r="I12" s="50"/>
      <c r="J12" s="50"/>
      <c r="K12" s="50"/>
    </row>
    <row r="13" spans="1:11" ht="33" x14ac:dyDescent="0.15">
      <c r="A13" s="55" t="s">
        <v>102</v>
      </c>
      <c r="B13" s="56" t="s">
        <v>88</v>
      </c>
      <c r="C13" s="56" t="s">
        <v>89</v>
      </c>
      <c r="D13" s="56" t="s">
        <v>103</v>
      </c>
      <c r="E13" s="47" t="s">
        <v>93</v>
      </c>
      <c r="F13" s="47" t="s">
        <v>94</v>
      </c>
      <c r="G13" s="56" t="s">
        <v>104</v>
      </c>
      <c r="H13" s="56" t="s">
        <v>105</v>
      </c>
      <c r="I13" s="56" t="s">
        <v>106</v>
      </c>
      <c r="J13" s="49"/>
      <c r="K13" s="50"/>
    </row>
    <row r="14" spans="1:11" ht="16.5" x14ac:dyDescent="0.15">
      <c r="A14" s="57" t="s">
        <v>107</v>
      </c>
      <c r="B14" s="58">
        <f>B1</f>
        <v>1</v>
      </c>
      <c r="C14" s="58">
        <f>[1]结果表!C118</f>
        <v>0</v>
      </c>
      <c r="D14" s="58">
        <f>B14*E14/10000</f>
        <v>3.5</v>
      </c>
      <c r="E14" s="58">
        <v>35000</v>
      </c>
      <c r="F14" s="58" t="e">
        <f>ROUND(D14*10000/C14,0)</f>
        <v>#DIV/0!</v>
      </c>
      <c r="G14" s="58">
        <v>0</v>
      </c>
      <c r="H14" s="58" t="str">
        <f>[1]结果表!D124</f>
        <v>——</v>
      </c>
      <c r="I14" s="58" t="str">
        <f>[1]结果表!D126</f>
        <v>——</v>
      </c>
      <c r="J14" s="49"/>
      <c r="K14" s="50"/>
    </row>
    <row r="15" spans="1:11" ht="16.5" x14ac:dyDescent="0.15">
      <c r="A15" s="57" t="s">
        <v>108</v>
      </c>
      <c r="B15" s="59"/>
      <c r="C15" s="59"/>
      <c r="D15" s="59"/>
      <c r="E15" s="58" t="e">
        <f t="shared" ref="E15:E23" si="0">ROUND(D15*10000/B15,0)</f>
        <v>#DIV/0!</v>
      </c>
      <c r="F15" s="58" t="e">
        <f t="shared" ref="F15:F23" si="1">ROUND(D15*10000/C15,0)</f>
        <v>#DIV/0!</v>
      </c>
      <c r="G15" s="60"/>
      <c r="H15" s="60"/>
      <c r="I15" s="59"/>
      <c r="J15" s="49"/>
      <c r="K15" s="50"/>
    </row>
    <row r="16" spans="1:11" ht="16.5" x14ac:dyDescent="0.15">
      <c r="A16" s="57" t="s">
        <v>109</v>
      </c>
      <c r="B16" s="59"/>
      <c r="C16" s="59"/>
      <c r="D16" s="59"/>
      <c r="E16" s="58" t="e">
        <f t="shared" si="0"/>
        <v>#DIV/0!</v>
      </c>
      <c r="F16" s="58" t="e">
        <f t="shared" si="1"/>
        <v>#DIV/0!</v>
      </c>
      <c r="G16" s="60"/>
      <c r="H16" s="60"/>
      <c r="I16" s="59"/>
      <c r="J16" s="50"/>
      <c r="K16" s="50"/>
    </row>
    <row r="17" spans="1:11" ht="16.5" x14ac:dyDescent="0.15">
      <c r="A17" s="57" t="s">
        <v>110</v>
      </c>
      <c r="B17" s="59"/>
      <c r="C17" s="59"/>
      <c r="D17" s="59"/>
      <c r="E17" s="58" t="e">
        <f t="shared" si="0"/>
        <v>#DIV/0!</v>
      </c>
      <c r="F17" s="58" t="e">
        <f t="shared" si="1"/>
        <v>#DIV/0!</v>
      </c>
      <c r="G17" s="60"/>
      <c r="H17" s="60"/>
      <c r="I17" s="59"/>
      <c r="J17" s="50"/>
      <c r="K17" s="50"/>
    </row>
    <row r="18" spans="1:11" ht="16.5" x14ac:dyDescent="0.15">
      <c r="A18" s="57" t="s">
        <v>111</v>
      </c>
      <c r="B18" s="59"/>
      <c r="C18" s="59"/>
      <c r="D18" s="59"/>
      <c r="E18" s="58" t="e">
        <f t="shared" si="0"/>
        <v>#DIV/0!</v>
      </c>
      <c r="F18" s="58" t="e">
        <f t="shared" si="1"/>
        <v>#DIV/0!</v>
      </c>
      <c r="G18" s="59"/>
      <c r="H18" s="59"/>
      <c r="I18" s="59"/>
      <c r="J18" s="50"/>
      <c r="K18" s="50"/>
    </row>
    <row r="19" spans="1:11" ht="16.5" x14ac:dyDescent="0.15">
      <c r="A19" s="57" t="s">
        <v>112</v>
      </c>
      <c r="B19" s="59"/>
      <c r="C19" s="59"/>
      <c r="D19" s="59"/>
      <c r="E19" s="58" t="e">
        <f t="shared" si="0"/>
        <v>#DIV/0!</v>
      </c>
      <c r="F19" s="58" t="e">
        <f t="shared" si="1"/>
        <v>#DIV/0!</v>
      </c>
      <c r="G19" s="59"/>
      <c r="H19" s="59"/>
      <c r="I19" s="59"/>
      <c r="J19" s="50"/>
      <c r="K19" s="50"/>
    </row>
    <row r="20" spans="1:11" ht="16.5" x14ac:dyDescent="0.15">
      <c r="A20" s="57" t="s">
        <v>113</v>
      </c>
      <c r="B20" s="59"/>
      <c r="C20" s="59"/>
      <c r="D20" s="59"/>
      <c r="E20" s="58" t="e">
        <f t="shared" si="0"/>
        <v>#DIV/0!</v>
      </c>
      <c r="F20" s="58" t="e">
        <f t="shared" si="1"/>
        <v>#DIV/0!</v>
      </c>
      <c r="G20" s="59"/>
      <c r="H20" s="59"/>
      <c r="I20" s="59"/>
      <c r="J20" s="50"/>
      <c r="K20" s="50"/>
    </row>
    <row r="21" spans="1:11" ht="16.5" x14ac:dyDescent="0.15">
      <c r="A21" s="57" t="s">
        <v>114</v>
      </c>
      <c r="B21" s="59"/>
      <c r="C21" s="59"/>
      <c r="D21" s="59"/>
      <c r="E21" s="58" t="e">
        <f t="shared" si="0"/>
        <v>#DIV/0!</v>
      </c>
      <c r="F21" s="58" t="e">
        <f t="shared" si="1"/>
        <v>#DIV/0!</v>
      </c>
      <c r="G21" s="59"/>
      <c r="H21" s="59"/>
      <c r="I21" s="59"/>
      <c r="J21" s="50"/>
      <c r="K21" s="50"/>
    </row>
    <row r="22" spans="1:11" ht="16.5" x14ac:dyDescent="0.15">
      <c r="A22" s="57" t="s">
        <v>115</v>
      </c>
      <c r="B22" s="59"/>
      <c r="C22" s="59"/>
      <c r="D22" s="59"/>
      <c r="E22" s="58" t="e">
        <f t="shared" si="0"/>
        <v>#DIV/0!</v>
      </c>
      <c r="F22" s="58" t="e">
        <f t="shared" si="1"/>
        <v>#DIV/0!</v>
      </c>
      <c r="G22" s="59"/>
      <c r="H22" s="59"/>
      <c r="I22" s="59"/>
      <c r="J22" s="50"/>
      <c r="K22" s="50"/>
    </row>
    <row r="23" spans="1:11" ht="16.5" x14ac:dyDescent="0.15">
      <c r="A23" s="57" t="s">
        <v>116</v>
      </c>
      <c r="B23" s="59"/>
      <c r="C23" s="59"/>
      <c r="D23" s="59"/>
      <c r="E23" s="53" t="e">
        <f t="shared" si="0"/>
        <v>#DIV/0!</v>
      </c>
      <c r="F23" s="53" t="e">
        <f t="shared" si="1"/>
        <v>#DIV/0!</v>
      </c>
      <c r="G23" s="59"/>
      <c r="H23" s="59"/>
      <c r="I23" s="59"/>
      <c r="J23" s="50"/>
      <c r="K23" s="50"/>
    </row>
    <row r="24" spans="1:1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x14ac:dyDescent="0.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城研厂洼</vt:lpstr>
      <vt:lpstr>城研崇文门东大街</vt:lpstr>
      <vt:lpstr>测算表</vt:lpstr>
      <vt:lpstr>位置图</vt:lpstr>
      <vt:lpstr>Sheet1</vt:lpstr>
      <vt:lpstr>3号院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