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bookViews>
    <workbookView xWindow="0" yWindow="0" windowWidth="15288" windowHeight="13620" tabRatio="760" firstSheet="3" activeTab="4"/>
  </bookViews>
  <sheets>
    <sheet name="成本（静态） (2)" sheetId="30" state="hidden" r:id="rId1"/>
    <sheet name="成本（静态）新" sheetId="5" state="hidden" r:id="rId2"/>
    <sheet name="周边案例情况" sheetId="18" r:id="rId3"/>
    <sheet name="标准房" sheetId="22" r:id="rId4"/>
    <sheet name="比较法" sheetId="1" r:id="rId5"/>
    <sheet name="户型修正" sheetId="41" r:id="rId6"/>
    <sheet name="成交2025" sheetId="48" r:id="rId7"/>
    <sheet name="和悦华锦" sheetId="39" r:id="rId8"/>
    <sheet name="鹿海园" sheetId="36" r:id="rId9"/>
    <sheet name="泰河园七里" sheetId="38" r:id="rId10"/>
    <sheet name="中指2025" sheetId="47" r:id="rId11"/>
    <sheet name="房源表" sheetId="42" r:id="rId12"/>
    <sheet name="成交2024" sheetId="46" r:id="rId13"/>
    <sheet name="中指2024" sheetId="44" r:id="rId14"/>
    <sheet name="中指2023" sheetId="37" state="hidden" r:id="rId15"/>
    <sheet name="德茂小区" sheetId="6" state="hidden" r:id="rId16"/>
    <sheet name="德茂佳苑" sheetId="10" state="hidden" r:id="rId17"/>
    <sheet name="德宏景苑" sheetId="11" state="hidden" r:id="rId18"/>
    <sheet name="中指数据" sheetId="33" state="hidden" r:id="rId19"/>
    <sheet name="城研数据" sheetId="31" state="hidden" r:id="rId20"/>
    <sheet name="市场数据2023" sheetId="20" state="hidden" r:id="rId21"/>
    <sheet name="中指-北七家" sheetId="25" state="hidden" r:id="rId22"/>
    <sheet name="中指-昌平" sheetId="24" state="hidden" r:id="rId23"/>
    <sheet name="城研" sheetId="15" state="hidden" r:id="rId24"/>
    <sheet name="南地块自持单户实测面积" sheetId="35" state="hidden" r:id="rId25"/>
    <sheet name="系统读取表" sheetId="4" r:id="rId26"/>
    <sheet name="明细表330" sheetId="27" state="hidden" r:id="rId27"/>
  </sheets>
  <externalReferences>
    <externalReference r:id="rId28"/>
  </externalReferences>
  <definedNames>
    <definedName name="_xlnm._FilterDatabase" localSheetId="15" hidden="1">德茂小区!$L$1:$L$51</definedName>
    <definedName name="_xlnm._FilterDatabase" localSheetId="11" hidden="1">房源表!$A$2:$G$962</definedName>
    <definedName name="_xlnm._FilterDatabase" localSheetId="7" hidden="1">和悦华锦!$L$1:$L$49</definedName>
    <definedName name="_xlnm._FilterDatabase" localSheetId="8" hidden="1">鹿海园!$K$1:$K$49</definedName>
    <definedName name="_xlnm._FilterDatabase" localSheetId="26" hidden="1">明细表330!$A$2:$N$332</definedName>
    <definedName name="_xlnm._FilterDatabase" localSheetId="24" hidden="1">南地块自持单户实测面积!$A$1:$M$697</definedName>
    <definedName name="_xlnm._FilterDatabase" localSheetId="20" hidden="1">市场数据2023!$A$42:$M$47</definedName>
    <definedName name="_xlnm._FilterDatabase" localSheetId="9" hidden="1">泰河园七里!$L$1:$L$49</definedName>
    <definedName name="_xlnm.Print_Titles" localSheetId="11">房源表!$2:$2</definedName>
    <definedName name="单元" localSheetId="0">#REF!</definedName>
    <definedName name="单元" localSheetId="7">#REF!</definedName>
    <definedName name="单元" localSheetId="8">#REF!</definedName>
    <definedName name="单元" localSheetId="9">#REF!</definedName>
    <definedName name="单元">#REF!</definedName>
    <definedName name="房号" localSheetId="0">#REF!</definedName>
    <definedName name="房号" localSheetId="7">#REF!</definedName>
    <definedName name="房号" localSheetId="8">#REF!</definedName>
    <definedName name="房号" localSheetId="9">#REF!</definedName>
    <definedName name="房号">#REF!</definedName>
    <definedName name="房间" localSheetId="0">#REF!</definedName>
    <definedName name="房间" localSheetId="7">#REF!</definedName>
    <definedName name="房间" localSheetId="8">#REF!</definedName>
    <definedName name="房间" localSheetId="9">#REF!</definedName>
    <definedName name="房间">#REF!</definedName>
    <definedName name="房间号" localSheetId="0">#REF!</definedName>
    <definedName name="房间号" localSheetId="7">#REF!</definedName>
    <definedName name="房间号" localSheetId="8">#REF!</definedName>
    <definedName name="房间号" localSheetId="9">#REF!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 localSheetId="7">#REF!</definedName>
    <definedName name="教委" localSheetId="8">#REF!</definedName>
    <definedName name="教委" localSheetId="9">#REF!</definedName>
    <definedName name="教委">#REF!</definedName>
    <definedName name="扣缴日期" localSheetId="0">#REF!</definedName>
    <definedName name="扣缴日期" localSheetId="7">#REF!</definedName>
    <definedName name="扣缴日期" localSheetId="8">#REF!</definedName>
    <definedName name="扣缴日期" localSheetId="9">#REF!</definedName>
    <definedName name="扣缴日期">#REF!</definedName>
    <definedName name="楼栋" localSheetId="0">#REF!</definedName>
    <definedName name="楼栋" localSheetId="7">#REF!</definedName>
    <definedName name="楼栋" localSheetId="8">#REF!</definedName>
    <definedName name="楼栋" localSheetId="9">#REF!</definedName>
    <definedName name="楼栋">#REF!</definedName>
    <definedName name="楼号" localSheetId="0">#REF!</definedName>
    <definedName name="楼号" localSheetId="7">#REF!</definedName>
    <definedName name="楼号" localSheetId="8">#REF!</definedName>
    <definedName name="楼号" localSheetId="9">#REF!</definedName>
    <definedName name="楼号">#REF!</definedName>
    <definedName name="区域成熟度" localSheetId="0">#REF!</definedName>
    <definedName name="区域成熟度" localSheetId="1">#REF!</definedName>
    <definedName name="区域成熟度" localSheetId="17">#REF!</definedName>
    <definedName name="区域成熟度" localSheetId="16">#REF!</definedName>
    <definedName name="区域成熟度" localSheetId="15">#REF!</definedName>
    <definedName name="区域成熟度" localSheetId="7">#REF!</definedName>
    <definedName name="区域成熟度" localSheetId="8">#REF!</definedName>
    <definedName name="区域成熟度" localSheetId="9">#REF!</definedName>
    <definedName name="区域成熟度">#REF!</definedName>
    <definedName name="身份证号码" localSheetId="0">#REF!</definedName>
    <definedName name="身份证号码" localSheetId="7">#REF!</definedName>
    <definedName name="身份证号码" localSheetId="8">#REF!</definedName>
    <definedName name="身份证号码" localSheetId="9">#REF!</definedName>
    <definedName name="身份证号码">#REF!</definedName>
    <definedName name="所在楼层">[1]楼层测算!$L$2:$L$6</definedName>
    <definedName name="租户名称" localSheetId="0">#REF!</definedName>
    <definedName name="租户名称" localSheetId="7">#REF!</definedName>
    <definedName name="租户名称" localSheetId="8">#REF!</definedName>
    <definedName name="租户名称" localSheetId="9">#REF!</definedName>
    <definedName name="租户名称">#REF!</definedName>
    <definedName name="租户银行账户" localSheetId="0">#REF!</definedName>
    <definedName name="租户银行账户" localSheetId="7">#REF!</definedName>
    <definedName name="租户银行账户" localSheetId="8">#REF!</definedName>
    <definedName name="租户银行账户" localSheetId="9">#REF!</definedName>
    <definedName name="租户银行账户">#REF!</definedName>
  </definedNames>
  <calcPr calcId="152511"/>
</workbook>
</file>

<file path=xl/calcChain.xml><?xml version="1.0" encoding="utf-8"?>
<calcChain xmlns="http://schemas.openxmlformats.org/spreadsheetml/2006/main">
  <c r="H17" i="1" l="1"/>
  <c r="G47" i="39"/>
  <c r="G45" i="39"/>
  <c r="G44" i="39"/>
  <c r="G43" i="39"/>
  <c r="G42" i="39"/>
  <c r="G41" i="39"/>
  <c r="G40" i="39"/>
  <c r="G39" i="39"/>
  <c r="G38" i="39"/>
  <c r="G37" i="39"/>
  <c r="G36" i="39"/>
  <c r="G15" i="39"/>
  <c r="G14" i="39"/>
  <c r="G13" i="39"/>
  <c r="G12" i="39"/>
  <c r="G11" i="39"/>
  <c r="G10" i="39"/>
  <c r="G9" i="39"/>
  <c r="G8" i="39"/>
  <c r="G7" i="39"/>
  <c r="G6" i="39"/>
  <c r="G5" i="39"/>
  <c r="G4" i="39"/>
  <c r="G45" i="38"/>
  <c r="G44" i="38"/>
  <c r="G42" i="38"/>
  <c r="G40" i="38"/>
  <c r="G39" i="38"/>
  <c r="G15" i="38"/>
  <c r="G14" i="38"/>
  <c r="G13" i="38"/>
  <c r="G12" i="38"/>
  <c r="G11" i="38"/>
  <c r="G10" i="38"/>
  <c r="G9" i="38"/>
  <c r="G8" i="38"/>
  <c r="G7" i="38"/>
  <c r="G6" i="38"/>
  <c r="G5" i="38"/>
  <c r="G4" i="38"/>
  <c r="F47" i="36"/>
  <c r="F46" i="36"/>
  <c r="F45" i="36"/>
  <c r="F44" i="36"/>
  <c r="F43" i="36"/>
  <c r="F40" i="36"/>
  <c r="F38" i="36"/>
  <c r="F36" i="36"/>
  <c r="F4" i="36"/>
  <c r="F5" i="36"/>
  <c r="F6" i="36"/>
  <c r="F7" i="36"/>
  <c r="F8" i="36"/>
  <c r="F9" i="36"/>
  <c r="F10" i="36"/>
  <c r="F11" i="36"/>
  <c r="F12" i="36"/>
  <c r="F13" i="36"/>
  <c r="F14" i="36"/>
  <c r="F15" i="36"/>
  <c r="J43" i="48"/>
  <c r="J42" i="48"/>
  <c r="J41" i="48"/>
  <c r="J36" i="48"/>
  <c r="J35" i="48"/>
  <c r="J33" i="48"/>
  <c r="J32" i="48"/>
  <c r="J30" i="48"/>
  <c r="J27" i="48"/>
  <c r="J26" i="48"/>
  <c r="J24" i="48"/>
  <c r="J20" i="48"/>
  <c r="J19" i="48"/>
  <c r="J18" i="48"/>
  <c r="J17" i="48"/>
  <c r="J16" i="48"/>
  <c r="I43" i="48"/>
  <c r="I42" i="48"/>
  <c r="I41" i="48"/>
  <c r="I40" i="48"/>
  <c r="I39" i="48"/>
  <c r="I38" i="48"/>
  <c r="I37" i="48"/>
  <c r="I36" i="48"/>
  <c r="I35" i="48"/>
  <c r="I34" i="48"/>
  <c r="I33" i="48"/>
  <c r="I32" i="48"/>
  <c r="I31" i="48"/>
  <c r="I27" i="48"/>
  <c r="I28" i="48"/>
  <c r="I29" i="48"/>
  <c r="I30" i="48"/>
  <c r="J12" i="48"/>
  <c r="J11" i="48"/>
  <c r="J10" i="48"/>
  <c r="J8" i="48"/>
  <c r="I3" i="48"/>
  <c r="J3" i="48" s="1"/>
  <c r="I4" i="48"/>
  <c r="J4" i="48" s="1"/>
  <c r="I5" i="48"/>
  <c r="I6" i="48"/>
  <c r="I7" i="48"/>
  <c r="J7" i="48" s="1"/>
  <c r="I8" i="48"/>
  <c r="I9" i="48"/>
  <c r="I10" i="48"/>
  <c r="I11" i="48"/>
  <c r="I12" i="48"/>
  <c r="I16" i="48"/>
  <c r="I17" i="48"/>
  <c r="I18" i="48"/>
  <c r="I19" i="48"/>
  <c r="I20" i="48"/>
  <c r="I24" i="48"/>
  <c r="I25" i="48"/>
  <c r="I26" i="48"/>
  <c r="I2" i="48"/>
  <c r="J2" i="48" s="1"/>
  <c r="B49" i="47" l="1"/>
  <c r="B48" i="47"/>
  <c r="B47" i="47"/>
  <c r="B46" i="47"/>
  <c r="B45" i="47"/>
  <c r="B44" i="47"/>
  <c r="B43" i="47"/>
  <c r="B42" i="47"/>
  <c r="B41" i="47"/>
  <c r="B40" i="47"/>
  <c r="B39" i="47"/>
  <c r="B38" i="47"/>
  <c r="B37" i="47"/>
  <c r="B36" i="47"/>
  <c r="B35" i="47"/>
  <c r="B34" i="47"/>
  <c r="B33" i="47"/>
  <c r="B32" i="47"/>
  <c r="B31" i="47"/>
  <c r="B30" i="47"/>
  <c r="B29" i="47"/>
  <c r="B28" i="47"/>
  <c r="B27" i="47"/>
  <c r="B26" i="47"/>
  <c r="B25" i="47"/>
  <c r="B24" i="47"/>
  <c r="B23" i="47"/>
  <c r="B22" i="47"/>
  <c r="B21" i="47"/>
  <c r="B20" i="47"/>
  <c r="B19" i="47"/>
  <c r="B18" i="47"/>
  <c r="B17" i="47"/>
  <c r="B16" i="47"/>
  <c r="B15" i="47"/>
  <c r="B14" i="47"/>
  <c r="B13" i="47"/>
  <c r="B12" i="47"/>
  <c r="B11" i="47"/>
  <c r="B10" i="47"/>
  <c r="B9" i="47"/>
  <c r="B8" i="47"/>
  <c r="B7" i="47"/>
  <c r="B6" i="47"/>
  <c r="B5" i="47"/>
  <c r="B4" i="47"/>
  <c r="B3" i="47"/>
  <c r="N7" i="42" l="1"/>
  <c r="M5" i="42" l="1"/>
  <c r="M6" i="42"/>
  <c r="M4" i="42"/>
  <c r="J7" i="42"/>
  <c r="Q13" i="42"/>
  <c r="P12" i="42"/>
  <c r="O12" i="42"/>
  <c r="N12" i="42"/>
  <c r="M12" i="42"/>
  <c r="L12" i="42"/>
  <c r="K12" i="42"/>
  <c r="J12" i="42"/>
  <c r="Q12" i="42" s="1"/>
  <c r="Q11" i="42"/>
  <c r="Q10" i="42"/>
  <c r="Q9" i="42"/>
  <c r="D962" i="42"/>
  <c r="J16" i="1" l="1"/>
  <c r="H16" i="1"/>
  <c r="D47" i="39" l="1"/>
  <c r="D46" i="39"/>
  <c r="D45" i="39"/>
  <c r="D44" i="39"/>
  <c r="D43" i="39"/>
  <c r="D42" i="39"/>
  <c r="D41" i="39"/>
  <c r="D40" i="39"/>
  <c r="D37" i="39"/>
  <c r="N39" i="46"/>
  <c r="M36" i="46"/>
  <c r="N36" i="46"/>
  <c r="N48" i="46"/>
  <c r="N45" i="46"/>
  <c r="N51" i="46"/>
  <c r="N43" i="46"/>
  <c r="N37" i="46"/>
  <c r="D15" i="39"/>
  <c r="D14" i="39"/>
  <c r="D13" i="39"/>
  <c r="D12" i="39"/>
  <c r="D11" i="39"/>
  <c r="D10" i="39"/>
  <c r="D9" i="39"/>
  <c r="D8" i="39"/>
  <c r="D7" i="39"/>
  <c r="D6" i="39"/>
  <c r="D5" i="39"/>
  <c r="D4" i="39"/>
  <c r="D15" i="38"/>
  <c r="D14" i="38"/>
  <c r="D13" i="38"/>
  <c r="D12" i="38"/>
  <c r="D11" i="38"/>
  <c r="D10" i="38"/>
  <c r="D9" i="38"/>
  <c r="D8" i="38"/>
  <c r="D7" i="38"/>
  <c r="D6" i="38"/>
  <c r="D5" i="38"/>
  <c r="D4" i="38"/>
  <c r="L58" i="46" l="1"/>
  <c r="L57" i="46"/>
  <c r="L56" i="46"/>
  <c r="L55" i="46"/>
  <c r="L54" i="46"/>
  <c r="L53" i="46"/>
  <c r="L52" i="46"/>
  <c r="L51" i="46"/>
  <c r="L50" i="46"/>
  <c r="L49" i="46"/>
  <c r="L48" i="46"/>
  <c r="L47" i="46"/>
  <c r="L46" i="46"/>
  <c r="L45" i="46"/>
  <c r="L44" i="46"/>
  <c r="L43" i="46"/>
  <c r="L42" i="46"/>
  <c r="L41" i="46"/>
  <c r="L40" i="46"/>
  <c r="L39" i="46"/>
  <c r="L38" i="46"/>
  <c r="L37" i="46"/>
  <c r="L36" i="46"/>
  <c r="L32" i="46"/>
  <c r="N32" i="46" s="1"/>
  <c r="D36" i="38" s="1"/>
  <c r="L27" i="46"/>
  <c r="L28" i="46"/>
  <c r="L29" i="46"/>
  <c r="L30" i="46"/>
  <c r="L31" i="46"/>
  <c r="L19" i="46"/>
  <c r="L20" i="46"/>
  <c r="L21" i="46"/>
  <c r="L22" i="46"/>
  <c r="L23" i="46"/>
  <c r="L24" i="46"/>
  <c r="L25" i="46"/>
  <c r="N25" i="46" s="1"/>
  <c r="D41" i="38" s="1"/>
  <c r="L26" i="46"/>
  <c r="L18" i="46"/>
  <c r="L14" i="46"/>
  <c r="L13" i="46"/>
  <c r="L3" i="46"/>
  <c r="L4" i="46"/>
  <c r="L5" i="46"/>
  <c r="N5" i="46" s="1"/>
  <c r="L6" i="46"/>
  <c r="L7" i="46"/>
  <c r="L8" i="46"/>
  <c r="L9" i="46"/>
  <c r="L10" i="46"/>
  <c r="L11" i="46"/>
  <c r="L12" i="46"/>
  <c r="L2" i="46"/>
  <c r="N2" i="46" l="1"/>
  <c r="M2" i="46"/>
  <c r="N10" i="46"/>
  <c r="M10" i="46"/>
  <c r="N21" i="46"/>
  <c r="D43" i="38" s="1"/>
  <c r="M21" i="46"/>
  <c r="N23" i="46"/>
  <c r="D42" i="38" s="1"/>
  <c r="N19" i="46"/>
  <c r="D44" i="38" s="1"/>
  <c r="N28" i="46"/>
  <c r="D40" i="38" s="1"/>
  <c r="M28" i="46"/>
  <c r="M37" i="46"/>
  <c r="M45" i="46"/>
  <c r="N53" i="46"/>
  <c r="M53" i="46"/>
  <c r="N6" i="46"/>
  <c r="M6" i="46"/>
  <c r="M12" i="46"/>
  <c r="N12" i="46"/>
  <c r="M18" i="46"/>
  <c r="N18" i="46"/>
  <c r="D46" i="38" s="1"/>
  <c r="N3" i="46"/>
  <c r="M3" i="46"/>
  <c r="N31" i="46"/>
  <c r="D37" i="38" s="1"/>
  <c r="M31" i="46"/>
  <c r="M58" i="46"/>
  <c r="N58" i="46"/>
  <c r="L5" i="20"/>
  <c r="B4" i="44"/>
  <c r="B5" i="44"/>
  <c r="B6" i="44"/>
  <c r="B7" i="44"/>
  <c r="B8" i="44"/>
  <c r="B9" i="44"/>
  <c r="B10" i="44"/>
  <c r="B11" i="44"/>
  <c r="B3" i="44"/>
  <c r="J6" i="42"/>
  <c r="J5" i="42"/>
  <c r="J4" i="42"/>
  <c r="I20" i="1" l="1"/>
  <c r="J19" i="1" l="1"/>
  <c r="H19" i="1"/>
  <c r="J21" i="1" l="1"/>
  <c r="H21" i="1"/>
  <c r="A48" i="39"/>
  <c r="F38" i="39"/>
  <c r="E35" i="39"/>
  <c r="A32" i="39"/>
  <c r="G19" i="39"/>
  <c r="G35" i="39" s="1"/>
  <c r="F19" i="39"/>
  <c r="F35" i="39" s="1"/>
  <c r="E19" i="39"/>
  <c r="N8" i="39"/>
  <c r="F6" i="39" s="1"/>
  <c r="J4" i="39"/>
  <c r="A48" i="38"/>
  <c r="F38" i="38"/>
  <c r="E35" i="38"/>
  <c r="A32" i="38"/>
  <c r="G19" i="38"/>
  <c r="G35" i="38" s="1"/>
  <c r="F19" i="38"/>
  <c r="F35" i="38" s="1"/>
  <c r="E19" i="38"/>
  <c r="N8" i="38"/>
  <c r="F6" i="38"/>
  <c r="J4" i="38"/>
  <c r="E9" i="36"/>
  <c r="N76" i="37"/>
  <c r="F4" i="38" s="1"/>
  <c r="M76" i="37"/>
  <c r="L76" i="37"/>
  <c r="K76" i="37"/>
  <c r="J76" i="37"/>
  <c r="F12" i="38" s="1"/>
  <c r="I76" i="37"/>
  <c r="H76" i="37"/>
  <c r="G76" i="37"/>
  <c r="F76" i="37"/>
  <c r="E76" i="37"/>
  <c r="D76" i="37"/>
  <c r="C76" i="37"/>
  <c r="B72" i="37"/>
  <c r="B71" i="37"/>
  <c r="B70" i="37"/>
  <c r="B69" i="37"/>
  <c r="B68" i="37"/>
  <c r="B67" i="37"/>
  <c r="B66" i="37"/>
  <c r="B65" i="37"/>
  <c r="B64" i="37"/>
  <c r="B63" i="37"/>
  <c r="A48" i="36"/>
  <c r="E38" i="36"/>
  <c r="D35" i="36"/>
  <c r="A32" i="36"/>
  <c r="F19" i="36"/>
  <c r="F35" i="36" s="1"/>
  <c r="E19" i="36"/>
  <c r="E35" i="36" s="1"/>
  <c r="D19" i="36"/>
  <c r="M8" i="36"/>
  <c r="E4" i="36" s="1"/>
  <c r="E6" i="36"/>
  <c r="I4" i="36"/>
  <c r="E12" i="36" l="1"/>
  <c r="E15" i="36"/>
  <c r="F9" i="39"/>
  <c r="F12" i="39"/>
  <c r="E16" i="36"/>
  <c r="F15" i="38"/>
  <c r="F15" i="39"/>
  <c r="B76" i="37"/>
  <c r="F4" i="39"/>
  <c r="F16" i="39" s="1"/>
  <c r="F16" i="38"/>
  <c r="F16" i="36"/>
  <c r="I6" i="36" s="1"/>
  <c r="L21" i="20"/>
  <c r="L22" i="20"/>
  <c r="L23" i="20"/>
  <c r="L24" i="20"/>
  <c r="L25" i="20"/>
  <c r="L26" i="20"/>
  <c r="L27" i="20"/>
  <c r="L20" i="20"/>
  <c r="L17" i="20"/>
  <c r="L11" i="20"/>
  <c r="L12" i="20"/>
  <c r="L13" i="20"/>
  <c r="L14" i="20"/>
  <c r="L15" i="20"/>
  <c r="L16" i="20"/>
  <c r="L9" i="20"/>
  <c r="F41" i="38" s="1"/>
  <c r="L10" i="20"/>
  <c r="L8" i="20"/>
  <c r="L4" i="20"/>
  <c r="L3" i="20"/>
  <c r="L2" i="20"/>
  <c r="E36" i="36" s="1"/>
  <c r="E48" i="36" s="1"/>
  <c r="F47" i="38" l="1"/>
  <c r="F9" i="38"/>
  <c r="G16" i="38"/>
  <c r="J6" i="38" s="1"/>
  <c r="F36" i="39"/>
  <c r="F48" i="39" s="1"/>
  <c r="F36" i="38"/>
  <c r="F48" i="38" s="1"/>
  <c r="E47" i="36"/>
  <c r="G16" i="39"/>
  <c r="J6" i="39" s="1"/>
  <c r="F44" i="39"/>
  <c r="E41" i="36"/>
  <c r="F44" i="38"/>
  <c r="E44" i="36"/>
  <c r="F47" i="39"/>
  <c r="F41" i="39"/>
  <c r="G48" i="38" l="1"/>
  <c r="J8" i="38" s="1"/>
  <c r="L6" i="38" s="1"/>
  <c r="G48" i="39"/>
  <c r="J8" i="39" s="1"/>
  <c r="L6" i="39" s="1"/>
  <c r="F48" i="36"/>
  <c r="I8" i="36" s="1"/>
  <c r="K6" i="36" s="1"/>
  <c r="L33" i="20"/>
  <c r="D43" i="6" s="1"/>
  <c r="D16" i="6"/>
  <c r="D15" i="6"/>
  <c r="D14" i="6"/>
  <c r="D13" i="6"/>
  <c r="D12" i="6"/>
  <c r="D11" i="6"/>
  <c r="D10" i="6"/>
  <c r="D9" i="6"/>
  <c r="G9" i="6" s="1"/>
  <c r="D8" i="6"/>
  <c r="D7" i="6"/>
  <c r="D6" i="6"/>
  <c r="D5" i="6"/>
  <c r="L86" i="20"/>
  <c r="L74" i="20"/>
  <c r="M74" i="20" s="1"/>
  <c r="L75" i="20"/>
  <c r="M75" i="20" s="1"/>
  <c r="L76" i="20"/>
  <c r="M76" i="20" s="1"/>
  <c r="L77" i="20"/>
  <c r="M77" i="20" s="1"/>
  <c r="L78" i="20"/>
  <c r="L79" i="20"/>
  <c r="M79" i="20" s="1"/>
  <c r="L80" i="20"/>
  <c r="L81" i="20"/>
  <c r="L82" i="20"/>
  <c r="M82" i="20" s="1"/>
  <c r="L83" i="20"/>
  <c r="L84" i="20"/>
  <c r="L85" i="20"/>
  <c r="M85" i="20" s="1"/>
  <c r="L73" i="20"/>
  <c r="L72" i="20"/>
  <c r="G4" i="6"/>
  <c r="L67" i="20"/>
  <c r="L66" i="20"/>
  <c r="D48" i="11" s="1"/>
  <c r="L65" i="20"/>
  <c r="D47" i="11" s="1"/>
  <c r="L64" i="20"/>
  <c r="L63" i="20"/>
  <c r="L62" i="20"/>
  <c r="D42" i="11" s="1"/>
  <c r="L61" i="20"/>
  <c r="D41" i="11" s="1"/>
  <c r="L60" i="20"/>
  <c r="L59" i="20"/>
  <c r="M59" i="20" s="1"/>
  <c r="N59" i="20" s="1"/>
  <c r="G37" i="11" s="1"/>
  <c r="F37" i="11" s="1"/>
  <c r="D16" i="11"/>
  <c r="D15" i="11"/>
  <c r="G15" i="11" s="1"/>
  <c r="D14" i="11"/>
  <c r="D13" i="11"/>
  <c r="D12" i="11"/>
  <c r="D11" i="11"/>
  <c r="D10" i="11"/>
  <c r="D9" i="11"/>
  <c r="D8" i="11"/>
  <c r="D7" i="11"/>
  <c r="D6" i="11"/>
  <c r="D5" i="11"/>
  <c r="G4" i="11" s="1"/>
  <c r="H18" i="1"/>
  <c r="J18" i="1" s="1"/>
  <c r="D16" i="10"/>
  <c r="D15" i="10"/>
  <c r="G15" i="10" s="1"/>
  <c r="D14" i="10"/>
  <c r="D13" i="10"/>
  <c r="D12" i="10"/>
  <c r="G12" i="10" s="1"/>
  <c r="D11" i="10"/>
  <c r="G9" i="10" s="1"/>
  <c r="D10" i="10"/>
  <c r="D9" i="10"/>
  <c r="D8" i="10"/>
  <c r="D7" i="10"/>
  <c r="G6" i="10" s="1"/>
  <c r="D6" i="10"/>
  <c r="D5" i="10"/>
  <c r="G4" i="10" s="1"/>
  <c r="G15" i="6"/>
  <c r="D43" i="11"/>
  <c r="F39" i="11"/>
  <c r="F6" i="11"/>
  <c r="D49" i="10"/>
  <c r="D48" i="10"/>
  <c r="D47" i="10"/>
  <c r="D46" i="10"/>
  <c r="D45" i="10"/>
  <c r="D44" i="10"/>
  <c r="D43" i="10"/>
  <c r="D42" i="10"/>
  <c r="D41" i="10"/>
  <c r="D40" i="10"/>
  <c r="F39" i="10"/>
  <c r="D39" i="10"/>
  <c r="D38" i="10"/>
  <c r="D40" i="6"/>
  <c r="F39" i="6"/>
  <c r="L9" i="38" l="1"/>
  <c r="G5" i="1" s="1"/>
  <c r="G25" i="1" s="1"/>
  <c r="N6" i="38"/>
  <c r="F4" i="11"/>
  <c r="G17" i="6"/>
  <c r="G17" i="10"/>
  <c r="K9" i="36"/>
  <c r="E5" i="1" s="1"/>
  <c r="E25" i="1" s="1"/>
  <c r="M6" i="36"/>
  <c r="L9" i="39"/>
  <c r="N6" i="39"/>
  <c r="M60" i="20"/>
  <c r="N76" i="20"/>
  <c r="M80" i="20"/>
  <c r="M64" i="20"/>
  <c r="N64" i="20" s="1"/>
  <c r="G45" i="11" s="1"/>
  <c r="M62" i="20"/>
  <c r="N62" i="20" s="1"/>
  <c r="G42" i="11" s="1"/>
  <c r="M66" i="20"/>
  <c r="N66" i="20" s="1"/>
  <c r="G48" i="11" s="1"/>
  <c r="N72" i="20"/>
  <c r="N83" i="20"/>
  <c r="N74" i="20"/>
  <c r="D38" i="11"/>
  <c r="D49" i="11"/>
  <c r="M78" i="20"/>
  <c r="D40" i="11"/>
  <c r="D46" i="11"/>
  <c r="N79" i="20"/>
  <c r="M72" i="20"/>
  <c r="D44" i="11"/>
  <c r="M83" i="20"/>
  <c r="G12" i="6"/>
  <c r="G6" i="6"/>
  <c r="N60" i="20"/>
  <c r="G39" i="11" s="1"/>
  <c r="G6" i="11"/>
  <c r="F9" i="11" s="1"/>
  <c r="G12" i="11"/>
  <c r="G9" i="11"/>
  <c r="C35" i="1"/>
  <c r="E29" i="1"/>
  <c r="I5" i="1" l="1"/>
  <c r="I25" i="1" s="1"/>
  <c r="G17" i="11"/>
  <c r="G50" i="11"/>
  <c r="F12" i="11"/>
  <c r="F15" i="1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F10" i="22" l="1"/>
  <c r="E10" i="22"/>
  <c r="T19" i="35"/>
  <c r="O16" i="35"/>
  <c r="P7" i="35"/>
  <c r="P16" i="35" l="1"/>
  <c r="T18" i="35"/>
  <c r="T17" i="35"/>
  <c r="O7" i="35"/>
  <c r="B1" i="4" s="1"/>
  <c r="L15" i="1" l="1"/>
  <c r="L14" i="1"/>
  <c r="O15" i="1"/>
  <c r="O16" i="1"/>
  <c r="L52" i="20"/>
  <c r="L53" i="20"/>
  <c r="L54" i="20"/>
  <c r="M54" i="20" s="1"/>
  <c r="L51" i="20"/>
  <c r="L45" i="20"/>
  <c r="M45" i="20" s="1"/>
  <c r="N45" i="20" s="1"/>
  <c r="G42" i="10" s="1"/>
  <c r="F45" i="10" s="1"/>
  <c r="L46" i="20"/>
  <c r="M46" i="20" s="1"/>
  <c r="N46" i="20" s="1"/>
  <c r="G45" i="10" s="1"/>
  <c r="F48" i="10" s="1"/>
  <c r="L47" i="20"/>
  <c r="L39" i="20"/>
  <c r="D49" i="6" s="1"/>
  <c r="L32" i="20"/>
  <c r="D42" i="6" s="1"/>
  <c r="L34" i="20"/>
  <c r="D44" i="6" s="1"/>
  <c r="L35" i="20"/>
  <c r="L36" i="20"/>
  <c r="D46" i="6" s="1"/>
  <c r="L37" i="20"/>
  <c r="D47" i="6" s="1"/>
  <c r="L38" i="20"/>
  <c r="L31" i="20"/>
  <c r="M31" i="20" s="1"/>
  <c r="L30" i="20"/>
  <c r="M30" i="20" s="1"/>
  <c r="N30" i="20" l="1"/>
  <c r="G37" i="6" s="1"/>
  <c r="D38" i="6"/>
  <c r="N31" i="20"/>
  <c r="G39" i="6" s="1"/>
  <c r="D41" i="6"/>
  <c r="D45" i="6"/>
  <c r="M35" i="20"/>
  <c r="N35" i="20" s="1"/>
  <c r="D48" i="6"/>
  <c r="M38" i="20"/>
  <c r="N38" i="20" s="1"/>
  <c r="G48" i="6" s="1"/>
  <c r="M47" i="20"/>
  <c r="N47" i="20"/>
  <c r="G48" i="10" s="1"/>
  <c r="M53" i="20"/>
  <c r="N53" i="20" s="1"/>
  <c r="M32" i="20"/>
  <c r="N32" i="20" s="1"/>
  <c r="N54" i="20"/>
  <c r="G45" i="6" l="1"/>
  <c r="F48" i="6" s="1"/>
  <c r="G42" i="6"/>
  <c r="F45" i="6" s="1"/>
  <c r="F37" i="6"/>
  <c r="F48" i="11"/>
  <c r="M52" i="20"/>
  <c r="L44" i="20"/>
  <c r="M44" i="20" s="1"/>
  <c r="N44" i="20" s="1"/>
  <c r="L43" i="20"/>
  <c r="J9" i="10"/>
  <c r="J9" i="11" s="1"/>
  <c r="E20" i="1"/>
  <c r="D29" i="20"/>
  <c r="C29" i="20"/>
  <c r="B29" i="20"/>
  <c r="D50" i="20"/>
  <c r="D58" i="20" s="1"/>
  <c r="C50" i="20"/>
  <c r="B50" i="20"/>
  <c r="D1" i="11"/>
  <c r="D19" i="11" s="1"/>
  <c r="F3" i="10"/>
  <c r="F20" i="10" s="1"/>
  <c r="E8" i="5"/>
  <c r="I5" i="10"/>
  <c r="I5" i="11" s="1"/>
  <c r="G3" i="11"/>
  <c r="G20" i="11" s="1"/>
  <c r="G36" i="11" s="1"/>
  <c r="J4" i="6"/>
  <c r="J4" i="10" s="1"/>
  <c r="J4" i="11" s="1"/>
  <c r="G36" i="6"/>
  <c r="G36" i="10" s="1"/>
  <c r="G20" i="6"/>
  <c r="F20" i="6"/>
  <c r="F36" i="6" s="1"/>
  <c r="E2" i="5"/>
  <c r="F2" i="5" s="1"/>
  <c r="C8" i="5"/>
  <c r="E6" i="5"/>
  <c r="C6" i="5"/>
  <c r="E5" i="5"/>
  <c r="E4" i="5"/>
  <c r="C4" i="5" s="1"/>
  <c r="C48" i="30"/>
  <c r="B48" i="30"/>
  <c r="D48" i="30" s="1"/>
  <c r="E41" i="30"/>
  <c r="C41" i="30"/>
  <c r="D41" i="30"/>
  <c r="E17" i="30"/>
  <c r="F9" i="30"/>
  <c r="F15" i="30" s="1"/>
  <c r="F8" i="30"/>
  <c r="C8" i="30" s="1"/>
  <c r="E6" i="30"/>
  <c r="F6" i="30" s="1"/>
  <c r="C6" i="30" s="1"/>
  <c r="C5" i="30"/>
  <c r="F4" i="30"/>
  <c r="C4" i="30" s="1"/>
  <c r="C3" i="30" s="1"/>
  <c r="F2" i="30"/>
  <c r="C2" i="30" s="1"/>
  <c r="J333" i="27"/>
  <c r="M332" i="27"/>
  <c r="N332" i="27" s="1"/>
  <c r="M331" i="27"/>
  <c r="N331" i="27"/>
  <c r="M330" i="27"/>
  <c r="N330" i="27" s="1"/>
  <c r="M329" i="27"/>
  <c r="N329" i="27"/>
  <c r="M328" i="27"/>
  <c r="N328" i="27" s="1"/>
  <c r="M327" i="27"/>
  <c r="N327" i="27"/>
  <c r="M326" i="27"/>
  <c r="N326" i="27" s="1"/>
  <c r="M325" i="27"/>
  <c r="N325" i="27"/>
  <c r="M324" i="27"/>
  <c r="N324" i="27" s="1"/>
  <c r="M323" i="27"/>
  <c r="N323" i="27"/>
  <c r="M322" i="27"/>
  <c r="N322" i="27" s="1"/>
  <c r="M321" i="27"/>
  <c r="N321" i="27"/>
  <c r="M320" i="27"/>
  <c r="N320" i="27" s="1"/>
  <c r="M319" i="27"/>
  <c r="N319" i="27"/>
  <c r="M318" i="27"/>
  <c r="N318" i="27" s="1"/>
  <c r="M317" i="27"/>
  <c r="N317" i="27"/>
  <c r="M316" i="27"/>
  <c r="N316" i="27" s="1"/>
  <c r="M315" i="27"/>
  <c r="N315" i="27"/>
  <c r="M314" i="27"/>
  <c r="N314" i="27" s="1"/>
  <c r="M313" i="27"/>
  <c r="N313" i="27"/>
  <c r="M312" i="27"/>
  <c r="N312" i="27" s="1"/>
  <c r="M311" i="27"/>
  <c r="N311" i="27"/>
  <c r="M310" i="27"/>
  <c r="N310" i="27" s="1"/>
  <c r="M309" i="27"/>
  <c r="N309" i="27"/>
  <c r="M308" i="27"/>
  <c r="N308" i="27" s="1"/>
  <c r="M307" i="27"/>
  <c r="N307" i="27"/>
  <c r="M306" i="27"/>
  <c r="N306" i="27" s="1"/>
  <c r="M305" i="27"/>
  <c r="N305" i="27"/>
  <c r="M304" i="27"/>
  <c r="N304" i="27" s="1"/>
  <c r="M303" i="27"/>
  <c r="N303" i="27"/>
  <c r="M302" i="27"/>
  <c r="N302" i="27" s="1"/>
  <c r="M301" i="27"/>
  <c r="N301" i="27"/>
  <c r="M300" i="27"/>
  <c r="N300" i="27" s="1"/>
  <c r="M299" i="27"/>
  <c r="N299" i="27"/>
  <c r="M298" i="27"/>
  <c r="N298" i="27" s="1"/>
  <c r="M297" i="27"/>
  <c r="N297" i="27"/>
  <c r="M296" i="27"/>
  <c r="N296" i="27" s="1"/>
  <c r="M295" i="27"/>
  <c r="N295" i="27"/>
  <c r="M294" i="27"/>
  <c r="N294" i="27" s="1"/>
  <c r="M293" i="27"/>
  <c r="N293" i="27"/>
  <c r="M292" i="27"/>
  <c r="N292" i="27" s="1"/>
  <c r="M291" i="27"/>
  <c r="N291" i="27"/>
  <c r="M290" i="27"/>
  <c r="N290" i="27" s="1"/>
  <c r="M289" i="27"/>
  <c r="N289" i="27"/>
  <c r="M288" i="27"/>
  <c r="N288" i="27" s="1"/>
  <c r="M287" i="27"/>
  <c r="N287" i="27"/>
  <c r="M286" i="27"/>
  <c r="N286" i="27" s="1"/>
  <c r="M285" i="27"/>
  <c r="N285" i="27"/>
  <c r="M284" i="27"/>
  <c r="N284" i="27" s="1"/>
  <c r="M283" i="27"/>
  <c r="N283" i="27"/>
  <c r="M282" i="27"/>
  <c r="N282" i="27" s="1"/>
  <c r="M281" i="27"/>
  <c r="N281" i="27"/>
  <c r="M280" i="27"/>
  <c r="N280" i="27" s="1"/>
  <c r="M279" i="27"/>
  <c r="N279" i="27"/>
  <c r="M278" i="27"/>
  <c r="N278" i="27" s="1"/>
  <c r="M277" i="27"/>
  <c r="N277" i="27"/>
  <c r="M276" i="27"/>
  <c r="N276" i="27" s="1"/>
  <c r="M275" i="27"/>
  <c r="N275" i="27"/>
  <c r="M274" i="27"/>
  <c r="N274" i="27" s="1"/>
  <c r="M273" i="27"/>
  <c r="N273" i="27"/>
  <c r="M272" i="27"/>
  <c r="N272" i="27" s="1"/>
  <c r="M271" i="27"/>
  <c r="N271" i="27"/>
  <c r="M270" i="27"/>
  <c r="N270" i="27" s="1"/>
  <c r="M269" i="27"/>
  <c r="N269" i="27"/>
  <c r="M268" i="27"/>
  <c r="N268" i="27" s="1"/>
  <c r="M267" i="27"/>
  <c r="N267" i="27"/>
  <c r="M266" i="27"/>
  <c r="N266" i="27" s="1"/>
  <c r="M265" i="27"/>
  <c r="N265" i="27"/>
  <c r="M264" i="27"/>
  <c r="N264" i="27" s="1"/>
  <c r="M263" i="27"/>
  <c r="N263" i="27"/>
  <c r="M262" i="27"/>
  <c r="N262" i="27" s="1"/>
  <c r="M261" i="27"/>
  <c r="N261" i="27"/>
  <c r="M260" i="27"/>
  <c r="N260" i="27" s="1"/>
  <c r="M259" i="27"/>
  <c r="N259" i="27"/>
  <c r="M258" i="27"/>
  <c r="N258" i="27" s="1"/>
  <c r="M257" i="27"/>
  <c r="N257" i="27"/>
  <c r="M256" i="27"/>
  <c r="N256" i="27" s="1"/>
  <c r="M255" i="27"/>
  <c r="N255" i="27"/>
  <c r="M254" i="27"/>
  <c r="N254" i="27" s="1"/>
  <c r="M253" i="27"/>
  <c r="N253" i="27"/>
  <c r="M252" i="27"/>
  <c r="N252" i="27" s="1"/>
  <c r="M251" i="27"/>
  <c r="N251" i="27"/>
  <c r="M250" i="27"/>
  <c r="N250" i="27" s="1"/>
  <c r="M249" i="27"/>
  <c r="N249" i="27"/>
  <c r="M248" i="27"/>
  <c r="N248" i="27" s="1"/>
  <c r="M247" i="27"/>
  <c r="N247" i="27"/>
  <c r="M246" i="27"/>
  <c r="N246" i="27" s="1"/>
  <c r="M245" i="27"/>
  <c r="N245" i="27"/>
  <c r="M244" i="27"/>
  <c r="N244" i="27" s="1"/>
  <c r="M243" i="27"/>
  <c r="N243" i="27"/>
  <c r="M242" i="27"/>
  <c r="N242" i="27" s="1"/>
  <c r="M241" i="27"/>
  <c r="N241" i="27"/>
  <c r="M240" i="27"/>
  <c r="N240" i="27" s="1"/>
  <c r="M239" i="27"/>
  <c r="N239" i="27"/>
  <c r="M238" i="27"/>
  <c r="N238" i="27" s="1"/>
  <c r="M237" i="27"/>
  <c r="N237" i="27"/>
  <c r="M236" i="27"/>
  <c r="N236" i="27" s="1"/>
  <c r="M235" i="27"/>
  <c r="N235" i="27"/>
  <c r="M234" i="27"/>
  <c r="N234" i="27" s="1"/>
  <c r="M233" i="27"/>
  <c r="N233" i="27"/>
  <c r="M232" i="27"/>
  <c r="N232" i="27" s="1"/>
  <c r="M231" i="27"/>
  <c r="N231" i="27"/>
  <c r="M230" i="27"/>
  <c r="N230" i="27" s="1"/>
  <c r="M229" i="27"/>
  <c r="N229" i="27"/>
  <c r="M228" i="27"/>
  <c r="N228" i="27" s="1"/>
  <c r="M227" i="27"/>
  <c r="N227" i="27"/>
  <c r="M226" i="27"/>
  <c r="N226" i="27" s="1"/>
  <c r="M225" i="27"/>
  <c r="N225" i="27"/>
  <c r="M224" i="27"/>
  <c r="N224" i="27" s="1"/>
  <c r="M223" i="27"/>
  <c r="N223" i="27"/>
  <c r="M222" i="27"/>
  <c r="N222" i="27" s="1"/>
  <c r="M221" i="27"/>
  <c r="N221" i="27"/>
  <c r="M220" i="27"/>
  <c r="N220" i="27" s="1"/>
  <c r="M219" i="27"/>
  <c r="N219" i="27"/>
  <c r="M218" i="27"/>
  <c r="N218" i="27" s="1"/>
  <c r="M217" i="27"/>
  <c r="N217" i="27"/>
  <c r="M216" i="27"/>
  <c r="N216" i="27" s="1"/>
  <c r="M215" i="27"/>
  <c r="N215" i="27"/>
  <c r="M214" i="27"/>
  <c r="N214" i="27" s="1"/>
  <c r="M213" i="27"/>
  <c r="N213" i="27"/>
  <c r="M212" i="27"/>
  <c r="N212" i="27" s="1"/>
  <c r="M211" i="27"/>
  <c r="N211" i="27"/>
  <c r="M210" i="27"/>
  <c r="N210" i="27" s="1"/>
  <c r="M209" i="27"/>
  <c r="N209" i="27"/>
  <c r="M208" i="27"/>
  <c r="N208" i="27" s="1"/>
  <c r="M207" i="27"/>
  <c r="N207" i="27"/>
  <c r="M206" i="27"/>
  <c r="N206" i="27" s="1"/>
  <c r="M205" i="27"/>
  <c r="N205" i="27"/>
  <c r="M204" i="27"/>
  <c r="N204" i="27" s="1"/>
  <c r="M203" i="27"/>
  <c r="N203" i="27"/>
  <c r="M202" i="27"/>
  <c r="N202" i="27" s="1"/>
  <c r="M201" i="27"/>
  <c r="N201" i="27"/>
  <c r="M200" i="27"/>
  <c r="N200" i="27" s="1"/>
  <c r="M199" i="27"/>
  <c r="N199" i="27"/>
  <c r="M198" i="27"/>
  <c r="N198" i="27" s="1"/>
  <c r="M197" i="27"/>
  <c r="N197" i="27"/>
  <c r="M196" i="27"/>
  <c r="N196" i="27" s="1"/>
  <c r="M195" i="27"/>
  <c r="N195" i="27"/>
  <c r="M194" i="27"/>
  <c r="N194" i="27" s="1"/>
  <c r="M193" i="27"/>
  <c r="N193" i="27"/>
  <c r="M192" i="27"/>
  <c r="N192" i="27" s="1"/>
  <c r="M191" i="27"/>
  <c r="N191" i="27"/>
  <c r="M190" i="27"/>
  <c r="N190" i="27" s="1"/>
  <c r="M189" i="27"/>
  <c r="N189" i="27"/>
  <c r="M178" i="27"/>
  <c r="N178" i="27" s="1"/>
  <c r="M177" i="27"/>
  <c r="N177" i="27"/>
  <c r="M176" i="27"/>
  <c r="N176" i="27" s="1"/>
  <c r="M175" i="27"/>
  <c r="N175" i="27"/>
  <c r="M174" i="27"/>
  <c r="N174" i="27" s="1"/>
  <c r="M173" i="27"/>
  <c r="N173" i="27" s="1"/>
  <c r="M172" i="27"/>
  <c r="N172" i="27" s="1"/>
  <c r="M171" i="27"/>
  <c r="N171" i="27" s="1"/>
  <c r="M170" i="27"/>
  <c r="N170" i="27" s="1"/>
  <c r="M169" i="27"/>
  <c r="N169" i="27"/>
  <c r="M168" i="27"/>
  <c r="N168" i="27" s="1"/>
  <c r="M167" i="27"/>
  <c r="N167" i="27"/>
  <c r="M166" i="27"/>
  <c r="N166" i="27" s="1"/>
  <c r="M165" i="27"/>
  <c r="N165" i="27" s="1"/>
  <c r="M164" i="27"/>
  <c r="N164" i="27" s="1"/>
  <c r="M163" i="27"/>
  <c r="N163" i="27" s="1"/>
  <c r="M162" i="27"/>
  <c r="N162" i="27" s="1"/>
  <c r="M161" i="27"/>
  <c r="N161" i="27"/>
  <c r="M160" i="27"/>
  <c r="N160" i="27" s="1"/>
  <c r="M159" i="27"/>
  <c r="N159" i="27"/>
  <c r="M158" i="27"/>
  <c r="N158" i="27" s="1"/>
  <c r="M157" i="27"/>
  <c r="N157" i="27" s="1"/>
  <c r="M156" i="27"/>
  <c r="N156" i="27" s="1"/>
  <c r="M155" i="27"/>
  <c r="N155" i="27" s="1"/>
  <c r="M154" i="27"/>
  <c r="N154" i="27"/>
  <c r="M153" i="27"/>
  <c r="N153" i="27" s="1"/>
  <c r="M152" i="27"/>
  <c r="N152" i="27"/>
  <c r="M151" i="27"/>
  <c r="N151" i="27" s="1"/>
  <c r="M150" i="27"/>
  <c r="N150" i="27"/>
  <c r="M149" i="27"/>
  <c r="N149" i="27" s="1"/>
  <c r="M148" i="27"/>
  <c r="N148" i="27"/>
  <c r="M147" i="27"/>
  <c r="N147" i="27" s="1"/>
  <c r="M146" i="27"/>
  <c r="N146" i="27"/>
  <c r="M145" i="27"/>
  <c r="N145" i="27" s="1"/>
  <c r="M144" i="27"/>
  <c r="N144" i="27"/>
  <c r="M143" i="27"/>
  <c r="N143" i="27" s="1"/>
  <c r="M142" i="27"/>
  <c r="N142" i="27"/>
  <c r="M141" i="27"/>
  <c r="N141" i="27" s="1"/>
  <c r="M140" i="27"/>
  <c r="N140" i="27"/>
  <c r="M139" i="27"/>
  <c r="N139" i="27" s="1"/>
  <c r="M138" i="27"/>
  <c r="N138" i="27"/>
  <c r="M137" i="27"/>
  <c r="N137" i="27" s="1"/>
  <c r="M136" i="27"/>
  <c r="N136" i="27"/>
  <c r="M135" i="27"/>
  <c r="N135" i="27" s="1"/>
  <c r="M134" i="27"/>
  <c r="N134" i="27"/>
  <c r="M133" i="27"/>
  <c r="N133" i="27" s="1"/>
  <c r="M132" i="27"/>
  <c r="N132" i="27"/>
  <c r="M131" i="27"/>
  <c r="N131" i="27" s="1"/>
  <c r="M130" i="27"/>
  <c r="N130" i="27"/>
  <c r="M129" i="27"/>
  <c r="N129" i="27" s="1"/>
  <c r="M128" i="27"/>
  <c r="N128" i="27"/>
  <c r="M127" i="27"/>
  <c r="N127" i="27" s="1"/>
  <c r="M126" i="27"/>
  <c r="N126" i="27"/>
  <c r="M125" i="27"/>
  <c r="N125" i="27" s="1"/>
  <c r="M124" i="27"/>
  <c r="N124" i="27"/>
  <c r="M123" i="27"/>
  <c r="N123" i="27" s="1"/>
  <c r="M122" i="27"/>
  <c r="N122" i="27"/>
  <c r="M121" i="27"/>
  <c r="N121" i="27" s="1"/>
  <c r="M120" i="27"/>
  <c r="N120" i="27"/>
  <c r="M119" i="27"/>
  <c r="N119" i="27" s="1"/>
  <c r="M118" i="27"/>
  <c r="N118" i="27"/>
  <c r="M117" i="27"/>
  <c r="N117" i="27" s="1"/>
  <c r="M116" i="27"/>
  <c r="N116" i="27"/>
  <c r="M115" i="27"/>
  <c r="N115" i="27" s="1"/>
  <c r="M114" i="27"/>
  <c r="N114" i="27"/>
  <c r="M113" i="27"/>
  <c r="N113" i="27" s="1"/>
  <c r="M112" i="27"/>
  <c r="N112" i="27"/>
  <c r="M111" i="27"/>
  <c r="N111" i="27" s="1"/>
  <c r="M110" i="27"/>
  <c r="N110" i="27"/>
  <c r="M109" i="27"/>
  <c r="N109" i="27" s="1"/>
  <c r="M108" i="27"/>
  <c r="N108" i="27"/>
  <c r="M107" i="27"/>
  <c r="N107" i="27" s="1"/>
  <c r="M106" i="27"/>
  <c r="N106" i="27"/>
  <c r="M105" i="27"/>
  <c r="N105" i="27" s="1"/>
  <c r="M104" i="27"/>
  <c r="N104" i="27"/>
  <c r="M103" i="27"/>
  <c r="N103" i="27" s="1"/>
  <c r="M102" i="27"/>
  <c r="N102" i="27"/>
  <c r="M101" i="27"/>
  <c r="N101" i="27" s="1"/>
  <c r="M100" i="27"/>
  <c r="N100" i="27"/>
  <c r="M99" i="27"/>
  <c r="N99" i="27" s="1"/>
  <c r="M98" i="27"/>
  <c r="N98" i="27"/>
  <c r="M97" i="27"/>
  <c r="N97" i="27" s="1"/>
  <c r="M96" i="27"/>
  <c r="N96" i="27"/>
  <c r="M95" i="27"/>
  <c r="N95" i="27" s="1"/>
  <c r="M94" i="27"/>
  <c r="N94" i="27"/>
  <c r="M93" i="27"/>
  <c r="N93" i="27" s="1"/>
  <c r="M92" i="27"/>
  <c r="N92" i="27"/>
  <c r="M91" i="27"/>
  <c r="N91" i="27" s="1"/>
  <c r="M90" i="27"/>
  <c r="N90" i="27"/>
  <c r="M89" i="27"/>
  <c r="N89" i="27" s="1"/>
  <c r="M88" i="27"/>
  <c r="N88" i="27"/>
  <c r="M87" i="27"/>
  <c r="N87" i="27" s="1"/>
  <c r="M86" i="27"/>
  <c r="N86" i="27"/>
  <c r="M85" i="27"/>
  <c r="N85" i="27" s="1"/>
  <c r="M84" i="27"/>
  <c r="N84" i="27"/>
  <c r="M83" i="27"/>
  <c r="N83" i="27" s="1"/>
  <c r="M82" i="27"/>
  <c r="N82" i="27"/>
  <c r="M81" i="27"/>
  <c r="N81" i="27" s="1"/>
  <c r="M80" i="27"/>
  <c r="N80" i="27"/>
  <c r="M79" i="27"/>
  <c r="N79" i="27" s="1"/>
  <c r="M78" i="27"/>
  <c r="N78" i="27"/>
  <c r="M77" i="27"/>
  <c r="N77" i="27" s="1"/>
  <c r="M76" i="27"/>
  <c r="N76" i="27"/>
  <c r="M75" i="27"/>
  <c r="N75" i="27" s="1"/>
  <c r="M74" i="27"/>
  <c r="N74" i="27"/>
  <c r="M73" i="27"/>
  <c r="N73" i="27" s="1"/>
  <c r="M72" i="27"/>
  <c r="N72" i="27"/>
  <c r="M71" i="27"/>
  <c r="N71" i="27" s="1"/>
  <c r="M70" i="27"/>
  <c r="N70" i="27"/>
  <c r="M69" i="27"/>
  <c r="N69" i="27" s="1"/>
  <c r="M68" i="27"/>
  <c r="N68" i="27"/>
  <c r="M67" i="27"/>
  <c r="N67" i="27" s="1"/>
  <c r="M66" i="27"/>
  <c r="N66" i="27"/>
  <c r="M65" i="27"/>
  <c r="N65" i="27" s="1"/>
  <c r="M64" i="27"/>
  <c r="N64" i="27"/>
  <c r="M63" i="27"/>
  <c r="N63" i="27" s="1"/>
  <c r="M62" i="27"/>
  <c r="N62" i="27"/>
  <c r="M61" i="27"/>
  <c r="N61" i="27" s="1"/>
  <c r="M60" i="27"/>
  <c r="N60" i="27"/>
  <c r="M59" i="27"/>
  <c r="N59" i="27" s="1"/>
  <c r="M58" i="27"/>
  <c r="N58" i="27"/>
  <c r="M57" i="27"/>
  <c r="N57" i="27" s="1"/>
  <c r="M56" i="27"/>
  <c r="N56" i="27"/>
  <c r="M55" i="27"/>
  <c r="N55" i="27" s="1"/>
  <c r="M54" i="27"/>
  <c r="N54" i="27"/>
  <c r="M53" i="27"/>
  <c r="N53" i="27" s="1"/>
  <c r="M52" i="27"/>
  <c r="N52" i="27"/>
  <c r="M51" i="27"/>
  <c r="N51" i="27" s="1"/>
  <c r="M50" i="27"/>
  <c r="N50" i="27"/>
  <c r="M49" i="27"/>
  <c r="N49" i="27" s="1"/>
  <c r="M48" i="27"/>
  <c r="N48" i="27"/>
  <c r="M47" i="27"/>
  <c r="N47" i="27" s="1"/>
  <c r="M46" i="27"/>
  <c r="N46" i="27"/>
  <c r="M45" i="27"/>
  <c r="N45" i="27" s="1"/>
  <c r="M44" i="27"/>
  <c r="N44" i="27"/>
  <c r="M43" i="27"/>
  <c r="N43" i="27" s="1"/>
  <c r="M42" i="27"/>
  <c r="N42" i="27"/>
  <c r="M41" i="27"/>
  <c r="N41" i="27" s="1"/>
  <c r="M40" i="27"/>
  <c r="N40" i="27"/>
  <c r="M39" i="27"/>
  <c r="N39" i="27" s="1"/>
  <c r="M38" i="27"/>
  <c r="N38" i="27"/>
  <c r="M37" i="27"/>
  <c r="N37" i="27" s="1"/>
  <c r="M36" i="27"/>
  <c r="N36" i="27"/>
  <c r="M35" i="27"/>
  <c r="N35" i="27" s="1"/>
  <c r="M34" i="27"/>
  <c r="N34" i="27"/>
  <c r="M33" i="27"/>
  <c r="N33" i="27" s="1"/>
  <c r="M32" i="27"/>
  <c r="N32" i="27"/>
  <c r="M31" i="27"/>
  <c r="N31" i="27" s="1"/>
  <c r="M30" i="27"/>
  <c r="N30" i="27"/>
  <c r="M29" i="27"/>
  <c r="N29" i="27" s="1"/>
  <c r="M28" i="27"/>
  <c r="N28" i="27"/>
  <c r="M27" i="27"/>
  <c r="N27" i="27" s="1"/>
  <c r="M26" i="27"/>
  <c r="N26" i="27"/>
  <c r="M25" i="27"/>
  <c r="N25" i="27" s="1"/>
  <c r="M24" i="27"/>
  <c r="N24" i="27"/>
  <c r="M23" i="27"/>
  <c r="N23" i="27" s="1"/>
  <c r="M22" i="27"/>
  <c r="N22" i="27"/>
  <c r="M21" i="27"/>
  <c r="N21" i="27" s="1"/>
  <c r="M20" i="27"/>
  <c r="N20" i="27"/>
  <c r="M19" i="27"/>
  <c r="N19" i="27" s="1"/>
  <c r="M18" i="27"/>
  <c r="N18" i="27"/>
  <c r="M17" i="27"/>
  <c r="N17" i="27" s="1"/>
  <c r="M16" i="27"/>
  <c r="N16" i="27"/>
  <c r="M15" i="27"/>
  <c r="N15" i="27" s="1"/>
  <c r="M14" i="27"/>
  <c r="N14" i="27"/>
  <c r="M13" i="27"/>
  <c r="N13" i="27" s="1"/>
  <c r="M12" i="27"/>
  <c r="N12" i="27"/>
  <c r="M11" i="27"/>
  <c r="N11" i="27" s="1"/>
  <c r="M10" i="27"/>
  <c r="N10" i="27"/>
  <c r="M9" i="27"/>
  <c r="N9" i="27" s="1"/>
  <c r="M8" i="27"/>
  <c r="N8" i="27"/>
  <c r="M7" i="27"/>
  <c r="N7" i="27" s="1"/>
  <c r="M6" i="27"/>
  <c r="N6" i="27"/>
  <c r="M5" i="27"/>
  <c r="N5" i="27" s="1"/>
  <c r="M4" i="27"/>
  <c r="N4" i="27"/>
  <c r="M3" i="27"/>
  <c r="N3" i="27" s="1"/>
  <c r="F36" i="10"/>
  <c r="F36" i="11" s="1"/>
  <c r="J15" i="1"/>
  <c r="H15" i="1"/>
  <c r="I19" i="1"/>
  <c r="G19" i="1"/>
  <c r="I15" i="1"/>
  <c r="L8" i="11"/>
  <c r="M8" i="10"/>
  <c r="N8" i="6"/>
  <c r="F71" i="11"/>
  <c r="F3" i="11"/>
  <c r="G20" i="10"/>
  <c r="G3" i="10"/>
  <c r="A50" i="11"/>
  <c r="A33" i="11"/>
  <c r="A50" i="6"/>
  <c r="A33" i="6"/>
  <c r="A50" i="10"/>
  <c r="A33" i="10"/>
  <c r="F302" i="15"/>
  <c r="J25" i="15" s="1"/>
  <c r="F289" i="15"/>
  <c r="J24" i="15" s="1"/>
  <c r="F276" i="15"/>
  <c r="J23" i="15" s="1"/>
  <c r="F262" i="15"/>
  <c r="J22" i="15" s="1"/>
  <c r="F249" i="15"/>
  <c r="J21" i="15" s="1"/>
  <c r="F235" i="15"/>
  <c r="F222" i="15"/>
  <c r="J19" i="15" s="1"/>
  <c r="F208" i="15"/>
  <c r="J18" i="15"/>
  <c r="F195" i="15"/>
  <c r="J17" i="15" s="1"/>
  <c r="F182" i="15"/>
  <c r="F168" i="15"/>
  <c r="J15" i="15" s="1"/>
  <c r="F156" i="15"/>
  <c r="J14" i="15" s="1"/>
  <c r="F141" i="15"/>
  <c r="J13" i="15" s="1"/>
  <c r="F127" i="15"/>
  <c r="F113" i="15"/>
  <c r="J11" i="15"/>
  <c r="F99" i="15"/>
  <c r="J10" i="15" s="1"/>
  <c r="F86" i="15"/>
  <c r="J9" i="15" s="1"/>
  <c r="F74" i="15"/>
  <c r="F61" i="15"/>
  <c r="F52" i="15"/>
  <c r="J6" i="15" s="1"/>
  <c r="F40" i="15"/>
  <c r="J5" i="15" s="1"/>
  <c r="F28" i="15"/>
  <c r="J4" i="15" s="1"/>
  <c r="I25" i="15"/>
  <c r="I24" i="15"/>
  <c r="I23" i="15"/>
  <c r="I22" i="15"/>
  <c r="I21" i="15"/>
  <c r="J20" i="15"/>
  <c r="I20" i="15"/>
  <c r="I19" i="15"/>
  <c r="I18" i="15"/>
  <c r="I17" i="15"/>
  <c r="J16" i="15"/>
  <c r="I16" i="15"/>
  <c r="I15" i="15"/>
  <c r="F15" i="15"/>
  <c r="I14" i="15"/>
  <c r="I13" i="15"/>
  <c r="J12" i="15"/>
  <c r="I12" i="15"/>
  <c r="I11" i="15"/>
  <c r="I10" i="15"/>
  <c r="I9" i="15"/>
  <c r="J8" i="15"/>
  <c r="I8" i="15"/>
  <c r="J7" i="15"/>
  <c r="I7" i="15"/>
  <c r="I6" i="15"/>
  <c r="I5" i="15"/>
  <c r="I4" i="15"/>
  <c r="J3" i="15"/>
  <c r="I3" i="15"/>
  <c r="I2" i="15"/>
  <c r="F2" i="15"/>
  <c r="J2" i="15"/>
  <c r="C48" i="5"/>
  <c r="B48" i="5"/>
  <c r="D48" i="5"/>
  <c r="E41" i="5"/>
  <c r="C41" i="5"/>
  <c r="D41" i="5" s="1"/>
  <c r="E17" i="5"/>
  <c r="F17" i="5" s="1"/>
  <c r="F15" i="5"/>
  <c r="C5" i="5"/>
  <c r="C3" i="5" s="1"/>
  <c r="E10" i="5" s="1"/>
  <c r="C10" i="5" s="1"/>
  <c r="C7" i="5" s="1"/>
  <c r="C11" i="5" s="1"/>
  <c r="C12" i="5" s="1"/>
  <c r="C2" i="5"/>
  <c r="G9" i="5"/>
  <c r="C2" i="10"/>
  <c r="C2" i="1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E20" i="10"/>
  <c r="F74" i="11"/>
  <c r="F66" i="11"/>
  <c r="F58" i="11"/>
  <c r="J7" i="1"/>
  <c r="I29" i="1" s="1"/>
  <c r="E36" i="6"/>
  <c r="H7" i="1"/>
  <c r="F23" i="4"/>
  <c r="E23" i="4"/>
  <c r="F22" i="4"/>
  <c r="E22" i="4"/>
  <c r="F21" i="4"/>
  <c r="E21" i="4"/>
  <c r="F20" i="4"/>
  <c r="E20" i="4"/>
  <c r="F19" i="4"/>
  <c r="E19" i="4"/>
  <c r="F18" i="4"/>
  <c r="E18" i="4"/>
  <c r="F17" i="4"/>
  <c r="E17" i="4"/>
  <c r="F16" i="4"/>
  <c r="E16" i="4"/>
  <c r="F15" i="4"/>
  <c r="E15" i="4"/>
  <c r="B2" i="4"/>
  <c r="B14" i="4"/>
  <c r="D14" i="4" s="1"/>
  <c r="E20" i="6"/>
  <c r="F17" i="30" l="1"/>
  <c r="G29" i="1"/>
  <c r="G50" i="6"/>
  <c r="G39" i="10"/>
  <c r="N43" i="20"/>
  <c r="G37" i="10" s="1"/>
  <c r="M43" i="20"/>
  <c r="N52" i="20"/>
  <c r="F50" i="6"/>
  <c r="F14" i="4"/>
  <c r="B6" i="4"/>
  <c r="B5" i="4"/>
  <c r="B7" i="4" s="1"/>
  <c r="F12" i="6"/>
  <c r="J6" i="10"/>
  <c r="N8" i="10"/>
  <c r="F6" i="6"/>
  <c r="F15" i="6"/>
  <c r="F9" i="6"/>
  <c r="E9" i="30"/>
  <c r="G9" i="30" s="1"/>
  <c r="C9" i="30" s="1"/>
  <c r="C10" i="30" s="1"/>
  <c r="C7" i="30" s="1"/>
  <c r="C11" i="30" s="1"/>
  <c r="C12" i="30" s="1"/>
  <c r="G33" i="10"/>
  <c r="M51" i="20"/>
  <c r="F6" i="10" l="1"/>
  <c r="F4" i="10"/>
  <c r="F9" i="10"/>
  <c r="F12" i="10"/>
  <c r="F15" i="10"/>
  <c r="J8" i="6"/>
  <c r="F42" i="6"/>
  <c r="F42" i="10"/>
  <c r="G50" i="10"/>
  <c r="J8" i="10" s="1"/>
  <c r="L6" i="10" s="1"/>
  <c r="F37" i="10"/>
  <c r="F45" i="11"/>
  <c r="F73" i="11" s="1"/>
  <c r="N51" i="20"/>
  <c r="B8" i="4"/>
  <c r="C8" i="4" s="1"/>
  <c r="C6" i="4"/>
  <c r="D6" i="4"/>
  <c r="B9" i="4"/>
  <c r="B10" i="4"/>
  <c r="C5" i="4"/>
  <c r="B11" i="4"/>
  <c r="D5" i="4"/>
  <c r="G33" i="11"/>
  <c r="F33" i="10"/>
  <c r="F17" i="11"/>
  <c r="J6" i="6"/>
  <c r="F4" i="6"/>
  <c r="F17" i="6" s="1"/>
  <c r="F33" i="11"/>
  <c r="F62" i="11"/>
  <c r="D7" i="4"/>
  <c r="C7" i="4"/>
  <c r="J6" i="11"/>
  <c r="D8" i="4" l="1"/>
  <c r="L6" i="6"/>
  <c r="N6" i="6" s="1"/>
  <c r="J28" i="10"/>
  <c r="J29" i="10" s="1"/>
  <c r="J8" i="11"/>
  <c r="K6" i="11" s="1"/>
  <c r="F42" i="11"/>
  <c r="F72" i="11" s="1"/>
  <c r="N6" i="10"/>
  <c r="L9" i="10" s="1"/>
  <c r="F17" i="10"/>
  <c r="F50" i="10"/>
  <c r="F70" i="11"/>
  <c r="F50" i="11"/>
  <c r="L9" i="6" l="1"/>
  <c r="M6" i="11"/>
  <c r="K9" i="11" s="1"/>
  <c r="G30" i="1" l="1"/>
  <c r="G26" i="1"/>
  <c r="O19" i="1"/>
  <c r="O20" i="1" s="1"/>
  <c r="L29" i="1"/>
  <c r="E30" i="1" l="1"/>
  <c r="L30" i="1" s="1"/>
  <c r="I26" i="1"/>
  <c r="E26" i="1"/>
  <c r="N19" i="1"/>
  <c r="N20" i="1" s="1"/>
  <c r="I30" i="1"/>
  <c r="P19" i="1"/>
  <c r="P20" i="1" s="1"/>
  <c r="C27" i="1" l="1"/>
  <c r="P4" i="42" s="1"/>
  <c r="Q4" i="42" l="1"/>
  <c r="S4" i="42" s="1"/>
  <c r="P6" i="42"/>
  <c r="Q6" i="42" s="1"/>
  <c r="S6" i="42" s="1"/>
  <c r="P5" i="42"/>
  <c r="Q5" i="42" s="1"/>
  <c r="S5" i="42" s="1"/>
  <c r="C31" i="1"/>
  <c r="D2" i="41"/>
  <c r="C28" i="1"/>
  <c r="S7" i="42" l="1"/>
  <c r="T7" i="42" s="1"/>
  <c r="C32" i="1"/>
  <c r="D4" i="41"/>
  <c r="G4" i="41" s="1"/>
  <c r="G2" i="41"/>
  <c r="D3" i="41"/>
  <c r="G3" i="41" s="1"/>
</calcChain>
</file>

<file path=xl/sharedStrings.xml><?xml version="1.0" encoding="utf-8"?>
<sst xmlns="http://schemas.openxmlformats.org/spreadsheetml/2006/main" count="13439" uniqueCount="3024">
  <si>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</si>
  <si>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</si>
  <si>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</si>
  <si>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</si>
  <si>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</si>
  <si>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</si>
  <si>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</si>
  <si>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</si>
  <si>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</si>
  <si>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</si>
  <si>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</si>
  <si>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</si>
  <si>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</si>
  <si>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</si>
  <si>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</si>
  <si>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</si>
  <si>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</si>
  <si>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</si>
  <si>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</si>
  <si>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</si>
  <si>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</si>
  <si>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</si>
  <si>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</si>
  <si>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</si>
  <si>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</si>
  <si>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</si>
  <si>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</si>
  <si>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</si>
  <si>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</si>
  <si>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</si>
  <si>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</si>
  <si>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</si>
  <si>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</si>
  <si>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</si>
  <si>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</si>
  <si>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</si>
  <si>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</si>
  <si>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</si>
  <si>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</si>
  <si>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</si>
  <si>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</si>
  <si>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</si>
  <si>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</si>
  <si>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</si>
  <si>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</si>
  <si>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</si>
  <si>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</si>
  <si>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</si>
  <si>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</si>
  <si>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</si>
  <si>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</si>
  <si>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</si>
  <si>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</si>
  <si>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</si>
  <si>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</si>
  <si>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</si>
  <si>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</si>
  <si>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</si>
  <si>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</si>
  <si>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</si>
  <si>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</si>
  <si>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</si>
  <si>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</si>
  <si>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</si>
  <si>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</si>
  <si>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</si>
  <si>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</si>
  <si>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</si>
  <si>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</si>
  <si>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</si>
  <si>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</si>
  <si>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</si>
  <si>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</si>
  <si>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</si>
  <si>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</si>
  <si>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</si>
  <si>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</si>
  <si>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</si>
  <si>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</si>
  <si>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</si>
  <si>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</si>
  <si>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</si>
  <si>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</si>
  <si>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</si>
  <si>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</si>
  <si>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</si>
  <si>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</si>
  <si>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</si>
  <si>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</si>
  <si>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</si>
  <si>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</si>
  <si>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</si>
  <si>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</si>
  <si>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</si>
  <si>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</si>
  <si>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</si>
  <si>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</si>
  <si>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</si>
  <si>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</si>
  <si>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</si>
  <si>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</si>
  <si>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</si>
  <si>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</si>
  <si>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</si>
  <si>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</si>
  <si>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</si>
  <si>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</si>
  <si>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</si>
  <si>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</si>
  <si>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</si>
  <si>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</si>
  <si>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</si>
  <si>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</si>
  <si>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</si>
  <si>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</si>
  <si>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</si>
  <si>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</si>
  <si>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</si>
  <si>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</si>
  <si>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</si>
  <si>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</si>
  <si>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</si>
  <si>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</si>
  <si>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</si>
  <si>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</si>
  <si>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</si>
  <si>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</si>
  <si>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</si>
  <si>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</si>
  <si>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</si>
  <si>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</si>
  <si>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</si>
  <si>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</si>
  <si>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</si>
  <si>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</si>
  <si>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</si>
  <si>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</si>
  <si>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</si>
  <si>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</si>
  <si>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</si>
  <si>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</si>
  <si>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</si>
  <si>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</si>
  <si>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</si>
  <si>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</si>
  <si>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</si>
  <si>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</si>
  <si>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</si>
  <si>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</si>
  <si>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</si>
  <si>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</si>
  <si>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</si>
  <si>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</si>
  <si>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</si>
  <si>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</si>
  <si>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</si>
  <si>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</si>
  <si>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</si>
  <si>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</si>
  <si>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</si>
  <si>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</si>
  <si>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</si>
  <si>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</si>
  <si>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</si>
  <si>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</si>
  <si>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</si>
  <si>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</si>
  <si>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</si>
  <si>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</si>
  <si>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</si>
  <si>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</si>
  <si>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</si>
  <si>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</si>
  <si>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</si>
  <si>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</si>
  <si>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</si>
  <si>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</si>
  <si>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</si>
  <si>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</si>
  <si>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</si>
  <si>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</si>
  <si>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</si>
  <si>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</si>
  <si>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</si>
  <si>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</si>
  <si>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</si>
  <si>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</si>
  <si>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</si>
  <si>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</si>
  <si>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</si>
  <si>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</si>
  <si>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</si>
  <si>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</si>
  <si>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</si>
  <si>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</si>
  <si>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</si>
  <si>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</si>
  <si>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</si>
  <si>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</si>
  <si>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</si>
  <si>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</si>
  <si>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</si>
  <si>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</si>
  <si>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</si>
  <si>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</si>
  <si>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</si>
  <si>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</si>
  <si>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</si>
  <si>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</si>
  <si>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</si>
  <si>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</si>
  <si>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</si>
  <si>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</si>
  <si>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</si>
  <si>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</si>
  <si>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</si>
  <si>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</si>
  <si>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</si>
  <si>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</si>
  <si>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</si>
  <si>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</si>
  <si>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</si>
  <si>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</si>
  <si>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</si>
  <si>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</si>
  <si>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</si>
  <si>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</si>
  <si>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</si>
  <si>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</si>
  <si>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</si>
  <si>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</si>
  <si>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</si>
  <si>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</si>
  <si>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</si>
  <si>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</si>
  <si>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</si>
  <si>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</si>
  <si>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</si>
  <si>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</si>
  <si>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</si>
  <si>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</si>
  <si>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</si>
  <si>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</si>
  <si>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</si>
  <si>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</si>
  <si>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</si>
  <si>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</si>
  <si>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</si>
  <si>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</si>
  <si>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</si>
  <si>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</si>
  <si>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</si>
  <si>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</si>
  <si>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</si>
  <si>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</si>
  <si>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</si>
  <si>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</si>
  <si>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</si>
  <si>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</si>
  <si>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</si>
  <si>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</si>
  <si>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</si>
  <si>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</si>
  <si>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</si>
  <si>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</si>
  <si>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</si>
  <si>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</si>
  <si>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</si>
  <si>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</si>
  <si>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</si>
  <si>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</si>
  <si>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</si>
  <si>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</si>
  <si>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</si>
  <si>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</si>
  <si>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</si>
  <si>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</si>
  <si>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</si>
  <si>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</si>
  <si>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</si>
  <si>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</si>
  <si>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</si>
  <si>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</si>
  <si>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</si>
  <si>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</si>
  <si>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</si>
  <si>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</si>
  <si>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</si>
  <si>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</si>
  <si>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</si>
  <si>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</si>
  <si>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</si>
  <si>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</si>
  <si>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</si>
  <si>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</si>
  <si>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</si>
  <si>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</si>
  <si>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</si>
  <si>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</si>
  <si>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</si>
  <si>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</si>
  <si>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</si>
  <si>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</si>
  <si>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</si>
  <si>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</si>
  <si>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</si>
  <si>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</si>
  <si>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</si>
  <si>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</si>
  <si>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</si>
  <si>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</si>
  <si>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</si>
  <si>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</si>
  <si>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</si>
  <si>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</si>
  <si>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</si>
  <si>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</si>
  <si>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</si>
  <si>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</si>
  <si>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</si>
  <si>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</si>
  <si>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</si>
  <si>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</si>
  <si>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</si>
  <si>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</si>
  <si>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</si>
  <si>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</si>
  <si>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</si>
  <si>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</si>
  <si>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</si>
  <si>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</si>
  <si>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</si>
  <si>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</si>
  <si>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</si>
  <si>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</si>
  <si>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</si>
  <si>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</si>
  <si>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</si>
  <si>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</si>
  <si>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</si>
  <si>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</si>
  <si>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</si>
  <si>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</si>
  <si>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</si>
  <si>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</si>
  <si>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</si>
  <si>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</si>
  <si>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</si>
  <si>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</si>
  <si>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</si>
  <si>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</si>
  <si>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</si>
  <si>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</si>
  <si>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</si>
  <si>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</si>
  <si>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</si>
  <si>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</si>
  <si>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</si>
  <si>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</si>
  <si>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</si>
  <si>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</si>
  <si>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</si>
  <si>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</si>
  <si>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</si>
  <si>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</si>
  <si>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</si>
  <si>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</si>
  <si>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</si>
  <si>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</si>
  <si>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</si>
  <si>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</si>
  <si>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</si>
  <si>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</si>
  <si>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</si>
  <si>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</si>
  <si>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</si>
  <si>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</si>
  <si>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</si>
  <si>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</si>
  <si>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</si>
  <si>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</si>
  <si>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</si>
  <si>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</si>
  <si>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</si>
  <si>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</si>
  <si>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</si>
  <si>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</si>
  <si>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</si>
  <si>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</si>
  <si>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</si>
  <si>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</si>
  <si>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</si>
  <si>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</si>
  <si>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</si>
  <si>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</si>
  <si>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</si>
  <si>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</si>
  <si>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</si>
  <si>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</si>
  <si>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</si>
  <si>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</si>
  <si>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</si>
  <si>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</si>
  <si>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</si>
  <si>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</si>
  <si>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</si>
  <si>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</si>
  <si>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</si>
  <si>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</si>
  <si>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</si>
  <si>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</si>
  <si>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</si>
  <si>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</si>
  <si>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</si>
  <si>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</si>
  <si>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</si>
  <si>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</si>
  <si>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</si>
  <si>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</si>
  <si>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</si>
  <si>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</si>
  <si>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</si>
  <si>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</si>
  <si>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</si>
  <si>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</si>
  <si>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</si>
  <si>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</si>
  <si>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</si>
  <si>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</si>
  <si>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</si>
  <si>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</si>
  <si>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</si>
  <si>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</si>
  <si>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</si>
  <si>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</si>
  <si>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</si>
  <si>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</si>
  <si>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</si>
  <si>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</si>
  <si>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</si>
  <si>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</si>
  <si>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</si>
  <si>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</si>
  <si>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</si>
  <si>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</si>
  <si>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</si>
  <si>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</si>
  <si>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</si>
  <si>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</si>
  <si>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</si>
  <si>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</si>
  <si>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</si>
  <si>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</si>
  <si>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</si>
  <si>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</si>
  <si>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</si>
  <si>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</si>
  <si>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</si>
  <si>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</si>
  <si>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</si>
  <si>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</si>
  <si>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</si>
  <si>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</si>
  <si>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</si>
  <si>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</si>
  <si>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</si>
  <si>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</si>
  <si>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</si>
  <si>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</si>
  <si>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</si>
  <si>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</si>
  <si>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</si>
  <si>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</si>
  <si>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</si>
  <si>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</si>
  <si>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</si>
  <si>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</si>
  <si>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</si>
  <si>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</si>
  <si>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</si>
  <si>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</si>
  <si>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</si>
  <si>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</si>
  <si>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</si>
  <si>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</si>
  <si>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</si>
  <si>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</si>
  <si>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</si>
  <si>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</si>
  <si>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</si>
  <si>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</si>
  <si>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</si>
  <si>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</si>
  <si>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</si>
  <si>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</si>
  <si>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</si>
  <si>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</si>
  <si>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</si>
  <si>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</si>
  <si>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</si>
  <si>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</si>
  <si>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</si>
  <si>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</si>
  <si>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</si>
  <si>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</si>
  <si>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</si>
  <si>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</si>
  <si>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</si>
  <si>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</si>
  <si>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</si>
  <si>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</si>
  <si>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</si>
  <si>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</si>
  <si>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</si>
  <si>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</si>
  <si>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</si>
  <si>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</si>
  <si>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</si>
  <si>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</si>
  <si>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</si>
  <si>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</si>
  <si>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</si>
  <si>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</si>
  <si>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</si>
  <si>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</si>
  <si>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</si>
  <si>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</si>
  <si>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</si>
  <si>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</si>
  <si>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</si>
  <si>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</si>
  <si>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</si>
  <si>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</si>
  <si>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</si>
  <si>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</si>
  <si>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</si>
  <si>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</si>
  <si>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</si>
  <si>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</si>
  <si>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</si>
  <si>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</si>
  <si>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</si>
  <si>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</si>
  <si>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</si>
  <si>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</si>
  <si>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</si>
  <si>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</si>
  <si>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</si>
  <si>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</si>
  <si>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</si>
  <si>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</si>
  <si>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</si>
  <si>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</si>
  <si>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</si>
  <si>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</si>
  <si>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</si>
  <si>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</si>
  <si>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</si>
  <si>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</si>
  <si>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</si>
  <si>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</si>
  <si>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</si>
  <si>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</si>
  <si>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</si>
  <si>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</si>
  <si>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</si>
  <si>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</si>
  <si>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</si>
  <si>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</si>
  <si>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</si>
  <si>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</si>
  <si>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</si>
  <si>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</si>
  <si>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</si>
  <si>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</si>
  <si>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</si>
  <si>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</si>
  <si>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</si>
  <si>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</si>
  <si>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</si>
  <si>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</si>
  <si>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</si>
  <si>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</si>
  <si>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</si>
  <si>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</si>
  <si>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</si>
  <si>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</si>
  <si>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</si>
  <si>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</si>
  <si>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</si>
  <si>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</si>
  <si>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</si>
  <si>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</si>
  <si>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</si>
  <si>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</si>
  <si>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</si>
  <si>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</si>
  <si>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</si>
  <si>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</si>
  <si>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</si>
  <si>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</si>
  <si>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</si>
  <si>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</si>
  <si>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</si>
  <si>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</si>
  <si>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</si>
  <si>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</si>
  <si>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</si>
  <si>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</si>
  <si>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</si>
  <si>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</si>
  <si>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</si>
  <si>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</si>
  <si>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</si>
  <si>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</si>
  <si>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</si>
  <si>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</si>
  <si>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</si>
  <si>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</si>
  <si>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</si>
  <si>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</si>
  <si>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</si>
  <si>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</si>
  <si>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</si>
  <si>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</si>
  <si>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</si>
  <si>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</si>
  <si>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</si>
  <si>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</si>
  <si>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</si>
  <si>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</si>
  <si>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</si>
  <si>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</si>
  <si>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</si>
  <si>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</si>
  <si>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</si>
  <si>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</si>
  <si>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</si>
  <si>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</si>
  <si>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</si>
  <si>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</si>
  <si>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</si>
  <si>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</si>
  <si>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</si>
  <si>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</si>
  <si>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</si>
  <si>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</si>
  <si>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</si>
  <si>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</si>
  <si>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</si>
  <si>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</si>
  <si>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</si>
  <si>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</si>
  <si>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</si>
  <si>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</si>
  <si>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</si>
  <si>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</si>
  <si>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</si>
  <si>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</si>
  <si>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</si>
  <si>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</si>
  <si>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</si>
  <si>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</si>
  <si>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</si>
  <si>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</si>
  <si>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</si>
  <si>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</si>
  <si>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</si>
  <si>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</si>
  <si>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</si>
  <si>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</si>
  <si>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</si>
  <si>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</si>
  <si>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</si>
  <si>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</si>
  <si>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</si>
  <si>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</si>
  <si>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</si>
  <si>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</si>
  <si>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</si>
  <si>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</si>
  <si>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</si>
  <si>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</si>
  <si>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</si>
  <si>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</si>
  <si>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</si>
  <si>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</si>
  <si>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</si>
  <si>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</si>
  <si>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</si>
  <si>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</si>
  <si>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</si>
  <si>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</si>
  <si>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</si>
  <si>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</si>
  <si>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</si>
  <si>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</si>
  <si>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</si>
  <si>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</si>
  <si>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</si>
  <si>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</si>
  <si>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</si>
  <si>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</si>
  <si>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</si>
  <si>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</si>
  <si>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</si>
  <si>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</si>
  <si>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</si>
  <si>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</si>
  <si>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</si>
  <si>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</si>
  <si>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</si>
  <si>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</si>
  <si>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</si>
  <si>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</si>
  <si>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</si>
  <si>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</si>
  <si>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</si>
  <si>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</si>
  <si>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</si>
  <si>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</si>
  <si>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</si>
  <si>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</si>
  <si>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</si>
  <si>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</si>
  <si>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</si>
  <si>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</si>
  <si>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</si>
  <si>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</si>
  <si>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</si>
  <si>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</si>
  <si>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</si>
  <si>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</si>
  <si>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</si>
  <si>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</si>
  <si>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</si>
  <si>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</si>
  <si>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</si>
  <si>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</si>
  <si>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</si>
  <si>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</si>
  <si>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</si>
  <si>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</si>
  <si>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</si>
  <si>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</si>
  <si>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</si>
  <si>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</si>
  <si>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</si>
  <si>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</si>
  <si>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</si>
  <si>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</si>
  <si>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</si>
  <si>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</si>
  <si>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</si>
  <si>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</si>
  <si>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</si>
  <si>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</si>
  <si>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</si>
  <si>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</si>
  <si>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</si>
  <si>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</si>
  <si>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</si>
  <si>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</si>
  <si>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</si>
  <si>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</si>
  <si>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</si>
  <si>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</si>
  <si>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</si>
  <si>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</si>
  <si>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</si>
  <si>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</si>
  <si>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</si>
  <si>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</si>
  <si>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</si>
  <si>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</si>
  <si>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</si>
  <si>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</si>
  <si>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</si>
  <si>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</si>
  <si>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</si>
  <si>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</si>
  <si>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</si>
  <si>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</si>
  <si>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</si>
  <si>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</si>
  <si>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</si>
  <si>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</si>
  <si>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</si>
  <si>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</si>
  <si>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</si>
  <si>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</si>
  <si>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</si>
  <si>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</si>
  <si>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</si>
  <si>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</si>
  <si>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</si>
  <si>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</si>
  <si>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</si>
  <si>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</si>
  <si>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</si>
  <si>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</si>
  <si>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</si>
  <si>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</si>
  <si>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</si>
  <si>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</si>
  <si>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</si>
  <si>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</si>
  <si>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</si>
  <si>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</si>
  <si>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</si>
  <si>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</si>
  <si>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</si>
  <si>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</si>
  <si>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</si>
  <si>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</si>
  <si>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</si>
  <si>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</si>
  <si>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</si>
  <si>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</si>
  <si>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</si>
  <si>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</si>
  <si>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</si>
  <si>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</si>
  <si>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</si>
  <si>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</si>
  <si>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</si>
  <si>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</si>
  <si>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</si>
  <si>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</si>
  <si>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</si>
  <si>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</si>
  <si>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</si>
  <si>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</si>
  <si>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</si>
  <si>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</si>
  <si>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</si>
  <si>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</si>
  <si>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</si>
  <si>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</si>
  <si>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</si>
  <si>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</si>
  <si>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</si>
  <si>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</si>
  <si>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</si>
  <si>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</si>
  <si>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</si>
  <si>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</si>
  <si>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</si>
  <si>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</si>
  <si>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</si>
  <si>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</si>
  <si>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</si>
  <si>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</si>
  <si>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</si>
  <si>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</si>
  <si>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</si>
  <si>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</si>
  <si>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</si>
  <si>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</si>
  <si>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</si>
  <si>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</si>
  <si>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</si>
  <si>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</si>
  <si>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</si>
  <si>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</si>
  <si>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</si>
  <si>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</si>
  <si>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</si>
  <si>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</si>
  <si>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</si>
  <si>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</si>
  <si>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</si>
  <si>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</si>
  <si>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</si>
  <si>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</si>
  <si>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</si>
  <si>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</si>
  <si>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</si>
  <si>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</si>
  <si>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</si>
  <si>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</si>
  <si>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</si>
  <si>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</si>
  <si>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</si>
  <si>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</si>
  <si>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</si>
  <si>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</si>
  <si>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</si>
  <si>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</si>
  <si>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</si>
  <si>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</si>
  <si>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</si>
  <si>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</si>
  <si>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</si>
  <si>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</si>
  <si>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</si>
  <si>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</si>
  <si>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</si>
  <si>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</si>
  <si>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</si>
  <si>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</si>
  <si>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</si>
  <si>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</si>
  <si>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</si>
  <si>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</si>
  <si>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</si>
  <si>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</si>
  <si>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</si>
  <si>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</si>
  <si>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</si>
  <si>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</si>
  <si>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</si>
  <si>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</si>
  <si>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</si>
  <si>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</si>
  <si>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</si>
  <si>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</si>
  <si>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</si>
  <si>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</si>
  <si>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</si>
  <si>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</si>
  <si>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</si>
  <si>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</si>
  <si>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</si>
  <si>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</si>
  <si>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</si>
  <si>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</si>
  <si>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</si>
  <si>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</si>
  <si>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</si>
  <si>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</si>
  <si>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</si>
  <si>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</si>
  <si>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</si>
  <si>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</si>
  <si>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</si>
  <si>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</si>
  <si>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</si>
  <si>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</si>
  <si>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</si>
  <si>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</si>
  <si>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</si>
  <si>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</si>
  <si>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</si>
  <si>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</si>
  <si>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</si>
  <si>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</si>
  <si>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</si>
  <si>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</si>
  <si>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</si>
  <si>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</si>
  <si>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</si>
  <si>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</si>
  <si>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</si>
  <si>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</si>
  <si>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</si>
  <si>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</si>
  <si>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</si>
  <si>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</si>
  <si>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</si>
  <si>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</si>
  <si>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</si>
  <si>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</si>
  <si>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</si>
  <si>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</si>
  <si>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</si>
  <si>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</si>
  <si>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</si>
  <si>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</si>
  <si>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</si>
  <si>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</si>
  <si>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</si>
  <si>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</si>
  <si>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清欣园&lt;旧宫&lt;大兴区</t>
  </si>
  <si>
    <t>德茂小区&lt;旧宫&lt;大兴区</t>
  </si>
  <si>
    <t>育龙家园&lt;旧宫&lt;大兴区</t>
  </si>
  <si>
    <t>德茂佳苑&lt;旧宫&lt;大兴区</t>
  </si>
  <si>
    <t>上林苑&lt;旧宫&lt;大兴区</t>
  </si>
  <si>
    <t>德茂小区</t>
    <phoneticPr fontId="1" type="noConversion"/>
  </si>
  <si>
    <t>普通装修</t>
    <phoneticPr fontId="1" type="noConversion"/>
  </si>
  <si>
    <t>南北</t>
    <phoneticPr fontId="1" type="noConversion"/>
  </si>
  <si>
    <t>德茂佳苑</t>
    <phoneticPr fontId="1" type="noConversion"/>
  </si>
  <si>
    <t>上林苑</t>
    <phoneticPr fontId="1" type="noConversion"/>
  </si>
  <si>
    <t>70-90</t>
    <phoneticPr fontId="1" type="noConversion"/>
  </si>
  <si>
    <t>60-80</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</si>
  <si>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</si>
  <si>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</si>
  <si>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</si>
  <si>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</si>
  <si>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</si>
  <si>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</si>
  <si>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</si>
  <si>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</si>
  <si>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</si>
  <si>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</si>
  <si>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</si>
  <si>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</si>
  <si>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</si>
  <si>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</si>
  <si>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</si>
  <si>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</si>
  <si>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</si>
  <si>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</si>
  <si>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</si>
  <si>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</si>
  <si>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</si>
  <si>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</si>
  <si>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</si>
  <si>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</si>
  <si>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</si>
  <si>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</si>
  <si>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</si>
  <si>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朝向好，能保证较长时间的采光，通风较好，综合分析朝向、采光、通风状况好（南北）</t>
    <phoneticPr fontId="13"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</si>
  <si>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</si>
  <si>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</si>
  <si>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</si>
  <si>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</si>
  <si>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t>中/6</t>
    <phoneticPr fontId="1" type="noConversion"/>
  </si>
  <si>
    <t>低/6</t>
    <phoneticPr fontId="1" type="noConversion"/>
  </si>
  <si>
    <t>高/6</t>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</si>
  <si>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</si>
  <si>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</si>
  <si>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</si>
  <si>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</si>
  <si>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</si>
  <si>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</si>
  <si>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</si>
  <si>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</si>
  <si>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</si>
  <si>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</si>
  <si>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</si>
  <si>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</si>
  <si>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</si>
  <si>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</si>
  <si>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</si>
  <si>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</si>
  <si>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</si>
  <si>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</si>
  <si>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</si>
  <si>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</si>
  <si>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</si>
  <si>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</si>
  <si>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</si>
  <si>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</si>
  <si>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</si>
  <si>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</si>
  <si>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</si>
  <si>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</si>
  <si>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</si>
  <si>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</si>
  <si>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</si>
  <si>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</si>
  <si>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</si>
  <si>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</si>
  <si>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</si>
  <si>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</si>
  <si>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</si>
  <si>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</si>
  <si>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</si>
  <si>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</si>
  <si>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</si>
  <si>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</si>
  <si>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</si>
  <si>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</si>
  <si>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</si>
  <si>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</si>
  <si>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</si>
  <si>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</si>
  <si>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</si>
  <si>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</si>
  <si>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</si>
  <si>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</si>
  <si>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</si>
  <si>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</si>
  <si>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</si>
  <si>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</si>
  <si>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</si>
  <si>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</si>
  <si>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</si>
  <si>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</si>
  <si>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</si>
  <si>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</si>
  <si>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</si>
  <si>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</si>
  <si>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</si>
  <si>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</si>
  <si>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</si>
  <si>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</si>
  <si>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</si>
  <si>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</si>
  <si>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</si>
  <si>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</si>
  <si>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</si>
  <si>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</si>
  <si>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</si>
  <si>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</si>
  <si>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</si>
  <si>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</si>
  <si>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</si>
  <si>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</si>
  <si>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</si>
  <si>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</si>
  <si>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</si>
  <si>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</si>
  <si>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</si>
  <si>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</si>
  <si>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</si>
  <si>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</si>
  <si>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</si>
  <si>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</si>
  <si>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</si>
  <si>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</si>
  <si>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</si>
  <si>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</si>
  <si>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</si>
  <si>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</si>
  <si>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</si>
  <si>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</si>
  <si>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</si>
  <si>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</si>
  <si>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</si>
  <si>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</si>
  <si>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</si>
  <si>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</si>
  <si>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</si>
  <si>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</si>
  <si>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</si>
  <si>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</si>
  <si>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</si>
  <si>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</si>
  <si>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</si>
  <si>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</si>
  <si>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</si>
  <si>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</si>
  <si>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</si>
  <si>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</si>
  <si>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</si>
  <si>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</si>
  <si>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</si>
  <si>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</si>
  <si>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</si>
  <si>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</si>
  <si>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</si>
  <si>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</si>
  <si>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</si>
  <si>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</si>
  <si>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</si>
  <si>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</si>
  <si>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</si>
  <si>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</si>
  <si>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</si>
  <si>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</si>
  <si>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</si>
  <si>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</si>
  <si>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</si>
  <si>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</si>
  <si>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</si>
  <si>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</si>
  <si>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</si>
  <si>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</si>
  <si>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</si>
  <si>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</si>
  <si>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</si>
  <si>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</si>
  <si>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</si>
  <si>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</si>
  <si>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</si>
  <si>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</si>
  <si>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</si>
  <si>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</si>
  <si>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</si>
  <si>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</si>
  <si>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</si>
  <si>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</si>
  <si>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</si>
  <si>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</si>
  <si>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</si>
  <si>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</si>
  <si>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</si>
  <si>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</si>
  <si>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</si>
  <si>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</si>
  <si>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</si>
  <si>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</si>
  <si>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</si>
  <si>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</si>
  <si>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</si>
  <si>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</si>
  <si>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</si>
  <si>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</si>
  <si>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</si>
  <si>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</si>
  <si>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</si>
  <si>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</si>
  <si>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</si>
  <si>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</si>
  <si>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</si>
  <si>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</si>
  <si>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</si>
  <si>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</si>
  <si>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</si>
  <si>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</si>
  <si>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</si>
  <si>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</si>
  <si>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</si>
  <si>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</si>
  <si>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</si>
  <si>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</si>
  <si>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</si>
  <si>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</si>
  <si>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</si>
  <si>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</si>
  <si>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</si>
  <si>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</si>
  <si>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</si>
  <si>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</si>
  <si>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</si>
  <si>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</si>
  <si>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</si>
  <si>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</si>
  <si>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</si>
  <si>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</si>
  <si>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</si>
  <si>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</si>
  <si>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</si>
  <si>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</si>
  <si>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</si>
  <si>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</si>
  <si>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</si>
  <si>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</si>
  <si>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</si>
  <si>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</si>
  <si>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</si>
  <si>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</si>
  <si>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</si>
  <si>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</si>
  <si>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</si>
  <si>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</si>
  <si>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</si>
  <si>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</si>
  <si>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</si>
  <si>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</si>
  <si>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</si>
  <si>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</si>
  <si>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</si>
  <si>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</si>
  <si>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</si>
  <si>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</si>
  <si>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</si>
  <si>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</si>
  <si>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</si>
  <si>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</si>
  <si>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</si>
  <si>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</si>
  <si>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</si>
  <si>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</si>
  <si>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</si>
  <si>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</si>
  <si>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</si>
  <si>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</si>
  <si>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</si>
  <si>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</si>
  <si>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</si>
  <si>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</si>
  <si>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</si>
  <si>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</si>
  <si>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</si>
  <si>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</si>
  <si>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</si>
  <si>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</si>
  <si>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</si>
  <si>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</si>
  <si>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</si>
  <si>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</si>
  <si>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</si>
  <si>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</si>
  <si>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</si>
  <si>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</si>
  <si>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</si>
  <si>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</si>
  <si>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</si>
  <si>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</si>
  <si>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</si>
  <si>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</si>
  <si>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</si>
  <si>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</si>
  <si>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</si>
  <si>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</si>
  <si>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</si>
  <si>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</si>
  <si>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</si>
  <si>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</si>
  <si>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</si>
  <si>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</si>
  <si>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</si>
  <si>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</si>
  <si>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</si>
  <si>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</si>
  <si>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</si>
  <si>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</si>
  <si>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</si>
  <si>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</si>
  <si>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</si>
  <si>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</si>
  <si>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</si>
  <si>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</si>
  <si>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</si>
  <si>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</si>
  <si>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</si>
  <si>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</si>
  <si>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</si>
  <si>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</si>
  <si>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</si>
  <si>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</si>
  <si>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</si>
  <si>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</si>
  <si>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</si>
  <si>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</si>
  <si>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</si>
  <si>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</si>
  <si>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</si>
  <si>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</si>
  <si>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</si>
  <si>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</si>
  <si>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</si>
  <si>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</si>
  <si>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</si>
  <si>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</si>
  <si>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</si>
  <si>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</si>
  <si>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</si>
  <si>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</si>
  <si>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</si>
  <si>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</si>
  <si>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</si>
  <si>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</si>
  <si>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</si>
  <si>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</si>
  <si>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</si>
  <si>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</si>
  <si>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</si>
  <si>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</si>
  <si>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</si>
  <si>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</si>
  <si>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</si>
  <si>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</si>
  <si>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</si>
  <si>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</si>
  <si>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</si>
  <si>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</si>
  <si>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</si>
  <si>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</si>
  <si>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</si>
  <si>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</si>
  <si>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</si>
  <si>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</si>
  <si>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</si>
  <si>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</si>
  <si>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</si>
  <si>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</si>
  <si>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</si>
  <si>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</si>
  <si>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</si>
  <si>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</si>
  <si>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</si>
  <si>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</si>
  <si>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</si>
  <si>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</si>
  <si>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</si>
  <si>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</si>
  <si>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</si>
  <si>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</si>
  <si>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</si>
  <si>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</si>
  <si>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</si>
  <si>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</si>
  <si>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</si>
  <si>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</si>
  <si>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</si>
  <si>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</si>
  <si>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</si>
  <si>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</si>
  <si>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</si>
  <si>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</si>
  <si>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</si>
  <si>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</si>
  <si>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</si>
  <si>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</si>
  <si>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</si>
  <si>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</si>
  <si>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</si>
  <si>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</si>
  <si>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</si>
  <si>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</si>
  <si>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</si>
  <si>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</si>
  <si>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</si>
  <si>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</si>
  <si>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</si>
  <si>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</si>
  <si>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</si>
  <si>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</si>
  <si>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</si>
  <si>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</si>
  <si>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</si>
  <si>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</si>
  <si>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</si>
  <si>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</si>
  <si>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</si>
  <si>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</si>
  <si>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</si>
  <si>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</si>
  <si>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</si>
  <si>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</si>
  <si>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</si>
  <si>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</si>
  <si>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</si>
  <si>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</si>
  <si>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</si>
  <si>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</si>
  <si>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</si>
  <si>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</si>
  <si>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</si>
  <si>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</si>
  <si>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</si>
  <si>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</si>
  <si>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</si>
  <si>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</si>
  <si>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</si>
  <si>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</si>
  <si>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</si>
  <si>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</si>
  <si>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</si>
  <si>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</si>
  <si>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</si>
  <si>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</si>
  <si>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</si>
  <si>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</si>
  <si>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</si>
  <si>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</si>
  <si>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</si>
  <si>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</si>
  <si>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</si>
  <si>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</si>
  <si>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</si>
  <si>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</si>
  <si>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</si>
  <si>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</si>
  <si>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</si>
  <si>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</si>
  <si>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</si>
  <si>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</si>
  <si>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</si>
  <si>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</si>
  <si>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</si>
  <si>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</si>
  <si>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</si>
  <si>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</si>
  <si>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</si>
  <si>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</si>
  <si>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</si>
  <si>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</si>
  <si>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</si>
  <si>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</si>
  <si>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</si>
  <si>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</si>
  <si>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</si>
  <si>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</si>
  <si>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</si>
  <si>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</si>
  <si>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</si>
  <si>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</si>
  <si>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</si>
  <si>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</si>
  <si>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</si>
  <si>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</si>
  <si>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</si>
  <si>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</si>
  <si>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</si>
  <si>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</si>
  <si>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</si>
  <si>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</si>
  <si>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</si>
  <si>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</si>
  <si>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</si>
  <si>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</si>
  <si>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</si>
  <si>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</si>
  <si>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</si>
  <si>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</si>
  <si>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</si>
  <si>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</si>
  <si>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</si>
  <si>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</si>
  <si>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</si>
  <si>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</si>
  <si>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</si>
  <si>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</si>
  <si>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</si>
  <si>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</si>
  <si>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</si>
  <si>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</si>
  <si>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</si>
  <si>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</si>
  <si>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</si>
  <si>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</si>
  <si>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</si>
  <si>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</si>
  <si>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</si>
  <si>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</si>
  <si>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</si>
  <si>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</si>
  <si>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</si>
  <si>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</si>
  <si>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</si>
  <si>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</si>
  <si>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</si>
  <si>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</si>
  <si>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</si>
  <si>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</si>
  <si>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</si>
  <si>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</si>
  <si>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</si>
  <si>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</si>
  <si>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</si>
  <si>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</si>
  <si>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</si>
  <si>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</si>
  <si>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</si>
  <si>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</si>
  <si>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</si>
  <si>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</si>
  <si>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</si>
  <si>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</si>
  <si>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</si>
  <si>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</si>
  <si>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</si>
  <si>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</si>
  <si>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</si>
  <si>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</si>
  <si>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</si>
  <si>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</si>
  <si>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</si>
  <si>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</si>
  <si>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</si>
  <si>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</si>
  <si>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</si>
  <si>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</si>
  <si>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</si>
  <si>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</si>
  <si>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</si>
  <si>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</si>
  <si>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</si>
  <si>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</si>
  <si>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</si>
  <si>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</si>
  <si>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</si>
  <si>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</si>
  <si>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</si>
  <si>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</si>
  <si>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</si>
  <si>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</si>
  <si>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</si>
  <si>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</si>
  <si>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</si>
  <si>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</si>
  <si>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</si>
  <si>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</si>
  <si>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</si>
  <si>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</si>
  <si>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</si>
  <si>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</si>
  <si>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</si>
  <si>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</si>
  <si>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</si>
  <si>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</si>
  <si>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</si>
  <si>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</si>
  <si>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</si>
  <si>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</si>
  <si>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</si>
  <si>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</si>
  <si>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</si>
  <si>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</si>
  <si>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</si>
  <si>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</si>
  <si>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</si>
  <si>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</si>
  <si>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</si>
  <si>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</si>
  <si>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</si>
  <si>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</si>
  <si>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</si>
  <si>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</si>
  <si>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</si>
  <si>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</si>
  <si>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</si>
  <si>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</si>
  <si>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</si>
  <si>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</si>
  <si>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</si>
  <si>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</si>
  <si>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</si>
  <si>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</si>
  <si>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</si>
  <si>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</si>
  <si>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</si>
  <si>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</si>
  <si>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</si>
  <si>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</si>
  <si>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</si>
  <si>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</si>
  <si>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</si>
  <si>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</si>
  <si>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</si>
  <si>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</si>
  <si>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</si>
  <si>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</si>
  <si>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</si>
  <si>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</si>
  <si>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</si>
  <si>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</si>
  <si>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</si>
  <si>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</si>
  <si>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</si>
  <si>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</si>
  <si>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</si>
  <si>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</si>
  <si>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</si>
  <si>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</si>
  <si>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</si>
  <si>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</si>
  <si>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</si>
  <si>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</si>
  <si>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</si>
  <si>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</si>
  <si>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</si>
  <si>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</si>
  <si>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</si>
  <si>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</si>
  <si>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</si>
  <si>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</si>
  <si>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</si>
  <si>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</si>
  <si>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</si>
  <si>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</si>
  <si>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</si>
  <si>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</si>
  <si>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</si>
  <si>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</si>
  <si>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</si>
  <si>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</si>
  <si>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</si>
  <si>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</si>
  <si>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</si>
  <si>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</si>
  <si>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</si>
  <si>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</si>
  <si>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</si>
  <si>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</si>
  <si>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</si>
  <si>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</si>
  <si>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</si>
  <si>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</si>
  <si>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</si>
  <si>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</si>
  <si>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</si>
  <si>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</si>
  <si>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</si>
  <si>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</si>
  <si>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</si>
  <si>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</si>
  <si>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</si>
  <si>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</si>
  <si>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</si>
  <si>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</si>
  <si>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</si>
  <si>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</si>
  <si>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</si>
  <si>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</si>
  <si>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</si>
  <si>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</si>
  <si>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</si>
  <si>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</si>
  <si>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</si>
  <si>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</si>
  <si>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</si>
  <si>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</si>
  <si>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</si>
  <si>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</si>
  <si>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</si>
  <si>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</si>
  <si>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</si>
  <si>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</si>
  <si>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</si>
  <si>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</si>
  <si>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</si>
  <si>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</si>
  <si>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</si>
  <si>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</si>
  <si>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</si>
  <si>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</si>
  <si>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</si>
  <si>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</si>
  <si>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</si>
  <si>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</si>
  <si>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</si>
  <si>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</si>
  <si>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</si>
  <si>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</si>
  <si>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</si>
  <si>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</si>
  <si>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</si>
  <si>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</si>
  <si>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</si>
  <si>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t>大城小镇&lt;旧宫&lt;大兴区</t>
  </si>
  <si>
    <t>德宏景苑东区&lt;旧宫&lt;大兴区</t>
  </si>
  <si>
    <t>德宏景苑西区&lt;旧宫&lt;大兴区</t>
  </si>
  <si>
    <t>德林园&lt;旧宫&lt;大兴区</t>
  </si>
  <si>
    <t>佳和园新区&lt;旧宫&lt;大兴区</t>
  </si>
  <si>
    <r>
      <rPr>
        <sz val="11"/>
        <color theme="1"/>
        <rFont val="DengXian"/>
        <family val="3"/>
        <charset val="134"/>
      </rPr>
      <t>德茂小区</t>
    </r>
    <phoneticPr fontId="1" type="noConversion"/>
  </si>
  <si>
    <r>
      <rPr>
        <sz val="11"/>
        <color theme="1"/>
        <rFont val="DengXian"/>
        <family val="3"/>
        <charset val="134"/>
      </rPr>
      <t>德茂佳苑</t>
    </r>
    <phoneticPr fontId="1" type="noConversion"/>
  </si>
  <si>
    <r>
      <rPr>
        <sz val="11"/>
        <color theme="1"/>
        <rFont val="DengXian"/>
        <family val="3"/>
        <charset val="134"/>
      </rPr>
      <t>上林苑</t>
    </r>
    <phoneticPr fontId="1" type="noConversion"/>
  </si>
  <si>
    <t>低/13</t>
    <phoneticPr fontId="1" type="noConversion"/>
  </si>
  <si>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</si>
  <si>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</si>
  <si>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</si>
  <si>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</si>
  <si>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</si>
  <si>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回迁房</t>
    <phoneticPr fontId="1" type="noConversion"/>
  </si>
  <si>
    <t>回迁房经适房</t>
    <phoneticPr fontId="1" type="noConversion"/>
  </si>
  <si>
    <t>回迁房三定三限</t>
    <phoneticPr fontId="1" type="noConversion"/>
  </si>
  <si>
    <r>
      <rPr>
        <sz val="11"/>
        <color theme="1"/>
        <rFont val="宋体"/>
        <family val="3"/>
        <charset val="134"/>
      </rPr>
      <t>低</t>
    </r>
    <r>
      <rPr>
        <sz val="11"/>
        <color theme="1"/>
        <rFont val="Arial"/>
        <family val="2"/>
      </rPr>
      <t>/14</t>
    </r>
    <phoneticPr fontId="1" type="noConversion"/>
  </si>
  <si>
    <r>
      <rPr>
        <sz val="11"/>
        <color theme="1"/>
        <rFont val="宋体"/>
        <family val="3"/>
        <charset val="134"/>
      </rPr>
      <t>中</t>
    </r>
    <r>
      <rPr>
        <sz val="11"/>
        <color theme="1"/>
        <rFont val="Arial"/>
        <family val="2"/>
      </rPr>
      <t>/14</t>
    </r>
    <phoneticPr fontId="1" type="noConversion"/>
  </si>
  <si>
    <t>高/14</t>
    <phoneticPr fontId="1" type="noConversion"/>
  </si>
  <si>
    <t>低/14</t>
    <phoneticPr fontId="1" type="noConversion"/>
  </si>
  <si>
    <r>
      <rPr>
        <sz val="11"/>
        <color theme="1"/>
        <rFont val="宋体"/>
        <family val="3"/>
        <charset val="134"/>
      </rPr>
      <t>中</t>
    </r>
    <r>
      <rPr>
        <sz val="11"/>
        <color theme="1"/>
        <rFont val="Arial"/>
        <family val="2"/>
      </rPr>
      <t>/15</t>
    </r>
    <phoneticPr fontId="1" type="noConversion"/>
  </si>
  <si>
    <t>中/15</t>
    <phoneticPr fontId="1" type="noConversion"/>
  </si>
  <si>
    <t>配备家具、家电；功能正常，质量有保证，较好</t>
    <phoneticPr fontId="1" type="noConversion"/>
  </si>
  <si>
    <r>
      <rPr>
        <sz val="11"/>
        <color theme="1"/>
        <rFont val="DengXian"/>
        <family val="3"/>
        <charset val="134"/>
      </rPr>
      <t>德宏景苑</t>
    </r>
    <phoneticPr fontId="1" type="noConversion"/>
  </si>
  <si>
    <t>60-90</t>
    <phoneticPr fontId="1" type="noConversion"/>
  </si>
  <si>
    <t>兴盛嘉苑</t>
    <phoneticPr fontId="1" type="noConversion"/>
  </si>
  <si>
    <t>德宏景园</t>
    <phoneticPr fontId="1" type="noConversion"/>
  </si>
  <si>
    <r>
      <rPr>
        <sz val="11"/>
        <color theme="1"/>
        <rFont val="宋体"/>
        <family val="3"/>
        <charset val="134"/>
      </rPr>
      <t>低</t>
    </r>
    <r>
      <rPr>
        <sz val="11"/>
        <color theme="1"/>
        <rFont val="Arial"/>
        <family val="2"/>
      </rPr>
      <t>/18</t>
    </r>
    <phoneticPr fontId="1" type="noConversion"/>
  </si>
  <si>
    <r>
      <rPr>
        <sz val="11"/>
        <color theme="1"/>
        <rFont val="宋体"/>
        <family val="3"/>
        <charset val="134"/>
      </rPr>
      <t>中</t>
    </r>
    <r>
      <rPr>
        <sz val="11"/>
        <color theme="1"/>
        <rFont val="Arial"/>
        <family val="2"/>
      </rPr>
      <t>/16</t>
    </r>
    <phoneticPr fontId="1" type="noConversion"/>
  </si>
  <si>
    <t>低/18</t>
    <phoneticPr fontId="1" type="noConversion"/>
  </si>
  <si>
    <t>中/18</t>
    <phoneticPr fontId="1" type="noConversion"/>
  </si>
  <si>
    <t>高/16</t>
    <phoneticPr fontId="1" type="noConversion"/>
  </si>
  <si>
    <r>
      <rPr>
        <sz val="11"/>
        <color theme="1"/>
        <rFont val="宋体"/>
        <family val="3"/>
        <charset val="134"/>
      </rPr>
      <t>中</t>
    </r>
    <r>
      <rPr>
        <sz val="11"/>
        <color theme="1"/>
        <rFont val="Arial"/>
        <family val="3"/>
        <charset val="134"/>
      </rPr>
      <t>/16</t>
    </r>
    <phoneticPr fontId="1" type="noConversion"/>
  </si>
  <si>
    <r>
      <rPr>
        <sz val="11"/>
        <color theme="1"/>
        <rFont val="宋体"/>
        <family val="3"/>
        <charset val="134"/>
      </rPr>
      <t>低</t>
    </r>
    <r>
      <rPr>
        <sz val="11"/>
        <color theme="1"/>
        <rFont val="Arial"/>
        <family val="3"/>
        <charset val="134"/>
      </rPr>
      <t>/18</t>
    </r>
    <phoneticPr fontId="1" type="noConversion"/>
  </si>
  <si>
    <t>高/18</t>
    <phoneticPr fontId="1" type="noConversion"/>
  </si>
  <si>
    <r>
      <rPr>
        <sz val="11"/>
        <color theme="1"/>
        <rFont val="宋体"/>
        <family val="3"/>
        <charset val="134"/>
      </rPr>
      <t>低</t>
    </r>
    <r>
      <rPr>
        <sz val="11"/>
        <color theme="1"/>
        <rFont val="Arial"/>
        <family val="2"/>
      </rPr>
      <t>/16</t>
    </r>
    <phoneticPr fontId="1" type="noConversion"/>
  </si>
  <si>
    <r>
      <rPr>
        <sz val="11"/>
        <color theme="1"/>
        <rFont val="宋体"/>
        <family val="3"/>
        <charset val="134"/>
      </rPr>
      <t>中</t>
    </r>
    <r>
      <rPr>
        <sz val="11"/>
        <color theme="1"/>
        <rFont val="Arial"/>
        <family val="2"/>
      </rPr>
      <t>/18</t>
    </r>
    <phoneticPr fontId="1" type="noConversion"/>
  </si>
  <si>
    <r>
      <rPr>
        <sz val="11"/>
        <color theme="1"/>
        <rFont val="宋体"/>
        <family val="3"/>
        <charset val="134"/>
      </rPr>
      <t>高</t>
    </r>
    <r>
      <rPr>
        <sz val="11"/>
        <color theme="1"/>
        <rFont val="Arial"/>
        <family val="2"/>
      </rPr>
      <t>/16</t>
    </r>
    <phoneticPr fontId="1" type="noConversion"/>
  </si>
  <si>
    <t>＞120</t>
    <phoneticPr fontId="1" type="noConversion"/>
  </si>
  <si>
    <t>＞150</t>
    <phoneticPr fontId="1" type="noConversion"/>
  </si>
  <si>
    <t>有无电梯</t>
    <phoneticPr fontId="1" type="noConversion"/>
  </si>
  <si>
    <t>该小区装修为普通装修，装修用材环保，经过精心设计，提升居住体验，较好</t>
    <phoneticPr fontId="1" type="noConversion"/>
  </si>
  <si>
    <t>序号</t>
    <phoneticPr fontId="1" type="noConversion"/>
  </si>
  <si>
    <t>小区名称</t>
    <phoneticPr fontId="1" type="noConversion"/>
  </si>
  <si>
    <t>年度</t>
    <phoneticPr fontId="1" type="noConversion"/>
  </si>
  <si>
    <t>月度</t>
    <phoneticPr fontId="1" type="noConversion"/>
  </si>
  <si>
    <t>日期</t>
    <phoneticPr fontId="1" type="noConversion"/>
  </si>
  <si>
    <t>面积</t>
    <phoneticPr fontId="1" type="noConversion"/>
  </si>
  <si>
    <t>户型</t>
    <phoneticPr fontId="1" type="noConversion"/>
  </si>
  <si>
    <t>装修</t>
    <phoneticPr fontId="1" type="noConversion"/>
  </si>
  <si>
    <t>朝向</t>
    <phoneticPr fontId="1" type="noConversion"/>
  </si>
  <si>
    <t>楼层</t>
    <phoneticPr fontId="1" type="noConversion"/>
  </si>
  <si>
    <t>价格</t>
    <phoneticPr fontId="1" type="noConversion"/>
  </si>
  <si>
    <t>租金（元/㎡•月）</t>
    <phoneticPr fontId="1" type="noConversion"/>
  </si>
  <si>
    <t>月均</t>
    <phoneticPr fontId="1" type="noConversion"/>
  </si>
  <si>
    <t>南北</t>
    <phoneticPr fontId="1" type="noConversion"/>
  </si>
  <si>
    <t>南北</t>
    <phoneticPr fontId="1" type="noConversion"/>
  </si>
  <si>
    <t>泰河园七里</t>
    <phoneticPr fontId="1" type="noConversion"/>
  </si>
  <si>
    <t>鹿海园五里</t>
    <phoneticPr fontId="1" type="noConversion"/>
  </si>
  <si>
    <t>南北</t>
    <phoneticPr fontId="1" type="noConversion"/>
  </si>
  <si>
    <t>泰河园一里</t>
    <phoneticPr fontId="1" type="noConversion"/>
  </si>
  <si>
    <t>南</t>
    <phoneticPr fontId="1" type="noConversion"/>
  </si>
  <si>
    <t>中/10</t>
    <phoneticPr fontId="1" type="noConversion"/>
  </si>
  <si>
    <t>泰河园七里</t>
    <phoneticPr fontId="1" type="noConversion"/>
  </si>
  <si>
    <t>南北</t>
    <phoneticPr fontId="1" type="noConversion"/>
  </si>
  <si>
    <t>中/11</t>
    <phoneticPr fontId="1" type="noConversion"/>
  </si>
  <si>
    <t>泰河园一里</t>
    <phoneticPr fontId="1" type="noConversion"/>
  </si>
  <si>
    <t>低/11</t>
    <phoneticPr fontId="1" type="noConversion"/>
  </si>
  <si>
    <t>中/12</t>
    <phoneticPr fontId="1" type="noConversion"/>
  </si>
  <si>
    <t>泰河园七里</t>
    <phoneticPr fontId="1" type="noConversion"/>
  </si>
  <si>
    <t>高/12</t>
    <phoneticPr fontId="1" type="noConversion"/>
  </si>
  <si>
    <t>泰河园七里</t>
    <phoneticPr fontId="1" type="noConversion"/>
  </si>
  <si>
    <t>低/12</t>
    <phoneticPr fontId="1" type="noConversion"/>
  </si>
  <si>
    <t>泰河园一里</t>
    <phoneticPr fontId="1" type="noConversion"/>
  </si>
  <si>
    <t>中/11</t>
    <phoneticPr fontId="1" type="noConversion"/>
  </si>
  <si>
    <t>南北</t>
    <phoneticPr fontId="1" type="noConversion"/>
  </si>
  <si>
    <t>低/10</t>
    <phoneticPr fontId="1" type="noConversion"/>
  </si>
  <si>
    <t>泰河园三里</t>
    <phoneticPr fontId="1" type="noConversion"/>
  </si>
  <si>
    <t>兴海园</t>
    <phoneticPr fontId="1" type="noConversion"/>
  </si>
  <si>
    <r>
      <rPr>
        <sz val="11"/>
        <color theme="1"/>
        <rFont val="宋体"/>
        <family val="3"/>
        <charset val="134"/>
      </rPr>
      <t>低</t>
    </r>
    <r>
      <rPr>
        <sz val="11"/>
        <color theme="1"/>
        <rFont val="Arial"/>
        <family val="2"/>
      </rPr>
      <t>/16</t>
    </r>
    <phoneticPr fontId="1" type="noConversion"/>
  </si>
  <si>
    <t>南</t>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</si>
  <si>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</si>
  <si>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/6</t>
    </r>
    <phoneticPr fontId="1" type="noConversion"/>
  </si>
  <si>
    <t>南</t>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</si>
  <si>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</si>
  <si>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顶</t>
    </r>
    <r>
      <rPr>
        <sz val="11"/>
        <color theme="1"/>
        <rFont val="Arial"/>
        <family val="2"/>
      </rPr>
      <t>/6</t>
    </r>
    <phoneticPr fontId="1" type="noConversion"/>
  </si>
  <si>
    <t>南海家园</t>
    <rPh sb="0" eb="1">
      <t>xing hong ya yaun</t>
    </rPh>
    <phoneticPr fontId="1" type="noConversion"/>
  </si>
  <si>
    <t>鹿海园</t>
    <phoneticPr fontId="1" type="noConversion"/>
  </si>
  <si>
    <t>泰河园</t>
    <phoneticPr fontId="1" type="noConversion"/>
  </si>
  <si>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</si>
  <si>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</si>
  <si>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</si>
  <si>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</si>
  <si>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</si>
  <si>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</si>
  <si>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</si>
  <si>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</si>
  <si>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</si>
  <si>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</si>
  <si>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</si>
  <si>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</si>
  <si>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</si>
  <si>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</si>
  <si>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</si>
  <si>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</si>
  <si>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</si>
  <si>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</si>
  <si>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</si>
  <si>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</si>
  <si>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</si>
  <si>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</si>
  <si>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</si>
  <si>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</si>
  <si>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</si>
  <si>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</si>
  <si>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</si>
  <si>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</si>
  <si>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</si>
  <si>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</si>
  <si>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</si>
  <si>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</si>
  <si>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</si>
  <si>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</si>
  <si>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</si>
  <si>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</si>
  <si>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</si>
  <si>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</si>
  <si>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</si>
  <si>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</si>
  <si>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</si>
  <si>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</si>
  <si>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</si>
  <si>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</si>
  <si>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</si>
  <si>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</si>
  <si>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</si>
  <si>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</si>
  <si>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</si>
  <si>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</si>
  <si>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</si>
  <si>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</si>
  <si>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</si>
  <si>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</si>
  <si>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</si>
  <si>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</si>
  <si>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南海雅苑南区&lt;亦庄&lt;大兴区</t>
  </si>
  <si>
    <t>北京城建兴悦居&lt;瀛海&lt;大兴区</t>
    <phoneticPr fontId="1" type="noConversion"/>
  </si>
  <si>
    <t>兴瀛嘉苑&lt;瀛海&lt;大兴区</t>
    <phoneticPr fontId="1" type="noConversion"/>
  </si>
  <si>
    <t>南海雅苑&lt;亦庄&lt;大兴区</t>
  </si>
  <si>
    <t>泰河园一里一区&lt;亦庄&lt;大兴区</t>
  </si>
  <si>
    <t>鹿海园&lt;瀛海&lt;大兴区</t>
  </si>
  <si>
    <t>泰河园四里一区&lt;亦庄&lt;大兴区</t>
  </si>
  <si>
    <t>观海苑&lt;亦庄&lt;大兴区</t>
  </si>
  <si>
    <t>泰河园七里&lt;亦庄&lt;大兴区</t>
  </si>
  <si>
    <t>南海家园&lt;瀛海&lt;大兴区</t>
  </si>
  <si>
    <t>三槐家园&lt;瀛海&lt;大兴区</t>
  </si>
  <si>
    <t>紫宸苑&lt;瀛海&lt;大兴区</t>
  </si>
  <si>
    <t>泰河园三里&lt;亦庄&lt;大兴区</t>
  </si>
  <si>
    <t>兴海园&lt;瀛海&lt;大兴区</t>
  </si>
  <si>
    <t>瀛海家园&lt;瀛海&lt;大兴区</t>
  </si>
  <si>
    <t>玉璟园&lt;瀛海&lt;大兴区</t>
  </si>
  <si>
    <t>永旭嘉园&lt;瀛海&lt;大兴区</t>
  </si>
  <si>
    <t>泰河园</t>
    <phoneticPr fontId="1" type="noConversion"/>
  </si>
  <si>
    <t>无</t>
    <phoneticPr fontId="1" type="noConversion"/>
  </si>
  <si>
    <t>估价对象周边有龙湖北京亦庄天街等，商业设施齐备度一般</t>
    <phoneticPr fontId="1" type="noConversion"/>
  </si>
  <si>
    <t>可比实周边有锦城商业中心等，商业设施齐备度一般</t>
    <phoneticPr fontId="1" type="noConversion"/>
  </si>
  <si>
    <t>估价对象周边有南海子公园等自然景观，绿化面积较大，自然与人环境较好。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</si>
  <si>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</si>
  <si>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r>
      <rPr>
        <sz val="10"/>
        <color rgb="FF000000"/>
        <rFont val="宋体"/>
        <family val="3"/>
        <charset val="134"/>
      </rPr>
      <t>一居室</t>
    </r>
    <r>
      <rPr>
        <sz val="10"/>
        <color rgb="FF000000"/>
        <rFont val="Times New Roman"/>
        <family val="1"/>
      </rPr>
      <t xml:space="preserve"> </t>
    </r>
    <rPh sb="0" eb="1">
      <t>er</t>
    </rPh>
    <phoneticPr fontId="1" type="noConversion"/>
  </si>
  <si>
    <t>厨卫</t>
    <phoneticPr fontId="1" type="noConversion"/>
  </si>
  <si>
    <t>一居室</t>
    <phoneticPr fontId="1" type="noConversion"/>
  </si>
  <si>
    <t>45-70</t>
    <phoneticPr fontId="1" type="noConversion"/>
  </si>
  <si>
    <t>坐落</t>
  </si>
  <si>
    <t>户型 类别</t>
  </si>
  <si>
    <t>户型代码</t>
  </si>
  <si>
    <t>状态</t>
  </si>
  <si>
    <t>备注</t>
  </si>
  <si>
    <t>南海家园四里26号楼1单元302室</t>
  </si>
  <si>
    <t>F</t>
  </si>
  <si>
    <t>套数</t>
    <phoneticPr fontId="1" type="noConversion"/>
  </si>
  <si>
    <t>南海家园四里26号楼1单元303室</t>
  </si>
  <si>
    <t>D</t>
  </si>
  <si>
    <t>一居</t>
    <phoneticPr fontId="1" type="noConversion"/>
  </si>
  <si>
    <t>49.81-69.96</t>
    <phoneticPr fontId="1" type="noConversion"/>
  </si>
  <si>
    <t>南海家园三里2号楼1单元1801室</t>
  </si>
  <si>
    <t>G</t>
  </si>
  <si>
    <t>二居</t>
    <phoneticPr fontId="1" type="noConversion"/>
  </si>
  <si>
    <t>87.22-91.05</t>
    <phoneticPr fontId="1" type="noConversion"/>
  </si>
  <si>
    <t>南海家园三里2号楼4单元1802室</t>
  </si>
  <si>
    <t>三居</t>
    <phoneticPr fontId="1" type="noConversion"/>
  </si>
  <si>
    <t>97.97-109.46</t>
    <phoneticPr fontId="1" type="noConversion"/>
  </si>
  <si>
    <t>南海家园三里2号楼4单元1402室</t>
  </si>
  <si>
    <t>南海家园三里4号楼1单元1801室</t>
  </si>
  <si>
    <t>南海家园三里4号楼4单元1802室</t>
  </si>
  <si>
    <t>南海家园三里4号楼4单元1702室</t>
  </si>
  <si>
    <t>南海家园三里4号楼4单元1402室</t>
  </si>
  <si>
    <t>南海家园三里4号楼4单元402室</t>
  </si>
  <si>
    <t>南海家园三里5号楼2单元1801室</t>
  </si>
  <si>
    <t>A</t>
  </si>
  <si>
    <t>南海家园三里5号楼3单元1801室</t>
  </si>
  <si>
    <t>南海家园三里5号楼3单元1701室</t>
  </si>
  <si>
    <t>南海家园三里6号楼2单元1501室</t>
  </si>
  <si>
    <t>南海家园三里21号楼2单元1801室</t>
  </si>
  <si>
    <t>南海家园六里1号楼3单元1801室</t>
  </si>
  <si>
    <t>B</t>
  </si>
  <si>
    <t>南海家园六里1号楼3单元1701室</t>
  </si>
  <si>
    <t>南海家园六里1号楼3单元1601室</t>
  </si>
  <si>
    <t>南海家园六里1号楼3单元1401室</t>
  </si>
  <si>
    <t>南海家园六里1号楼3单元1301室</t>
  </si>
  <si>
    <t>南海家园六里1号楼3单元1201室</t>
  </si>
  <si>
    <t>南海家园六里1号楼1单元1102室</t>
  </si>
  <si>
    <t>南海家园六里1号楼3单元1101室</t>
  </si>
  <si>
    <t>南海家园六里1号楼3单元201室</t>
  </si>
  <si>
    <t>南海家园六里17号楼3单元1801室</t>
  </si>
  <si>
    <t>南海家园六里17号楼3单元1401室</t>
  </si>
  <si>
    <t>南海家园六里17号楼3单元1301室</t>
  </si>
  <si>
    <t>南海家园六里17号楼3单元1201室</t>
  </si>
  <si>
    <t>南海家园六里17号楼3单元1101室</t>
  </si>
  <si>
    <t>南海家园六里20号楼3单元1801室</t>
  </si>
  <si>
    <t>南海家园六里20号楼3单元1701室</t>
  </si>
  <si>
    <t>南海家园六里20号楼3单元1401室</t>
  </si>
  <si>
    <t>南海家园六里20号楼3单元1301室</t>
  </si>
  <si>
    <t>南海家园六里20号楼3单元1201室</t>
  </si>
  <si>
    <t>南海家园六里20号楼3单元1101室</t>
  </si>
  <si>
    <t>南海家园六里28号楼1单元1802室</t>
  </si>
  <si>
    <t>南海家园六里28号楼1单元1702室</t>
  </si>
  <si>
    <t>南海家园六里28号楼3单元1602室</t>
  </si>
  <si>
    <t>南海家园六里28号楼1单元1402室</t>
  </si>
  <si>
    <t>南海家园六里28号楼3单元1302室</t>
  </si>
  <si>
    <t>南海家园六里28号楼3单元1202室</t>
  </si>
  <si>
    <t>南海家园六里28号楼1单元802室</t>
  </si>
  <si>
    <t>南海家园六里28号楼1单元602室</t>
  </si>
  <si>
    <t>南海家园六里35号楼1单元1302室</t>
  </si>
  <si>
    <t>南海家园一里1号楼4单元1802室</t>
  </si>
  <si>
    <t>南海家园一里5号楼2单元1802室</t>
  </si>
  <si>
    <t>南海家园一里6号楼1单元1802室</t>
  </si>
  <si>
    <t>南海家园一里14号楼1单元1802室</t>
  </si>
  <si>
    <t>南海家园一里16号楼1单元1802室</t>
  </si>
  <si>
    <t>南海家园一里18号楼3单元902室</t>
  </si>
  <si>
    <t>C</t>
  </si>
  <si>
    <t>南海家园三里1号楼2单元202室</t>
  </si>
  <si>
    <t>南海家园四里5号楼2单元1801室</t>
  </si>
  <si>
    <t>南海家园四里5号楼2单元1701室</t>
  </si>
  <si>
    <t>南海家园四里5号楼2单元1601室</t>
  </si>
  <si>
    <t>南海家园四里5号楼2单元1401室</t>
  </si>
  <si>
    <t>南海家园四里5号楼2单元1301室</t>
  </si>
  <si>
    <t>南海家园四里7号楼2单元1801室</t>
  </si>
  <si>
    <t>南海家园四里7号楼2单元1701室</t>
  </si>
  <si>
    <t>南海家园四里7号楼2单元1601室</t>
  </si>
  <si>
    <t>南海家园四里7号楼2单元1301室</t>
  </si>
  <si>
    <t>南海家园四里17号楼2单元1801室</t>
  </si>
  <si>
    <t>南海家园四里17号楼2单元1701室</t>
  </si>
  <si>
    <t>南海家园四里17号楼2单元1601室</t>
  </si>
  <si>
    <t>南海家园四里17号楼2单元401室</t>
  </si>
  <si>
    <t>南海家园四里19号楼2单元1802室</t>
  </si>
  <si>
    <t>南海家园四里19号楼2单元1702室</t>
  </si>
  <si>
    <t>南海家园四里19号楼2单元1602室</t>
  </si>
  <si>
    <t>南海家园四里19号楼2单元1502室</t>
  </si>
  <si>
    <t>南海家园四里19号楼2单元1402室</t>
  </si>
  <si>
    <t>南海家园四里19号楼2单元1102室</t>
  </si>
  <si>
    <t>南海家园四里21号楼2单元1802室</t>
  </si>
  <si>
    <t>南海家园四里22号楼2单元1802室</t>
  </si>
  <si>
    <t>南海家园五里2号楼3单元1701室</t>
  </si>
  <si>
    <t>南海家园五里2号楼4单元1701室</t>
  </si>
  <si>
    <t>南海家园五里2号楼4单元1601室</t>
  </si>
  <si>
    <t>南海家园五里2号楼3单元1501室</t>
  </si>
  <si>
    <t>南海家园五里2号楼4单元1501室</t>
  </si>
  <si>
    <t>南海家园五里2号楼2单元1401室</t>
  </si>
  <si>
    <t>南海家园五里2号楼3单元1401室</t>
  </si>
  <si>
    <t>南海家园五里2号楼4单元1401室</t>
  </si>
  <si>
    <t>南海家园五里2号楼2单元1301室</t>
  </si>
  <si>
    <t>南海家园五里2号楼3单元1301室</t>
  </si>
  <si>
    <t>南海家园五里2号楼4单元1301室</t>
  </si>
  <si>
    <t>南海家园五里2号楼2单元1201室</t>
  </si>
  <si>
    <t>南海家园五里2号楼4单元1201室</t>
  </si>
  <si>
    <t>南海家园五里9号楼1单元1702室</t>
  </si>
  <si>
    <t>南海家园五里15号楼1单元1802室</t>
  </si>
  <si>
    <t>南海家园五里22号楼2单元1801室</t>
  </si>
  <si>
    <t>南海家园五里22号楼1单元1702室</t>
  </si>
  <si>
    <t>南海家园五里22号楼1单元1402室</t>
  </si>
  <si>
    <t>南海家园五里22号楼1单元902室</t>
  </si>
  <si>
    <t>南海家园一里14号楼2单元1801室</t>
  </si>
  <si>
    <t>A反</t>
  </si>
  <si>
    <t>南海家园三里3号楼1单元1802室</t>
  </si>
  <si>
    <t>南海家园三里3号楼5单元1801室</t>
  </si>
  <si>
    <t>南海家园三里4号楼2单元1801室</t>
  </si>
  <si>
    <t>南海家园三里4号楼2单元1802室</t>
  </si>
  <si>
    <t>南海家园三里6号楼1单元1502室</t>
  </si>
  <si>
    <t>南海家园六里14号楼3单元1801室</t>
  </si>
  <si>
    <t>南海家园六里14号楼3单元1701室</t>
  </si>
  <si>
    <t>南海家园六里14号楼3单元1601室</t>
  </si>
  <si>
    <t>南海家园六里14号楼3单元1401室</t>
  </si>
  <si>
    <t>南海家园六里29号楼1单元1102室</t>
  </si>
  <si>
    <t>南海家园六里29号楼1单元1002室</t>
  </si>
  <si>
    <t>南海家园七里5号楼2单元1401室</t>
  </si>
  <si>
    <t>南海家园七里5号楼2单元1402室</t>
  </si>
  <si>
    <t>南海家园七里5号楼2单元1301室</t>
  </si>
  <si>
    <t>南海家园七里5号楼2单元202室</t>
  </si>
  <si>
    <t>南海家园七里13号楼1单元1502室</t>
  </si>
  <si>
    <t>南海家园七里13号楼1单元1402室</t>
  </si>
  <si>
    <t>南海家园七里13号楼1单元1302室</t>
  </si>
  <si>
    <t>南海家园七里28号楼3单元1701室</t>
  </si>
  <si>
    <t>南海家园七里28号楼1单元1602室</t>
  </si>
  <si>
    <t>南海家园七里28号楼1单元1402室</t>
  </si>
  <si>
    <t>南海家园七里28号楼3单元1401室</t>
  </si>
  <si>
    <t>南海家园一里2号楼1单元1802室</t>
  </si>
  <si>
    <t>南海家园一里3号楼1单元1402室</t>
  </si>
  <si>
    <t>南海家园一里8号楼1单元1502室</t>
  </si>
  <si>
    <t>南海家园一里21号楼1单元1402室</t>
  </si>
  <si>
    <t>南海家园二里6号楼4单元1801室</t>
  </si>
  <si>
    <t>南海家园二里6号楼4单元1802室</t>
  </si>
  <si>
    <t>南海家园二里10号楼2单元1501室</t>
  </si>
  <si>
    <t>南海家园二里30号楼3单元1201室</t>
  </si>
  <si>
    <t>南海家园四里4号楼3单元1401室</t>
  </si>
  <si>
    <t>南海家园四里4号楼3单元1301室</t>
  </si>
  <si>
    <t>南海家园四里4号楼3单元401室</t>
  </si>
  <si>
    <t>南海家园五里12号楼3单元1701室</t>
  </si>
  <si>
    <t>南海家园五里12号楼1单元1502室</t>
  </si>
  <si>
    <t>南海家园五里13号楼3单元1801室</t>
  </si>
  <si>
    <t>南海家园五里13号楼3单元1802室</t>
  </si>
  <si>
    <t>南海家园五里16号楼1单元1802室</t>
  </si>
  <si>
    <t>南海家园三里1号楼2单元1502室</t>
  </si>
  <si>
    <t>南海家园三里1号楼3单元201室</t>
  </si>
  <si>
    <t>南海家园三里1号楼3单元202室</t>
  </si>
  <si>
    <t>南海家园三里1号楼3单元301室</t>
  </si>
  <si>
    <t>南海家园三里1号楼3单元302室</t>
  </si>
  <si>
    <t>南海家园三里1号楼3单元401室</t>
  </si>
  <si>
    <t>南海家园三里1号楼3单元402室</t>
  </si>
  <si>
    <t>南海家园三里1号楼3单元1801室</t>
  </si>
  <si>
    <t>南海家园三里1号楼4单元1801室</t>
  </si>
  <si>
    <t>南海家园三里1号楼4单元1802室</t>
  </si>
  <si>
    <t>南海家园三里1号楼5单元1601室</t>
  </si>
  <si>
    <t>南海家园三里2号楼2单元1801室</t>
  </si>
  <si>
    <t>南海家园三里2号楼2单元1802室</t>
  </si>
  <si>
    <t>南海家园三里2号楼3单元1802室</t>
  </si>
  <si>
    <t>南海家园三里3号楼1单元1202室</t>
  </si>
  <si>
    <t>南海家园三里3号楼2单元201室</t>
  </si>
  <si>
    <t>南海家园三里3号楼2单元202室</t>
  </si>
  <si>
    <t>南海家园三里3号楼4单元1801室</t>
  </si>
  <si>
    <t>南海家园三里3号楼5单元1401室</t>
  </si>
  <si>
    <t>南海家园三里4号楼2单元102室</t>
  </si>
  <si>
    <t>南海家园三里4号楼2单元301室</t>
  </si>
  <si>
    <t>南海家园三里4号楼2单元302室</t>
  </si>
  <si>
    <t>南海家园三里4号楼2单元501室</t>
  </si>
  <si>
    <t>南海家园三里4号楼2单元502室</t>
  </si>
  <si>
    <t>南海家园三里4号楼3单元1801室</t>
  </si>
  <si>
    <t>南海家园三里4号楼3单元1802室</t>
  </si>
  <si>
    <t>南海家园三里5号楼1单元1302室</t>
  </si>
  <si>
    <t>南海家园三里5号楼1单元1402室</t>
  </si>
  <si>
    <t>南海家园三里5号楼1单元1502室</t>
  </si>
  <si>
    <t>南海家园三里5号楼1单元1802室</t>
  </si>
  <si>
    <t>南海家园三里5号楼3单元1601室</t>
  </si>
  <si>
    <t>南海家园三里5号楼3单元1802室</t>
  </si>
  <si>
    <t>南海家园三里6号楼1单元1301室</t>
  </si>
  <si>
    <t>南海家园三里9号楼1单元1802室</t>
  </si>
  <si>
    <t>南海家园三里9号楼2单元101室</t>
  </si>
  <si>
    <t>南海家园三里9号楼2单元1802室</t>
  </si>
  <si>
    <t>南海家园三里13号楼3单元1501室</t>
  </si>
  <si>
    <t>南海家园三里14号楼2单元102室</t>
  </si>
  <si>
    <t>南海家园三里15号楼1单元1502室</t>
  </si>
  <si>
    <t>南海家园三里16号楼2单元1502室</t>
  </si>
  <si>
    <t>南海家园三里17号楼2单元201室</t>
  </si>
  <si>
    <t>居委会用房</t>
  </si>
  <si>
    <t>南海家园三里17号楼2单元202室</t>
  </si>
  <si>
    <t>南海家园三里17号楼2单元401室</t>
  </si>
  <si>
    <t>南海家园三里17号楼2单元402室</t>
  </si>
  <si>
    <t>南海家园三里17号楼3单元401室</t>
  </si>
  <si>
    <t>南海家园三里17号楼3单元1501室</t>
  </si>
  <si>
    <t>南海家园三里20号楼1单元1802室</t>
  </si>
  <si>
    <t>南海家园三里20号楼2单元201室</t>
  </si>
  <si>
    <t>南海家园三里20号楼2单元1801室</t>
  </si>
  <si>
    <t>南海家园三里20号楼2单元1802室</t>
  </si>
  <si>
    <t>南海家园三里21号楼2单元1802室</t>
  </si>
  <si>
    <t>南海家园三里21号楼3单元1801室</t>
  </si>
  <si>
    <t>南海家园六里2号楼2单元1801室</t>
  </si>
  <si>
    <t>南海家园六里2号楼2单元1802室</t>
  </si>
  <si>
    <t>南海家园六里2号楼3单元1801室</t>
  </si>
  <si>
    <t>南海家园六里8号楼3单元101室</t>
  </si>
  <si>
    <t>南海家园六里4号楼1单元1802室</t>
  </si>
  <si>
    <t>南海家园六里4号楼2单元1801室</t>
  </si>
  <si>
    <t>南海家园六里4号楼2单元1802室</t>
  </si>
  <si>
    <t>南海家园六里4号楼3单元1801室</t>
  </si>
  <si>
    <t>南海家园六里4号楼3单元1802室</t>
  </si>
  <si>
    <t>南海家园六里4号楼2单元1701室</t>
  </si>
  <si>
    <t>南海家园六里4号楼3单元1701室</t>
  </si>
  <si>
    <t>南海家园六里8号楼3单元1601室</t>
  </si>
  <si>
    <t>南海家园六里8号楼3单元1602室</t>
  </si>
  <si>
    <t>南海家园六里9号楼1单元1802室</t>
  </si>
  <si>
    <t>南海家园六里9号楼3单元1801室</t>
  </si>
  <si>
    <t>南海家园六里9号楼1单元1702室</t>
  </si>
  <si>
    <t>南海家园六里9号楼3单元1701室</t>
  </si>
  <si>
    <t>南海家园六里9号楼1单元1402室</t>
  </si>
  <si>
    <t>南海家园六里11号楼2单元1602室</t>
  </si>
  <si>
    <t>南海家园六里11号楼3单元1601室</t>
  </si>
  <si>
    <t>南海家园六里12号楼1单元1802室</t>
  </si>
  <si>
    <t>南海家园六里12号楼2单元1801室</t>
  </si>
  <si>
    <t>南海家园六里12号楼2单元1802室</t>
  </si>
  <si>
    <t>南海家园六里12号楼3单元101室</t>
  </si>
  <si>
    <t>南海家园六里13号楼3单元202室</t>
  </si>
  <si>
    <t>南海家园六里13号楼3单元1802室</t>
  </si>
  <si>
    <t>南海家园六里14号楼1单元1802室</t>
  </si>
  <si>
    <t>南海家园六里14号楼2单元1801室</t>
  </si>
  <si>
    <t>南海家园六里14号楼2单元1802室</t>
  </si>
  <si>
    <t>南海家园六里14号楼1单元1702室</t>
  </si>
  <si>
    <t>南海家园六里15号楼1单元1602室</t>
  </si>
  <si>
    <t>南海家园六里15号楼4单元1601室</t>
  </si>
  <si>
    <t>南海家园六里15号楼3单元101室</t>
  </si>
  <si>
    <t>南海家园六里15号楼3单元102室</t>
  </si>
  <si>
    <t>南海家园六里15号楼3单元201室</t>
  </si>
  <si>
    <t>南海家园六里15号楼3单元301室</t>
  </si>
  <si>
    <t>南海家园六里15号楼3单元401室</t>
  </si>
  <si>
    <t>南海家园六里19号楼1单元1802室</t>
  </si>
  <si>
    <t>南海家园六里19号楼2单元1801室</t>
  </si>
  <si>
    <t>南海家园六里19号楼2单元1802室</t>
  </si>
  <si>
    <t>南海家园六里19号楼3单元1801室</t>
  </si>
  <si>
    <t>南海家园六里21号楼2单元1601室</t>
  </si>
  <si>
    <t>南海家园六里22号楼1单元1802室</t>
  </si>
  <si>
    <t>南海家园六里22号楼2单元1801室</t>
  </si>
  <si>
    <t>南海家园六里22号楼2单元1802室</t>
  </si>
  <si>
    <t>南海家园六里22号楼3单元1701室</t>
  </si>
  <si>
    <t>南海家园六里22号楼3单元1801室</t>
  </si>
  <si>
    <t>南海家园六里23号楼3单元1801室</t>
  </si>
  <si>
    <t>南海家园六里24号楼3单元1601室</t>
  </si>
  <si>
    <t>南海家园六里24号楼3单元1602室</t>
  </si>
  <si>
    <t>南海家园六里26号楼2单元1801室</t>
  </si>
  <si>
    <t>南海家园六里26号楼1单元1802室</t>
  </si>
  <si>
    <t>南海家园六里26号楼2单元1802室</t>
  </si>
  <si>
    <t>无档案袋</t>
  </si>
  <si>
    <t>南海家园六里26号楼3单元1801室</t>
  </si>
  <si>
    <t>南海家园六里26号楼1单元1702室</t>
  </si>
  <si>
    <t>南海家园六里26号楼3单元1701室</t>
  </si>
  <si>
    <t>南海家园六里27号楼1单元1602室</t>
  </si>
  <si>
    <t>南海家园六里27号楼2单元101室</t>
  </si>
  <si>
    <t>南海家园六里27号楼2单元102室</t>
  </si>
  <si>
    <t>南海家园六里27号楼2单元1802室</t>
  </si>
  <si>
    <t>南海家园六里27号楼3单元1601室</t>
  </si>
  <si>
    <t>南海家园六里27号楼3单元1701室</t>
  </si>
  <si>
    <t>南海家园六里27号楼3单元1801室</t>
  </si>
  <si>
    <t>南海家园六里27号楼3单元1802室</t>
  </si>
  <si>
    <t>南海家园六里30号楼1单元902室</t>
  </si>
  <si>
    <t>南海家园六里29号楼1单元1602室</t>
  </si>
  <si>
    <t>南海家园六里30号楼1单元1802室</t>
  </si>
  <si>
    <t>南海家园六里30号楼1单元1102室</t>
  </si>
  <si>
    <t>南海家园六里30号楼1单元1402室</t>
  </si>
  <si>
    <t>南海家园六里30号楼1单元1502室</t>
  </si>
  <si>
    <t>南海家园六里30号楼4单元1801室</t>
  </si>
  <si>
    <t>南海家园六里30号楼2单元1801室</t>
  </si>
  <si>
    <t>南海家园六里30号楼2单元1802室</t>
  </si>
  <si>
    <t>南海家园六里30号楼3单元1801室</t>
  </si>
  <si>
    <t>南海家园六里30号楼3单元1802室</t>
  </si>
  <si>
    <t>南海家园六里30号楼4单元201室</t>
  </si>
  <si>
    <t>南海家园六里30号楼4单元401室</t>
  </si>
  <si>
    <t>南海家园六里30号楼4单元601室</t>
  </si>
  <si>
    <t>南海家园六里30号楼4单元1001室</t>
  </si>
  <si>
    <t>南海家园六里30号楼4单元1101室</t>
  </si>
  <si>
    <t>南海家园六里30号楼4单元1201室</t>
  </si>
  <si>
    <t>南海家园六里30号楼4单元1301室</t>
  </si>
  <si>
    <t>南海家园六里30号楼4单元1401室</t>
  </si>
  <si>
    <t>南海家园六里30号楼4单元1501室</t>
  </si>
  <si>
    <t>南海家园六里30号楼4单元1601室</t>
  </si>
  <si>
    <t>南海家园六里32号楼1单元402室</t>
  </si>
  <si>
    <t>南海家园六里32号楼1单元1302室</t>
  </si>
  <si>
    <t>南海家园六里32号楼1单元1402室</t>
  </si>
  <si>
    <t>南海家园六里32号楼1单元1602室</t>
  </si>
  <si>
    <t>南海家园六里32号楼1单元1702室</t>
  </si>
  <si>
    <t>南海家园六里32号楼1单元1802室</t>
  </si>
  <si>
    <t>南海家园六里32号楼2单元1801室</t>
  </si>
  <si>
    <t>南海家园六里32号楼2单元1802室</t>
  </si>
  <si>
    <t>南海家园六里32号楼3单元1401室</t>
  </si>
  <si>
    <t>南海家园六里32号楼3单元1501室</t>
  </si>
  <si>
    <t>南海家园六里32号楼3单元1601室</t>
  </si>
  <si>
    <t>南海家园六里32号楼3单元1701室</t>
  </si>
  <si>
    <t>南海家园六里32号楼3单元1801室</t>
  </si>
  <si>
    <t>南海家园六里33号楼1单元1202室</t>
  </si>
  <si>
    <t>南海家园六里33号楼1单元1302室</t>
  </si>
  <si>
    <t>南海家园六里33号楼1单元1602室</t>
  </si>
  <si>
    <t>南海家园六里33号楼1单元1702室</t>
  </si>
  <si>
    <t>南海家园六里33号楼1单元1802室</t>
  </si>
  <si>
    <t>南海家园六里33号楼2单元1802室</t>
  </si>
  <si>
    <t>南海家园六里33号楼3单元1301室</t>
  </si>
  <si>
    <t>南海家园六里33号楼3单元1401室</t>
  </si>
  <si>
    <t>南海家园六里33号楼3单元1501室</t>
  </si>
  <si>
    <t>南海家园六里33号楼3单元1701室</t>
  </si>
  <si>
    <t>南海家园六里33号楼3单元1801室</t>
  </si>
  <si>
    <t>南海家园六里34号楼3单元1101室</t>
  </si>
  <si>
    <t>南海家园六里34号楼3单元1201室</t>
  </si>
  <si>
    <t>南海家园六里34号楼3单元1301室</t>
  </si>
  <si>
    <t>南海家园六里34号楼3单元1401室</t>
  </si>
  <si>
    <t>南海家园六里34号楼3单元1501室</t>
  </si>
  <si>
    <t>南海家园六里35号楼3单元1001室</t>
  </si>
  <si>
    <t>南海家园六里35号楼3单元1101室</t>
  </si>
  <si>
    <t>南海家园六里35号楼3单元1201室</t>
  </si>
  <si>
    <t>南海家园六里35号楼3单元1301室</t>
  </si>
  <si>
    <t>南海家园六里35号楼3单元1401室</t>
  </si>
  <si>
    <t>南海家园六里35号楼3单元1501室</t>
  </si>
  <si>
    <t>南海家园六里35号楼3单元1601室</t>
  </si>
  <si>
    <t>南海家园七里1号楼1单元1703室</t>
  </si>
  <si>
    <t>M</t>
  </si>
  <si>
    <t>南海家园七里1号楼1单元1704室</t>
  </si>
  <si>
    <t>L</t>
  </si>
  <si>
    <t>南海家园七里1号楼2单元1801室</t>
  </si>
  <si>
    <t>南海家园七里1号楼2单元1802室</t>
  </si>
  <si>
    <t>南海家园七里1号楼2单元1803室</t>
  </si>
  <si>
    <t>南海家园七里1号楼2单元1804室</t>
  </si>
  <si>
    <t>南海家园七里3号楼1单元1402室</t>
  </si>
  <si>
    <t>南海家园七里3号楼1单元1502室</t>
  </si>
  <si>
    <t>南海家园七里3号楼1单元1602室</t>
  </si>
  <si>
    <t>南海家园七里3号楼1单元1702室</t>
  </si>
  <si>
    <t>南海家园七里3号楼1单元1801室</t>
  </si>
  <si>
    <t>南海家园七里3号楼1单元1802室</t>
  </si>
  <si>
    <t>南海家园七里3号楼2单元1201室</t>
  </si>
  <si>
    <t>南海家园七里3号楼2单元1701室</t>
  </si>
  <si>
    <t>南海家园七里3号楼2单元1702室</t>
  </si>
  <si>
    <t>南海家园七里3号楼2单元1801室</t>
  </si>
  <si>
    <t>南海家园七里3号楼2单元1802室</t>
  </si>
  <si>
    <t>南海家园七里5号楼3单元301室</t>
  </si>
  <si>
    <t>南海家园七里5号楼3单元401室</t>
  </si>
  <si>
    <t>南海家园七里5号楼3单元1401室</t>
  </si>
  <si>
    <t>南海家园七里5号楼3单元1402室</t>
  </si>
  <si>
    <t>南海家园七里5号楼4单元402室</t>
  </si>
  <si>
    <t>南海家园七里5号楼4单元502室</t>
  </si>
  <si>
    <t>南海家园七里6号楼1单元1402室</t>
  </si>
  <si>
    <t>南海家园七里6号楼2单元401室</t>
  </si>
  <si>
    <t>南海家园七里6号楼2单元1402室</t>
  </si>
  <si>
    <t>南海家园七里6号楼3单元201室</t>
  </si>
  <si>
    <t>南海家园七里6号楼3单元202室</t>
  </si>
  <si>
    <t>南海家园七里6号楼3单元1401室</t>
  </si>
  <si>
    <t>南海家园七里6号楼3单元1402室</t>
  </si>
  <si>
    <t>南海家园七里6号楼4单元401室</t>
  </si>
  <si>
    <t>南海家园七里6号楼4单元501室</t>
  </si>
  <si>
    <t>南海家园七里6号楼4单元1401室</t>
  </si>
  <si>
    <t>南海家园七里7号楼1单元1801室</t>
  </si>
  <si>
    <t>南海家园七里7号楼1单元1802室</t>
  </si>
  <si>
    <t>南海家园七里7号楼2单元1801室</t>
  </si>
  <si>
    <t>南海家园七里7号楼2单元1802室</t>
  </si>
  <si>
    <t>南海家园七里10号楼1单元303室</t>
  </si>
  <si>
    <t>K</t>
  </si>
  <si>
    <t>南海家园七里10号楼1单元403室</t>
  </si>
  <si>
    <t>南海家园七里10号楼1单元1002室</t>
  </si>
  <si>
    <t>南海家园七里10号楼1单元1102室</t>
  </si>
  <si>
    <t>南海家园七里10号楼1单元1103室</t>
  </si>
  <si>
    <t>南海家园七里10号楼1单元1202室</t>
  </si>
  <si>
    <t>南海家园七里10号楼1单元1203室</t>
  </si>
  <si>
    <t>南海家园七里10号楼1单元1302室</t>
  </si>
  <si>
    <t>南海家园七里10号楼1单元1303室</t>
  </si>
  <si>
    <t>南海家园七里10号楼1单元1402室</t>
  </si>
  <si>
    <t>南海家园七里10号楼1单元1403室</t>
  </si>
  <si>
    <t>南海家园七里10号楼1单元1502室</t>
  </si>
  <si>
    <t>南海家园七里10号楼1单元1503室</t>
  </si>
  <si>
    <t>南海家园七里10号楼1单元1602室</t>
  </si>
  <si>
    <t>南海家园七里10号楼1单元1603室</t>
  </si>
  <si>
    <t>南海家园七里10号楼1单元1702室</t>
  </si>
  <si>
    <t>南海家园七里10号楼1单元1703室</t>
  </si>
  <si>
    <t>南海家园七里10号楼1单元1802室</t>
  </si>
  <si>
    <t>南海家园七里10号楼1单元1803室</t>
  </si>
  <si>
    <t>南海家园七里10号楼2单元203室</t>
  </si>
  <si>
    <t>南海家园七里10号楼2单元302室</t>
  </si>
  <si>
    <t>南海家园七里10号楼2单元503室</t>
  </si>
  <si>
    <t>南海家园七里10号楼2单元902室</t>
  </si>
  <si>
    <t>南海家园七里10号楼2单元903室</t>
  </si>
  <si>
    <t>南海家园七里10号楼2单元1002室</t>
  </si>
  <si>
    <t>南海家园七里10号楼2单元1102室</t>
  </si>
  <si>
    <t>南海家园七里10号楼2单元1103室</t>
  </si>
  <si>
    <t>南海家园七里10号楼2单元1202室</t>
  </si>
  <si>
    <t>南海家园七里10号楼2单元1203室</t>
  </si>
  <si>
    <t>南海家园七里10号楼2单元1302室</t>
  </si>
  <si>
    <t>南海家园七里10号楼2单元1303室</t>
  </si>
  <si>
    <t>南海家园七里10号楼2单元1402室</t>
  </si>
  <si>
    <t>南海家园七里10号楼2单元1403室</t>
  </si>
  <si>
    <t>南海家园七里10号楼2单元1502室</t>
  </si>
  <si>
    <t>南海家园七里10号楼2单元1503室</t>
  </si>
  <si>
    <t>南海家园七里10号楼2单元1602室</t>
  </si>
  <si>
    <t>南海家园七里10号楼2单元1603室</t>
  </si>
  <si>
    <t>南海家园七里10号楼2单元1702室</t>
  </si>
  <si>
    <t>南海家园七里10号楼2单元1703室</t>
  </si>
  <si>
    <t>南海家园七里10号楼2单元1802室</t>
  </si>
  <si>
    <t>南海家园七里10号楼2单元1803室</t>
  </si>
  <si>
    <t>南海家园七里12号楼1单元1802室</t>
  </si>
  <si>
    <t>南海家园七里13号楼1单元1702室</t>
  </si>
  <si>
    <t>南海家园七里13号楼1单元1802室</t>
  </si>
  <si>
    <t>南海家园七里13号楼2单元1801室</t>
  </si>
  <si>
    <t>南海家园七里13号楼3单元1401室</t>
  </si>
  <si>
    <t>南海家园七里13号楼3单元1701室</t>
  </si>
  <si>
    <t>南海家园七里13号楼3单元1801室</t>
  </si>
  <si>
    <t>南海家园七里14号楼1单元302室</t>
  </si>
  <si>
    <t>南海家园七里14号楼1单元303室</t>
  </si>
  <si>
    <t>南海家园七里14号楼1单元402室</t>
  </si>
  <si>
    <t>南海家园七里14号楼1单元403室</t>
  </si>
  <si>
    <t>南海家园七里14号楼1单元503室</t>
  </si>
  <si>
    <t>南海家园七里14号楼1单元702室</t>
  </si>
  <si>
    <t>南海家园七里14号楼1单元703室</t>
  </si>
  <si>
    <t>南海家园七里14号楼1单元903室</t>
  </si>
  <si>
    <t>南海家园七里14号楼1单元1002室</t>
  </si>
  <si>
    <t>南海家园七里14号楼1单元1003室</t>
  </si>
  <si>
    <t>南海家园七里14号楼1单元1102室</t>
  </si>
  <si>
    <t>南海家园七里14号楼1单元1103室</t>
  </si>
  <si>
    <t>南海家园七里14号楼1单元1203室</t>
  </si>
  <si>
    <t>南海家园七里14号楼1单元1302室</t>
  </si>
  <si>
    <t>南海家园七里14号楼1单元1303室</t>
  </si>
  <si>
    <t>南海家园七里14号楼1单元1402室</t>
  </si>
  <si>
    <t>南海家园七里14号楼1单元1403室</t>
  </si>
  <si>
    <t>南海家园七里14号楼1单元1502室</t>
  </si>
  <si>
    <t>南海家园七里14号楼1单元1503室</t>
  </si>
  <si>
    <t>南海家园七里14号楼1单元1602室</t>
  </si>
  <si>
    <t>南海家园七里14号楼1单元1603室</t>
  </si>
  <si>
    <t>南海家园七里14号楼1单元1702室</t>
  </si>
  <si>
    <t>南海家园七里14号楼1单元1703室</t>
  </si>
  <si>
    <t>南海家园七里14号楼1单元1802室</t>
  </si>
  <si>
    <t>南海家园七里14号楼1单元1803室</t>
  </si>
  <si>
    <t>南海家园七里14号楼2单元303室</t>
  </si>
  <si>
    <t>南海家园七里14号楼2单元402室</t>
  </si>
  <si>
    <t>南海家园七里14号楼2单元403室</t>
  </si>
  <si>
    <t>南海家园七里14号楼2单元703室</t>
  </si>
  <si>
    <t>南海家园七里14号楼2单元1002室</t>
  </si>
  <si>
    <t>南海家园七里14号楼2单元1003室</t>
  </si>
  <si>
    <t>南海家园七里14号楼2单元1102室</t>
  </si>
  <si>
    <t>南海家园七里14号楼2单元1103室</t>
  </si>
  <si>
    <t>南海家园七里14号楼2单元1203室</t>
  </si>
  <si>
    <t>南海家园七里14号楼2单元1302室</t>
  </si>
  <si>
    <t>南海家园七里14号楼2单元1303室</t>
  </si>
  <si>
    <t>南海家园七里14号楼2单元1402室</t>
  </si>
  <si>
    <t>南海家园七里14号楼2单元1403室</t>
  </si>
  <si>
    <t>南海家园七里14号楼2单元1502室</t>
  </si>
  <si>
    <t>南海家园七里14号楼2单元1503室</t>
  </si>
  <si>
    <t>南海家园七里14号楼2单元1602室</t>
  </si>
  <si>
    <t>南海家园七里14号楼2单元1603室</t>
  </si>
  <si>
    <t>南海家园七里14号楼2单元1702室</t>
  </si>
  <si>
    <t>南海家园七里14号楼2单元1703室</t>
  </si>
  <si>
    <t>南海家园七里14号楼2单元1802室</t>
  </si>
  <si>
    <t>南海家园七里14号楼2单元1803室</t>
  </si>
  <si>
    <t>南海家园七里16号楼1单元1502室</t>
  </si>
  <si>
    <t>南海家园七里16号楼2单元102室</t>
  </si>
  <si>
    <t>南海家园七里16号楼2单元602室</t>
  </si>
  <si>
    <t>南海家园七里16号楼2单元902室</t>
  </si>
  <si>
    <t>南海家园七里16号楼2单元1001室</t>
  </si>
  <si>
    <t>南海家园七里16号楼2单元1101室</t>
  </si>
  <si>
    <t>南海家园七里16号楼2单元1501室</t>
  </si>
  <si>
    <t>南海家园七里16号楼2单元1502室</t>
  </si>
  <si>
    <t>南海家园七里17号楼1单元302室</t>
  </si>
  <si>
    <t>南海家园七里17号楼1单元1102室</t>
  </si>
  <si>
    <t>南海家园七里17号楼1单元1302室</t>
  </si>
  <si>
    <t>南海家园七里17号楼1单元1402室</t>
  </si>
  <si>
    <t>南海家园七里17号楼1单元1502室</t>
  </si>
  <si>
    <t>南海家园七里17号楼1单元1602室</t>
  </si>
  <si>
    <t>南海家园七里17号楼1单元1702室</t>
  </si>
  <si>
    <t>南海家园七里17号楼1单元1802室</t>
  </si>
  <si>
    <t>南海家园七里17号楼2单元301室</t>
  </si>
  <si>
    <t>南海家园七里17号楼2单元302室</t>
  </si>
  <si>
    <t>南海家园七里17号楼3单元1301室</t>
  </si>
  <si>
    <t>南海家园七里17号楼3单元1401室</t>
  </si>
  <si>
    <t>南海家园七里17号楼3单元1501室</t>
  </si>
  <si>
    <t>南海家园七里17号楼3单元1701室</t>
  </si>
  <si>
    <t>南海家园七里17号楼3单元1801室</t>
  </si>
  <si>
    <t>南海家园七里18号楼1单元402室</t>
  </si>
  <si>
    <t>南海家园七里18号楼1单元1402室</t>
  </si>
  <si>
    <t>南海家园七里18号楼1单元1502室</t>
  </si>
  <si>
    <t>南海家园七里18号楼1单元1602室</t>
  </si>
  <si>
    <t>南海家园七里18号楼1单元1802室</t>
  </si>
  <si>
    <t>南海家园七里18号楼2单元1801室</t>
  </si>
  <si>
    <t>南海家园七里18号楼2单元1802室</t>
  </si>
  <si>
    <t>南海家园七里18号楼3单元1401室</t>
  </si>
  <si>
    <t>南海家园七里18号楼3单元1501室</t>
  </si>
  <si>
    <t>南海家园七里18号楼3单元1801室</t>
  </si>
  <si>
    <t>南海家园七里19号楼1单元302室</t>
  </si>
  <si>
    <t>南海家园七里19号楼1单元403室</t>
  </si>
  <si>
    <t>南海家园七里19号楼1单元503室</t>
  </si>
  <si>
    <t>南海家园七里19号楼1单元703室</t>
  </si>
  <si>
    <t>南海家园七里19号楼1单元803室</t>
  </si>
  <si>
    <t>南海家园七里19号楼1单元903室</t>
  </si>
  <si>
    <t>南海家园七里19号楼1单元1003室</t>
  </si>
  <si>
    <t>南海家园七里19号楼1单元1102室</t>
  </si>
  <si>
    <t>南海家园七里19号楼1单元1103室</t>
  </si>
  <si>
    <t>南海家园七里19号楼1单元1202室</t>
  </si>
  <si>
    <t>南海家园七里19号楼1单元1203室</t>
  </si>
  <si>
    <t>南海家园七里19号楼1单元1302室</t>
  </si>
  <si>
    <t>南海家园七里19号楼1单元1303室</t>
  </si>
  <si>
    <t>南海家园七里19号楼1单元1402室</t>
  </si>
  <si>
    <t>南海家园七里19号楼1单元1403室</t>
  </si>
  <si>
    <t>南海家园七里19号楼1单元1502室</t>
  </si>
  <si>
    <t>南海家园七里19号楼1单元1503室</t>
  </si>
  <si>
    <t>南海家园七里19号楼1单元1602室</t>
  </si>
  <si>
    <t>南海家园七里19号楼1单元1603室</t>
  </si>
  <si>
    <t>南海家园七里19号楼1单元1702室</t>
  </si>
  <si>
    <t>南海家园七里19号楼1单元1703室</t>
  </si>
  <si>
    <t>南海家园七里19号楼1单元1802室</t>
  </si>
  <si>
    <t>南海家园七里19号楼1单元1803室</t>
  </si>
  <si>
    <t>南海家园七里19号楼2单元302室</t>
  </si>
  <si>
    <t>南海家园七里19号楼2单元303室</t>
  </si>
  <si>
    <t>南海家园七里19号楼2单元402室</t>
  </si>
  <si>
    <t>南海家园七里19号楼2单元403室</t>
  </si>
  <si>
    <t>南海家园七里19号楼2单元502室</t>
  </si>
  <si>
    <t>南海家园七里19号楼2单元503室</t>
  </si>
  <si>
    <t>南海家园七里19号楼2单元702室</t>
  </si>
  <si>
    <t>南海家园七里19号楼2单元903室</t>
  </si>
  <si>
    <t>南海家园七里19号楼2单元1002室</t>
  </si>
  <si>
    <t>南海家园七里19号楼2单元1003室</t>
  </si>
  <si>
    <t>南海家园七里19号楼2单元1102室</t>
  </si>
  <si>
    <t>南海家园七里19号楼2单元1103室</t>
  </si>
  <si>
    <t>南海家园七里19号楼2单元1202室</t>
  </si>
  <si>
    <t>南海家园七里19号楼2单元1203室</t>
  </si>
  <si>
    <t>南海家园七里19号楼2单元1302室</t>
  </si>
  <si>
    <t>南海家园七里19号楼2单元1402室</t>
  </si>
  <si>
    <t>南海家园七里19号楼2单元1403室</t>
  </si>
  <si>
    <t>南海家园七里19号楼2单元1502室</t>
  </si>
  <si>
    <t>南海家园七里19号楼2单元1503室</t>
  </si>
  <si>
    <t>南海家园七里19号楼2单元1602室</t>
  </si>
  <si>
    <t>南海家园七里19号楼2单元1603室</t>
  </si>
  <si>
    <t>南海家园七里19号楼2单元1802室</t>
  </si>
  <si>
    <t>南海家园七里19号楼2单元1803室</t>
  </si>
  <si>
    <t>南海家园七里23号楼1单元402室</t>
  </si>
  <si>
    <t>南海家园七里23号楼1单元403室</t>
  </si>
  <si>
    <t>南海家园七里23号楼1单元502室</t>
  </si>
  <si>
    <t>南海家园七里23号楼1单元503室</t>
  </si>
  <si>
    <t>南海家园七里23号楼1单元703室</t>
  </si>
  <si>
    <t>南海家园七里23号楼1单元902室</t>
  </si>
  <si>
    <t>南海家园七里23号楼1单元903室</t>
  </si>
  <si>
    <t>南海家园七里23号楼1单元1002室</t>
  </si>
  <si>
    <t>南海家园七里23号楼1单元1102室</t>
  </si>
  <si>
    <t>南海家园七里23号楼1单元1103室</t>
  </si>
  <si>
    <t>南海家园七里23号楼1单元1202室</t>
  </si>
  <si>
    <t>南海家园七里23号楼1单元1203室</t>
  </si>
  <si>
    <t>南海家园七里23号楼1单元1302室</t>
  </si>
  <si>
    <t>南海家园七里23号楼1单元1402室</t>
  </si>
  <si>
    <t>南海家园七里23号楼1单元1403室</t>
  </si>
  <si>
    <t>南海家园七里23号楼1单元1502室</t>
  </si>
  <si>
    <t>南海家园七里23号楼1单元1503室</t>
  </si>
  <si>
    <t>南海家园七里23号楼1单元1602室</t>
  </si>
  <si>
    <t>南海家园七里23号楼1单元1603室</t>
  </si>
  <si>
    <t>南海家园七里23号楼1单元1702室</t>
  </si>
  <si>
    <t>南海家园七里23号楼1单元1703室</t>
  </si>
  <si>
    <t>南海家园七里23号楼1单元1802室</t>
  </si>
  <si>
    <t>南海家园七里23号楼1单元1803室</t>
  </si>
  <si>
    <t>南海家园七里23号楼2单元302室</t>
  </si>
  <si>
    <t>南海家园七里23号楼2单元402室</t>
  </si>
  <si>
    <t>南海家园七里23号楼2单元403室</t>
  </si>
  <si>
    <t>南海家园七里23号楼2单元502室</t>
  </si>
  <si>
    <t>南海家园七里23号楼2单元503室</t>
  </si>
  <si>
    <t>南海家园七里23号楼2单元702室</t>
  </si>
  <si>
    <t>南海家园七里23号楼2单元703室</t>
  </si>
  <si>
    <t>南海家园七里23号楼2单元902室</t>
  </si>
  <si>
    <t>南海家园七里23号楼2单元903室</t>
  </si>
  <si>
    <t>南海家园七里23号楼2单元1002室</t>
  </si>
  <si>
    <t>南海家园七里23号楼2单元1003室</t>
  </si>
  <si>
    <t>南海家园七里23号楼2单元1102室</t>
  </si>
  <si>
    <t>南海家园七里23号楼2单元1103室</t>
  </si>
  <si>
    <t>南海家园七里23号楼2单元1202室</t>
  </si>
  <si>
    <t>南海家园七里23号楼2单元1203室</t>
  </si>
  <si>
    <t>南海家园七里23号楼2单元1302室</t>
  </si>
  <si>
    <t>南海家园七里23号楼2单元1303室</t>
  </si>
  <si>
    <t>南海家园七里23号楼2单元1402室</t>
  </si>
  <si>
    <t>南海家园七里23号楼2单元1403室</t>
  </si>
  <si>
    <t>南海家园七里23号楼2单元1502室</t>
  </si>
  <si>
    <t>南海家园七里23号楼2单元1602室</t>
  </si>
  <si>
    <t>南海家园七里23号楼2单元1603室</t>
  </si>
  <si>
    <t>南海家园七里23号楼2单元1703室</t>
  </si>
  <si>
    <t>南海家园七里23号楼2单元1802室</t>
  </si>
  <si>
    <t>南海家园七里23号楼2单元1803室</t>
  </si>
  <si>
    <t>南海家园七里26号楼2单元301室</t>
  </si>
  <si>
    <t>南海家园七里26号楼2单元1401室</t>
  </si>
  <si>
    <t>南海家园七里26号楼2单元1402室</t>
  </si>
  <si>
    <t>南海家园七里26号楼2单元1801室</t>
  </si>
  <si>
    <t>南海家园七里26号楼2单元1802室</t>
  </si>
  <si>
    <t>南海家园七里27号楼1单元402室</t>
  </si>
  <si>
    <t>南海家园七里27号楼1单元403室</t>
  </si>
  <si>
    <t>南海家园七里27号楼1单元503室</t>
  </si>
  <si>
    <t>南海家园七里27号楼1单元803室</t>
  </si>
  <si>
    <t>南海家园七里27号楼1单元902室</t>
  </si>
  <si>
    <t>南海家园七里27号楼1单元903室</t>
  </si>
  <si>
    <t>南海家园七里27号楼1单元1002室</t>
  </si>
  <si>
    <t>南海家园七里27号楼1单元1003室</t>
  </si>
  <si>
    <t>南海家园七里27号楼1单元1102室</t>
  </si>
  <si>
    <t>南海家园七里27号楼1单元1103室</t>
  </si>
  <si>
    <t>南海家园七里27号楼1单元1202室</t>
  </si>
  <si>
    <t>南海家园七里27号楼1单元1203室</t>
  </si>
  <si>
    <t>南海家园七里27号楼1单元1302室</t>
  </si>
  <si>
    <t>南海家园七里27号楼1单元1303室</t>
  </si>
  <si>
    <t>南海家园七里27号楼1单元1402室</t>
  </si>
  <si>
    <t>南海家园七里27号楼1单元1403室</t>
  </si>
  <si>
    <t>南海家园七里27号楼1单元1502室</t>
  </si>
  <si>
    <t>南海家园七里27号楼1单元1503室</t>
  </si>
  <si>
    <t>南海家园七里27号楼1单元1602室</t>
  </si>
  <si>
    <t>南海家园七里27号楼1单元1603室</t>
  </si>
  <si>
    <t>南海家园七里27号楼2单元203室</t>
  </si>
  <si>
    <t>南海家园七里27号楼2单元402室</t>
  </si>
  <si>
    <t>南海家园七里27号楼2单元403室</t>
  </si>
  <si>
    <t>南海家园七里27号楼2单元502室</t>
  </si>
  <si>
    <t>南海家园七里27号楼2单元503室</t>
  </si>
  <si>
    <t>南海家园七里27号楼2单元603室</t>
  </si>
  <si>
    <t>南海家园七里27号楼2单元803室</t>
  </si>
  <si>
    <t>南海家园七里27号楼2单元902室</t>
  </si>
  <si>
    <t>南海家园七里27号楼2单元903室</t>
  </si>
  <si>
    <t>南海家园七里27号楼2单元1002室</t>
  </si>
  <si>
    <t>南海家园七里27号楼2单元1003室</t>
  </si>
  <si>
    <t>南海家园七里27号楼2单元1102室</t>
  </si>
  <si>
    <t>南海家园七里27号楼2单元1103室</t>
  </si>
  <si>
    <t>南海家园七里27号楼2单元1202室</t>
  </si>
  <si>
    <t>南海家园七里27号楼2单元1302室</t>
  </si>
  <si>
    <t>南海家园七里27号楼2单元1303室</t>
  </si>
  <si>
    <t>南海家园七里27号楼2单元1402室</t>
  </si>
  <si>
    <t>南海家园七里27号楼2单元1403室</t>
  </si>
  <si>
    <t>南海家园七里27号楼2单元1503室</t>
  </si>
  <si>
    <t>南海家园七里27号楼2单元1602室</t>
  </si>
  <si>
    <t>南海家园七里27号楼2单元1603室</t>
  </si>
  <si>
    <t>南海家园七里28号楼1单元1202室</t>
  </si>
  <si>
    <t>南海家园七里28号楼1单元1302室</t>
  </si>
  <si>
    <t>南海家园七里28号楼3单元1801室</t>
  </si>
  <si>
    <t>南海家园七里30号楼1单元1801室</t>
  </si>
  <si>
    <t>L边反</t>
  </si>
  <si>
    <t>南海家园七里30号楼1单元1903室</t>
  </si>
  <si>
    <t>南海家园一里1号楼2单元201室</t>
  </si>
  <si>
    <t>南海家园一里1号楼2单元202室</t>
  </si>
  <si>
    <t>南海家园一里1号楼3单元1401室</t>
  </si>
  <si>
    <t>南海家园一里1号楼3单元1801室</t>
  </si>
  <si>
    <t>南海家园一里1号楼3单元1802室</t>
  </si>
  <si>
    <t>南海家园一里2号楼1单元1402室</t>
  </si>
  <si>
    <t>南海家园一里2号楼1单元1602室</t>
  </si>
  <si>
    <t>南海家园一里2号楼1单元1702室</t>
  </si>
  <si>
    <t>南海家园一里2号楼2单元1801室</t>
  </si>
  <si>
    <t>南海家园一里2号楼2单元1802室</t>
  </si>
  <si>
    <t>南海家园一里2号楼3单元1801室</t>
  </si>
  <si>
    <t>南海家园一里3号楼1单元1702室</t>
  </si>
  <si>
    <t>南海家园一里3号楼1单元1802室</t>
  </si>
  <si>
    <t>南海家园一里3号楼2单元1801室</t>
  </si>
  <si>
    <t>南海家园一里3号楼2单元1802室</t>
  </si>
  <si>
    <t>南海家园一里3号楼3单元1801室</t>
  </si>
  <si>
    <t>南海家园一里4号楼1单元1802室</t>
  </si>
  <si>
    <t>南海家园一里4号楼2单元1802室</t>
  </si>
  <si>
    <t>南海家园一里4号楼3单元1801室</t>
  </si>
  <si>
    <t>南海家园一里5号楼1单元1802室</t>
  </si>
  <si>
    <t>南海家园一里5号楼2单元1801室</t>
  </si>
  <si>
    <t>南海家园一里5号楼3单元1801室</t>
  </si>
  <si>
    <t>南海家园一里10号楼2单元101室</t>
  </si>
  <si>
    <t>南海家园一里10号楼2单元201室</t>
  </si>
  <si>
    <t>南海家园一里10号楼2单元202室</t>
  </si>
  <si>
    <t>南海家园一里10号楼2单元302室</t>
  </si>
  <si>
    <t>南海家园一里10号楼3单元201室</t>
  </si>
  <si>
    <t>南海家园一里10号楼3单元1801室</t>
  </si>
  <si>
    <t>南海家园一里20号楼2单元1801室</t>
  </si>
  <si>
    <t>南海家园一里20号楼2单元1802室</t>
  </si>
  <si>
    <t>南海家园一里20号楼3单元1801室</t>
  </si>
  <si>
    <t>南海家园一里21号楼1单元1602室</t>
  </si>
  <si>
    <t>南海家园一里21号楼1单元1702室</t>
  </si>
  <si>
    <t>南海家园一里21号楼3单元1401室</t>
  </si>
  <si>
    <t>南海家园一里21号楼3单元1801室</t>
  </si>
  <si>
    <t>南海家园二里1号楼2单元201室</t>
  </si>
  <si>
    <t>南海家园二里1号楼2单元1801室</t>
  </si>
  <si>
    <t>南海家园二里1号楼2单元1802室</t>
  </si>
  <si>
    <t>南海家园二里1号楼3单元202室</t>
  </si>
  <si>
    <t>南海家园二里1号楼3单元1801室</t>
  </si>
  <si>
    <t>南海家园二里1号楼3单元1802室</t>
  </si>
  <si>
    <t>南海家园二里1号楼4单元1801室</t>
  </si>
  <si>
    <t>南海家园二里1号楼4单元1802室</t>
  </si>
  <si>
    <t>南海家园二里2号楼1单元1302室</t>
  </si>
  <si>
    <t>南海家园二里2号楼1单元1402室</t>
  </si>
  <si>
    <t>南海家园二里2号楼1单元1502室</t>
  </si>
  <si>
    <t>南海家园二里2号楼1单元1702室</t>
  </si>
  <si>
    <t>南海家园二里2号楼1单元1802室</t>
  </si>
  <si>
    <t>南海家园二里2号楼2单元101室</t>
  </si>
  <si>
    <t>南海家园二里2号楼2单元1801室</t>
  </si>
  <si>
    <t>南海家园二里2号楼2单元1802室</t>
  </si>
  <si>
    <t>南海家园二里2号楼3单元1801室</t>
  </si>
  <si>
    <t>南海家园二里2号楼3单元1802室</t>
  </si>
  <si>
    <t>南海家园二里2号楼4单元1801室</t>
  </si>
  <si>
    <t>南海家园二里2号楼5单元1101室</t>
  </si>
  <si>
    <t>南海家园二里2号楼5单元1601室</t>
  </si>
  <si>
    <t>南海家园二里2号楼5单元1701室</t>
  </si>
  <si>
    <t>南海家园二里3号楼1单元1301室</t>
  </si>
  <si>
    <t>南海家园二里3号楼2单元201室</t>
  </si>
  <si>
    <t>村委用房</t>
  </si>
  <si>
    <t>南海家园二里3号楼2单元1402室</t>
  </si>
  <si>
    <t>南海家园二里3号楼2单元1801室</t>
  </si>
  <si>
    <t>南海家园二里3号楼2单元1802室</t>
  </si>
  <si>
    <t>南海家园二里3号楼3单元1801室</t>
  </si>
  <si>
    <t>南海家园二里3号楼3单元1802室</t>
  </si>
  <si>
    <t>南海家园二里4号楼1单元202室</t>
  </si>
  <si>
    <t>村委用房（三槐）</t>
  </si>
  <si>
    <t>南海家园二里4号楼1单元302室</t>
  </si>
  <si>
    <t>南海家园二里4号楼2单元201室</t>
  </si>
  <si>
    <t>南海家园二里4号楼2单元202室</t>
  </si>
  <si>
    <t>南海家园二里4号楼3单元901室</t>
  </si>
  <si>
    <t>南海家园二里4号楼3单元1501室</t>
  </si>
  <si>
    <t>南海家园二里4号楼3单元1502室</t>
  </si>
  <si>
    <t>南海家园二里5号楼2单元102室</t>
  </si>
  <si>
    <t>南海家园二里5号楼2单元201室</t>
  </si>
  <si>
    <t>南海家园二里5号楼2单元202室</t>
  </si>
  <si>
    <t>南海家园二里5号楼2单元301室</t>
  </si>
  <si>
    <t>南海家园二里5号楼2单元302室</t>
  </si>
  <si>
    <t>南海家园二里5号楼2单元801室</t>
  </si>
  <si>
    <t>南海家园二里5号楼3单元201室</t>
  </si>
  <si>
    <t>南海家园二里5号楼3单元202室</t>
  </si>
  <si>
    <t>南海家园二里5号楼3单元301室</t>
  </si>
  <si>
    <t>南海家园二里5号楼3单元302室</t>
  </si>
  <si>
    <t>南海家园二里5号楼3单元401室</t>
  </si>
  <si>
    <t>南海家园二里5号楼3单元402室</t>
  </si>
  <si>
    <t>南海家园二里5号楼3单元501室</t>
  </si>
  <si>
    <t>南海家园二里5号楼3单元502室</t>
  </si>
  <si>
    <t>南海家园二里5号楼3单元601室</t>
  </si>
  <si>
    <t>南海家园二里5号楼3单元602室</t>
  </si>
  <si>
    <t>南海家园二里5号楼3单元701室</t>
  </si>
  <si>
    <t>南海家园二里5号楼3单元702室</t>
  </si>
  <si>
    <t>南海家园二里5号楼3单元802室</t>
  </si>
  <si>
    <t>南海家园二里5号楼3单元1701室</t>
  </si>
  <si>
    <t>南海家园二里5号楼3单元1702室</t>
  </si>
  <si>
    <t>南海家园二里6号楼2单元101室</t>
  </si>
  <si>
    <t>南海家园二里6号楼2单元1801室</t>
  </si>
  <si>
    <t>南海家园二里6号楼2单元1802室</t>
  </si>
  <si>
    <t>南海家园二里6号楼3单元101室</t>
  </si>
  <si>
    <t>南海家园二里6号楼3单元1801室</t>
  </si>
  <si>
    <t>南海家园二里6号楼3单元1802室</t>
  </si>
  <si>
    <t>南海家园二里6号楼4单元1401室</t>
  </si>
  <si>
    <t>南海家园二里6号楼4单元1701室</t>
  </si>
  <si>
    <t>南海家园二里7号楼1单元1002室</t>
  </si>
  <si>
    <t>南海家园二里7号楼1单元1302室</t>
  </si>
  <si>
    <t>南海家园二里7号楼1单元1402室</t>
  </si>
  <si>
    <t>南海家园二里7号楼1单元1502室</t>
  </si>
  <si>
    <t>南海家园二里7号楼1单元1602室</t>
  </si>
  <si>
    <t>南海家园二里7号楼1单元1702室</t>
  </si>
  <si>
    <t>南海家园二里7号楼1单元1802室</t>
  </si>
  <si>
    <t>南海家园二里7号楼2单元202室</t>
  </si>
  <si>
    <t>村委用房（南宫）</t>
  </si>
  <si>
    <t>南海家园二里7号楼3单元201室</t>
  </si>
  <si>
    <t>南海家园二里7号楼3单元401室</t>
  </si>
  <si>
    <t>南海家园二里7号楼3单元1401室</t>
  </si>
  <si>
    <t>南海家园二里7号楼3单元1601室</t>
  </si>
  <si>
    <t>南海家园二里7号楼3单元1701室</t>
  </si>
  <si>
    <t>南海家园二里7号楼3单元1801室</t>
  </si>
  <si>
    <t>南海家园二里9号楼1单元102室</t>
  </si>
  <si>
    <t>南海家园二里9号楼1单元202室</t>
  </si>
  <si>
    <t>南海家园二里9号楼2单元101室</t>
  </si>
  <si>
    <t>南海家园二里9号楼3单元1502室</t>
  </si>
  <si>
    <t>南海家园二里10号楼1单元102室</t>
  </si>
  <si>
    <t>南海家园二里10号楼3单元1501室</t>
  </si>
  <si>
    <t>南海家园二里13号楼2单元1801室</t>
  </si>
  <si>
    <t>南海家园二里13号楼2单元1802室</t>
  </si>
  <si>
    <t>南海家园二里13号楼3单元1801室</t>
  </si>
  <si>
    <t>南海家园二里14号楼2单元202室</t>
  </si>
  <si>
    <t>南海家园二里14号楼3单元101室</t>
  </si>
  <si>
    <t>村委用房（姜场）</t>
  </si>
  <si>
    <t>南海家园二里14号楼3单元1801室</t>
  </si>
  <si>
    <t>南海家园二里14号楼3单元1802室</t>
  </si>
  <si>
    <t>南海家园二里15号楼1单元1802室</t>
  </si>
  <si>
    <t>南海家园二里15号楼2单元1801室</t>
  </si>
  <si>
    <t>南海家园二里15号楼3单元1701室</t>
  </si>
  <si>
    <t>南海家园二里15号楼3单元1801室</t>
  </si>
  <si>
    <t>南海家园二里16号楼1单元202室</t>
  </si>
  <si>
    <t>瀛海镇用</t>
  </si>
  <si>
    <t>南海家园二里16号楼1单元1502室</t>
  </si>
  <si>
    <t>南海家园二里16号楼2单元402室</t>
  </si>
  <si>
    <t>南海家园二里16号楼2单元901室</t>
  </si>
  <si>
    <t>南海家园二里16号楼2单元1501室</t>
  </si>
  <si>
    <t>南海家园二里16号楼2单元1502室</t>
  </si>
  <si>
    <t>南海家园二里17号楼1单元1502室</t>
  </si>
  <si>
    <t>南海家园二里17号楼2单元102室</t>
  </si>
  <si>
    <t>南海家园二里18号楼1单元202室</t>
  </si>
  <si>
    <t>村委用房（怡乐）</t>
  </si>
  <si>
    <t>南海家园二里18号楼1单元1802室</t>
  </si>
  <si>
    <t>南海家园二里18号楼2单元1801室</t>
  </si>
  <si>
    <t>南海家园二里18号楼2单元1802室</t>
  </si>
  <si>
    <t>南海家园二里18号楼3单元201室</t>
  </si>
  <si>
    <t>南海家园二里19号楼1单元1102室</t>
  </si>
  <si>
    <t>南海家园二里19号楼1单元1202室</t>
  </si>
  <si>
    <t>南海家园二里19号楼1单元1302室</t>
  </si>
  <si>
    <t>南海家园二里19号楼1单元1501室</t>
  </si>
  <si>
    <t>南海家园二里19号楼1单元1502室</t>
  </si>
  <si>
    <t>南海家园二里19号楼1单元1601室</t>
  </si>
  <si>
    <t>南海家园二里19号楼1单元1602室</t>
  </si>
  <si>
    <t>南海家园二里19号楼1单元1702室</t>
  </si>
  <si>
    <t>南海家园二里19号楼1单元1802室</t>
  </si>
  <si>
    <t>南海家园二里19号楼2单元1801室</t>
  </si>
  <si>
    <t>南海家园二里19号楼2单元1802室</t>
  </si>
  <si>
    <t>南海家园二里19号楼3单元1201室</t>
  </si>
  <si>
    <t>南海家园二里19号楼3单元1301室</t>
  </si>
  <si>
    <t>南海家园二里19号楼3单元1401室</t>
  </si>
  <si>
    <t>南海家园二里19号楼3单元1501室</t>
  </si>
  <si>
    <t>南海家园二里19号楼3单元1601室</t>
  </si>
  <si>
    <t>南海家园二里19号楼3单元1701室</t>
  </si>
  <si>
    <t>南海家园二里19号楼3单元1801室</t>
  </si>
  <si>
    <t>南海家园二里21号楼1单元1402室</t>
  </si>
  <si>
    <t>南海家园二里21号楼1单元1602室</t>
  </si>
  <si>
    <t>南海家园二里21号楼1单元1702室</t>
  </si>
  <si>
    <t>南海家园二里21号楼1单元1802室</t>
  </si>
  <si>
    <t>南海家园二里21号楼3单元1401室</t>
  </si>
  <si>
    <t>南海家园二里21号楼3单元1501室</t>
  </si>
  <si>
    <t>南海家园二里21号楼3单元1801室</t>
  </si>
  <si>
    <t>南海家园二里22号楼1单元1702室</t>
  </si>
  <si>
    <t>南海家园二里22号楼1单元1802室</t>
  </si>
  <si>
    <t>南海家园二里22号楼2单元1801室</t>
  </si>
  <si>
    <t>南海家园二里23号楼2单元1502室</t>
  </si>
  <si>
    <t>南海家园二里23号楼3单元1501室</t>
  </si>
  <si>
    <t>南海家园二里24号楼1单元1402室</t>
  </si>
  <si>
    <t>南海家园二里24号楼1单元1602室</t>
  </si>
  <si>
    <t>南海家园二里24号楼1单元1802室</t>
  </si>
  <si>
    <t>南海家园二里24号楼3单元1401室</t>
  </si>
  <si>
    <t>南海家园二里24号楼3单元1601室</t>
  </si>
  <si>
    <t>南海家园二里24号楼3单元1701室</t>
  </si>
  <si>
    <t>南海家园二里24号楼3单元1801室</t>
  </si>
  <si>
    <t>南海家园二里25号楼1单元202室</t>
  </si>
  <si>
    <t>南海家园二里25号楼2单元201室</t>
  </si>
  <si>
    <t>村委用房（笃庆）</t>
  </si>
  <si>
    <t>南海家园二里25号楼2单元202室</t>
  </si>
  <si>
    <t>南海家园二里25号楼2单元1502室</t>
  </si>
  <si>
    <t>南海家园二里25号楼3单元1502室</t>
  </si>
  <si>
    <t>南海家园二里27号楼1单元1102室</t>
  </si>
  <si>
    <t>南海家园二里27号楼1单元1402室</t>
  </si>
  <si>
    <t>南海家园二里27号楼1单元1502室</t>
  </si>
  <si>
    <t>南海家园二里27号楼1单元1702室</t>
  </si>
  <si>
    <t>南海家园二里27号楼1单元1802室</t>
  </si>
  <si>
    <t>南海家园二里27号楼2单元1801室</t>
  </si>
  <si>
    <t>南海家园二里27号楼3单元401室</t>
  </si>
  <si>
    <t>南海家园二里27号楼3单元1801室</t>
  </si>
  <si>
    <t>南海家园二里27号楼3单元1802室</t>
  </si>
  <si>
    <t>南海家园二里29号楼2单元1502室</t>
  </si>
  <si>
    <t>南海家园二里29号楼3单元1501室</t>
  </si>
  <si>
    <t>南海家园二里30号楼1单元1402室</t>
  </si>
  <si>
    <t>南海家园二里30号楼1单元1502室</t>
  </si>
  <si>
    <t>南海家园二里30号楼1单元1602室</t>
  </si>
  <si>
    <t>南海家园二里30号楼1单元1702室</t>
  </si>
  <si>
    <t>南海家园二里30号楼1单元1802室</t>
  </si>
  <si>
    <t>南海家园二里30号楼2单元1801室</t>
  </si>
  <si>
    <t>南海家园二里30号楼2单元1802室</t>
  </si>
  <si>
    <t>南海家园二里30号楼3单元1301室</t>
  </si>
  <si>
    <t>南海家园二里30号楼3单元1401室</t>
  </si>
  <si>
    <t>南海家园二里30号楼3单元1601室</t>
  </si>
  <si>
    <t>南海家园二里30号楼3单元1701室</t>
  </si>
  <si>
    <t>南海家园二里30号楼3单元1801室</t>
  </si>
  <si>
    <t>南海家园二里19号楼1单元1701室</t>
  </si>
  <si>
    <t>南海家园二里30号楼1单元1101室</t>
  </si>
  <si>
    <t>南海家园四里1号楼2单元1401室</t>
  </si>
  <si>
    <t>南海家园四里1号楼2单元1801室</t>
  </si>
  <si>
    <t>南海家园四里1号楼2单元1802室</t>
  </si>
  <si>
    <t>南海家园四里1号楼3单元1301室</t>
  </si>
  <si>
    <t>南海家园四里1号楼3单元1601室</t>
  </si>
  <si>
    <t>南海家园四里1号楼3单元1701室</t>
  </si>
  <si>
    <t>南海家园四里1号楼3单元1801室</t>
  </si>
  <si>
    <t>南海家园四里3号楼1单元202室</t>
  </si>
  <si>
    <t>南海家园四里3号楼1单元302室</t>
  </si>
  <si>
    <t>南海家园四里3号楼1单元402室</t>
  </si>
  <si>
    <t>南海家园四里3号楼2单元201室</t>
  </si>
  <si>
    <t>南海家园四里3号楼2单元202室</t>
  </si>
  <si>
    <t>南海家园四里3号楼2单元301室</t>
  </si>
  <si>
    <t>南海家园四里3号楼2单元401室</t>
  </si>
  <si>
    <t>南海家园四里3号楼2单元402室</t>
  </si>
  <si>
    <t>物业占用</t>
  </si>
  <si>
    <t>南海家园四里3号楼2单元601室</t>
  </si>
  <si>
    <t>南海家园四里3号楼2单元602室</t>
  </si>
  <si>
    <t>南海家园四里3号楼2单元701室</t>
  </si>
  <si>
    <t>南海家园四里3号楼2单元702室</t>
  </si>
  <si>
    <t>南海家园四里3号楼2单元901室</t>
  </si>
  <si>
    <t>南海家园四里3号楼2单元1801室</t>
  </si>
  <si>
    <t>南海家园四里3号楼2单元1802室</t>
  </si>
  <si>
    <t>南海家园四里3号楼3单元201室</t>
  </si>
  <si>
    <t>南海家园四里3号楼3单元301室</t>
  </si>
  <si>
    <t>南海家园四里3号楼3单元401室</t>
  </si>
  <si>
    <t>南海家园四里3号楼3单元501室</t>
  </si>
  <si>
    <t>南海家园四里3号楼3单元1801室</t>
  </si>
  <si>
    <t>南海家园四里4号楼2单元1701室</t>
  </si>
  <si>
    <t>南海家园四里4号楼2单元1801室</t>
  </si>
  <si>
    <t>南海家园四里4号楼2单元1802室</t>
  </si>
  <si>
    <t>南海家园四里4号楼3单元1801室</t>
  </si>
  <si>
    <t>南海家园四里4号楼3单元1802室</t>
  </si>
  <si>
    <t>南海家园四里5号楼1单元1302室</t>
  </si>
  <si>
    <t>南海家园四里5号楼1单元1402室</t>
  </si>
  <si>
    <t>南海家园四里5号楼1单元1702室</t>
  </si>
  <si>
    <t>南海家园四里5号楼1单元1802室</t>
  </si>
  <si>
    <t>南海家园四里5号楼2单元1702室</t>
  </si>
  <si>
    <t>南海家园四里5号楼2单元1802室</t>
  </si>
  <si>
    <t>南海家园四里7号楼1单元1402室</t>
  </si>
  <si>
    <t>南海家园四里7号楼1单元1702室</t>
  </si>
  <si>
    <t>南海家园四里7号楼1单元1802室</t>
  </si>
  <si>
    <t>南海家园四里7号楼2单元1302室</t>
  </si>
  <si>
    <t>南海家园四里7号楼2单元1401室</t>
  </si>
  <si>
    <t>南海家园四里7号楼2单元1501室</t>
  </si>
  <si>
    <t>南海家园四里7号楼2单元1802室</t>
  </si>
  <si>
    <t>南海家园四里8号楼1单元1802室</t>
  </si>
  <si>
    <t>南海家园四里8号楼2单元201室</t>
  </si>
  <si>
    <t>南海家园四里8号楼2单元202室</t>
  </si>
  <si>
    <t>南海家园四里8号楼2单元1802室</t>
  </si>
  <si>
    <t>南海家园五里10号楼2单元101室</t>
  </si>
  <si>
    <t>南海家园五里10号楼2单元102室</t>
  </si>
  <si>
    <t>南海家园四里9号楼3单元1801室</t>
  </si>
  <si>
    <t>南海家园四里9号楼3单元1802室</t>
  </si>
  <si>
    <t>南海家园四里11号楼2单元1801室</t>
  </si>
  <si>
    <t>南海家园四里11号楼2单元1802室</t>
  </si>
  <si>
    <t>南海家园四里11号楼3单元1301室</t>
  </si>
  <si>
    <t>南海家园四里11号楼3单元1401室</t>
  </si>
  <si>
    <t>南海家园四里11号楼3单元1501室</t>
  </si>
  <si>
    <t>南海家园四里11号楼3单元1601室</t>
  </si>
  <si>
    <t>南海家园四里11号楼3单元1701室</t>
  </si>
  <si>
    <t>南海家园四里11号楼3单元1801室</t>
  </si>
  <si>
    <t>南海家园四里14号楼1单元1802室</t>
  </si>
  <si>
    <t>南海家园四里14号楼2单元202室</t>
  </si>
  <si>
    <t>南海家园四里14号楼2单元1801室</t>
  </si>
  <si>
    <t>南海家园四里14号楼2单元1802室</t>
  </si>
  <si>
    <t>南海家园四里14号楼3单元201室</t>
  </si>
  <si>
    <t>南海家园四里14号楼3单元1801室</t>
  </si>
  <si>
    <t>南海家园四里15号楼2单元1801室</t>
  </si>
  <si>
    <t>南海家园四里15号楼2单元1802室</t>
  </si>
  <si>
    <t>南海家园四里15号楼3单元1401室</t>
  </si>
  <si>
    <t>南海家园四里15号楼3单元1801室</t>
  </si>
  <si>
    <t>南海家园四里17号楼1单元1402室</t>
  </si>
  <si>
    <t>南海家园四里17号楼1单元1702室</t>
  </si>
  <si>
    <t>南海家园四里17号楼1单元1802室</t>
  </si>
  <si>
    <t>南海家园四里17号楼2单元1802室</t>
  </si>
  <si>
    <t>南海家园四里22号楼1单元1802室</t>
  </si>
  <si>
    <t>南海家园四里26号楼1单元1301室</t>
  </si>
  <si>
    <t>E</t>
  </si>
  <si>
    <t>南海家园四里26号楼2单元702室</t>
  </si>
  <si>
    <t>南海家园四里26号楼2单元1102室</t>
  </si>
  <si>
    <t>南海家园四里26号楼2单元1201室</t>
  </si>
  <si>
    <t>南海家园四里26号楼2单元1202室</t>
  </si>
  <si>
    <t>南海家园四里26号楼3单元1101室</t>
  </si>
  <si>
    <t>南海家园四里26号楼3单元1401室</t>
  </si>
  <si>
    <t>南海家园四里26号楼3单元1501室</t>
  </si>
  <si>
    <t>南海家园四里26号楼3单元1601室</t>
  </si>
  <si>
    <t>南海家园四里26号楼3单元1701室</t>
  </si>
  <si>
    <t>南海家园四里26号楼3单元1801室</t>
  </si>
  <si>
    <t>南海家园五里1号楼2单元1801室</t>
  </si>
  <si>
    <t>南海家园五里1号楼3单元1801室</t>
  </si>
  <si>
    <t>南海家园五里1号楼3单元1802室</t>
  </si>
  <si>
    <t>南海家园五里2号楼1单元1801室</t>
  </si>
  <si>
    <t>南海家园五里2号楼1单元1802室</t>
  </si>
  <si>
    <t>南海家园五里2号楼2单元201室</t>
  </si>
  <si>
    <t>南海家园五里2号楼2单元202室</t>
  </si>
  <si>
    <t>南海家园五里2号楼2单元1801室</t>
  </si>
  <si>
    <t>南海家园五里2号楼3单元1802室</t>
  </si>
  <si>
    <t>南海家园五里2号楼4单元201室</t>
  </si>
  <si>
    <t>南海家园五里3号楼2单元201室</t>
  </si>
  <si>
    <t>南海家园五里3号楼2单元202室</t>
  </si>
  <si>
    <t>南海家园五里3号楼2单元1801室</t>
  </si>
  <si>
    <t>南海家园五里3号楼2单元1802室</t>
  </si>
  <si>
    <t>南海家园五里5号楼2单元101室</t>
  </si>
  <si>
    <t>南海家园五里5号楼3单元102室</t>
  </si>
  <si>
    <t>南海家园五里5号楼3单元202室</t>
  </si>
  <si>
    <t>南海家园五里5号楼3单元1402室</t>
  </si>
  <si>
    <t>南海家园五里5号楼3单元1801室</t>
  </si>
  <si>
    <t>南海家园五里5号楼3单元1802室</t>
  </si>
  <si>
    <t>南海家园五里6号楼1单元1802室</t>
  </si>
  <si>
    <t>南海家园五里6号楼2单元1402室</t>
  </si>
  <si>
    <t>南海家园五里7号楼1单元1801室</t>
  </si>
  <si>
    <t>南海家园五里7号楼1单元1802室</t>
  </si>
  <si>
    <t>南海家园五里7号楼2单元102室</t>
  </si>
  <si>
    <t>南海家园五里7号楼2单元201室</t>
  </si>
  <si>
    <t>南海家园五里7号楼2单元202室</t>
  </si>
  <si>
    <t>南海家园五里7号楼2单元1802室</t>
  </si>
  <si>
    <t>南海家园五里7号楼3单元201室</t>
  </si>
  <si>
    <t>南海家园五里7号楼3单元202室</t>
  </si>
  <si>
    <t>南海家园五里7号楼3单元601室</t>
  </si>
  <si>
    <t>南海家园五里7号楼3单元801室</t>
  </si>
  <si>
    <t>南海家园五里9号楼2单元1802室</t>
  </si>
  <si>
    <t>南海家园五里10号楼3单元1801室</t>
  </si>
  <si>
    <t>南海家园五里13号楼1单元1802室</t>
  </si>
  <si>
    <t>南海家园五里13号楼2单元1801室</t>
  </si>
  <si>
    <t>南海家园五里13号楼2单元1802室</t>
  </si>
  <si>
    <t>南海家园五里14号楼1单元1802室</t>
  </si>
  <si>
    <t>南海家园五里14号楼2单元1801室</t>
  </si>
  <si>
    <t>南海家园五里14号楼3单元1801室</t>
  </si>
  <si>
    <t>南海家园五里16号楼3单元1801室</t>
  </si>
  <si>
    <t>南海家园五里18号楼1单元1702室</t>
  </si>
  <si>
    <t>南海家园五里18号楼1单元1802室</t>
  </si>
  <si>
    <t>南海家园五里18号楼2单元1801室</t>
  </si>
  <si>
    <t>南海家园五里18号楼3单元1801室</t>
  </si>
  <si>
    <t>南海家园五里19号楼1单元1402室</t>
  </si>
  <si>
    <t>南海家园五里19号楼1单元1802室</t>
  </si>
  <si>
    <t>南海家园五里19号楼3单元1801室</t>
  </si>
  <si>
    <t>南海家园五里22号楼2单元1802室</t>
  </si>
  <si>
    <t>估价对象周边有南海子公园、凉水河等自然景观，绿化面积较大，自然与人环境较好。</t>
    <phoneticPr fontId="1" type="noConversion"/>
  </si>
  <si>
    <t>估价对象所在区域周边2公里范围内有龙湖北京亦庄天街等商业场所；北京市大兴区亦庄第五幼儿园、北京亦庄实验小学、亦庄实验中学等教育设施；北京中医药大学东方医院(南院区)等医疗设施；中国建设银行、中国农商银行等配套设施，公共配套设施状况较好。</t>
    <phoneticPr fontId="1" type="noConversion"/>
  </si>
  <si>
    <t>可比实例3周边有鹿海园、泰河园、南海家园等居住小区，居住小区规模较大，入住率较高，综合评价居住区成熟度较好。</t>
    <phoneticPr fontId="1" type="noConversion"/>
  </si>
  <si>
    <t>估价对象所属项目北侧临近城市次干道——泰河路，周边有公交车站，停靠线路有兴72路、兴74路、 兴76路、兴78路、573路、580路等公交线路，距地铁亦庄T1线（泰和路站）约1.5公里，综合评价交通便捷度一般。</t>
    <phoneticPr fontId="1" type="noConversion"/>
  </si>
  <si>
    <t>可比实例1所属项目北侧临近城市次干道——泰河路，周边有公交车站，停靠线路有573路、580路、兴72路、兴74路、 兴76路、兴78路等公交线路，距地铁亦庄T1线（泰和路站）约1公里，综合评价交通便捷度一般。</t>
    <phoneticPr fontId="1" type="noConversion"/>
  </si>
  <si>
    <t>可比实例2所属项目南侧临近城市次干道——泰河路，周边有公交车站，停靠线路有573路、580路、兴72路、兴74路、 兴76路、兴78路等公交线路，距地铁亦庄T1线（泰和路站）约1公里，综合评价交通便捷度一般。</t>
    <phoneticPr fontId="1" type="noConversion"/>
  </si>
  <si>
    <t>可比实例3所属项目北侧临近城市主干道——京岚路，周边有公交车站，停靠线路有573路、580路、兴72路、兴74路、 兴76路、兴78路等公交线路，距地铁8号线（瀛海站）约0.5公里，综合评价交通便捷度较好。</t>
    <phoneticPr fontId="1" type="noConversion"/>
  </si>
  <si>
    <t>估价对象周边有龙湖北京亦庄天街、物美超市(南海家园店)等，商业设施齐备度一般</t>
    <phoneticPr fontId="1" type="noConversion"/>
  </si>
  <si>
    <t>配备管理人员，数量较充足，居住管理较好</t>
    <phoneticPr fontId="13" type="noConversion"/>
  </si>
  <si>
    <t>主力户型为一居室，住宅套型一般</t>
    <rPh sb="5" eb="6">
      <t>er</t>
    </rPh>
    <phoneticPr fontId="1" type="noConversion"/>
  </si>
  <si>
    <t>主力户型为二居室，住宅套型较好</t>
    <phoneticPr fontId="1" type="noConversion"/>
  </si>
  <si>
    <t>朝向较好，能保证较长时间的采光，通风较好，综合分析朝向、采光、通风状况较好（南）</t>
    <phoneticPr fontId="13" type="noConversion"/>
  </si>
  <si>
    <t>朝向好，能保证较长时间的采光，通风较好，综合分析朝向、采光、通风状况好（南北）</t>
    <phoneticPr fontId="13" type="noConversion"/>
  </si>
  <si>
    <t>60-70</t>
    <phoneticPr fontId="1" type="noConversion"/>
  </si>
  <si>
    <t>配备家具、家电；功能正常，质量有保证，较好</t>
    <phoneticPr fontId="1" type="noConversion"/>
  </si>
  <si>
    <t>修正系数</t>
  </si>
  <si>
    <t>比准价格（元/平方米·月）</t>
  </si>
  <si>
    <t>62.36-69.96</t>
  </si>
  <si>
    <t>87.22-91.05</t>
  </si>
  <si>
    <t>三居室</t>
  </si>
  <si>
    <t>实测  面积</t>
    <phoneticPr fontId="1" type="noConversion"/>
  </si>
  <si>
    <t>南海家园四里</t>
  </si>
  <si>
    <t>泰河园一里(二区)</t>
  </si>
  <si>
    <t>泰河园三里</t>
  </si>
  <si>
    <t>泰河园七里</t>
  </si>
  <si>
    <t>泰河园一里一区</t>
  </si>
  <si>
    <t>泰河园四里三区</t>
  </si>
  <si>
    <t>泰河园四里一区</t>
  </si>
  <si>
    <t>鹿海园五里</t>
  </si>
  <si>
    <t>平均</t>
    <phoneticPr fontId="1" type="noConversion"/>
  </si>
  <si>
    <t>鹿海园五里</t>
    <phoneticPr fontId="1" type="noConversion"/>
  </si>
  <si>
    <t>西南</t>
    <phoneticPr fontId="1" type="noConversion"/>
  </si>
  <si>
    <t>中/20</t>
    <phoneticPr fontId="1" type="noConversion"/>
  </si>
  <si>
    <t>低/14</t>
    <phoneticPr fontId="1" type="noConversion"/>
  </si>
  <si>
    <t>和悦华锦二期</t>
    <phoneticPr fontId="1" type="noConversion"/>
  </si>
  <si>
    <t>和悦华锦</t>
    <phoneticPr fontId="1" type="noConversion"/>
  </si>
  <si>
    <t>高/8</t>
    <phoneticPr fontId="1" type="noConversion"/>
  </si>
  <si>
    <t>中/8</t>
    <phoneticPr fontId="1" type="noConversion"/>
  </si>
  <si>
    <t>东西</t>
    <phoneticPr fontId="1" type="noConversion"/>
  </si>
  <si>
    <t>低/8</t>
    <phoneticPr fontId="1" type="noConversion"/>
  </si>
  <si>
    <t>中/14</t>
    <phoneticPr fontId="1" type="noConversion"/>
  </si>
  <si>
    <t>鹿海园五里</t>
    <phoneticPr fontId="1" type="noConversion"/>
  </si>
  <si>
    <t>南</t>
    <phoneticPr fontId="1" type="noConversion"/>
  </si>
  <si>
    <t>中/20</t>
    <phoneticPr fontId="1" type="noConversion"/>
  </si>
  <si>
    <t>中/18</t>
    <phoneticPr fontId="1" type="noConversion"/>
  </si>
  <si>
    <t>南</t>
    <phoneticPr fontId="1" type="noConversion"/>
  </si>
  <si>
    <t>中/20</t>
    <phoneticPr fontId="1" type="noConversion"/>
  </si>
  <si>
    <t>南北</t>
    <phoneticPr fontId="1" type="noConversion"/>
  </si>
  <si>
    <t>低/18</t>
    <phoneticPr fontId="1" type="noConversion"/>
  </si>
  <si>
    <t>中/14</t>
    <phoneticPr fontId="1" type="noConversion"/>
  </si>
  <si>
    <t>高/20</t>
    <phoneticPr fontId="1" type="noConversion"/>
  </si>
  <si>
    <t>高/14</t>
    <phoneticPr fontId="1" type="noConversion"/>
  </si>
  <si>
    <t>高/18</t>
    <phoneticPr fontId="1" type="noConversion"/>
  </si>
  <si>
    <t>鹿海园五里</t>
    <phoneticPr fontId="1" type="noConversion"/>
  </si>
  <si>
    <t>鹿海园五里</t>
    <phoneticPr fontId="1" type="noConversion"/>
  </si>
  <si>
    <t>低/12</t>
    <phoneticPr fontId="1" type="noConversion"/>
  </si>
  <si>
    <t>低/11</t>
    <phoneticPr fontId="1" type="noConversion"/>
  </si>
  <si>
    <t>中/12</t>
    <phoneticPr fontId="1" type="noConversion"/>
  </si>
  <si>
    <t>泰河园七里</t>
    <phoneticPr fontId="1" type="noConversion"/>
  </si>
  <si>
    <t>低/12</t>
    <phoneticPr fontId="1" type="noConversion"/>
  </si>
  <si>
    <t>高/10</t>
    <phoneticPr fontId="1" type="noConversion"/>
  </si>
  <si>
    <t>中/11</t>
    <phoneticPr fontId="1" type="noConversion"/>
  </si>
  <si>
    <t>中/10</t>
    <phoneticPr fontId="1" type="noConversion"/>
  </si>
  <si>
    <t>低/10</t>
    <phoneticPr fontId="1" type="noConversion"/>
  </si>
  <si>
    <t>南北</t>
    <phoneticPr fontId="1" type="noConversion"/>
  </si>
  <si>
    <t>高/12</t>
    <phoneticPr fontId="1" type="noConversion"/>
  </si>
  <si>
    <t>南</t>
    <phoneticPr fontId="1" type="noConversion"/>
  </si>
  <si>
    <t>低/11</t>
    <phoneticPr fontId="1" type="noConversion"/>
  </si>
  <si>
    <t>中/11</t>
    <phoneticPr fontId="1" type="noConversion"/>
  </si>
  <si>
    <t>普通装修</t>
    <phoneticPr fontId="1" type="noConversion"/>
  </si>
  <si>
    <t>东西</t>
    <phoneticPr fontId="1" type="noConversion"/>
  </si>
  <si>
    <t>高/7</t>
    <phoneticPr fontId="1" type="noConversion"/>
  </si>
  <si>
    <t>高/8</t>
    <phoneticPr fontId="1" type="noConversion"/>
  </si>
  <si>
    <t>和悦华锦</t>
    <phoneticPr fontId="1" type="noConversion"/>
  </si>
  <si>
    <t>普通装修</t>
    <phoneticPr fontId="1" type="noConversion"/>
  </si>
  <si>
    <t>中/8</t>
    <phoneticPr fontId="1" type="noConversion"/>
  </si>
  <si>
    <t>和悦华锦</t>
    <phoneticPr fontId="1" type="noConversion"/>
  </si>
  <si>
    <t>和悦华锦</t>
    <phoneticPr fontId="1" type="noConversion"/>
  </si>
  <si>
    <t>三居室</t>
    <rPh sb="0" eb="1">
      <t>san ju shi</t>
    </rPh>
    <phoneticPr fontId="1" type="noConversion"/>
  </si>
  <si>
    <t>和悦华锦</t>
    <phoneticPr fontId="1" type="noConversion"/>
  </si>
  <si>
    <t>估价对象周边有鹿海园、泰河园、和悦华锦等居住小区，居住小区规模较大，入住率较高，综合评价居住区成熟度较好。</t>
    <phoneticPr fontId="1" type="noConversion"/>
  </si>
  <si>
    <t>可比实例1周边有南海家园、泰河园、和悦华锦等居住小区居住小区，居住小区规模较大，入住率较高，综合评价居住区成熟度较好。</t>
    <phoneticPr fontId="1" type="noConversion"/>
  </si>
  <si>
    <t>可比实例2周边有鹿海园、南海家园、和悦华锦等居住小区，居住小区规模较大，入住率较高，综合评价居住区成熟度较好。</t>
    <phoneticPr fontId="1" type="noConversion"/>
  </si>
  <si>
    <t>主力户型为三居室，住宅套型好</t>
    <phoneticPr fontId="1" type="noConversion"/>
  </si>
  <si>
    <t>70-90</t>
    <phoneticPr fontId="1" type="noConversion"/>
  </si>
  <si>
    <t>南海家园房源表</t>
    <phoneticPr fontId="1" type="noConversion"/>
  </si>
  <si>
    <t>一里</t>
  </si>
  <si>
    <t>二里</t>
  </si>
  <si>
    <t>三里</t>
  </si>
  <si>
    <t>四里</t>
  </si>
  <si>
    <t>五里</t>
  </si>
  <si>
    <t>六里</t>
  </si>
  <si>
    <t>七里</t>
  </si>
  <si>
    <t>合计</t>
  </si>
  <si>
    <t>合计套数</t>
  </si>
  <si>
    <t>合计面积</t>
  </si>
  <si>
    <t>中国铁建国际公馆</t>
  </si>
  <si>
    <t>观海苑</t>
  </si>
  <si>
    <t>金麟府</t>
  </si>
  <si>
    <t>亦园</t>
  </si>
  <si>
    <t/>
  </si>
  <si>
    <t>亦庄青年公寓</t>
  </si>
  <si>
    <t>金第万科金域东郡</t>
  </si>
  <si>
    <t>新发地花卉创意园</t>
  </si>
  <si>
    <t>紫禁壹号院住宅</t>
  </si>
  <si>
    <t>金隅学府</t>
  </si>
  <si>
    <t>悦廷mini悦</t>
  </si>
  <si>
    <t>南海雅苑南区</t>
  </si>
  <si>
    <t>棠颂璟庐</t>
  </si>
  <si>
    <t>中旅亦府</t>
  </si>
  <si>
    <t>海梓府</t>
  </si>
  <si>
    <t>中海墅(东区)</t>
  </si>
  <si>
    <t>中海京叁號院</t>
  </si>
  <si>
    <t>雅居乐京华雅郡</t>
  </si>
  <si>
    <t>首钢八角居民区</t>
  </si>
  <si>
    <t>亦庄金茂悦南区</t>
  </si>
  <si>
    <t>赢海庄园(别墅)</t>
  </si>
  <si>
    <t>中信新城西区</t>
  </si>
  <si>
    <t>北京工业大学西区家属院</t>
  </si>
  <si>
    <t>中海北京世家</t>
  </si>
  <si>
    <t>林肯公园公寓</t>
  </si>
  <si>
    <t>枫丹壹号二期</t>
  </si>
  <si>
    <t>中海墅住宅</t>
  </si>
  <si>
    <t>泰河园一里二区</t>
  </si>
  <si>
    <t>新干线家园一区</t>
  </si>
  <si>
    <t>棠颂别墅</t>
  </si>
  <si>
    <t>亦庄金茂府</t>
  </si>
  <si>
    <t>棠颂雅苑</t>
  </si>
  <si>
    <t>幸福家园3期</t>
  </si>
  <si>
    <t>好景国际</t>
  </si>
  <si>
    <t>中信新城两限房</t>
  </si>
  <si>
    <t>紫禁壹号院南院</t>
  </si>
  <si>
    <t>和悦华锦南区</t>
  </si>
  <si>
    <t>悦廷</t>
  </si>
  <si>
    <t>枫丹壹号一期</t>
  </si>
  <si>
    <t>龙华园二区</t>
  </si>
  <si>
    <t>鹿海园五里</t>
    <phoneticPr fontId="1" type="noConversion"/>
  </si>
  <si>
    <r>
      <t>2024</t>
    </r>
    <r>
      <rPr>
        <sz val="11"/>
        <color theme="1"/>
        <rFont val="宋体"/>
        <family val="3"/>
        <charset val="134"/>
      </rPr>
      <t>年四季度</t>
    </r>
    <rPh sb="5" eb="6">
      <t>si</t>
    </rPh>
    <phoneticPr fontId="1" type="noConversion"/>
  </si>
  <si>
    <r>
      <t>2025</t>
    </r>
    <r>
      <rPr>
        <sz val="11"/>
        <color theme="1"/>
        <rFont val="宋体"/>
        <family val="3"/>
        <charset val="134"/>
      </rPr>
      <t>年一季度</t>
    </r>
    <rPh sb="5" eb="6">
      <t>yi</t>
    </rPh>
    <phoneticPr fontId="1" type="noConversion"/>
  </si>
  <si>
    <r>
      <t>2025</t>
    </r>
    <r>
      <rPr>
        <sz val="11"/>
        <color theme="1"/>
        <rFont val="宋体"/>
        <family val="3"/>
        <charset val="134"/>
      </rPr>
      <t>年二季度</t>
    </r>
    <rPh sb="5" eb="6">
      <t>yi</t>
    </rPh>
    <phoneticPr fontId="1" type="noConversion"/>
  </si>
  <si>
    <r>
      <t>2025</t>
    </r>
    <r>
      <rPr>
        <sz val="11"/>
        <color theme="1"/>
        <rFont val="宋体"/>
        <family val="3"/>
        <charset val="134"/>
      </rPr>
      <t>年三季度</t>
    </r>
    <rPh sb="5" eb="6">
      <t>yi</t>
    </rPh>
    <phoneticPr fontId="1" type="noConversion"/>
  </si>
  <si>
    <r>
      <t>2025</t>
    </r>
    <r>
      <rPr>
        <sz val="11"/>
        <color theme="1"/>
        <rFont val="宋体"/>
        <family val="3"/>
        <charset val="134"/>
      </rPr>
      <t>年四季度</t>
    </r>
    <phoneticPr fontId="1" type="noConversion"/>
  </si>
  <si>
    <t>-</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</si>
</sst>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61">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2"/>
      <color rgb="FFFF0000"/>
      <name val="DengXian"/>
      <family val="2"/>
      <scheme val="minor"/>
    </font>
    <font>
      <sz val="11"/>
      <color rgb="FFFF0000"/>
      <name val="DengXian"/>
      <charset val="134"/>
      <scheme val="minor"/>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charset val="134"/>
      <scheme val="minor"/>
    </font>
    <font>
      <b/>
      <sz val="11"/>
      <name val="DengXian"/>
      <charset val="134"/>
      <scheme val="minor"/>
    </font>
    <font>
      <sz val="12"/>
      <color rgb="FFFF0000"/>
      <name val="DengXian"/>
      <family val="3"/>
      <charset val="134"/>
      <scheme val="minor"/>
    </font>
    <font>
      <sz val="11"/>
      <color theme="1"/>
      <name val="DengXian"/>
      <family val="3"/>
      <charset val="134"/>
    </font>
    <font>
      <sz val="10"/>
      <color rgb="FF000000"/>
      <name val="DengXian"/>
      <family val="2"/>
    </font>
    <font>
      <sz val="9"/>
      <color rgb="FF000000"/>
      <name val="宋体"/>
      <family val="3"/>
      <charset val="134"/>
    </font>
    <font>
      <sz val="9"/>
      <color theme="1"/>
      <name val="Arial"/>
      <family val="2"/>
    </font>
    <font>
      <b/>
      <sz val="10"/>
      <color theme="1"/>
      <name val="DengXian"/>
      <family val="3"/>
      <charset val="134"/>
      <scheme val="minor"/>
    </font>
    <font>
      <sz val="9"/>
      <color theme="1"/>
      <name val="DengXian"/>
      <family val="3"/>
      <charset val="134"/>
      <scheme val="minor"/>
    </font>
    <font>
      <b/>
      <sz val="11"/>
      <color theme="1"/>
      <name val="DengXian"/>
      <charset val="134"/>
      <scheme val="minor"/>
    </font>
    <font>
      <sz val="12"/>
      <color rgb="FFFF0000"/>
      <name val="DengXian"/>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C00000"/>
        <bgColor indexed="64"/>
      </patternFill>
    </fill>
  </fills>
  <borders count="2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50">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alignment vertical="center"/>
    </xf>
  </cellStyleXfs>
  <cellXfs count="381">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17"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1" fillId="0" borderId="1" xfId="3" applyFont="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Border="1" applyAlignment="1">
      <alignment horizontal="center" vertical="center" wrapText="1"/>
    </xf>
    <xf numFmtId="180" fontId="31"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3" fillId="0" borderId="10" xfId="0" applyFont="1" applyBorder="1" applyAlignment="1">
      <alignment horizontal="center" vertical="center" wrapText="1"/>
    </xf>
    <xf numFmtId="0" fontId="33" fillId="0" borderId="10" xfId="94" applyFont="1" applyBorder="1" applyAlignment="1">
      <alignment horizontal="center" vertical="center" shrinkToFit="1"/>
    </xf>
    <xf numFmtId="2" fontId="34" fillId="0" borderId="10" xfId="0" applyNumberFormat="1" applyFont="1" applyBorder="1" applyAlignment="1">
      <alignment horizontal="center" vertical="center" wrapText="1"/>
    </xf>
    <xf numFmtId="181" fontId="33" fillId="0" borderId="10" xfId="0" applyNumberFormat="1" applyFont="1" applyBorder="1" applyAlignment="1">
      <alignment horizontal="center" vertical="center" wrapText="1"/>
    </xf>
    <xf numFmtId="176" fontId="35" fillId="0" borderId="10" xfId="0" applyNumberFormat="1" applyFont="1" applyBorder="1" applyAlignment="1">
      <alignment horizontal="center" vertical="center"/>
    </xf>
    <xf numFmtId="0" fontId="35"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3" fillId="4" borderId="10" xfId="0" applyFont="1" applyFill="1" applyBorder="1" applyAlignment="1">
      <alignment horizontal="center" vertical="center" wrapText="1"/>
    </xf>
    <xf numFmtId="0" fontId="33" fillId="4" borderId="10" xfId="94" applyFont="1" applyFill="1" applyBorder="1" applyAlignment="1">
      <alignment horizontal="center" vertical="center" shrinkToFit="1"/>
    </xf>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3" fillId="5" borderId="10" xfId="0" applyFont="1" applyFill="1" applyBorder="1" applyAlignment="1">
      <alignment horizontal="center" vertical="center" wrapText="1"/>
    </xf>
    <xf numFmtId="0" fontId="33"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7" fillId="0" borderId="15" xfId="2" applyFont="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0" fontId="0" fillId="7" borderId="0" xfId="0" applyFill="1" applyAlignment="1">
      <alignment vertical="center"/>
    </xf>
    <xf numFmtId="0" fontId="16" fillId="5" borderId="0" xfId="2" applyFont="1" applyFill="1" applyAlignment="1">
      <alignment horizontal="center" vertical="center"/>
    </xf>
    <xf numFmtId="176" fontId="7" fillId="5" borderId="0" xfId="2" applyNumberFormat="1"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0" fillId="0" borderId="0" xfId="0" applyAlignment="1">
      <alignment horizontal="center" vertical="center" wrapText="1"/>
    </xf>
    <xf numFmtId="0" fontId="14" fillId="0" borderId="10" xfId="0" applyFont="1" applyBorder="1" applyAlignment="1">
      <alignment horizontal="center" vertical="center" wrapText="1"/>
    </xf>
    <xf numFmtId="0" fontId="0" fillId="10" borderId="10" xfId="0" applyFill="1" applyBorder="1" applyAlignment="1">
      <alignment horizontal="center" vertical="center" wrapText="1"/>
    </xf>
    <xf numFmtId="0" fontId="16" fillId="10" borderId="10" xfId="0" applyFont="1" applyFill="1" applyBorder="1" applyAlignment="1">
      <alignment horizontal="center" vertical="center" wrapText="1"/>
    </xf>
    <xf numFmtId="0" fontId="7" fillId="5" borderId="10" xfId="2" applyFont="1" applyFill="1" applyBorder="1">
      <alignment vertical="center"/>
    </xf>
    <xf numFmtId="0" fontId="10" fillId="5" borderId="10" xfId="2" applyFont="1" applyFill="1" applyBorder="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Border="1" applyAlignment="1">
      <alignment horizontal="center" vertical="center" wrapText="1"/>
    </xf>
    <xf numFmtId="0" fontId="38"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41" fillId="0" borderId="10" xfId="3" applyNumberFormat="1" applyFont="1" applyBorder="1" applyAlignment="1">
      <alignment horizontal="center" vertical="center" wrapText="1"/>
    </xf>
    <xf numFmtId="0" fontId="38" fillId="0" borderId="10" xfId="3" applyFont="1" applyBorder="1" applyAlignment="1">
      <alignment horizontal="center" vertical="center" wrapText="1"/>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5" fillId="0" borderId="0" xfId="0" applyFont="1"/>
    <xf numFmtId="14" fontId="10" fillId="0" borderId="10" xfId="2" applyNumberFormat="1" applyFont="1" applyBorder="1" applyAlignment="1">
      <alignment horizontal="center" vertical="center"/>
    </xf>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58" fontId="46" fillId="0" borderId="10" xfId="2" applyNumberFormat="1" applyFont="1" applyBorder="1" applyAlignment="1">
      <alignment horizontal="center" vertical="center"/>
    </xf>
    <xf numFmtId="0" fontId="46" fillId="0" borderId="10" xfId="2" applyFont="1" applyBorder="1" applyAlignment="1">
      <alignment horizontal="center" vertical="center"/>
    </xf>
    <xf numFmtId="0" fontId="17" fillId="0" borderId="21" xfId="2"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49"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45" fillId="4" borderId="0" xfId="0" applyFont="1" applyFill="1"/>
    <xf numFmtId="0" fontId="27" fillId="4" borderId="0" xfId="0" applyFont="1" applyFill="1" applyAlignment="1">
      <alignment vertical="center"/>
    </xf>
    <xf numFmtId="0" fontId="50" fillId="0" borderId="0" xfId="0" applyFont="1"/>
    <xf numFmtId="0" fontId="50" fillId="0" borderId="0" xfId="0" applyFont="1" applyAlignment="1">
      <alignment vertical="center"/>
    </xf>
    <xf numFmtId="0" fontId="51" fillId="0" borderId="0" xfId="0" applyFont="1" applyAlignment="1">
      <alignment vertical="center"/>
    </xf>
    <xf numFmtId="176" fontId="10" fillId="0" borderId="17" xfId="2" applyNumberFormat="1" applyFont="1" applyBorder="1" applyAlignment="1">
      <alignment horizontal="center" vertical="center"/>
    </xf>
    <xf numFmtId="14" fontId="0" fillId="0" borderId="0" xfId="0" applyNumberFormat="1"/>
    <xf numFmtId="0" fontId="10" fillId="0" borderId="5" xfId="2" applyFont="1" applyBorder="1" applyAlignment="1">
      <alignment horizontal="center" vertical="center"/>
    </xf>
    <xf numFmtId="0" fontId="44" fillId="0" borderId="0" xfId="0" applyFont="1"/>
    <xf numFmtId="0" fontId="52" fillId="0" borderId="0" xfId="0" applyFont="1"/>
    <xf numFmtId="0" fontId="27" fillId="0" borderId="0" xfId="0" applyFont="1"/>
    <xf numFmtId="0" fontId="27" fillId="4" borderId="0" xfId="0" applyFont="1" applyFill="1"/>
    <xf numFmtId="0" fontId="44" fillId="4" borderId="0" xfId="0" applyFont="1" applyFill="1"/>
    <xf numFmtId="176" fontId="0" fillId="0" borderId="10" xfId="0" applyNumberFormat="1" applyBorder="1" applyAlignment="1">
      <alignment horizontal="center"/>
    </xf>
    <xf numFmtId="176" fontId="0" fillId="0" borderId="10" xfId="0" applyNumberFormat="1" applyBorder="1" applyAlignment="1">
      <alignment horizontal="center" vertical="center"/>
    </xf>
    <xf numFmtId="0" fontId="0" fillId="0" borderId="5" xfId="0" applyBorder="1" applyAlignment="1">
      <alignment horizontal="center" vertical="center"/>
    </xf>
    <xf numFmtId="176" fontId="16" fillId="0" borderId="10" xfId="2" applyNumberFormat="1" applyFont="1" applyBorder="1" applyAlignment="1">
      <alignment horizontal="center" vertical="center"/>
    </xf>
    <xf numFmtId="9" fontId="7" fillId="0" borderId="1" xfId="3" applyNumberFormat="1" applyFont="1" applyBorder="1" applyAlignment="1">
      <alignment horizontal="center" vertical="center" wrapText="1"/>
    </xf>
    <xf numFmtId="0" fontId="0" fillId="0" borderId="10" xfId="0" applyBorder="1" applyAlignment="1">
      <alignment horizontal="center"/>
    </xf>
    <xf numFmtId="0" fontId="0" fillId="0" borderId="0" xfId="0" applyAlignment="1">
      <alignment horizontal="center"/>
    </xf>
    <xf numFmtId="0" fontId="43" fillId="0" borderId="0" xfId="147"/>
    <xf numFmtId="14" fontId="43" fillId="0" borderId="0" xfId="147" applyNumberFormat="1"/>
    <xf numFmtId="0" fontId="43" fillId="11" borderId="0" xfId="147" applyFill="1"/>
    <xf numFmtId="0" fontId="43" fillId="4" borderId="0" xfId="147" applyFill="1"/>
    <xf numFmtId="0" fontId="21" fillId="0" borderId="10" xfId="3" applyFont="1" applyBorder="1" applyAlignment="1">
      <alignment horizontal="center" vertical="center" wrapText="1"/>
    </xf>
    <xf numFmtId="0" fontId="54" fillId="0" borderId="10"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22" xfId="0" applyFont="1" applyBorder="1" applyAlignment="1">
      <alignment horizontal="center" vertical="center" wrapText="1"/>
    </xf>
    <xf numFmtId="0" fontId="56" fillId="0" borderId="23" xfId="0" applyFont="1" applyBorder="1" applyAlignment="1">
      <alignment horizontal="center" vertical="center" wrapText="1"/>
    </xf>
    <xf numFmtId="0" fontId="0" fillId="0" borderId="0" xfId="0"/>
    <xf numFmtId="176" fontId="10" fillId="0" borderId="10" xfId="2" applyNumberFormat="1" applyFont="1" applyBorder="1" applyAlignment="1">
      <alignment horizontal="center" vertical="center"/>
    </xf>
    <xf numFmtId="0" fontId="0" fillId="0" borderId="10" xfId="0" applyBorder="1" applyAlignment="1">
      <alignment horizontal="center"/>
    </xf>
    <xf numFmtId="14" fontId="0" fillId="0" borderId="0" xfId="0" applyNumberFormat="1"/>
    <xf numFmtId="0" fontId="10" fillId="0" borderId="10" xfId="2" applyFont="1" applyBorder="1" applyAlignment="1">
      <alignment horizontal="center" vertical="center"/>
    </xf>
    <xf numFmtId="0" fontId="0" fillId="0" borderId="10" xfId="0" applyBorder="1" applyAlignment="1">
      <alignment horizontal="center" vertical="center"/>
    </xf>
    <xf numFmtId="0" fontId="0" fillId="0" borderId="0" xfId="0"/>
    <xf numFmtId="176" fontId="10" fillId="0" borderId="10" xfId="2" applyNumberFormat="1" applyFon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0" fontId="0" fillId="0" borderId="10" xfId="0" applyFont="1" applyFill="1" applyBorder="1" applyAlignment="1">
      <alignment horizontal="center" vertical="center"/>
    </xf>
    <xf numFmtId="0" fontId="57" fillId="0" borderId="17" xfId="0" applyNumberFormat="1" applyFont="1" applyFill="1" applyBorder="1" applyAlignment="1">
      <alignment horizontal="center" vertical="center" wrapText="1"/>
    </xf>
    <xf numFmtId="0" fontId="57" fillId="0" borderId="10" xfId="0" applyNumberFormat="1" applyFont="1" applyFill="1" applyBorder="1" applyAlignment="1">
      <alignment horizontal="center" vertical="center" wrapText="1"/>
    </xf>
    <xf numFmtId="0" fontId="35" fillId="0" borderId="10"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xf>
    <xf numFmtId="0" fontId="58" fillId="12" borderId="10" xfId="0" applyNumberFormat="1" applyFont="1" applyFill="1" applyBorder="1" applyAlignment="1">
      <alignment horizontal="center" vertical="center"/>
    </xf>
    <xf numFmtId="0" fontId="35" fillId="0" borderId="5" xfId="0" applyNumberFormat="1" applyFont="1" applyFill="1" applyBorder="1" applyAlignment="1">
      <alignment horizontal="center" vertical="center" wrapText="1"/>
    </xf>
    <xf numFmtId="0" fontId="35" fillId="0" borderId="10" xfId="0" applyNumberFormat="1" applyFont="1" applyFill="1" applyBorder="1" applyAlignment="1">
      <alignment horizontal="center" vertical="center"/>
    </xf>
    <xf numFmtId="0" fontId="0" fillId="0" borderId="0" xfId="0" applyNumberFormat="1"/>
    <xf numFmtId="0" fontId="0" fillId="0" borderId="0" xfId="0" applyAlignment="1">
      <alignment horizontal="center" vertical="center"/>
    </xf>
    <xf numFmtId="0" fontId="0" fillId="0" borderId="0" xfId="0" applyNumberFormat="1" applyAlignment="1">
      <alignment horizontal="center" vertical="center"/>
    </xf>
    <xf numFmtId="0" fontId="0" fillId="4" borderId="0" xfId="0" applyNumberFormat="1" applyFill="1" applyAlignment="1">
      <alignment horizontal="center" vertical="center"/>
    </xf>
    <xf numFmtId="0" fontId="10" fillId="0" borderId="17" xfId="2" applyFont="1" applyBorder="1" applyAlignment="1">
      <alignment horizontal="center" vertical="center"/>
    </xf>
    <xf numFmtId="176" fontId="0" fillId="0" borderId="10" xfId="0" applyNumberFormat="1" applyBorder="1" applyAlignment="1">
      <alignment horizontal="center"/>
    </xf>
    <xf numFmtId="0" fontId="0" fillId="0" borderId="10" xfId="0" applyNumberFormat="1" applyBorder="1" applyAlignment="1">
      <alignment horizontal="center"/>
    </xf>
    <xf numFmtId="0" fontId="7" fillId="0" borderId="1" xfId="3" applyFont="1" applyBorder="1" applyAlignment="1">
      <alignment horizontal="center" vertical="center" wrapText="1"/>
    </xf>
    <xf numFmtId="0" fontId="7" fillId="0" borderId="10" xfId="2" applyFont="1" applyBorder="1" applyAlignment="1">
      <alignment horizontal="center" vertical="center"/>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0" xfId="0"/>
    <xf numFmtId="0" fontId="27" fillId="0" borderId="0" xfId="0" applyNumberFormat="1" applyFont="1"/>
    <xf numFmtId="0" fontId="45" fillId="4" borderId="0" xfId="0" applyNumberFormat="1" applyFont="1" applyFill="1" applyAlignment="1">
      <alignment horizontal="center" vertical="center"/>
    </xf>
    <xf numFmtId="0" fontId="45" fillId="0" borderId="0" xfId="0" applyNumberFormat="1" applyFont="1" applyAlignment="1">
      <alignment horizontal="center" vertical="center"/>
    </xf>
    <xf numFmtId="0" fontId="7" fillId="0" borderId="1" xfId="3" applyFont="1" applyBorder="1" applyAlignment="1">
      <alignment horizontal="center" vertical="center" wrapText="1"/>
    </xf>
    <xf numFmtId="0" fontId="59" fillId="0" borderId="21" xfId="0" applyFont="1" applyBorder="1" applyAlignment="1"/>
    <xf numFmtId="0" fontId="0" fillId="0" borderId="10" xfId="0" applyFill="1" applyBorder="1" applyAlignment="1">
      <alignment horizontal="center" vertical="center"/>
    </xf>
    <xf numFmtId="0" fontId="29" fillId="0" borderId="10" xfId="0" applyFont="1" applyFill="1" applyBorder="1" applyAlignment="1">
      <alignment horizontal="center" vertical="center"/>
    </xf>
    <xf numFmtId="0" fontId="7" fillId="0" borderId="17" xfId="2" applyFont="1" applyBorder="1" applyAlignment="1">
      <alignment horizontal="center" vertical="center"/>
    </xf>
    <xf numFmtId="0" fontId="0" fillId="0" borderId="0" xfId="0"/>
    <xf numFmtId="0" fontId="10" fillId="0" borderId="10" xfId="2" applyFont="1" applyBorder="1" applyAlignment="1">
      <alignment horizontal="center" vertical="center"/>
    </xf>
    <xf numFmtId="176" fontId="10" fillId="0" borderId="10" xfId="2" applyNumberFormat="1" applyFont="1" applyBorder="1" applyAlignment="1">
      <alignment horizontal="center" vertical="center"/>
    </xf>
    <xf numFmtId="0" fontId="10" fillId="0" borderId="17" xfId="2" applyFont="1" applyBorder="1" applyAlignment="1">
      <alignment horizontal="center" vertical="center"/>
    </xf>
    <xf numFmtId="0" fontId="7" fillId="0" borderId="17" xfId="2" applyFont="1" applyBorder="1" applyAlignment="1">
      <alignment horizontal="center" vertical="center"/>
    </xf>
    <xf numFmtId="0" fontId="7" fillId="0" borderId="10" xfId="2" applyFont="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0" fontId="0" fillId="0" borderId="0" xfId="0"/>
    <xf numFmtId="176" fontId="10" fillId="0" borderId="10" xfId="2" applyNumberFormat="1" applyFont="1" applyBorder="1" applyAlignment="1">
      <alignment horizontal="center" vertical="center"/>
    </xf>
    <xf numFmtId="0" fontId="43" fillId="0" borderId="0" xfId="147" applyNumberFormat="1" applyAlignment="1">
      <alignment horizontal="center" vertical="center"/>
    </xf>
    <xf numFmtId="0" fontId="43" fillId="0" borderId="0" xfId="147" applyNumberFormat="1"/>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vertical="center" wrapText="1"/>
    </xf>
    <xf numFmtId="0" fontId="7" fillId="0" borderId="1" xfId="3" applyFont="1" applyBorder="1" applyAlignment="1">
      <alignment horizontal="center" vertical="center" wrapText="1"/>
    </xf>
    <xf numFmtId="4" fontId="7" fillId="0" borderId="1" xfId="3" applyNumberFormat="1"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4" fontId="7" fillId="0" borderId="3"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9" fillId="0" borderId="3" xfId="3" applyFont="1" applyBorder="1" applyAlignment="1">
      <alignment horizontal="center" vertical="center" wrapText="1"/>
    </xf>
    <xf numFmtId="0" fontId="8" fillId="0" borderId="1" xfId="3" applyFont="1" applyBorder="1" applyAlignment="1">
      <alignment horizontal="center" vertical="center" wrapText="1"/>
    </xf>
    <xf numFmtId="0" fontId="8" fillId="0" borderId="3" xfId="3" applyFont="1" applyBorder="1" applyAlignment="1">
      <alignment horizontal="center" vertical="center" wrapText="1"/>
    </xf>
    <xf numFmtId="176" fontId="0" fillId="0" borderId="17" xfId="0" applyNumberFormat="1"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176" fontId="0" fillId="0" borderId="18"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7" xfId="0" applyNumberFormat="1" applyBorder="1" applyAlignment="1">
      <alignment horizontal="center"/>
    </xf>
    <xf numFmtId="176" fontId="0" fillId="0" borderId="18" xfId="0" applyNumberFormat="1" applyBorder="1" applyAlignment="1">
      <alignment horizontal="center"/>
    </xf>
    <xf numFmtId="0" fontId="10" fillId="0" borderId="17" xfId="2" applyFont="1" applyBorder="1" applyAlignment="1">
      <alignment horizontal="center" vertical="center"/>
    </xf>
    <xf numFmtId="0" fontId="10" fillId="0" borderId="5" xfId="2" applyFont="1" applyBorder="1" applyAlignment="1">
      <alignment horizontal="center" vertical="center"/>
    </xf>
    <xf numFmtId="0" fontId="10" fillId="0" borderId="18" xfId="2" applyFont="1" applyBorder="1" applyAlignment="1">
      <alignment horizontal="center" vertical="center"/>
    </xf>
    <xf numFmtId="0" fontId="7" fillId="0" borderId="17" xfId="2" applyFont="1" applyBorder="1" applyAlignment="1">
      <alignment horizontal="center" vertical="center"/>
    </xf>
    <xf numFmtId="0" fontId="7" fillId="0" borderId="5" xfId="2" applyFont="1" applyBorder="1" applyAlignment="1">
      <alignment horizontal="center" vertical="center"/>
    </xf>
    <xf numFmtId="0" fontId="7" fillId="0" borderId="18"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10" fillId="0" borderId="10" xfId="2" applyFont="1" applyBorder="1" applyAlignment="1">
      <alignment horizontal="center" vertical="center"/>
    </xf>
    <xf numFmtId="0" fontId="7" fillId="0" borderId="10" xfId="2" applyFont="1" applyBorder="1" applyAlignment="1">
      <alignment horizontal="center" vertical="center"/>
    </xf>
    <xf numFmtId="176" fontId="7" fillId="0" borderId="10" xfId="2" applyNumberFormat="1" applyFont="1" applyBorder="1" applyAlignment="1">
      <alignment horizontal="center" vertical="center"/>
    </xf>
    <xf numFmtId="0" fontId="59" fillId="0" borderId="21" xfId="0" applyFont="1" applyBorder="1" applyAlignment="1">
      <alignment horizontal="center"/>
    </xf>
    <xf numFmtId="0" fontId="43" fillId="0" borderId="0" xfId="147" applyNumberFormat="1"/>
    <xf numFmtId="0" fontId="0" fillId="0" borderId="0" xfId="0" applyNumberFormat="1" applyAlignment="1">
      <alignment horizontal="center" vertical="center"/>
    </xf>
    <xf numFmtId="0" fontId="43" fillId="0" borderId="0" xfId="147"/>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Border="1" applyAlignment="1">
      <alignment horizontal="center" vertical="center"/>
    </xf>
    <xf numFmtId="0" fontId="17" fillId="0" borderId="16" xfId="2" applyFont="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0" fillId="0" borderId="0" xfId="0"/>
    <xf numFmtId="176" fontId="16" fillId="0" borderId="1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0" fillId="0" borderId="10" xfId="0" applyNumberFormat="1" applyBorder="1" applyAlignment="1">
      <alignment horizontal="center" vertical="center" wrapText="1"/>
    </xf>
    <xf numFmtId="176" fontId="0" fillId="0" borderId="10" xfId="0" applyNumberFormat="1" applyBorder="1" applyAlignment="1">
      <alignment horizontal="center" vertical="center"/>
    </xf>
    <xf numFmtId="176" fontId="0" fillId="0" borderId="10" xfId="0" applyNumberFormat="1" applyBorder="1" applyAlignment="1">
      <alignment horizontal="center"/>
    </xf>
    <xf numFmtId="0" fontId="0" fillId="0" borderId="10" xfId="0" applyBorder="1" applyAlignment="1">
      <alignment horizontal="center"/>
    </xf>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4" fontId="0" fillId="0" borderId="0" xfId="0" applyNumberFormat="1"/>
    <xf numFmtId="0" fontId="2" fillId="0" borderId="0" xfId="2" applyAlignment="1">
      <alignment horizontal="center" vertical="center"/>
    </xf>
    <xf numFmtId="0" fontId="47" fillId="0" borderId="10" xfId="0" applyFont="1" applyBorder="1" applyAlignment="1">
      <alignment horizontal="center" vertical="center"/>
    </xf>
    <xf numFmtId="0" fontId="48" fillId="0" borderId="10" xfId="0" applyFont="1" applyBorder="1" applyAlignment="1">
      <alignment horizontal="center" vertical="center"/>
    </xf>
    <xf numFmtId="0" fontId="10" fillId="0" borderId="10" xfId="0" applyFont="1" applyBorder="1" applyAlignment="1">
      <alignment horizontal="center" vertical="center"/>
    </xf>
    <xf numFmtId="0" fontId="46"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Border="1" applyAlignment="1">
      <alignment horizontal="center" vertical="center" wrapText="1"/>
    </xf>
    <xf numFmtId="0" fontId="28" fillId="0" borderId="16" xfId="0" applyFont="1" applyBorder="1" applyAlignment="1">
      <alignment horizontal="center" vertical="center" wrapText="1"/>
    </xf>
    <xf numFmtId="0" fontId="28" fillId="0" borderId="4" xfId="0" applyFont="1" applyBorder="1" applyAlignment="1">
      <alignment horizontal="center" vertical="center" wrapText="1"/>
    </xf>
    <xf numFmtId="0" fontId="44" fillId="4" borderId="0" xfId="147" applyNumberFormat="1" applyFont="1" applyFill="1"/>
    <xf numFmtId="0" fontId="60" fillId="0" borderId="0" xfId="147" applyNumberFormat="1" applyFont="1" applyAlignment="1">
      <alignment horizontal="center" vertical="center"/>
    </xf>
    <xf numFmtId="0" fontId="60" fillId="0" borderId="0" xfId="147" applyNumberFormat="1" applyFont="1"/>
  </cellXfs>
  <cellStyles count="150">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4"/>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3"/>
    <cellStyle name="常规 50" xfId="147"/>
    <cellStyle name="常规 51" xfId="73"/>
    <cellStyle name="常规 51 2" xfId="74"/>
    <cellStyle name="常规 51 3" xfId="75"/>
    <cellStyle name="常规 52" xfId="76"/>
    <cellStyle name="常规 52 2" xfId="77"/>
    <cellStyle name="常规 53" xfId="148"/>
    <cellStyle name="常规 54" xfId="149"/>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3" Type="http://schemas.openxmlformats.org/officeDocument/2006/relationships/image" Target="../media/image25.png"/><Relationship Id="rId7" Type="http://schemas.openxmlformats.org/officeDocument/2006/relationships/image" Target="../media/image29.png"/><Relationship Id="rId12" Type="http://schemas.openxmlformats.org/officeDocument/2006/relationships/image" Target="../media/image34.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11" Type="http://schemas.openxmlformats.org/officeDocument/2006/relationships/image" Target="../media/image33.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5" Type="http://schemas.openxmlformats.org/officeDocument/2006/relationships/image" Target="../media/image40.png"/><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582083</xdr:colOff>
      <xdr:row>18</xdr:row>
      <xdr:rowOff>899584</xdr:rowOff>
    </xdr:from>
    <xdr:to>
      <xdr:col>15</xdr:col>
      <xdr:colOff>606840</xdr:colOff>
      <xdr:row>27</xdr:row>
      <xdr:rowOff>88908</xdr:rowOff>
    </xdr:to>
    <xdr:pic>
      <xdr:nvPicPr>
        <xdr:cNvPr id="2" name="图片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9747250" y="12192001"/>
          <a:ext cx="3457143" cy="1628571"/>
        </a:xfrm>
        <a:prstGeom prst="rect">
          <a:avLst/>
        </a:prstGeom>
      </xdr:spPr>
    </xdr:pic>
    <xdr:clientData/>
  </xdr:twoCellAnchor>
  <xdr:twoCellAnchor editAs="oneCell">
    <xdr:from>
      <xdr:col>1</xdr:col>
      <xdr:colOff>0</xdr:colOff>
      <xdr:row>40</xdr:row>
      <xdr:rowOff>0</xdr:rowOff>
    </xdr:from>
    <xdr:to>
      <xdr:col>13</xdr:col>
      <xdr:colOff>261118</xdr:colOff>
      <xdr:row>73</xdr:row>
      <xdr:rowOff>100845</xdr:rowOff>
    </xdr:to>
    <xdr:pic>
      <xdr:nvPicPr>
        <xdr:cNvPr id="3" name="图片 2">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677333" y="15853833"/>
          <a:ext cx="10780952" cy="6038095"/>
        </a:xfrm>
        <a:prstGeom prst="rect">
          <a:avLst/>
        </a:prstGeom>
      </xdr:spPr>
    </xdr:pic>
    <xdr:clientData/>
  </xdr:twoCellAnchor>
  <xdr:twoCellAnchor editAs="oneCell">
    <xdr:from>
      <xdr:col>10</xdr:col>
      <xdr:colOff>448733</xdr:colOff>
      <xdr:row>30</xdr:row>
      <xdr:rowOff>25400</xdr:rowOff>
    </xdr:from>
    <xdr:to>
      <xdr:col>15</xdr:col>
      <xdr:colOff>486447</xdr:colOff>
      <xdr:row>37</xdr:row>
      <xdr:rowOff>18895</xdr:rowOff>
    </xdr:to>
    <xdr:pic>
      <xdr:nvPicPr>
        <xdr:cNvPr id="4" name="图片 3"/>
        <xdr:cNvPicPr>
          <a:picLocks noChangeAspect="1"/>
        </xdr:cNvPicPr>
      </xdr:nvPicPr>
      <xdr:blipFill>
        <a:blip xmlns:r="http://schemas.openxmlformats.org/officeDocument/2006/relationships" r:embed="rId3"/>
        <a:stretch>
          <a:fillRect/>
        </a:stretch>
      </xdr:blipFill>
      <xdr:spPr>
        <a:xfrm>
          <a:off x="8703733" y="13622867"/>
          <a:ext cx="3085714" cy="1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338667</xdr:colOff>
      <xdr:row>9</xdr:row>
      <xdr:rowOff>33867</xdr:rowOff>
    </xdr:from>
    <xdr:to>
      <xdr:col>29</xdr:col>
      <xdr:colOff>277714</xdr:colOff>
      <xdr:row>69</xdr:row>
      <xdr:rowOff>122800</xdr:rowOff>
    </xdr:to>
    <xdr:pic>
      <xdr:nvPicPr>
        <xdr:cNvPr id="2" name="图片 1"/>
        <xdr:cNvPicPr>
          <a:picLocks noChangeAspect="1"/>
        </xdr:cNvPicPr>
      </xdr:nvPicPr>
      <xdr:blipFill>
        <a:blip xmlns:r="http://schemas.openxmlformats.org/officeDocument/2006/relationships" r:embed="rId1"/>
        <a:stretch>
          <a:fillRect/>
        </a:stretch>
      </xdr:blipFill>
      <xdr:spPr>
        <a:xfrm>
          <a:off x="6163734" y="1701800"/>
          <a:ext cx="13485714" cy="8200000"/>
        </a:xfrm>
        <a:prstGeom prst="rect">
          <a:avLst/>
        </a:prstGeom>
      </xdr:spPr>
    </xdr:pic>
    <xdr:clientData/>
  </xdr:twoCellAnchor>
  <xdr:twoCellAnchor editAs="oneCell">
    <xdr:from>
      <xdr:col>7</xdr:col>
      <xdr:colOff>364066</xdr:colOff>
      <xdr:row>67</xdr:row>
      <xdr:rowOff>84667</xdr:rowOff>
    </xdr:from>
    <xdr:to>
      <xdr:col>30</xdr:col>
      <xdr:colOff>523142</xdr:colOff>
      <xdr:row>78</xdr:row>
      <xdr:rowOff>5057</xdr:rowOff>
    </xdr:to>
    <xdr:pic>
      <xdr:nvPicPr>
        <xdr:cNvPr id="3" name="图片 2"/>
        <xdr:cNvPicPr>
          <a:picLocks noChangeAspect="1"/>
        </xdr:cNvPicPr>
      </xdr:nvPicPr>
      <xdr:blipFill>
        <a:blip xmlns:r="http://schemas.openxmlformats.org/officeDocument/2006/relationships" r:embed="rId2"/>
        <a:stretch>
          <a:fillRect/>
        </a:stretch>
      </xdr:blipFill>
      <xdr:spPr>
        <a:xfrm>
          <a:off x="6189133" y="9863667"/>
          <a:ext cx="14323809" cy="1876190"/>
        </a:xfrm>
        <a:prstGeom prst="rect">
          <a:avLst/>
        </a:prstGeom>
      </xdr:spPr>
    </xdr:pic>
    <xdr:clientData/>
  </xdr:twoCellAnchor>
  <xdr:twoCellAnchor editAs="oneCell">
    <xdr:from>
      <xdr:col>7</xdr:col>
      <xdr:colOff>364067</xdr:colOff>
      <xdr:row>77</xdr:row>
      <xdr:rowOff>101600</xdr:rowOff>
    </xdr:from>
    <xdr:to>
      <xdr:col>31</xdr:col>
      <xdr:colOff>200314</xdr:colOff>
      <xdr:row>88</xdr:row>
      <xdr:rowOff>21990</xdr:rowOff>
    </xdr:to>
    <xdr:pic>
      <xdr:nvPicPr>
        <xdr:cNvPr id="4" name="图片 3"/>
        <xdr:cNvPicPr>
          <a:picLocks noChangeAspect="1"/>
        </xdr:cNvPicPr>
      </xdr:nvPicPr>
      <xdr:blipFill>
        <a:blip xmlns:r="http://schemas.openxmlformats.org/officeDocument/2006/relationships" r:embed="rId3"/>
        <a:stretch>
          <a:fillRect/>
        </a:stretch>
      </xdr:blipFill>
      <xdr:spPr>
        <a:xfrm>
          <a:off x="6189134" y="11658600"/>
          <a:ext cx="14619047" cy="18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328083</xdr:colOff>
      <xdr:row>9</xdr:row>
      <xdr:rowOff>31749</xdr:rowOff>
    </xdr:from>
    <xdr:to>
      <xdr:col>22</xdr:col>
      <xdr:colOff>81212</xdr:colOff>
      <xdr:row>59</xdr:row>
      <xdr:rowOff>81749</xdr:rowOff>
    </xdr:to>
    <xdr:pic>
      <xdr:nvPicPr>
        <xdr:cNvPr id="4" name="图片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6815666" y="1682749"/>
          <a:ext cx="10685714" cy="6400000"/>
        </a:xfrm>
        <a:prstGeom prst="rect">
          <a:avLst/>
        </a:prstGeom>
      </xdr:spPr>
    </xdr:pic>
    <xdr:clientData/>
  </xdr:twoCellAnchor>
  <xdr:twoCellAnchor editAs="oneCell">
    <xdr:from>
      <xdr:col>6</xdr:col>
      <xdr:colOff>349250</xdr:colOff>
      <xdr:row>57</xdr:row>
      <xdr:rowOff>31749</xdr:rowOff>
    </xdr:from>
    <xdr:to>
      <xdr:col>19</xdr:col>
      <xdr:colOff>280415</xdr:colOff>
      <xdr:row>78</xdr:row>
      <xdr:rowOff>15404</xdr:rowOff>
    </xdr:to>
    <xdr:pic>
      <xdr:nvPicPr>
        <xdr:cNvPr id="5" name="图片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6836833" y="8032749"/>
          <a:ext cx="8800000" cy="3761905"/>
        </a:xfrm>
        <a:prstGeom prst="rect">
          <a:avLst/>
        </a:prstGeom>
      </xdr:spPr>
    </xdr:pic>
    <xdr:clientData/>
  </xdr:twoCellAnchor>
  <xdr:twoCellAnchor editAs="oneCell">
    <xdr:from>
      <xdr:col>6</xdr:col>
      <xdr:colOff>370417</xdr:colOff>
      <xdr:row>77</xdr:row>
      <xdr:rowOff>63500</xdr:rowOff>
    </xdr:from>
    <xdr:to>
      <xdr:col>23</xdr:col>
      <xdr:colOff>207060</xdr:colOff>
      <xdr:row>91</xdr:row>
      <xdr:rowOff>77999</xdr:rowOff>
    </xdr:to>
    <xdr:pic>
      <xdr:nvPicPr>
        <xdr:cNvPr id="6" name="图片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3"/>
        <a:stretch>
          <a:fillRect/>
        </a:stretch>
      </xdr:blipFill>
      <xdr:spPr>
        <a:xfrm>
          <a:off x="6858000" y="11662833"/>
          <a:ext cx="11457143" cy="2533333"/>
        </a:xfrm>
        <a:prstGeom prst="rect">
          <a:avLst/>
        </a:prstGeom>
      </xdr:spPr>
    </xdr:pic>
    <xdr:clientData/>
  </xdr:twoCellAnchor>
  <xdr:twoCellAnchor editAs="oneCell">
    <xdr:from>
      <xdr:col>6</xdr:col>
      <xdr:colOff>76199</xdr:colOff>
      <xdr:row>92</xdr:row>
      <xdr:rowOff>101600</xdr:rowOff>
    </xdr:from>
    <xdr:to>
      <xdr:col>29</xdr:col>
      <xdr:colOff>54323</xdr:colOff>
      <xdr:row>103</xdr:row>
      <xdr:rowOff>12467</xdr:rowOff>
    </xdr:to>
    <xdr:pic>
      <xdr:nvPicPr>
        <xdr:cNvPr id="2" name="图片 1"/>
        <xdr:cNvPicPr>
          <a:picLocks noChangeAspect="1"/>
        </xdr:cNvPicPr>
      </xdr:nvPicPr>
      <xdr:blipFill>
        <a:blip xmlns:r="http://schemas.openxmlformats.org/officeDocument/2006/relationships" r:embed="rId4"/>
        <a:stretch>
          <a:fillRect/>
        </a:stretch>
      </xdr:blipFill>
      <xdr:spPr>
        <a:xfrm>
          <a:off x="5901266" y="13970000"/>
          <a:ext cx="14142857" cy="18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10</xdr:row>
      <xdr:rowOff>0</xdr:rowOff>
    </xdr:from>
    <xdr:to>
      <xdr:col>31</xdr:col>
      <xdr:colOff>490267</xdr:colOff>
      <xdr:row>88</xdr:row>
      <xdr:rowOff>86419</xdr:rowOff>
    </xdr:to>
    <xdr:pic>
      <xdr:nvPicPr>
        <xdr:cNvPr id="2" name="图片 1"/>
        <xdr:cNvPicPr>
          <a:picLocks noChangeAspect="1"/>
        </xdr:cNvPicPr>
      </xdr:nvPicPr>
      <xdr:blipFill>
        <a:blip xmlns:r="http://schemas.openxmlformats.org/officeDocument/2006/relationships" r:embed="rId1"/>
        <a:stretch>
          <a:fillRect/>
        </a:stretch>
      </xdr:blipFill>
      <xdr:spPr>
        <a:xfrm>
          <a:off x="6231467" y="1862667"/>
          <a:ext cx="14866667" cy="113809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8</xdr:col>
      <xdr:colOff>374431</xdr:colOff>
      <xdr:row>50</xdr:row>
      <xdr:rowOff>168691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103120"/>
          <a:ext cx="6828571" cy="682857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31749</xdr:colOff>
      <xdr:row>42</xdr:row>
      <xdr:rowOff>131301</xdr:rowOff>
    </xdr:from>
    <xdr:to>
      <xdr:col>19</xdr:col>
      <xdr:colOff>327796</xdr:colOff>
      <xdr:row>64</xdr:row>
      <xdr:rowOff>71344</xdr:rowOff>
    </xdr:to>
    <xdr:pic>
      <xdr:nvPicPr>
        <xdr:cNvPr id="3" name="图片 2">
          <a:extLst>
            <a:ext uri="{FF2B5EF4-FFF2-40B4-BE49-F238E27FC236}">
              <a16:creationId xmlns="" xmlns:a16="http://schemas.microsoft.com/office/drawing/2014/main" id="{31D587B5-3F7D-4003-162A-856461F27205}"/>
            </a:ext>
          </a:extLst>
        </xdr:cNvPr>
        <xdr:cNvPicPr>
          <a:picLocks noChangeAspect="1"/>
        </xdr:cNvPicPr>
      </xdr:nvPicPr>
      <xdr:blipFill>
        <a:blip xmlns:r="http://schemas.openxmlformats.org/officeDocument/2006/relationships" r:embed="rId1"/>
        <a:stretch>
          <a:fillRect/>
        </a:stretch>
      </xdr:blipFill>
      <xdr:spPr>
        <a:xfrm>
          <a:off x="6519332" y="5052551"/>
          <a:ext cx="8476964" cy="3919376"/>
        </a:xfrm>
        <a:prstGeom prst="rect">
          <a:avLst/>
        </a:prstGeom>
      </xdr:spPr>
    </xdr:pic>
    <xdr:clientData/>
  </xdr:twoCellAnchor>
  <xdr:twoCellAnchor editAs="oneCell">
    <xdr:from>
      <xdr:col>7</xdr:col>
      <xdr:colOff>254000</xdr:colOff>
      <xdr:row>11</xdr:row>
      <xdr:rowOff>95250</xdr:rowOff>
    </xdr:from>
    <xdr:to>
      <xdr:col>18</xdr:col>
      <xdr:colOff>313381</xdr:colOff>
      <xdr:row>45</xdr:row>
      <xdr:rowOff>168893</xdr:rowOff>
    </xdr:to>
    <xdr:pic>
      <xdr:nvPicPr>
        <xdr:cNvPr id="4" name="图片 3">
          <a:extLst>
            <a:ext uri="{FF2B5EF4-FFF2-40B4-BE49-F238E27FC236}">
              <a16:creationId xmlns="" xmlns:a16="http://schemas.microsoft.com/office/drawing/2014/main" id="{3720109E-0C2C-186D-22BD-F5239FE00393}"/>
            </a:ext>
          </a:extLst>
        </xdr:cNvPr>
        <xdr:cNvPicPr>
          <a:picLocks noChangeAspect="1"/>
        </xdr:cNvPicPr>
      </xdr:nvPicPr>
      <xdr:blipFill>
        <a:blip xmlns:r="http://schemas.openxmlformats.org/officeDocument/2006/relationships" r:embed="rId2"/>
        <a:stretch>
          <a:fillRect/>
        </a:stretch>
      </xdr:blipFill>
      <xdr:spPr>
        <a:xfrm>
          <a:off x="6741583" y="2116667"/>
          <a:ext cx="7552381" cy="352380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285749</xdr:colOff>
      <xdr:row>10</xdr:row>
      <xdr:rowOff>70719</xdr:rowOff>
    </xdr:from>
    <xdr:to>
      <xdr:col>16</xdr:col>
      <xdr:colOff>326808</xdr:colOff>
      <xdr:row>41</xdr:row>
      <xdr:rowOff>142273</xdr:rowOff>
    </xdr:to>
    <xdr:pic>
      <xdr:nvPicPr>
        <xdr:cNvPr id="2" name="图片 1">
          <a:extLst>
            <a:ext uri="{FF2B5EF4-FFF2-40B4-BE49-F238E27FC236}">
              <a16:creationId xmlns="" xmlns:a16="http://schemas.microsoft.com/office/drawing/2014/main" id="{E03C2A69-EDEC-3E0A-2BB6-4B236F7E6736}"/>
            </a:ext>
          </a:extLst>
        </xdr:cNvPr>
        <xdr:cNvPicPr>
          <a:picLocks noChangeAspect="1"/>
        </xdr:cNvPicPr>
      </xdr:nvPicPr>
      <xdr:blipFill>
        <a:blip xmlns:r="http://schemas.openxmlformats.org/officeDocument/2006/relationships" r:embed="rId1"/>
        <a:stretch>
          <a:fillRect/>
        </a:stretch>
      </xdr:blipFill>
      <xdr:spPr>
        <a:xfrm>
          <a:off x="6699249" y="1912219"/>
          <a:ext cx="6295809" cy="2971387"/>
        </a:xfrm>
        <a:prstGeom prst="rect">
          <a:avLst/>
        </a:prstGeom>
      </xdr:spPr>
    </xdr:pic>
    <xdr:clientData/>
  </xdr:twoCellAnchor>
  <xdr:twoCellAnchor editAs="oneCell">
    <xdr:from>
      <xdr:col>7</xdr:col>
      <xdr:colOff>65224</xdr:colOff>
      <xdr:row>41</xdr:row>
      <xdr:rowOff>42333</xdr:rowOff>
    </xdr:from>
    <xdr:to>
      <xdr:col>16</xdr:col>
      <xdr:colOff>77261</xdr:colOff>
      <xdr:row>64</xdr:row>
      <xdr:rowOff>6714</xdr:rowOff>
    </xdr:to>
    <xdr:pic>
      <xdr:nvPicPr>
        <xdr:cNvPr id="3" name="图片 2">
          <a:extLst>
            <a:ext uri="{FF2B5EF4-FFF2-40B4-BE49-F238E27FC236}">
              <a16:creationId xmlns="" xmlns:a16="http://schemas.microsoft.com/office/drawing/2014/main" id="{46258DF6-D272-D4A2-23F1-3C51F8CFB477}"/>
            </a:ext>
          </a:extLst>
        </xdr:cNvPr>
        <xdr:cNvPicPr>
          <a:picLocks noChangeAspect="1"/>
        </xdr:cNvPicPr>
      </xdr:nvPicPr>
      <xdr:blipFill>
        <a:blip xmlns:r="http://schemas.openxmlformats.org/officeDocument/2006/relationships" r:embed="rId2"/>
        <a:stretch>
          <a:fillRect/>
        </a:stretch>
      </xdr:blipFill>
      <xdr:spPr>
        <a:xfrm>
          <a:off x="6478724" y="4783666"/>
          <a:ext cx="6266787" cy="412363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793750</xdr:colOff>
      <xdr:row>39</xdr:row>
      <xdr:rowOff>74082</xdr:rowOff>
    </xdr:from>
    <xdr:to>
      <xdr:col>18</xdr:col>
      <xdr:colOff>87593</xdr:colOff>
      <xdr:row>81</xdr:row>
      <xdr:rowOff>27963</xdr:rowOff>
    </xdr:to>
    <xdr:pic>
      <xdr:nvPicPr>
        <xdr:cNvPr id="2" name="图片 1">
          <a:extLst>
            <a:ext uri="{FF2B5EF4-FFF2-40B4-BE49-F238E27FC236}">
              <a16:creationId xmlns="" xmlns:a16="http://schemas.microsoft.com/office/drawing/2014/main" id="{2F2006A5-E100-A7AD-DE5A-8AF25138C0CE}"/>
            </a:ext>
          </a:extLst>
        </xdr:cNvPr>
        <xdr:cNvPicPr>
          <a:picLocks noChangeAspect="1"/>
        </xdr:cNvPicPr>
      </xdr:nvPicPr>
      <xdr:blipFill>
        <a:blip xmlns:r="http://schemas.openxmlformats.org/officeDocument/2006/relationships" r:embed="rId1"/>
        <a:stretch>
          <a:fillRect/>
        </a:stretch>
      </xdr:blipFill>
      <xdr:spPr>
        <a:xfrm>
          <a:off x="7641167" y="4444999"/>
          <a:ext cx="7199593" cy="3404047"/>
        </a:xfrm>
        <a:prstGeom prst="rect">
          <a:avLst/>
        </a:prstGeom>
      </xdr:spPr>
    </xdr:pic>
    <xdr:clientData/>
  </xdr:twoCellAnchor>
  <xdr:twoCellAnchor editAs="oneCell">
    <xdr:from>
      <xdr:col>8</xdr:col>
      <xdr:colOff>42332</xdr:colOff>
      <xdr:row>43</xdr:row>
      <xdr:rowOff>31750</xdr:rowOff>
    </xdr:from>
    <xdr:to>
      <xdr:col>21</xdr:col>
      <xdr:colOff>615689</xdr:colOff>
      <xdr:row>92</xdr:row>
      <xdr:rowOff>116416</xdr:rowOff>
    </xdr:to>
    <xdr:pic>
      <xdr:nvPicPr>
        <xdr:cNvPr id="4" name="图片 3">
          <a:extLst>
            <a:ext uri="{FF2B5EF4-FFF2-40B4-BE49-F238E27FC236}">
              <a16:creationId xmlns="" xmlns:a16="http://schemas.microsoft.com/office/drawing/2014/main" id="{32A691A9-A482-7C0B-63D7-02DC3960CBA7}"/>
            </a:ext>
          </a:extLst>
        </xdr:cNvPr>
        <xdr:cNvPicPr>
          <a:picLocks noChangeAspect="1"/>
        </xdr:cNvPicPr>
      </xdr:nvPicPr>
      <xdr:blipFill>
        <a:blip xmlns:r="http://schemas.openxmlformats.org/officeDocument/2006/relationships" r:embed="rId2"/>
        <a:stretch>
          <a:fillRect/>
        </a:stretch>
      </xdr:blipFill>
      <xdr:spPr>
        <a:xfrm>
          <a:off x="6889749" y="5143500"/>
          <a:ext cx="10542857" cy="4773083"/>
        </a:xfrm>
        <a:prstGeom prst="rect">
          <a:avLst/>
        </a:prstGeom>
      </xdr:spPr>
    </xdr:pic>
    <xdr:clientData/>
  </xdr:twoCellAnchor>
  <xdr:twoCellAnchor editAs="oneCell">
    <xdr:from>
      <xdr:col>8</xdr:col>
      <xdr:colOff>31751</xdr:colOff>
      <xdr:row>14</xdr:row>
      <xdr:rowOff>148167</xdr:rowOff>
    </xdr:from>
    <xdr:to>
      <xdr:col>12</xdr:col>
      <xdr:colOff>34453</xdr:colOff>
      <xdr:row>78</xdr:row>
      <xdr:rowOff>57632</xdr:rowOff>
    </xdr:to>
    <xdr:pic>
      <xdr:nvPicPr>
        <xdr:cNvPr id="5" name="图片 4">
          <a:extLst>
            <a:ext uri="{FF2B5EF4-FFF2-40B4-BE49-F238E27FC236}">
              <a16:creationId xmlns="" xmlns:a16="http://schemas.microsoft.com/office/drawing/2014/main" id="{E7458151-5FB2-103A-5EE3-5C29F11520E2}"/>
            </a:ext>
          </a:extLst>
        </xdr:cNvPr>
        <xdr:cNvPicPr>
          <a:picLocks noChangeAspect="1"/>
        </xdr:cNvPicPr>
      </xdr:nvPicPr>
      <xdr:blipFill>
        <a:blip xmlns:r="http://schemas.openxmlformats.org/officeDocument/2006/relationships" r:embed="rId3"/>
        <a:stretch>
          <a:fillRect/>
        </a:stretch>
      </xdr:blipFill>
      <xdr:spPr>
        <a:xfrm>
          <a:off x="6879168" y="2719917"/>
          <a:ext cx="3780952" cy="4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topLeftCell="A4" zoomScale="90" zoomScaleNormal="90" workbookViewId="0">
      <selection activeCell="B6" sqref="B6"/>
    </sheetView>
  </sheetViews>
  <sheetFormatPr defaultColWidth="22.88671875" defaultRowHeight="13.8"/>
  <cols>
    <col min="1" max="2" width="22.88671875" style="5"/>
    <col min="3" max="3" width="15.44140625" style="5" customWidth="1"/>
    <col min="4" max="4" width="38.33203125" style="5" customWidth="1"/>
    <col min="5" max="7" width="13.44140625" style="5" customWidth="1"/>
    <col min="8" max="16384" width="22.88671875" style="5"/>
  </cols>
  <sheetData>
    <row r="1" spans="1:8">
      <c r="A1" s="31" t="s">
        <v>57</v>
      </c>
      <c r="B1" s="65" t="s">
        <v>180</v>
      </c>
      <c r="C1" s="65" t="s">
        <v>181</v>
      </c>
      <c r="D1" s="65" t="s">
        <v>182</v>
      </c>
    </row>
    <row r="2" spans="1:8" ht="89.25" customHeight="1">
      <c r="A2" s="32">
        <v>1</v>
      </c>
      <c r="B2" s="65" t="s">
        <v>183</v>
      </c>
      <c r="C2" s="65">
        <f>F2</f>
        <v>5046101</v>
      </c>
      <c r="D2" s="66" t="s">
        <v>189</v>
      </c>
      <c r="E2" s="5">
        <v>302766045</v>
      </c>
      <c r="F2" s="5">
        <f>ROUND(E2/60,0)</f>
        <v>5046101</v>
      </c>
    </row>
    <row r="3" spans="1:8">
      <c r="A3" s="32">
        <v>2</v>
      </c>
      <c r="B3" s="65" t="s">
        <v>184</v>
      </c>
      <c r="C3" s="65">
        <f>C4+C5+C6</f>
        <v>2239638</v>
      </c>
      <c r="D3" s="66" t="s">
        <v>58</v>
      </c>
    </row>
    <row r="4" spans="1:8" ht="64.8">
      <c r="A4" s="32">
        <v>2.1</v>
      </c>
      <c r="B4" s="65" t="s">
        <v>185</v>
      </c>
      <c r="C4" s="67">
        <f>F4</f>
        <v>927648</v>
      </c>
      <c r="D4" s="66" t="s">
        <v>190</v>
      </c>
      <c r="E4" s="36">
        <v>51535.99</v>
      </c>
      <c r="F4" s="5">
        <f>ROUND(E4*1.5*12,0)</f>
        <v>927648</v>
      </c>
    </row>
    <row r="5" spans="1:8" ht="76.5" customHeight="1">
      <c r="A5" s="32">
        <v>2.2000000000000002</v>
      </c>
      <c r="B5" s="65" t="s">
        <v>186</v>
      </c>
      <c r="C5" s="67">
        <f>ROUND(E5,0)</f>
        <v>15552</v>
      </c>
      <c r="D5" s="68" t="s">
        <v>200</v>
      </c>
      <c r="E5" s="5">
        <v>15552</v>
      </c>
    </row>
    <row r="6" spans="1:8" ht="76.8">
      <c r="A6" s="32">
        <v>2.2999999999999998</v>
      </c>
      <c r="B6" s="65" t="s">
        <v>191</v>
      </c>
      <c r="C6" s="65">
        <f>ROUND(F6,0)</f>
        <v>1296438</v>
      </c>
      <c r="D6" s="66" t="s">
        <v>192</v>
      </c>
      <c r="E6" s="60">
        <f>2.11*G6+1.7*H6</f>
        <v>108036.48509999999</v>
      </c>
      <c r="F6" s="5">
        <f>E6*12</f>
        <v>1296437.8211999999</v>
      </c>
      <c r="G6" s="5">
        <v>49817.81</v>
      </c>
      <c r="H6" s="5">
        <v>1718.18</v>
      </c>
    </row>
    <row r="7" spans="1:8">
      <c r="A7" s="32">
        <v>3</v>
      </c>
      <c r="B7" s="65" t="s">
        <v>193</v>
      </c>
      <c r="C7" s="65">
        <f>C8+C9+C10</f>
        <v>453730</v>
      </c>
      <c r="D7" s="66" t="s">
        <v>59</v>
      </c>
    </row>
    <row r="8" spans="1:8" ht="51.6">
      <c r="A8" s="32">
        <v>3.1</v>
      </c>
      <c r="B8" s="65" t="s">
        <v>187</v>
      </c>
      <c r="C8" s="65">
        <f>F8</f>
        <v>77304</v>
      </c>
      <c r="D8" s="66" t="s">
        <v>194</v>
      </c>
      <c r="E8" s="5">
        <v>1.5</v>
      </c>
      <c r="F8" s="5">
        <f>ROUND(E8*E4,0)</f>
        <v>77304</v>
      </c>
    </row>
    <row r="9" spans="1:8" ht="116.4">
      <c r="A9" s="32">
        <v>3.2</v>
      </c>
      <c r="B9" s="65" t="s">
        <v>195</v>
      </c>
      <c r="C9" s="67">
        <f>ROUND(G9,0)</f>
        <v>151005</v>
      </c>
      <c r="D9" s="66" t="s">
        <v>196</v>
      </c>
      <c r="E9" s="5">
        <f>C2*0.7</f>
        <v>3532270.6999999997</v>
      </c>
      <c r="F9" s="5">
        <f>4.75%*0.9</f>
        <v>4.2750000000000003E-2</v>
      </c>
      <c r="G9" s="5">
        <f>E9*F9</f>
        <v>151004.57242499999</v>
      </c>
    </row>
    <row r="10" spans="1:8" ht="75.599999999999994">
      <c r="A10" s="32">
        <v>3.3</v>
      </c>
      <c r="B10" s="65" t="s">
        <v>197</v>
      </c>
      <c r="C10" s="67">
        <f>ROUND((C2+C3+C8+C9)*3%,0)</f>
        <v>225421</v>
      </c>
      <c r="D10" s="66" t="s">
        <v>198</v>
      </c>
    </row>
    <row r="11" spans="1:8">
      <c r="A11" s="32">
        <v>4</v>
      </c>
      <c r="B11" s="65" t="s">
        <v>188</v>
      </c>
      <c r="C11" s="65">
        <f>C2+C3+C7</f>
        <v>7739469</v>
      </c>
      <c r="D11" s="66" t="s">
        <v>60</v>
      </c>
    </row>
    <row r="12" spans="1:8">
      <c r="A12" s="32">
        <v>5</v>
      </c>
      <c r="B12" s="65" t="s">
        <v>199</v>
      </c>
      <c r="C12" s="65">
        <f>ROUND(C11/E4/12,0)</f>
        <v>13</v>
      </c>
      <c r="D12" s="66" t="s">
        <v>179</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3">
        <v>4.7500000000000001E-2</v>
      </c>
      <c r="D47" s="43">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G56" sqref="G56"/>
    </sheetView>
  </sheetViews>
  <sheetFormatPr defaultColWidth="9" defaultRowHeight="13.8"/>
  <cols>
    <col min="1" max="1" width="17.6640625" style="46" customWidth="1"/>
    <col min="2" max="2" width="19.33203125" style="46" customWidth="1"/>
    <col min="3" max="3" width="16.109375" style="46" hidden="1" customWidth="1"/>
    <col min="4" max="4" width="19.33203125" style="46" hidden="1" customWidth="1"/>
    <col min="5" max="5" width="9.5546875" style="46" customWidth="1"/>
    <col min="6" max="6" width="2.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ht="13.8" customHeight="1">
      <c r="A4" s="321" t="s">
        <v>3018</v>
      </c>
      <c r="B4" s="87">
        <v>45597</v>
      </c>
      <c r="C4" s="33">
        <v>2</v>
      </c>
      <c r="D4" s="69">
        <f>中指2024!N8</f>
        <v>57.89</v>
      </c>
      <c r="E4" s="287">
        <v>1</v>
      </c>
      <c r="F4" s="290">
        <f>G4-$N$7-N8</f>
        <v>44.51</v>
      </c>
      <c r="G4" s="288">
        <f>中指2025!N15</f>
        <v>47.51</v>
      </c>
      <c r="H4" s="55"/>
      <c r="J4" s="168" t="str">
        <f>G3</f>
        <v>含物业费和取暖费</v>
      </c>
    </row>
    <row r="5" spans="1:15" ht="14.4">
      <c r="A5" s="323"/>
      <c r="B5" s="87">
        <v>45627</v>
      </c>
      <c r="C5" s="33">
        <v>3</v>
      </c>
      <c r="D5" s="69">
        <f>中指2024!M8</f>
        <v>56.37</v>
      </c>
      <c r="E5" s="287">
        <v>1</v>
      </c>
      <c r="F5" s="290"/>
      <c r="G5" s="288">
        <f>中指2025!M15</f>
        <v>48.25</v>
      </c>
      <c r="H5" s="55"/>
      <c r="I5" s="56" t="s">
        <v>879</v>
      </c>
      <c r="J5" s="158" t="s">
        <v>65</v>
      </c>
      <c r="K5" s="59" t="s">
        <v>66</v>
      </c>
      <c r="L5" s="59" t="s">
        <v>67</v>
      </c>
    </row>
    <row r="6" spans="1:15" ht="14.4">
      <c r="A6" s="321" t="s">
        <v>3019</v>
      </c>
      <c r="B6" s="87">
        <v>45658</v>
      </c>
      <c r="C6" s="33">
        <v>1</v>
      </c>
      <c r="D6" s="69">
        <f>中指2024!L8</f>
        <v>60.49</v>
      </c>
      <c r="E6" s="287">
        <v>1</v>
      </c>
      <c r="F6" s="290" t="e">
        <f>#REF!-$N$7-N8</f>
        <v>#REF!</v>
      </c>
      <c r="G6" s="288">
        <f>中指2025!L15</f>
        <v>58.04</v>
      </c>
      <c r="H6" s="55"/>
      <c r="I6" s="58" t="s">
        <v>68</v>
      </c>
      <c r="J6" s="161">
        <f>G16</f>
        <v>60.78</v>
      </c>
      <c r="K6" s="70"/>
      <c r="L6" s="331">
        <f>ROUND(AVERAGE(J6:J8),2)</f>
        <v>58.58</v>
      </c>
      <c r="M6" s="29" t="s">
        <v>1702</v>
      </c>
      <c r="N6" s="46">
        <f>ROUND((L6-N7-N8)/(1+5%)*2.5%,2)</f>
        <v>1.32</v>
      </c>
    </row>
    <row r="7" spans="1:15" ht="15" customHeight="1">
      <c r="A7" s="322"/>
      <c r="B7" s="87">
        <v>45689</v>
      </c>
      <c r="C7" s="33">
        <v>1</v>
      </c>
      <c r="D7" s="69">
        <f>中指2024!K8</f>
        <v>65.66</v>
      </c>
      <c r="E7" s="287">
        <v>1</v>
      </c>
      <c r="F7" s="290"/>
      <c r="G7" s="288">
        <f>中指2025!K15</f>
        <v>54.85</v>
      </c>
      <c r="H7" s="55"/>
      <c r="I7" s="58" t="s">
        <v>69</v>
      </c>
      <c r="J7" s="69" t="s">
        <v>220</v>
      </c>
      <c r="K7" s="70"/>
      <c r="L7" s="330"/>
      <c r="M7" s="146" t="s">
        <v>107</v>
      </c>
      <c r="N7" s="147">
        <v>0.5</v>
      </c>
      <c r="O7" s="29"/>
    </row>
    <row r="8" spans="1:15" ht="14.4">
      <c r="A8" s="323"/>
      <c r="B8" s="87">
        <v>45717</v>
      </c>
      <c r="C8" s="33">
        <v>1</v>
      </c>
      <c r="D8" s="69">
        <f>中指2024!J8</f>
        <v>65.8</v>
      </c>
      <c r="E8" s="287">
        <v>1</v>
      </c>
      <c r="F8" s="290"/>
      <c r="G8" s="288">
        <f>中指2025!J15</f>
        <v>58.06</v>
      </c>
      <c r="H8" s="55"/>
      <c r="I8" s="58" t="s">
        <v>70</v>
      </c>
      <c r="J8" s="162">
        <f>G48</f>
        <v>56.38</v>
      </c>
      <c r="K8" s="70"/>
      <c r="L8" s="330"/>
      <c r="M8" s="146" t="s">
        <v>158</v>
      </c>
      <c r="N8" s="147">
        <f>30/12</f>
        <v>2.5</v>
      </c>
      <c r="O8" s="46" t="s">
        <v>700</v>
      </c>
    </row>
    <row r="9" spans="1:15" ht="13.8" customHeight="1">
      <c r="A9" s="321" t="s">
        <v>3020</v>
      </c>
      <c r="B9" s="87">
        <v>45748</v>
      </c>
      <c r="C9" s="33">
        <v>2</v>
      </c>
      <c r="D9" s="69">
        <f>中指2024!I8</f>
        <v>58.27</v>
      </c>
      <c r="E9" s="287">
        <v>1</v>
      </c>
      <c r="F9" s="290">
        <f>G6-N7-N8</f>
        <v>55.04</v>
      </c>
      <c r="G9" s="288">
        <f>中指2025!I15</f>
        <v>62.44</v>
      </c>
      <c r="H9" s="55"/>
      <c r="J9" s="168" t="s">
        <v>919</v>
      </c>
      <c r="L9" s="169">
        <f>L6-N7-N8</f>
        <v>55.58</v>
      </c>
    </row>
    <row r="10" spans="1:15" ht="15" customHeight="1">
      <c r="A10" s="322"/>
      <c r="B10" s="87">
        <v>45778</v>
      </c>
      <c r="C10" s="33">
        <v>3</v>
      </c>
      <c r="D10" s="69">
        <f>中指2024!H8</f>
        <v>55</v>
      </c>
      <c r="E10" s="287">
        <v>1</v>
      </c>
      <c r="F10" s="290"/>
      <c r="G10" s="288">
        <f>中指2025!H15</f>
        <v>71.06</v>
      </c>
      <c r="H10" s="55"/>
    </row>
    <row r="11" spans="1:15">
      <c r="A11" s="323"/>
      <c r="B11" s="87">
        <v>45809</v>
      </c>
      <c r="C11" s="33">
        <v>2</v>
      </c>
      <c r="D11" s="69">
        <f>中指2024!G8</f>
        <v>54.4</v>
      </c>
      <c r="E11" s="287">
        <v>1</v>
      </c>
      <c r="F11" s="290"/>
      <c r="G11" s="288">
        <f>中指2025!G15</f>
        <v>72.959999999999994</v>
      </c>
      <c r="H11" s="55"/>
    </row>
    <row r="12" spans="1:15" ht="13.8" customHeight="1">
      <c r="A12" s="321" t="s">
        <v>3021</v>
      </c>
      <c r="B12" s="87">
        <v>45839</v>
      </c>
      <c r="C12" s="33">
        <v>2</v>
      </c>
      <c r="D12" s="69">
        <f>中指2024!F8</f>
        <v>52.45</v>
      </c>
      <c r="E12" s="287">
        <v>1</v>
      </c>
      <c r="F12" s="290">
        <f>G9-N7-N8</f>
        <v>59.44</v>
      </c>
      <c r="G12" s="288">
        <f>中指2025!F15</f>
        <v>67.040000000000006</v>
      </c>
      <c r="H12" s="55"/>
    </row>
    <row r="13" spans="1:15" ht="15" customHeight="1">
      <c r="A13" s="322"/>
      <c r="B13" s="87">
        <v>45870</v>
      </c>
      <c r="C13" s="33">
        <v>3</v>
      </c>
      <c r="D13" s="69">
        <f>中指2024!E8</f>
        <v>49.1</v>
      </c>
      <c r="E13" s="287">
        <v>1</v>
      </c>
      <c r="F13" s="290"/>
      <c r="G13" s="288">
        <f>中指2025!E15</f>
        <v>69.930000000000007</v>
      </c>
      <c r="H13" s="55"/>
    </row>
    <row r="14" spans="1:15">
      <c r="A14" s="323"/>
      <c r="B14" s="87">
        <v>45901</v>
      </c>
      <c r="C14" s="33">
        <v>2</v>
      </c>
      <c r="D14" s="69">
        <f>中指2024!D8</f>
        <v>49.81</v>
      </c>
      <c r="E14" s="287">
        <v>1</v>
      </c>
      <c r="F14" s="290"/>
      <c r="G14" s="288">
        <f>中指2025!D15</f>
        <v>70.63</v>
      </c>
      <c r="H14" s="55"/>
    </row>
    <row r="15" spans="1:15" ht="13.8" customHeight="1">
      <c r="A15" s="286" t="s">
        <v>3022</v>
      </c>
      <c r="B15" s="87">
        <v>45931</v>
      </c>
      <c r="C15" s="86">
        <v>1</v>
      </c>
      <c r="D15" s="72">
        <f>中指2024!C8</f>
        <v>47.07</v>
      </c>
      <c r="E15" s="287">
        <v>1</v>
      </c>
      <c r="F15" s="290">
        <f>G12-N7-N8</f>
        <v>64.040000000000006</v>
      </c>
      <c r="G15" s="288">
        <f>中指2025!C15</f>
        <v>48.64</v>
      </c>
      <c r="H15" s="55"/>
    </row>
    <row r="16" spans="1:15" ht="14.4">
      <c r="A16" s="88" t="s">
        <v>152</v>
      </c>
      <c r="B16" s="89"/>
      <c r="C16" s="89"/>
      <c r="D16" s="89"/>
      <c r="E16" s="90"/>
      <c r="F16" s="143" t="e">
        <f>ROUND(AVERAGE(F4:F15),2)</f>
        <v>#REF!</v>
      </c>
      <c r="G16" s="142">
        <f>ROUND(AVERAGE(G4:G15),2)</f>
        <v>60.78</v>
      </c>
      <c r="H16" s="44"/>
    </row>
    <row r="18" spans="1:8" ht="14.4" hidden="1">
      <c r="B18" s="155" t="s">
        <v>71</v>
      </c>
      <c r="C18" s="156"/>
      <c r="D18" s="157" t="s">
        <v>150</v>
      </c>
    </row>
    <row r="19" spans="1:8" ht="14.4" hidden="1">
      <c r="A19" s="59" t="s">
        <v>155</v>
      </c>
      <c r="B19" s="24" t="s">
        <v>63</v>
      </c>
      <c r="C19" s="59" t="s">
        <v>73</v>
      </c>
      <c r="D19" s="28" t="s">
        <v>873</v>
      </c>
      <c r="E19" s="59" t="str">
        <f>E3</f>
        <v>样本数量</v>
      </c>
      <c r="F19" s="166" t="str">
        <f>F3</f>
        <v>不含物业费、取暖费</v>
      </c>
      <c r="G19" s="141" t="str">
        <f>G3</f>
        <v>含物业费和取暖费</v>
      </c>
    </row>
    <row r="20" spans="1:8" hidden="1">
      <c r="A20" s="329" t="s">
        <v>916</v>
      </c>
      <c r="B20" s="87">
        <v>44470</v>
      </c>
      <c r="C20" s="59"/>
      <c r="D20" s="27"/>
      <c r="E20" s="330"/>
      <c r="F20" s="177"/>
      <c r="G20" s="330"/>
      <c r="H20" s="55"/>
    </row>
    <row r="21" spans="1:8" hidden="1">
      <c r="A21" s="329"/>
      <c r="B21" s="87">
        <v>44501</v>
      </c>
      <c r="C21" s="59"/>
      <c r="D21" s="27"/>
      <c r="E21" s="330"/>
      <c r="F21" s="177"/>
      <c r="G21" s="330"/>
      <c r="H21" s="55"/>
    </row>
    <row r="22" spans="1:8" hidden="1">
      <c r="A22" s="329"/>
      <c r="B22" s="87">
        <v>44531</v>
      </c>
      <c r="C22" s="59"/>
      <c r="D22" s="27"/>
      <c r="E22" s="330"/>
      <c r="F22" s="177"/>
      <c r="G22" s="330"/>
      <c r="H22" s="55"/>
    </row>
    <row r="23" spans="1:8" ht="15" hidden="1" customHeight="1">
      <c r="A23" s="329" t="s">
        <v>915</v>
      </c>
      <c r="B23" s="87">
        <v>44562</v>
      </c>
      <c r="C23" s="59"/>
      <c r="D23" s="27"/>
      <c r="E23" s="330"/>
      <c r="F23" s="177"/>
      <c r="G23" s="330"/>
      <c r="H23" s="55"/>
    </row>
    <row r="24" spans="1:8" hidden="1">
      <c r="A24" s="329"/>
      <c r="B24" s="87">
        <v>44593</v>
      </c>
      <c r="C24" s="59"/>
      <c r="D24" s="27"/>
      <c r="E24" s="330"/>
      <c r="F24" s="177"/>
      <c r="G24" s="330"/>
      <c r="H24" s="55"/>
    </row>
    <row r="25" spans="1:8" hidden="1">
      <c r="A25" s="329"/>
      <c r="B25" s="87">
        <v>44621</v>
      </c>
      <c r="C25" s="59"/>
      <c r="D25" s="27"/>
      <c r="E25" s="330"/>
      <c r="F25" s="177"/>
      <c r="G25" s="330"/>
      <c r="H25" s="55"/>
    </row>
    <row r="26" spans="1:8" ht="15" hidden="1" customHeight="1">
      <c r="A26" s="329" t="s">
        <v>949</v>
      </c>
      <c r="B26" s="87">
        <v>44652</v>
      </c>
      <c r="C26" s="59"/>
      <c r="D26" s="27"/>
      <c r="E26" s="330"/>
      <c r="F26" s="177"/>
      <c r="G26" s="330"/>
      <c r="H26" s="55"/>
    </row>
    <row r="27" spans="1:8" hidden="1">
      <c r="A27" s="329"/>
      <c r="B27" s="87">
        <v>44682</v>
      </c>
      <c r="C27" s="59"/>
      <c r="D27" s="27"/>
      <c r="E27" s="330"/>
      <c r="F27" s="177"/>
      <c r="G27" s="330"/>
      <c r="H27" s="55"/>
    </row>
    <row r="28" spans="1:8" hidden="1">
      <c r="A28" s="329"/>
      <c r="B28" s="87">
        <v>44713</v>
      </c>
      <c r="C28" s="59"/>
      <c r="D28" s="27"/>
      <c r="E28" s="330"/>
      <c r="F28" s="177"/>
      <c r="G28" s="330"/>
      <c r="H28" s="55"/>
    </row>
    <row r="29" spans="1:8" ht="15" hidden="1" customHeight="1">
      <c r="A29" s="329" t="s">
        <v>950</v>
      </c>
      <c r="B29" s="87">
        <v>44743</v>
      </c>
      <c r="C29" s="59"/>
      <c r="D29" s="27"/>
      <c r="E29" s="330"/>
      <c r="F29" s="177"/>
      <c r="G29" s="330"/>
      <c r="H29" s="55"/>
    </row>
    <row r="30" spans="1:8" hidden="1">
      <c r="A30" s="329"/>
      <c r="B30" s="87">
        <v>44774</v>
      </c>
      <c r="C30" s="59"/>
      <c r="D30" s="27"/>
      <c r="E30" s="330"/>
      <c r="F30" s="177"/>
      <c r="G30" s="330"/>
      <c r="H30" s="55"/>
    </row>
    <row r="31" spans="1:8" hidden="1">
      <c r="A31" s="329"/>
      <c r="B31" s="87">
        <v>44805</v>
      </c>
      <c r="C31" s="59"/>
      <c r="D31" s="27"/>
      <c r="E31" s="330"/>
      <c r="F31" s="132"/>
      <c r="G31" s="330"/>
      <c r="H31" s="55"/>
    </row>
    <row r="32" spans="1:8" hidden="1">
      <c r="A32" s="93" t="str">
        <f>A16</f>
        <v>平均月租金（元/平方米/月）</v>
      </c>
      <c r="B32" s="94"/>
      <c r="C32" s="94"/>
      <c r="D32" s="94"/>
      <c r="E32" s="71"/>
      <c r="F32" s="143"/>
      <c r="G32" s="142"/>
      <c r="H32" s="44"/>
    </row>
    <row r="34" spans="1:8" ht="14.4">
      <c r="B34" s="155" t="s">
        <v>74</v>
      </c>
      <c r="C34" s="156"/>
      <c r="D34" s="157" t="s">
        <v>150</v>
      </c>
      <c r="H34" s="77"/>
    </row>
    <row r="35" spans="1:8" ht="14.4">
      <c r="A35" s="59" t="s">
        <v>155</v>
      </c>
      <c r="B35" s="24" t="s">
        <v>63</v>
      </c>
      <c r="C35" s="59" t="s">
        <v>73</v>
      </c>
      <c r="D35" s="28" t="s">
        <v>873</v>
      </c>
      <c r="E35" s="59" t="str">
        <f>E3</f>
        <v>样本数量</v>
      </c>
      <c r="F35" s="151" t="str">
        <f>F19</f>
        <v>不含物业费、取暖费</v>
      </c>
      <c r="G35" s="141" t="str">
        <f>G19</f>
        <v>含物业费和取暖费</v>
      </c>
      <c r="H35" s="164"/>
    </row>
    <row r="36" spans="1:8" ht="13.8" customHeight="1">
      <c r="A36" s="321" t="s">
        <v>3018</v>
      </c>
      <c r="B36" s="87">
        <v>45597</v>
      </c>
      <c r="C36" s="33">
        <v>2</v>
      </c>
      <c r="D36" s="69">
        <f>成交2024!N32</f>
        <v>57.82</v>
      </c>
      <c r="E36" s="287">
        <v>1</v>
      </c>
      <c r="F36" s="290" t="e">
        <f>G36-$N$7-N40</f>
        <v>#VALUE!</v>
      </c>
      <c r="G36" s="287" t="s">
        <v>3023</v>
      </c>
      <c r="H36" s="327"/>
    </row>
    <row r="37" spans="1:8">
      <c r="A37" s="323"/>
      <c r="B37" s="87">
        <v>45627</v>
      </c>
      <c r="C37" s="33">
        <v>3</v>
      </c>
      <c r="D37" s="69">
        <f>成交2024!N31</f>
        <v>51.23</v>
      </c>
      <c r="E37" s="287">
        <v>1</v>
      </c>
      <c r="F37" s="290"/>
      <c r="G37" s="287" t="s">
        <v>3023</v>
      </c>
      <c r="H37" s="328"/>
    </row>
    <row r="38" spans="1:8" ht="13.8" customHeight="1">
      <c r="A38" s="321" t="s">
        <v>3019</v>
      </c>
      <c r="B38" s="87">
        <v>45658</v>
      </c>
      <c r="C38" s="33">
        <v>1</v>
      </c>
      <c r="D38" s="271" t="s">
        <v>220</v>
      </c>
      <c r="E38" s="287">
        <v>1</v>
      </c>
      <c r="F38" s="290" t="e">
        <f>#REF!-$N$7-N40</f>
        <v>#REF!</v>
      </c>
      <c r="G38" s="287" t="s">
        <v>3023</v>
      </c>
      <c r="H38" s="327"/>
    </row>
    <row r="39" spans="1:8" ht="15" customHeight="1">
      <c r="A39" s="322"/>
      <c r="B39" s="87">
        <v>45689</v>
      </c>
      <c r="C39" s="33">
        <v>1</v>
      </c>
      <c r="D39" s="271" t="s">
        <v>220</v>
      </c>
      <c r="E39" s="287">
        <v>1</v>
      </c>
      <c r="F39" s="290"/>
      <c r="G39" s="288">
        <f>成交2025!J20</f>
        <v>60.5</v>
      </c>
      <c r="H39" s="328"/>
    </row>
    <row r="40" spans="1:8">
      <c r="A40" s="323"/>
      <c r="B40" s="87">
        <v>45717</v>
      </c>
      <c r="C40" s="33">
        <v>1</v>
      </c>
      <c r="D40" s="69">
        <f>成交2024!N28</f>
        <v>57.38</v>
      </c>
      <c r="E40" s="287">
        <v>1</v>
      </c>
      <c r="F40" s="290"/>
      <c r="G40" s="288">
        <f>成交2025!J19</f>
        <v>61.7</v>
      </c>
      <c r="H40" s="328"/>
    </row>
    <row r="41" spans="1:8" ht="13.8" customHeight="1">
      <c r="A41" s="321" t="s">
        <v>3020</v>
      </c>
      <c r="B41" s="87">
        <v>45748</v>
      </c>
      <c r="C41" s="33">
        <v>2</v>
      </c>
      <c r="D41" s="69">
        <f>成交2024!N25</f>
        <v>55.08</v>
      </c>
      <c r="E41" s="287">
        <v>1</v>
      </c>
      <c r="F41" s="290" t="e">
        <f>G38-N39-N40</f>
        <v>#VALUE!</v>
      </c>
      <c r="G41" s="287" t="s">
        <v>3023</v>
      </c>
      <c r="H41" s="327"/>
    </row>
    <row r="42" spans="1:8" ht="15" customHeight="1">
      <c r="A42" s="322"/>
      <c r="B42" s="87">
        <v>45778</v>
      </c>
      <c r="C42" s="33">
        <v>3</v>
      </c>
      <c r="D42" s="69">
        <f>成交2024!N23</f>
        <v>53.26</v>
      </c>
      <c r="E42" s="287">
        <v>1</v>
      </c>
      <c r="F42" s="290"/>
      <c r="G42" s="288">
        <f>成交2025!J18</f>
        <v>55</v>
      </c>
      <c r="H42" s="328"/>
    </row>
    <row r="43" spans="1:8">
      <c r="A43" s="323"/>
      <c r="B43" s="87">
        <v>45809</v>
      </c>
      <c r="C43" s="33">
        <v>2</v>
      </c>
      <c r="D43" s="69">
        <f>成交2024!N21</f>
        <v>51.09</v>
      </c>
      <c r="E43" s="287">
        <v>1</v>
      </c>
      <c r="F43" s="290"/>
      <c r="G43" s="287" t="s">
        <v>3023</v>
      </c>
      <c r="H43" s="328"/>
    </row>
    <row r="44" spans="1:8" ht="13.8" customHeight="1">
      <c r="A44" s="321" t="s">
        <v>3021</v>
      </c>
      <c r="B44" s="87">
        <v>45839</v>
      </c>
      <c r="C44" s="33">
        <v>2</v>
      </c>
      <c r="D44" s="69">
        <f>成交2024!N19</f>
        <v>52.76</v>
      </c>
      <c r="E44" s="287">
        <v>1</v>
      </c>
      <c r="F44" s="290" t="e">
        <f>G41-N39-N40</f>
        <v>#VALUE!</v>
      </c>
      <c r="G44" s="288">
        <f>成交2025!J17</f>
        <v>54.7</v>
      </c>
      <c r="H44" s="327"/>
    </row>
    <row r="45" spans="1:8" ht="15" customHeight="1">
      <c r="A45" s="322"/>
      <c r="B45" s="87">
        <v>45870</v>
      </c>
      <c r="C45" s="33">
        <v>3</v>
      </c>
      <c r="D45" s="271" t="s">
        <v>220</v>
      </c>
      <c r="E45" s="287">
        <v>1</v>
      </c>
      <c r="F45" s="290"/>
      <c r="G45" s="288">
        <f>成交2025!J16</f>
        <v>50</v>
      </c>
      <c r="H45" s="328"/>
    </row>
    <row r="46" spans="1:8">
      <c r="A46" s="323"/>
      <c r="B46" s="87">
        <v>45901</v>
      </c>
      <c r="C46" s="33">
        <v>2</v>
      </c>
      <c r="D46" s="69">
        <f>成交2024!N18</f>
        <v>51.82</v>
      </c>
      <c r="E46" s="287">
        <v>1</v>
      </c>
      <c r="F46" s="290"/>
      <c r="G46" s="287" t="s">
        <v>3023</v>
      </c>
      <c r="H46" s="328"/>
    </row>
    <row r="47" spans="1:8" ht="13.8" customHeight="1">
      <c r="A47" s="286" t="s">
        <v>3022</v>
      </c>
      <c r="B47" s="87">
        <v>45931</v>
      </c>
      <c r="C47" s="86">
        <v>1</v>
      </c>
      <c r="D47" s="271" t="s">
        <v>220</v>
      </c>
      <c r="E47" s="287">
        <v>1</v>
      </c>
      <c r="F47" s="290">
        <f>G44-N39-N40</f>
        <v>54.7</v>
      </c>
      <c r="G47" s="287" t="s">
        <v>3023</v>
      </c>
      <c r="H47" s="165"/>
    </row>
    <row r="48" spans="1:8">
      <c r="A48" s="93" t="str">
        <f>A16</f>
        <v>平均月租金（元/平方米/月）</v>
      </c>
      <c r="B48" s="94"/>
      <c r="C48" s="94"/>
      <c r="D48" s="94"/>
      <c r="E48" s="71"/>
      <c r="F48" s="143" t="e">
        <f>ROUND(AVERAGE(F36:F47),2)</f>
        <v>#VALUE!</v>
      </c>
      <c r="G48" s="167">
        <f>ROUND(AVERAGE(G36:G46),2)</f>
        <v>56.38</v>
      </c>
      <c r="H48" s="152"/>
    </row>
    <row r="49" spans="8:8">
      <c r="H49" s="77"/>
    </row>
  </sheetData>
  <mergeCells count="25">
    <mergeCell ref="A4:A5"/>
    <mergeCell ref="A6:A8"/>
    <mergeCell ref="A20:A22"/>
    <mergeCell ref="E20:E22"/>
    <mergeCell ref="G20:G22"/>
    <mergeCell ref="L6:L8"/>
    <mergeCell ref="A9:A11"/>
    <mergeCell ref="A12:A14"/>
    <mergeCell ref="A23:A25"/>
    <mergeCell ref="E23:E25"/>
    <mergeCell ref="G23:G25"/>
    <mergeCell ref="A26:A28"/>
    <mergeCell ref="E26:E28"/>
    <mergeCell ref="G26:G28"/>
    <mergeCell ref="H36:H37"/>
    <mergeCell ref="A38:A40"/>
    <mergeCell ref="H38:H40"/>
    <mergeCell ref="A29:A31"/>
    <mergeCell ref="E29:E31"/>
    <mergeCell ref="G29:G31"/>
    <mergeCell ref="A36:A37"/>
    <mergeCell ref="A44:A46"/>
    <mergeCell ref="H44:H46"/>
    <mergeCell ref="A41:A43"/>
    <mergeCell ref="H41:H43"/>
  </mergeCells>
  <phoneticPr fontId="1" type="noConversion"/>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9"/>
  <sheetViews>
    <sheetView workbookViewId="0">
      <pane xSplit="2" ySplit="2" topLeftCell="C18" activePane="bottomRight" state="frozen"/>
      <selection pane="topRight" activeCell="C1" sqref="C1"/>
      <selection pane="bottomLeft" activeCell="A3" sqref="A3"/>
      <selection pane="bottomRight" activeCell="C44" sqref="C44"/>
    </sheetView>
  </sheetViews>
  <sheetFormatPr defaultRowHeight="15.6"/>
  <cols>
    <col min="1" max="1" width="22.21875" style="294" customWidth="1"/>
    <col min="2" max="2" width="12" style="293" customWidth="1"/>
    <col min="3" max="14" width="14.33203125" style="294" customWidth="1"/>
    <col min="15" max="704" width="22.21875" style="294" customWidth="1"/>
    <col min="705" max="16384" width="8.88671875" style="294"/>
  </cols>
  <sheetData>
    <row r="1" spans="1:14">
      <c r="A1" s="333" t="s">
        <v>213</v>
      </c>
      <c r="C1" s="235">
        <v>45931.333831018521</v>
      </c>
      <c r="D1" s="235">
        <v>45901.333831018521</v>
      </c>
      <c r="E1" s="235">
        <v>45870.333831018521</v>
      </c>
      <c r="F1" s="235">
        <v>45839.333831018521</v>
      </c>
      <c r="G1" s="235">
        <v>45809.333831018521</v>
      </c>
      <c r="H1" s="235">
        <v>45778.333831018521</v>
      </c>
      <c r="I1" s="235">
        <v>45748.333831018521</v>
      </c>
      <c r="J1" s="235">
        <v>45717.333831018521</v>
      </c>
      <c r="K1" s="235">
        <v>45689.333831018521</v>
      </c>
      <c r="L1" s="235">
        <v>45658.333831018521</v>
      </c>
      <c r="M1" s="235">
        <v>45627.333831018521</v>
      </c>
      <c r="N1" s="235">
        <v>45597.333831018521</v>
      </c>
    </row>
    <row r="2" spans="1:14">
      <c r="A2" s="333"/>
      <c r="C2" s="294" t="s">
        <v>905</v>
      </c>
      <c r="D2" s="294" t="s">
        <v>905</v>
      </c>
      <c r="E2" s="294" t="s">
        <v>905</v>
      </c>
      <c r="F2" s="294" t="s">
        <v>905</v>
      </c>
      <c r="G2" s="294" t="s">
        <v>905</v>
      </c>
      <c r="H2" s="294" t="s">
        <v>905</v>
      </c>
      <c r="I2" s="294" t="s">
        <v>905</v>
      </c>
      <c r="J2" s="294" t="s">
        <v>905</v>
      </c>
      <c r="K2" s="294" t="s">
        <v>905</v>
      </c>
      <c r="L2" s="294" t="s">
        <v>905</v>
      </c>
      <c r="M2" s="294" t="s">
        <v>905</v>
      </c>
      <c r="N2" s="294" t="s">
        <v>905</v>
      </c>
    </row>
    <row r="3" spans="1:14">
      <c r="A3" s="294" t="s">
        <v>2977</v>
      </c>
      <c r="B3" s="293">
        <f>ROUND(AVERAGE(C3:N3),1)</f>
        <v>62.4</v>
      </c>
      <c r="C3" s="294">
        <v>61.81</v>
      </c>
      <c r="D3" s="294">
        <v>62.29</v>
      </c>
      <c r="E3" s="294">
        <v>62.51</v>
      </c>
      <c r="F3" s="294">
        <v>62.57</v>
      </c>
      <c r="G3" s="294">
        <v>62.75</v>
      </c>
      <c r="H3" s="294">
        <v>63.94</v>
      </c>
      <c r="I3" s="294">
        <v>63.8</v>
      </c>
      <c r="J3" s="294">
        <v>62.84</v>
      </c>
      <c r="K3" s="294">
        <v>62.51</v>
      </c>
      <c r="L3" s="294">
        <v>62</v>
      </c>
      <c r="M3" s="294">
        <v>61.05</v>
      </c>
      <c r="N3" s="294">
        <v>61.09</v>
      </c>
    </row>
    <row r="4" spans="1:14">
      <c r="A4" s="294" t="s">
        <v>2978</v>
      </c>
      <c r="B4" s="293">
        <f t="shared" ref="B4:B49" si="0">ROUND(AVERAGE(C4:N4),1)</f>
        <v>56.6</v>
      </c>
      <c r="C4" s="294">
        <v>49.77</v>
      </c>
      <c r="D4" s="294">
        <v>61.11</v>
      </c>
      <c r="E4" s="294">
        <v>64.3</v>
      </c>
      <c r="F4" s="294">
        <v>61.2</v>
      </c>
      <c r="G4" s="294">
        <v>56.38</v>
      </c>
      <c r="H4" s="294">
        <v>61.84</v>
      </c>
      <c r="I4" s="294">
        <v>58.01</v>
      </c>
      <c r="J4" s="294">
        <v>52.6</v>
      </c>
      <c r="K4" s="294">
        <v>53.06</v>
      </c>
      <c r="L4" s="294">
        <v>53.47</v>
      </c>
      <c r="M4" s="294">
        <v>53.57</v>
      </c>
      <c r="N4" s="294">
        <v>53.81</v>
      </c>
    </row>
    <row r="5" spans="1:14">
      <c r="A5" s="294" t="s">
        <v>2906</v>
      </c>
      <c r="B5" s="293">
        <f t="shared" si="0"/>
        <v>59.3</v>
      </c>
      <c r="C5" s="294">
        <v>55.21</v>
      </c>
      <c r="D5" s="294">
        <v>58.84</v>
      </c>
      <c r="E5" s="294">
        <v>57.89</v>
      </c>
      <c r="F5" s="294">
        <v>57.16</v>
      </c>
      <c r="G5" s="294">
        <v>62.55</v>
      </c>
      <c r="H5" s="294">
        <v>65.78</v>
      </c>
      <c r="I5" s="294">
        <v>63.5</v>
      </c>
      <c r="J5" s="294">
        <v>56.69</v>
      </c>
      <c r="K5" s="294">
        <v>58.84</v>
      </c>
      <c r="L5" s="294">
        <v>62.85</v>
      </c>
      <c r="M5" s="294">
        <v>56.3</v>
      </c>
      <c r="N5" s="294">
        <v>55.91</v>
      </c>
    </row>
    <row r="6" spans="1:14">
      <c r="A6" s="294" t="s">
        <v>2979</v>
      </c>
      <c r="B6" s="293">
        <f t="shared" si="0"/>
        <v>80</v>
      </c>
      <c r="C6" s="294">
        <v>69.81</v>
      </c>
      <c r="D6" s="294">
        <v>73.14</v>
      </c>
      <c r="E6" s="294">
        <v>71.67</v>
      </c>
      <c r="F6" s="294">
        <v>77.02</v>
      </c>
      <c r="G6" s="294">
        <v>86.77</v>
      </c>
      <c r="H6" s="294">
        <v>101.5</v>
      </c>
      <c r="I6" s="294">
        <v>94.67</v>
      </c>
      <c r="J6" s="294">
        <v>84.38</v>
      </c>
      <c r="K6" s="294">
        <v>80.62</v>
      </c>
      <c r="L6" s="294">
        <v>70.31</v>
      </c>
      <c r="M6" s="294">
        <v>74.290000000000006</v>
      </c>
      <c r="N6" s="294">
        <v>75.760000000000005</v>
      </c>
    </row>
    <row r="7" spans="1:14">
      <c r="A7" s="294" t="s">
        <v>2908</v>
      </c>
      <c r="B7" s="293">
        <f t="shared" si="0"/>
        <v>71.8</v>
      </c>
      <c r="C7" s="294">
        <v>48.75</v>
      </c>
      <c r="D7" s="294">
        <v>80.67</v>
      </c>
      <c r="E7" s="294">
        <v>95.64</v>
      </c>
      <c r="F7" s="294">
        <v>92.33</v>
      </c>
      <c r="G7" s="294">
        <v>78.569999999999993</v>
      </c>
      <c r="H7" s="294">
        <v>82.8</v>
      </c>
      <c r="I7" s="294">
        <v>84.38</v>
      </c>
      <c r="J7" s="294">
        <v>77.63</v>
      </c>
      <c r="K7" s="294">
        <v>77.27</v>
      </c>
      <c r="L7" s="294">
        <v>80.48</v>
      </c>
      <c r="M7" s="294">
        <v>31.7</v>
      </c>
      <c r="N7" s="294">
        <v>31.7</v>
      </c>
    </row>
    <row r="8" spans="1:14">
      <c r="A8" s="294" t="s">
        <v>2980</v>
      </c>
      <c r="B8" s="293">
        <f t="shared" si="0"/>
        <v>70</v>
      </c>
      <c r="C8" s="294">
        <v>70</v>
      </c>
      <c r="D8" s="294">
        <v>74.73</v>
      </c>
      <c r="E8" s="294">
        <v>74.73</v>
      </c>
      <c r="F8" s="294">
        <v>65.38</v>
      </c>
      <c r="G8" s="294">
        <v>65.38</v>
      </c>
      <c r="H8" s="294" t="s">
        <v>2981</v>
      </c>
      <c r="I8" s="294" t="s">
        <v>2981</v>
      </c>
      <c r="J8" s="294" t="s">
        <v>2981</v>
      </c>
      <c r="K8" s="294" t="s">
        <v>2981</v>
      </c>
      <c r="L8" s="294" t="s">
        <v>2981</v>
      </c>
      <c r="M8" s="294" t="s">
        <v>2981</v>
      </c>
      <c r="N8" s="294" t="s">
        <v>2981</v>
      </c>
    </row>
    <row r="9" spans="1:14">
      <c r="A9" s="294" t="s">
        <v>2982</v>
      </c>
      <c r="B9" s="293">
        <f t="shared" si="0"/>
        <v>76.599999999999994</v>
      </c>
      <c r="C9" s="294">
        <v>76.59</v>
      </c>
      <c r="D9" s="294" t="s">
        <v>2981</v>
      </c>
      <c r="E9" s="294" t="s">
        <v>2981</v>
      </c>
      <c r="F9" s="294" t="s">
        <v>2981</v>
      </c>
      <c r="G9" s="294" t="s">
        <v>2981</v>
      </c>
      <c r="H9" s="294" t="s">
        <v>2981</v>
      </c>
      <c r="I9" s="294" t="s">
        <v>2981</v>
      </c>
      <c r="J9" s="294" t="s">
        <v>2981</v>
      </c>
      <c r="K9" s="294" t="s">
        <v>2981</v>
      </c>
      <c r="L9" s="294" t="s">
        <v>2981</v>
      </c>
      <c r="M9" s="294" t="s">
        <v>2981</v>
      </c>
      <c r="N9" s="294">
        <v>76.67</v>
      </c>
    </row>
    <row r="10" spans="1:14">
      <c r="A10" s="294" t="s">
        <v>2983</v>
      </c>
      <c r="B10" s="293">
        <f t="shared" si="0"/>
        <v>78.2</v>
      </c>
      <c r="C10" s="294">
        <v>76.88</v>
      </c>
      <c r="D10" s="294">
        <v>78.75</v>
      </c>
      <c r="E10" s="294">
        <v>78.790000000000006</v>
      </c>
      <c r="F10" s="294">
        <v>77.72</v>
      </c>
      <c r="G10" s="294">
        <v>77.11</v>
      </c>
      <c r="H10" s="294">
        <v>76.69</v>
      </c>
      <c r="I10" s="294">
        <v>76.8</v>
      </c>
      <c r="J10" s="294">
        <v>77.8</v>
      </c>
      <c r="K10" s="294">
        <v>78.41</v>
      </c>
      <c r="L10" s="294">
        <v>78.72</v>
      </c>
      <c r="M10" s="294">
        <v>80.39</v>
      </c>
      <c r="N10" s="294">
        <v>80.8</v>
      </c>
    </row>
    <row r="11" spans="1:14">
      <c r="A11" s="294" t="s">
        <v>2984</v>
      </c>
      <c r="B11" s="293">
        <f t="shared" si="0"/>
        <v>102.9</v>
      </c>
      <c r="C11" s="294">
        <v>102.86</v>
      </c>
      <c r="D11" s="294">
        <v>102.86</v>
      </c>
      <c r="E11" s="294">
        <v>102.86</v>
      </c>
      <c r="F11" s="294">
        <v>102.86</v>
      </c>
      <c r="G11" s="294">
        <v>102.86</v>
      </c>
      <c r="H11" s="294">
        <v>102.86</v>
      </c>
      <c r="I11" s="294">
        <v>102.86</v>
      </c>
      <c r="J11" s="294">
        <v>102.86</v>
      </c>
      <c r="K11" s="294">
        <v>102.86</v>
      </c>
      <c r="L11" s="294">
        <v>102.86</v>
      </c>
      <c r="M11" s="294">
        <v>102.86</v>
      </c>
      <c r="N11" s="294">
        <v>102.86</v>
      </c>
    </row>
    <row r="12" spans="1:14">
      <c r="A12" s="294" t="s">
        <v>2985</v>
      </c>
      <c r="B12" s="293">
        <f t="shared" si="0"/>
        <v>100.2</v>
      </c>
      <c r="C12" s="294">
        <v>103.04</v>
      </c>
      <c r="D12" s="294">
        <v>75.099999999999994</v>
      </c>
      <c r="E12" s="294">
        <v>99.76</v>
      </c>
      <c r="F12" s="294">
        <v>94.57</v>
      </c>
      <c r="G12" s="294">
        <v>91.84</v>
      </c>
      <c r="H12" s="294">
        <v>101.32</v>
      </c>
      <c r="I12" s="294">
        <v>104.62</v>
      </c>
      <c r="J12" s="294">
        <v>111.71</v>
      </c>
      <c r="K12" s="294">
        <v>108.59</v>
      </c>
      <c r="L12" s="294">
        <v>104.02</v>
      </c>
      <c r="M12" s="294">
        <v>104.02</v>
      </c>
      <c r="N12" s="294">
        <v>103.81</v>
      </c>
    </row>
    <row r="13" spans="1:14">
      <c r="A13" s="294" t="s">
        <v>2986</v>
      </c>
      <c r="B13" s="293">
        <f t="shared" si="0"/>
        <v>74.5</v>
      </c>
      <c r="C13" s="294">
        <v>68.14</v>
      </c>
      <c r="D13" s="294">
        <v>74.75</v>
      </c>
      <c r="E13" s="294">
        <v>79.02</v>
      </c>
      <c r="F13" s="294">
        <v>77.150000000000006</v>
      </c>
      <c r="G13" s="294">
        <v>76.37</v>
      </c>
      <c r="H13" s="294">
        <v>72.5</v>
      </c>
      <c r="I13" s="294">
        <v>76.59</v>
      </c>
      <c r="J13" s="294">
        <v>74.08</v>
      </c>
      <c r="K13" s="294">
        <v>69.42</v>
      </c>
      <c r="L13" s="294">
        <v>68.319999999999993</v>
      </c>
      <c r="M13" s="294">
        <v>74.09</v>
      </c>
      <c r="N13" s="294">
        <v>83.85</v>
      </c>
    </row>
    <row r="14" spans="1:14">
      <c r="A14" s="294" t="s">
        <v>2904</v>
      </c>
      <c r="B14" s="293">
        <f t="shared" si="0"/>
        <v>65.5</v>
      </c>
      <c r="C14" s="294">
        <v>45.89</v>
      </c>
      <c r="D14" s="294">
        <v>61.12</v>
      </c>
      <c r="E14" s="294">
        <v>65.7</v>
      </c>
      <c r="F14" s="294">
        <v>73</v>
      </c>
      <c r="G14" s="294">
        <v>74.53</v>
      </c>
      <c r="H14" s="294">
        <v>69.709999999999994</v>
      </c>
      <c r="I14" s="294">
        <v>72.23</v>
      </c>
      <c r="J14" s="294">
        <v>76.459999999999994</v>
      </c>
      <c r="K14" s="294">
        <v>75.14</v>
      </c>
      <c r="L14" s="294">
        <v>74.5</v>
      </c>
      <c r="M14" s="294">
        <v>49.19</v>
      </c>
      <c r="N14" s="294">
        <v>48.79</v>
      </c>
    </row>
    <row r="15" spans="1:14" s="380" customFormat="1">
      <c r="A15" s="378" t="s">
        <v>2905</v>
      </c>
      <c r="B15" s="379">
        <f t="shared" si="0"/>
        <v>60.8</v>
      </c>
      <c r="C15" s="380">
        <v>48.64</v>
      </c>
      <c r="D15" s="380">
        <v>70.63</v>
      </c>
      <c r="E15" s="380">
        <v>69.930000000000007</v>
      </c>
      <c r="F15" s="380">
        <v>67.040000000000006</v>
      </c>
      <c r="G15" s="380">
        <v>72.959999999999994</v>
      </c>
      <c r="H15" s="380">
        <v>71.06</v>
      </c>
      <c r="I15" s="380">
        <v>62.44</v>
      </c>
      <c r="J15" s="380">
        <v>58.06</v>
      </c>
      <c r="K15" s="380">
        <v>54.85</v>
      </c>
      <c r="L15" s="380">
        <v>58.04</v>
      </c>
      <c r="M15" s="380">
        <v>48.25</v>
      </c>
      <c r="N15" s="380">
        <v>47.51</v>
      </c>
    </row>
    <row r="16" spans="1:14">
      <c r="A16" s="294" t="s">
        <v>2987</v>
      </c>
      <c r="B16" s="293">
        <f t="shared" si="0"/>
        <v>40.299999999999997</v>
      </c>
      <c r="C16" s="294">
        <v>75.67</v>
      </c>
      <c r="D16" s="294">
        <v>92.54</v>
      </c>
      <c r="E16" s="294" t="s">
        <v>2981</v>
      </c>
      <c r="F16" s="294" t="s">
        <v>2981</v>
      </c>
      <c r="G16" s="294" t="s">
        <v>2981</v>
      </c>
      <c r="H16" s="294" t="s">
        <v>2981</v>
      </c>
      <c r="I16" s="294" t="s">
        <v>2981</v>
      </c>
      <c r="J16" s="294" t="s">
        <v>2981</v>
      </c>
      <c r="K16" s="294">
        <v>18.329999999999998</v>
      </c>
      <c r="L16" s="294">
        <v>18.329999999999998</v>
      </c>
      <c r="M16" s="294">
        <v>18.329999999999998</v>
      </c>
      <c r="N16" s="294">
        <v>18.329999999999998</v>
      </c>
    </row>
    <row r="17" spans="1:14">
      <c r="A17" s="294" t="s">
        <v>2988</v>
      </c>
      <c r="B17" s="293">
        <f t="shared" si="0"/>
        <v>56.8</v>
      </c>
      <c r="C17" s="294">
        <v>58.46</v>
      </c>
      <c r="D17" s="294">
        <v>57</v>
      </c>
      <c r="E17" s="294">
        <v>58.72</v>
      </c>
      <c r="F17" s="294">
        <v>57.32</v>
      </c>
      <c r="G17" s="294">
        <v>60.19</v>
      </c>
      <c r="H17" s="294">
        <v>60.03</v>
      </c>
      <c r="I17" s="294">
        <v>57.17</v>
      </c>
      <c r="J17" s="294">
        <v>56.5</v>
      </c>
      <c r="K17" s="294">
        <v>54.56</v>
      </c>
      <c r="L17" s="294">
        <v>53.85</v>
      </c>
      <c r="M17" s="294">
        <v>53.61</v>
      </c>
      <c r="N17" s="294">
        <v>54.02</v>
      </c>
    </row>
    <row r="18" spans="1:14">
      <c r="A18" s="294" t="s">
        <v>2989</v>
      </c>
      <c r="B18" s="293">
        <f t="shared" si="0"/>
        <v>130.19999999999999</v>
      </c>
      <c r="C18" s="294">
        <v>121.54</v>
      </c>
      <c r="D18" s="294">
        <v>121.74</v>
      </c>
      <c r="E18" s="294">
        <v>132.38999999999999</v>
      </c>
      <c r="F18" s="294">
        <v>144.26</v>
      </c>
      <c r="G18" s="294">
        <v>144.26</v>
      </c>
      <c r="H18" s="294">
        <v>144.26</v>
      </c>
      <c r="I18" s="294">
        <v>144.26</v>
      </c>
      <c r="J18" s="294">
        <v>144.26</v>
      </c>
      <c r="K18" s="294">
        <v>144.26</v>
      </c>
      <c r="L18" s="294">
        <v>107.01</v>
      </c>
      <c r="M18" s="294">
        <v>107.01</v>
      </c>
      <c r="N18" s="294">
        <v>107.01</v>
      </c>
    </row>
    <row r="19" spans="1:14">
      <c r="A19" s="294" t="s">
        <v>2990</v>
      </c>
      <c r="B19" s="293">
        <f t="shared" si="0"/>
        <v>68.8</v>
      </c>
      <c r="C19" s="294">
        <v>73.09</v>
      </c>
      <c r="D19" s="294">
        <v>74.62</v>
      </c>
      <c r="E19" s="294">
        <v>62.25</v>
      </c>
      <c r="F19" s="294">
        <v>69.069999999999993</v>
      </c>
      <c r="G19" s="294">
        <v>69.37</v>
      </c>
      <c r="H19" s="294">
        <v>67.680000000000007</v>
      </c>
      <c r="I19" s="294">
        <v>68.33</v>
      </c>
      <c r="J19" s="294">
        <v>67.48</v>
      </c>
      <c r="K19" s="294">
        <v>66.66</v>
      </c>
      <c r="L19" s="294">
        <v>67.069999999999993</v>
      </c>
      <c r="M19" s="294">
        <v>70.569999999999993</v>
      </c>
      <c r="N19" s="294">
        <v>69.599999999999994</v>
      </c>
    </row>
    <row r="20" spans="1:14">
      <c r="A20" s="294" t="s">
        <v>2991</v>
      </c>
      <c r="B20" s="293">
        <f t="shared" si="0"/>
        <v>77.3</v>
      </c>
      <c r="C20" s="294">
        <v>76</v>
      </c>
      <c r="D20" s="294">
        <v>77.81</v>
      </c>
      <c r="E20" s="294">
        <v>78.510000000000005</v>
      </c>
      <c r="F20" s="294">
        <v>77.650000000000006</v>
      </c>
      <c r="G20" s="294">
        <v>76.510000000000005</v>
      </c>
      <c r="H20" s="294">
        <v>76.06</v>
      </c>
      <c r="I20" s="294">
        <v>76.97</v>
      </c>
      <c r="J20" s="294">
        <v>77.16</v>
      </c>
      <c r="K20" s="294">
        <v>77.239999999999995</v>
      </c>
      <c r="L20" s="294">
        <v>77.13</v>
      </c>
      <c r="M20" s="294">
        <v>78.7</v>
      </c>
      <c r="N20" s="294">
        <v>77.87</v>
      </c>
    </row>
    <row r="21" spans="1:14">
      <c r="A21" s="294" t="s">
        <v>2992</v>
      </c>
      <c r="B21" s="293">
        <f t="shared" si="0"/>
        <v>80.400000000000006</v>
      </c>
      <c r="C21" s="294">
        <v>69.77</v>
      </c>
      <c r="D21" s="294">
        <v>80.819999999999993</v>
      </c>
      <c r="E21" s="294">
        <v>81.3</v>
      </c>
      <c r="F21" s="294">
        <v>83.1</v>
      </c>
      <c r="G21" s="294">
        <v>81.19</v>
      </c>
      <c r="H21" s="294">
        <v>80.39</v>
      </c>
      <c r="I21" s="294">
        <v>86.08</v>
      </c>
      <c r="J21" s="294">
        <v>87.83</v>
      </c>
      <c r="K21" s="294">
        <v>77.59</v>
      </c>
      <c r="L21" s="294">
        <v>76.36</v>
      </c>
      <c r="M21" s="294">
        <v>79.09</v>
      </c>
      <c r="N21" s="294">
        <v>81.599999999999994</v>
      </c>
    </row>
    <row r="22" spans="1:14">
      <c r="A22" s="294" t="s">
        <v>2993</v>
      </c>
      <c r="B22" s="293">
        <f t="shared" si="0"/>
        <v>94.1</v>
      </c>
      <c r="C22" s="294">
        <v>47.06</v>
      </c>
      <c r="D22" s="294">
        <v>108.23</v>
      </c>
      <c r="E22" s="294">
        <v>103.33</v>
      </c>
      <c r="F22" s="294">
        <v>100.6</v>
      </c>
      <c r="G22" s="294">
        <v>96.62</v>
      </c>
      <c r="H22" s="294">
        <v>94.12</v>
      </c>
      <c r="I22" s="294">
        <v>95.04</v>
      </c>
      <c r="J22" s="294">
        <v>94.54</v>
      </c>
      <c r="K22" s="294">
        <v>95.62</v>
      </c>
      <c r="L22" s="294">
        <v>97.73</v>
      </c>
      <c r="M22" s="294">
        <v>97.12</v>
      </c>
      <c r="N22" s="294">
        <v>98.6</v>
      </c>
    </row>
    <row r="23" spans="1:14">
      <c r="A23" s="294" t="s">
        <v>2994</v>
      </c>
      <c r="B23" s="293">
        <f t="shared" si="0"/>
        <v>70.2</v>
      </c>
      <c r="C23" s="294">
        <v>71.41</v>
      </c>
      <c r="D23" s="294">
        <v>72.52</v>
      </c>
      <c r="E23" s="294">
        <v>72.06</v>
      </c>
      <c r="F23" s="294">
        <v>72.05</v>
      </c>
      <c r="G23" s="294">
        <v>68.17</v>
      </c>
      <c r="H23" s="294">
        <v>68.98</v>
      </c>
      <c r="I23" s="294">
        <v>68.12</v>
      </c>
      <c r="J23" s="294">
        <v>66.03</v>
      </c>
      <c r="K23" s="294">
        <v>65.25</v>
      </c>
      <c r="L23" s="294">
        <v>69.06</v>
      </c>
      <c r="M23" s="294">
        <v>75.150000000000006</v>
      </c>
      <c r="N23" s="294">
        <v>73.56</v>
      </c>
    </row>
    <row r="24" spans="1:14">
      <c r="A24" s="294" t="s">
        <v>2902</v>
      </c>
      <c r="B24" s="293">
        <f t="shared" si="0"/>
        <v>55.8</v>
      </c>
      <c r="C24" s="294">
        <v>48.04</v>
      </c>
      <c r="D24" s="294">
        <v>56.77</v>
      </c>
      <c r="E24" s="294">
        <v>57.85</v>
      </c>
      <c r="F24" s="294">
        <v>58.76</v>
      </c>
      <c r="G24" s="294">
        <v>58.65</v>
      </c>
      <c r="H24" s="294">
        <v>56.64</v>
      </c>
      <c r="I24" s="294">
        <v>56.05</v>
      </c>
      <c r="J24" s="294">
        <v>55.26</v>
      </c>
      <c r="K24" s="294">
        <v>55.89</v>
      </c>
      <c r="L24" s="294">
        <v>58.19</v>
      </c>
      <c r="M24" s="294">
        <v>53.42</v>
      </c>
      <c r="N24" s="294">
        <v>53.7</v>
      </c>
    </row>
    <row r="25" spans="1:14">
      <c r="A25" s="294" t="s">
        <v>2995</v>
      </c>
      <c r="B25" s="293">
        <f t="shared" si="0"/>
        <v>98.7</v>
      </c>
      <c r="C25" s="294">
        <v>98.67</v>
      </c>
      <c r="D25" s="294">
        <v>98.67</v>
      </c>
      <c r="E25" s="294">
        <v>98.67</v>
      </c>
      <c r="F25" s="294">
        <v>98.67</v>
      </c>
      <c r="G25" s="294">
        <v>98.67</v>
      </c>
      <c r="H25" s="294">
        <v>98.67</v>
      </c>
      <c r="I25" s="294">
        <v>98.67</v>
      </c>
      <c r="J25" s="294">
        <v>98.67</v>
      </c>
      <c r="K25" s="294">
        <v>98.67</v>
      </c>
      <c r="L25" s="294">
        <v>98.67</v>
      </c>
      <c r="M25" s="294">
        <v>98.67</v>
      </c>
      <c r="N25" s="294">
        <v>98.67</v>
      </c>
    </row>
    <row r="26" spans="1:14">
      <c r="A26" s="294" t="s">
        <v>2996</v>
      </c>
      <c r="B26" s="293">
        <f t="shared" si="0"/>
        <v>85</v>
      </c>
      <c r="C26" s="294">
        <v>80.430000000000007</v>
      </c>
      <c r="D26" s="294">
        <v>87.65</v>
      </c>
      <c r="E26" s="294">
        <v>87.69</v>
      </c>
      <c r="F26" s="294">
        <v>86.86</v>
      </c>
      <c r="G26" s="294">
        <v>84.78</v>
      </c>
      <c r="H26" s="294">
        <v>83.97</v>
      </c>
      <c r="I26" s="294">
        <v>83.47</v>
      </c>
      <c r="J26" s="294">
        <v>83.31</v>
      </c>
      <c r="K26" s="294">
        <v>83.21</v>
      </c>
      <c r="L26" s="294">
        <v>85.04</v>
      </c>
      <c r="M26" s="294">
        <v>85.68</v>
      </c>
      <c r="N26" s="294">
        <v>88.15</v>
      </c>
    </row>
    <row r="27" spans="1:14" s="380" customFormat="1">
      <c r="A27" s="378" t="s">
        <v>2909</v>
      </c>
      <c r="B27" s="379">
        <f t="shared" si="0"/>
        <v>63.7</v>
      </c>
      <c r="C27" s="380">
        <v>53.97</v>
      </c>
      <c r="D27" s="380">
        <v>65.45</v>
      </c>
      <c r="E27" s="380">
        <v>67.73</v>
      </c>
      <c r="F27" s="380">
        <v>69.67</v>
      </c>
      <c r="G27" s="380">
        <v>71.959999999999994</v>
      </c>
      <c r="H27" s="380">
        <v>69.78</v>
      </c>
      <c r="I27" s="380">
        <v>71.12</v>
      </c>
      <c r="J27" s="380">
        <v>65.41</v>
      </c>
      <c r="K27" s="380">
        <v>62.44</v>
      </c>
      <c r="L27" s="380">
        <v>64.53</v>
      </c>
      <c r="M27" s="380">
        <v>51.51</v>
      </c>
      <c r="N27" s="380">
        <v>51.06</v>
      </c>
    </row>
    <row r="28" spans="1:14">
      <c r="A28" s="294" t="s">
        <v>2997</v>
      </c>
      <c r="B28" s="293">
        <f t="shared" si="0"/>
        <v>59.3</v>
      </c>
      <c r="C28" s="294">
        <v>49.46</v>
      </c>
      <c r="D28" s="294">
        <v>56.1</v>
      </c>
      <c r="E28" s="294">
        <v>59.32</v>
      </c>
      <c r="F28" s="294">
        <v>61.78</v>
      </c>
      <c r="G28" s="294">
        <v>63.51</v>
      </c>
      <c r="H28" s="294">
        <v>65.61</v>
      </c>
      <c r="I28" s="294">
        <v>66.849999999999994</v>
      </c>
      <c r="J28" s="294">
        <v>58.99</v>
      </c>
      <c r="K28" s="294">
        <v>55.43</v>
      </c>
      <c r="L28" s="294">
        <v>57.97</v>
      </c>
      <c r="M28" s="294">
        <v>57.04</v>
      </c>
      <c r="N28" s="294">
        <v>59.94</v>
      </c>
    </row>
    <row r="29" spans="1:14">
      <c r="A29" s="294" t="s">
        <v>2998</v>
      </c>
      <c r="B29" s="293">
        <f t="shared" si="0"/>
        <v>64</v>
      </c>
      <c r="C29" s="294">
        <v>59.64</v>
      </c>
      <c r="D29" s="294">
        <v>65.38</v>
      </c>
      <c r="E29" s="294">
        <v>64.739999999999995</v>
      </c>
      <c r="F29" s="294">
        <v>66.209999999999994</v>
      </c>
      <c r="G29" s="294">
        <v>64.38</v>
      </c>
      <c r="H29" s="294">
        <v>62.84</v>
      </c>
      <c r="I29" s="294">
        <v>62.89</v>
      </c>
      <c r="J29" s="294">
        <v>63.64</v>
      </c>
      <c r="K29" s="294">
        <v>63.96</v>
      </c>
      <c r="L29" s="294">
        <v>64.27</v>
      </c>
      <c r="M29" s="294">
        <v>64.290000000000006</v>
      </c>
      <c r="N29" s="294">
        <v>65.28</v>
      </c>
    </row>
    <row r="30" spans="1:14">
      <c r="A30" s="294" t="s">
        <v>2999</v>
      </c>
      <c r="B30" s="293">
        <f t="shared" si="0"/>
        <v>108.7</v>
      </c>
      <c r="C30" s="294">
        <v>108.73</v>
      </c>
      <c r="D30" s="294">
        <v>108.73</v>
      </c>
      <c r="E30" s="294">
        <v>108.73</v>
      </c>
      <c r="F30" s="294">
        <v>108.73</v>
      </c>
      <c r="G30" s="294">
        <v>108.73</v>
      </c>
      <c r="H30" s="294">
        <v>108.73</v>
      </c>
      <c r="I30" s="294">
        <v>108.73</v>
      </c>
      <c r="J30" s="294">
        <v>108.73</v>
      </c>
      <c r="K30" s="294">
        <v>108.73</v>
      </c>
      <c r="L30" s="294">
        <v>108.73</v>
      </c>
      <c r="M30" s="294">
        <v>108.73</v>
      </c>
      <c r="N30" s="294">
        <v>108.73</v>
      </c>
    </row>
    <row r="31" spans="1:14">
      <c r="A31" s="294" t="s">
        <v>3000</v>
      </c>
      <c r="B31" s="293">
        <f t="shared" si="0"/>
        <v>89</v>
      </c>
      <c r="C31" s="294">
        <v>121.77</v>
      </c>
      <c r="D31" s="294">
        <v>108.84</v>
      </c>
      <c r="E31" s="294">
        <v>116.29</v>
      </c>
      <c r="F31" s="294" t="s">
        <v>2981</v>
      </c>
      <c r="G31" s="294" t="s">
        <v>2981</v>
      </c>
      <c r="H31" s="294" t="s">
        <v>2981</v>
      </c>
      <c r="I31" s="294" t="s">
        <v>2981</v>
      </c>
      <c r="J31" s="294" t="s">
        <v>2981</v>
      </c>
      <c r="K31" s="294">
        <v>66.61</v>
      </c>
      <c r="L31" s="294">
        <v>66.61</v>
      </c>
      <c r="M31" s="294">
        <v>69.040000000000006</v>
      </c>
      <c r="N31" s="294">
        <v>73.510000000000005</v>
      </c>
    </row>
    <row r="32" spans="1:14">
      <c r="A32" s="294" t="s">
        <v>3001</v>
      </c>
      <c r="B32" s="293">
        <f t="shared" si="0"/>
        <v>102.6</v>
      </c>
      <c r="C32" s="294">
        <v>102.56</v>
      </c>
      <c r="D32" s="294">
        <v>102.56</v>
      </c>
      <c r="E32" s="294">
        <v>102.56</v>
      </c>
      <c r="F32" s="294">
        <v>102.56</v>
      </c>
      <c r="G32" s="294">
        <v>102.56</v>
      </c>
      <c r="H32" s="294">
        <v>102.56</v>
      </c>
      <c r="I32" s="294">
        <v>102.56</v>
      </c>
      <c r="J32" s="294">
        <v>102.56</v>
      </c>
      <c r="K32" s="294">
        <v>102.56</v>
      </c>
      <c r="L32" s="294">
        <v>102.56</v>
      </c>
      <c r="M32" s="294">
        <v>102.56</v>
      </c>
      <c r="N32" s="294">
        <v>102.56</v>
      </c>
    </row>
    <row r="33" spans="1:14">
      <c r="A33" s="294" t="s">
        <v>3002</v>
      </c>
      <c r="B33" s="293">
        <f t="shared" si="0"/>
        <v>95.5</v>
      </c>
      <c r="C33" s="294">
        <v>76.819999999999993</v>
      </c>
      <c r="D33" s="294">
        <v>95.89</v>
      </c>
      <c r="E33" s="294">
        <v>96.91</v>
      </c>
      <c r="F33" s="294">
        <v>97.14</v>
      </c>
      <c r="G33" s="294">
        <v>104.87</v>
      </c>
      <c r="H33" s="294">
        <v>107.29</v>
      </c>
      <c r="I33" s="294">
        <v>104.77</v>
      </c>
      <c r="J33" s="294">
        <v>98.84</v>
      </c>
      <c r="K33" s="294">
        <v>90.3</v>
      </c>
      <c r="L33" s="294">
        <v>88.19</v>
      </c>
      <c r="M33" s="294">
        <v>91.13</v>
      </c>
      <c r="N33" s="294">
        <v>93.63</v>
      </c>
    </row>
    <row r="34" spans="1:14">
      <c r="A34" s="294" t="s">
        <v>3003</v>
      </c>
      <c r="B34" s="293">
        <f t="shared" si="0"/>
        <v>116.2</v>
      </c>
      <c r="C34" s="294">
        <v>122.73</v>
      </c>
      <c r="D34" s="294" t="s">
        <v>2981</v>
      </c>
      <c r="E34" s="294" t="s">
        <v>2981</v>
      </c>
      <c r="F34" s="294" t="s">
        <v>2981</v>
      </c>
      <c r="G34" s="294">
        <v>134.05000000000001</v>
      </c>
      <c r="H34" s="294">
        <v>134.05000000000001</v>
      </c>
      <c r="I34" s="294">
        <v>134.05000000000001</v>
      </c>
      <c r="J34" s="294">
        <v>134.05000000000001</v>
      </c>
      <c r="K34" s="294" t="s">
        <v>2981</v>
      </c>
      <c r="L34" s="294">
        <v>90.32</v>
      </c>
      <c r="M34" s="294">
        <v>90.32</v>
      </c>
      <c r="N34" s="294">
        <v>90.32</v>
      </c>
    </row>
    <row r="35" spans="1:14">
      <c r="A35" s="294" t="s">
        <v>3004</v>
      </c>
      <c r="B35" s="293">
        <f t="shared" si="0"/>
        <v>68.7</v>
      </c>
      <c r="C35" s="294">
        <v>93.24</v>
      </c>
      <c r="D35" s="294" t="s">
        <v>2981</v>
      </c>
      <c r="E35" s="294">
        <v>59.78</v>
      </c>
      <c r="F35" s="294">
        <v>59.78</v>
      </c>
      <c r="G35" s="294">
        <v>61.83</v>
      </c>
      <c r="H35" s="294">
        <v>71.760000000000005</v>
      </c>
      <c r="I35" s="294">
        <v>72.69</v>
      </c>
      <c r="J35" s="294">
        <v>70.53</v>
      </c>
      <c r="K35" s="294">
        <v>64.73</v>
      </c>
      <c r="L35" s="294">
        <v>63.99</v>
      </c>
      <c r="M35" s="294" t="s">
        <v>2981</v>
      </c>
      <c r="N35" s="294" t="s">
        <v>2981</v>
      </c>
    </row>
    <row r="36" spans="1:14">
      <c r="A36" s="294" t="s">
        <v>3005</v>
      </c>
      <c r="B36" s="293">
        <f t="shared" si="0"/>
        <v>124.6</v>
      </c>
      <c r="C36" s="294">
        <v>124.6</v>
      </c>
      <c r="D36" s="294">
        <v>124.6</v>
      </c>
      <c r="E36" s="294">
        <v>124.6</v>
      </c>
      <c r="F36" s="294">
        <v>124.6</v>
      </c>
      <c r="G36" s="294">
        <v>124.6</v>
      </c>
      <c r="H36" s="294">
        <v>124.6</v>
      </c>
      <c r="I36" s="294">
        <v>124.6</v>
      </c>
      <c r="J36" s="294">
        <v>124.6</v>
      </c>
      <c r="K36" s="294">
        <v>124.6</v>
      </c>
      <c r="L36" s="294">
        <v>124.6</v>
      </c>
      <c r="M36" s="294">
        <v>124.6</v>
      </c>
      <c r="N36" s="294">
        <v>124.6</v>
      </c>
    </row>
    <row r="37" spans="1:14">
      <c r="A37" s="294" t="s">
        <v>3006</v>
      </c>
      <c r="B37" s="293">
        <f t="shared" si="0"/>
        <v>99.8</v>
      </c>
      <c r="C37" s="294">
        <v>99.76</v>
      </c>
      <c r="D37" s="294">
        <v>99.75</v>
      </c>
      <c r="E37" s="294">
        <v>99.75</v>
      </c>
      <c r="F37" s="294">
        <v>99.75</v>
      </c>
      <c r="G37" s="294">
        <v>99.75</v>
      </c>
      <c r="H37" s="294">
        <v>99.75</v>
      </c>
      <c r="I37" s="294">
        <v>99.8</v>
      </c>
      <c r="J37" s="294">
        <v>99.87</v>
      </c>
      <c r="K37" s="294" t="s">
        <v>2981</v>
      </c>
      <c r="L37" s="294" t="s">
        <v>2981</v>
      </c>
      <c r="M37" s="294" t="s">
        <v>2981</v>
      </c>
      <c r="N37" s="294" t="s">
        <v>2981</v>
      </c>
    </row>
    <row r="38" spans="1:14">
      <c r="A38" s="294" t="s">
        <v>3007</v>
      </c>
      <c r="B38" s="293">
        <f t="shared" si="0"/>
        <v>94.6</v>
      </c>
      <c r="C38" s="294">
        <v>103.32</v>
      </c>
      <c r="D38" s="294">
        <v>97.35</v>
      </c>
      <c r="E38" s="294">
        <v>98.46</v>
      </c>
      <c r="F38" s="294">
        <v>95.82</v>
      </c>
      <c r="G38" s="294">
        <v>92.92</v>
      </c>
      <c r="H38" s="294">
        <v>91.39</v>
      </c>
      <c r="I38" s="294">
        <v>91.5</v>
      </c>
      <c r="J38" s="294">
        <v>92.27</v>
      </c>
      <c r="K38" s="294">
        <v>92.41</v>
      </c>
      <c r="L38" s="294">
        <v>93.53</v>
      </c>
      <c r="M38" s="294">
        <v>91.97</v>
      </c>
      <c r="N38" s="294">
        <v>94.37</v>
      </c>
    </row>
    <row r="39" spans="1:14">
      <c r="A39" s="294" t="s">
        <v>3008</v>
      </c>
      <c r="B39" s="293">
        <f t="shared" si="0"/>
        <v>61.8</v>
      </c>
      <c r="C39" s="294">
        <v>54.61</v>
      </c>
      <c r="D39" s="294">
        <v>62.58</v>
      </c>
      <c r="E39" s="294">
        <v>65.209999999999994</v>
      </c>
      <c r="F39" s="294">
        <v>62.26</v>
      </c>
      <c r="G39" s="294">
        <v>62.59</v>
      </c>
      <c r="H39" s="294">
        <v>65.81</v>
      </c>
      <c r="I39" s="294">
        <v>63.71</v>
      </c>
      <c r="J39" s="294">
        <v>62.96</v>
      </c>
      <c r="K39" s="294">
        <v>62.85</v>
      </c>
      <c r="L39" s="294">
        <v>62.37</v>
      </c>
      <c r="M39" s="294">
        <v>57.63</v>
      </c>
      <c r="N39" s="294">
        <v>59.12</v>
      </c>
    </row>
    <row r="40" spans="1:14">
      <c r="A40" s="294" t="s">
        <v>3009</v>
      </c>
      <c r="B40" s="293">
        <f t="shared" si="0"/>
        <v>123.8</v>
      </c>
      <c r="C40" s="294">
        <v>123.75</v>
      </c>
      <c r="D40" s="294">
        <v>123.75</v>
      </c>
      <c r="E40" s="294">
        <v>123.75</v>
      </c>
      <c r="F40" s="294">
        <v>123.75</v>
      </c>
      <c r="G40" s="294">
        <v>123.75</v>
      </c>
      <c r="H40" s="294">
        <v>123.75</v>
      </c>
      <c r="I40" s="294">
        <v>123.75</v>
      </c>
      <c r="J40" s="294">
        <v>123.75</v>
      </c>
      <c r="K40" s="294">
        <v>123.75</v>
      </c>
      <c r="L40" s="294">
        <v>123.75</v>
      </c>
      <c r="M40" s="294">
        <v>123.75</v>
      </c>
      <c r="N40" s="294">
        <v>123.75</v>
      </c>
    </row>
    <row r="41" spans="1:14">
      <c r="A41" s="294" t="s">
        <v>3010</v>
      </c>
      <c r="B41" s="293">
        <f t="shared" si="0"/>
        <v>75.5</v>
      </c>
      <c r="C41" s="294">
        <v>75.75</v>
      </c>
      <c r="D41" s="294">
        <v>75.709999999999994</v>
      </c>
      <c r="E41" s="294">
        <v>75.44</v>
      </c>
      <c r="F41" s="294">
        <v>75.44</v>
      </c>
      <c r="G41" s="294">
        <v>75.44</v>
      </c>
      <c r="H41" s="294">
        <v>75.44</v>
      </c>
      <c r="I41" s="294">
        <v>75.44</v>
      </c>
      <c r="J41" s="294">
        <v>75.44</v>
      </c>
      <c r="K41" s="294">
        <v>75.44</v>
      </c>
      <c r="L41" s="294">
        <v>75.44</v>
      </c>
      <c r="M41" s="294">
        <v>75.44</v>
      </c>
      <c r="N41" s="294">
        <v>75.44</v>
      </c>
    </row>
    <row r="42" spans="1:14">
      <c r="A42" s="294" t="s">
        <v>3011</v>
      </c>
      <c r="B42" s="293">
        <f t="shared" si="0"/>
        <v>61.9</v>
      </c>
      <c r="C42" s="294">
        <v>60.91</v>
      </c>
      <c r="D42" s="294">
        <v>62.68</v>
      </c>
      <c r="E42" s="294">
        <v>60</v>
      </c>
      <c r="F42" s="294">
        <v>64.78</v>
      </c>
      <c r="G42" s="294">
        <v>65.37</v>
      </c>
      <c r="H42" s="294">
        <v>61.58</v>
      </c>
      <c r="I42" s="294">
        <v>61.39</v>
      </c>
      <c r="J42" s="294">
        <v>61.23</v>
      </c>
      <c r="K42" s="294">
        <v>61.02</v>
      </c>
      <c r="L42" s="294">
        <v>60.12</v>
      </c>
      <c r="M42" s="294">
        <v>60.76</v>
      </c>
      <c r="N42" s="294">
        <v>62.84</v>
      </c>
    </row>
    <row r="43" spans="1:14">
      <c r="A43" s="294" t="s">
        <v>3012</v>
      </c>
      <c r="B43" s="293">
        <f t="shared" si="0"/>
        <v>112.6</v>
      </c>
      <c r="C43" s="294">
        <v>143.5</v>
      </c>
      <c r="D43" s="294">
        <v>100.73</v>
      </c>
      <c r="E43" s="294">
        <v>102.39</v>
      </c>
      <c r="F43" s="294">
        <v>108.35</v>
      </c>
      <c r="G43" s="294">
        <v>112.93</v>
      </c>
      <c r="H43" s="294">
        <v>112.42</v>
      </c>
      <c r="I43" s="294">
        <v>114.33</v>
      </c>
      <c r="J43" s="294">
        <v>116.4</v>
      </c>
      <c r="K43" s="294">
        <v>112.74</v>
      </c>
      <c r="L43" s="294">
        <v>109.06</v>
      </c>
      <c r="M43" s="294">
        <v>110.58</v>
      </c>
      <c r="N43" s="294">
        <v>107.85</v>
      </c>
    </row>
    <row r="44" spans="1:14" s="380" customFormat="1">
      <c r="A44" s="378" t="s">
        <v>3013</v>
      </c>
      <c r="B44" s="379">
        <f t="shared" si="0"/>
        <v>57.2</v>
      </c>
      <c r="C44" s="380">
        <v>68.459999999999994</v>
      </c>
      <c r="D44" s="380">
        <v>56.21</v>
      </c>
      <c r="E44" s="380">
        <v>55.83</v>
      </c>
      <c r="F44" s="380">
        <v>55.63</v>
      </c>
      <c r="G44" s="380">
        <v>55.95</v>
      </c>
      <c r="H44" s="380">
        <v>55.76</v>
      </c>
      <c r="I44" s="380">
        <v>56.03</v>
      </c>
      <c r="J44" s="380">
        <v>56.19</v>
      </c>
      <c r="K44" s="380">
        <v>56.17</v>
      </c>
      <c r="L44" s="380">
        <v>56.51</v>
      </c>
      <c r="M44" s="380">
        <v>56.61</v>
      </c>
      <c r="N44" s="380">
        <v>56.63</v>
      </c>
    </row>
    <row r="45" spans="1:14">
      <c r="A45" s="294" t="s">
        <v>3014</v>
      </c>
      <c r="B45" s="293">
        <f t="shared" si="0"/>
        <v>62</v>
      </c>
      <c r="C45" s="294">
        <v>61.12</v>
      </c>
      <c r="D45" s="294">
        <v>64.63</v>
      </c>
      <c r="E45" s="294">
        <v>65.27</v>
      </c>
      <c r="F45" s="294">
        <v>57.46</v>
      </c>
      <c r="G45" s="294">
        <v>71.63</v>
      </c>
      <c r="H45" s="294">
        <v>66.56</v>
      </c>
      <c r="I45" s="294">
        <v>64.84</v>
      </c>
      <c r="J45" s="294">
        <v>65.59</v>
      </c>
      <c r="K45" s="294">
        <v>61.48</v>
      </c>
      <c r="L45" s="294">
        <v>54.5</v>
      </c>
      <c r="M45" s="294">
        <v>53.06</v>
      </c>
      <c r="N45" s="294">
        <v>57.63</v>
      </c>
    </row>
    <row r="46" spans="1:14">
      <c r="A46" s="294" t="s">
        <v>3011</v>
      </c>
      <c r="B46" s="293">
        <f t="shared" si="0"/>
        <v>59.9</v>
      </c>
      <c r="C46" s="294">
        <v>61.88</v>
      </c>
      <c r="D46" s="294">
        <v>60.08</v>
      </c>
      <c r="E46" s="294">
        <v>59.64</v>
      </c>
      <c r="F46" s="294">
        <v>60.06</v>
      </c>
      <c r="G46" s="294">
        <v>60.49</v>
      </c>
      <c r="H46" s="294">
        <v>60.66</v>
      </c>
      <c r="I46" s="294">
        <v>63.34</v>
      </c>
      <c r="J46" s="294">
        <v>61.64</v>
      </c>
      <c r="K46" s="294">
        <v>56.99</v>
      </c>
      <c r="L46" s="294">
        <v>56.69</v>
      </c>
      <c r="M46" s="294">
        <v>56.95</v>
      </c>
      <c r="N46" s="294">
        <v>60.65</v>
      </c>
    </row>
    <row r="47" spans="1:14">
      <c r="A47" s="294" t="s">
        <v>3015</v>
      </c>
      <c r="B47" s="293">
        <f t="shared" si="0"/>
        <v>74.900000000000006</v>
      </c>
      <c r="C47" s="294">
        <v>70.33</v>
      </c>
      <c r="D47" s="294">
        <v>75.06</v>
      </c>
      <c r="E47" s="294">
        <v>75.45</v>
      </c>
      <c r="F47" s="294">
        <v>76.56</v>
      </c>
      <c r="G47" s="294">
        <v>76.900000000000006</v>
      </c>
      <c r="H47" s="294">
        <v>77.349999999999994</v>
      </c>
      <c r="I47" s="294">
        <v>78.12</v>
      </c>
      <c r="J47" s="294">
        <v>75.48</v>
      </c>
      <c r="K47" s="294">
        <v>72.849999999999994</v>
      </c>
      <c r="L47" s="294">
        <v>72.77</v>
      </c>
      <c r="M47" s="294">
        <v>74.23</v>
      </c>
      <c r="N47" s="294">
        <v>73.8</v>
      </c>
    </row>
    <row r="48" spans="1:14">
      <c r="A48" s="294" t="s">
        <v>3016</v>
      </c>
      <c r="B48" s="293">
        <f t="shared" si="0"/>
        <v>83.3</v>
      </c>
      <c r="C48" s="294">
        <v>83.33</v>
      </c>
      <c r="D48" s="294">
        <v>83.33</v>
      </c>
      <c r="E48" s="294">
        <v>83.33</v>
      </c>
      <c r="F48" s="294">
        <v>83.33</v>
      </c>
      <c r="G48" s="294">
        <v>83.33</v>
      </c>
      <c r="H48" s="294">
        <v>83.33</v>
      </c>
      <c r="I48" s="294">
        <v>83.33</v>
      </c>
      <c r="J48" s="294">
        <v>83.33</v>
      </c>
      <c r="K48" s="294">
        <v>83.33</v>
      </c>
      <c r="L48" s="294">
        <v>83.33</v>
      </c>
      <c r="M48" s="294">
        <v>83.33</v>
      </c>
      <c r="N48" s="294">
        <v>83.33</v>
      </c>
    </row>
    <row r="49" spans="1:14">
      <c r="A49" s="294" t="s">
        <v>2907</v>
      </c>
      <c r="B49" s="293">
        <f t="shared" si="0"/>
        <v>73.2</v>
      </c>
      <c r="C49" s="294">
        <v>54.49</v>
      </c>
      <c r="D49" s="294">
        <v>83.28</v>
      </c>
      <c r="E49" s="294">
        <v>88.55</v>
      </c>
      <c r="F49" s="294">
        <v>85.78</v>
      </c>
      <c r="G49" s="294">
        <v>75.790000000000006</v>
      </c>
      <c r="H49" s="294">
        <v>75.72</v>
      </c>
      <c r="I49" s="294">
        <v>73.709999999999994</v>
      </c>
      <c r="J49" s="294">
        <v>70.56</v>
      </c>
      <c r="K49" s="294">
        <v>65.27</v>
      </c>
      <c r="L49" s="294">
        <v>66.64</v>
      </c>
      <c r="M49" s="294">
        <v>69.989999999999995</v>
      </c>
      <c r="N49" s="294">
        <v>68.69</v>
      </c>
    </row>
  </sheetData>
  <mergeCells count="1">
    <mergeCell ref="A1:A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962"/>
  <sheetViews>
    <sheetView workbookViewId="0">
      <selection activeCell="L31" sqref="L31"/>
    </sheetView>
  </sheetViews>
  <sheetFormatPr defaultRowHeight="13.8"/>
  <cols>
    <col min="1" max="1" width="6.88671875" customWidth="1"/>
    <col min="2" max="2" width="42.77734375" customWidth="1"/>
    <col min="4" max="4" width="10.77734375" customWidth="1"/>
    <col min="11" max="11" width="14.77734375" customWidth="1"/>
    <col min="17" max="17" width="10.109375" customWidth="1"/>
  </cols>
  <sheetData>
    <row r="1" spans="1:20" s="274" customFormat="1">
      <c r="A1" s="332" t="s">
        <v>2966</v>
      </c>
      <c r="B1" s="332"/>
      <c r="C1" s="332"/>
      <c r="D1" s="332"/>
      <c r="E1" s="279"/>
      <c r="F1" s="279"/>
      <c r="G1" s="279"/>
    </row>
    <row r="2" spans="1:20">
      <c r="A2" s="254" t="s">
        <v>57</v>
      </c>
      <c r="B2" s="255" t="s">
        <v>1888</v>
      </c>
      <c r="C2" s="255" t="s">
        <v>1889</v>
      </c>
      <c r="D2" s="255" t="s">
        <v>2901</v>
      </c>
      <c r="E2" s="255" t="s">
        <v>1890</v>
      </c>
      <c r="F2" s="255" t="s">
        <v>1891</v>
      </c>
      <c r="G2" s="256" t="s">
        <v>1892</v>
      </c>
      <c r="P2">
        <v>2.2999999999999998</v>
      </c>
      <c r="Q2">
        <v>2.5</v>
      </c>
    </row>
    <row r="3" spans="1:20">
      <c r="A3" s="254">
        <v>1</v>
      </c>
      <c r="B3" s="257" t="s">
        <v>1949</v>
      </c>
      <c r="C3" s="257" t="s">
        <v>733</v>
      </c>
      <c r="D3" s="257">
        <v>98.39</v>
      </c>
      <c r="E3" s="257" t="s">
        <v>1901</v>
      </c>
      <c r="F3" s="257"/>
      <c r="G3" s="254"/>
      <c r="I3" s="264" t="s">
        <v>117</v>
      </c>
      <c r="J3" s="264" t="s">
        <v>1895</v>
      </c>
      <c r="K3" s="233" t="s">
        <v>87</v>
      </c>
    </row>
    <row r="4" spans="1:20">
      <c r="A4" s="254">
        <v>2</v>
      </c>
      <c r="B4" s="257" t="s">
        <v>1950</v>
      </c>
      <c r="C4" s="257" t="s">
        <v>794</v>
      </c>
      <c r="D4" s="257">
        <v>89.77</v>
      </c>
      <c r="E4" s="257" t="s">
        <v>1914</v>
      </c>
      <c r="F4" s="257"/>
      <c r="G4" s="254"/>
      <c r="I4" s="264" t="s">
        <v>1898</v>
      </c>
      <c r="J4" s="264">
        <f>COUNTIFS(C:C,"一居")</f>
        <v>494</v>
      </c>
      <c r="K4" s="264" t="s">
        <v>1899</v>
      </c>
      <c r="M4">
        <f>ROUND(J4/$J$7,3)</f>
        <v>0.51500000000000001</v>
      </c>
      <c r="N4">
        <v>32561.360000000001</v>
      </c>
      <c r="O4">
        <v>1</v>
      </c>
      <c r="P4">
        <f>比较法!C27</f>
        <v>51.45</v>
      </c>
      <c r="Q4">
        <f>P4+P2+Q2</f>
        <v>56.25</v>
      </c>
      <c r="S4">
        <f>Q4*N4</f>
        <v>1831576.5</v>
      </c>
    </row>
    <row r="5" spans="1:20">
      <c r="A5" s="254">
        <v>3</v>
      </c>
      <c r="B5" s="257" t="s">
        <v>1951</v>
      </c>
      <c r="C5" s="257" t="s">
        <v>794</v>
      </c>
      <c r="D5" s="257">
        <v>89.04</v>
      </c>
      <c r="E5" s="257" t="s">
        <v>1914</v>
      </c>
      <c r="F5" s="257"/>
      <c r="G5" s="254"/>
      <c r="I5" s="264" t="s">
        <v>1902</v>
      </c>
      <c r="J5" s="264">
        <f>COUNTIFS(C:C,"二居")</f>
        <v>443</v>
      </c>
      <c r="K5" s="264" t="s">
        <v>1903</v>
      </c>
      <c r="M5" s="274">
        <f t="shared" ref="M5:M6" si="0">ROUND(J5/$J$7,3)</f>
        <v>0.46200000000000002</v>
      </c>
      <c r="N5">
        <v>39731.9</v>
      </c>
      <c r="O5">
        <v>0.99</v>
      </c>
      <c r="P5">
        <f>ROUND(P4*O5,2)</f>
        <v>50.94</v>
      </c>
      <c r="Q5" s="283">
        <f>P5+P2+Q2</f>
        <v>55.739999999999995</v>
      </c>
      <c r="S5" s="283">
        <f t="shared" ref="S5:S6" si="1">Q5*N5</f>
        <v>2214656.1059999997</v>
      </c>
    </row>
    <row r="6" spans="1:20">
      <c r="A6" s="254">
        <v>4</v>
      </c>
      <c r="B6" s="257" t="s">
        <v>1952</v>
      </c>
      <c r="C6" s="257" t="s">
        <v>794</v>
      </c>
      <c r="D6" s="257">
        <v>89.11</v>
      </c>
      <c r="E6" s="257" t="s">
        <v>1914</v>
      </c>
      <c r="F6" s="257"/>
      <c r="G6" s="254"/>
      <c r="I6" s="264" t="s">
        <v>1905</v>
      </c>
      <c r="J6" s="264">
        <f>COUNTIFS(C:C,"三居")</f>
        <v>22</v>
      </c>
      <c r="K6" s="264" t="s">
        <v>1906</v>
      </c>
      <c r="M6" s="274">
        <f t="shared" si="0"/>
        <v>2.3E-2</v>
      </c>
      <c r="N6">
        <v>2228.6799999999998</v>
      </c>
      <c r="O6">
        <v>0.98</v>
      </c>
      <c r="P6" s="283">
        <f>ROUND(P4*O6,2)</f>
        <v>50.42</v>
      </c>
      <c r="Q6" s="283">
        <f>P6+P2+Q2</f>
        <v>55.22</v>
      </c>
      <c r="S6" s="283">
        <f t="shared" si="1"/>
        <v>123067.70959999999</v>
      </c>
    </row>
    <row r="7" spans="1:20">
      <c r="A7" s="254">
        <v>5</v>
      </c>
      <c r="B7" s="257" t="s">
        <v>1953</v>
      </c>
      <c r="C7" s="257" t="s">
        <v>794</v>
      </c>
      <c r="D7" s="257">
        <v>89.11</v>
      </c>
      <c r="E7" s="257" t="s">
        <v>1914</v>
      </c>
      <c r="F7" s="257"/>
      <c r="G7" s="254"/>
      <c r="J7">
        <f>SUM(J4:J6)</f>
        <v>959</v>
      </c>
      <c r="N7">
        <f>SUM(N4:N6)</f>
        <v>74521.94</v>
      </c>
      <c r="S7">
        <f>SUM(S4:S6)</f>
        <v>4169300.3155999999</v>
      </c>
      <c r="T7">
        <f>ROUND(S7/N7,2)</f>
        <v>55.95</v>
      </c>
    </row>
    <row r="8" spans="1:20">
      <c r="A8" s="254">
        <v>6</v>
      </c>
      <c r="B8" s="257" t="s">
        <v>1954</v>
      </c>
      <c r="C8" s="257" t="s">
        <v>733</v>
      </c>
      <c r="D8" s="257">
        <v>109.46</v>
      </c>
      <c r="E8" s="257" t="s">
        <v>1955</v>
      </c>
      <c r="F8" s="257"/>
      <c r="G8" s="254"/>
      <c r="I8" s="280"/>
      <c r="J8" s="280" t="s">
        <v>2967</v>
      </c>
      <c r="K8" s="280" t="s">
        <v>2968</v>
      </c>
      <c r="L8" s="280" t="s">
        <v>2969</v>
      </c>
      <c r="M8" s="280" t="s">
        <v>2970</v>
      </c>
      <c r="N8" s="280" t="s">
        <v>2971</v>
      </c>
      <c r="O8" s="280" t="s">
        <v>2972</v>
      </c>
      <c r="P8" s="280" t="s">
        <v>2973</v>
      </c>
      <c r="Q8" s="281" t="s">
        <v>2974</v>
      </c>
    </row>
    <row r="9" spans="1:20">
      <c r="A9" s="254">
        <v>7</v>
      </c>
      <c r="B9" s="257" t="s">
        <v>1997</v>
      </c>
      <c r="C9" s="257" t="s">
        <v>794</v>
      </c>
      <c r="D9" s="257">
        <v>88.91</v>
      </c>
      <c r="E9" s="257" t="s">
        <v>1998</v>
      </c>
      <c r="F9" s="257"/>
      <c r="G9" s="254"/>
      <c r="I9" s="280" t="s">
        <v>714</v>
      </c>
      <c r="J9" s="280">
        <v>14</v>
      </c>
      <c r="K9" s="280">
        <v>72</v>
      </c>
      <c r="L9" s="280">
        <v>12</v>
      </c>
      <c r="M9" s="280">
        <v>29</v>
      </c>
      <c r="N9" s="280">
        <v>15</v>
      </c>
      <c r="O9" s="280">
        <v>90</v>
      </c>
      <c r="P9" s="280">
        <v>262</v>
      </c>
      <c r="Q9" s="281">
        <f t="shared" ref="Q9:Q13" si="2">SUM(J9:P9)</f>
        <v>494</v>
      </c>
    </row>
    <row r="10" spans="1:20">
      <c r="A10" s="254">
        <v>8</v>
      </c>
      <c r="B10" s="257" t="s">
        <v>2021</v>
      </c>
      <c r="C10" s="257" t="s">
        <v>714</v>
      </c>
      <c r="D10" s="257">
        <v>66.28</v>
      </c>
      <c r="E10" s="257" t="s">
        <v>1920</v>
      </c>
      <c r="F10" s="257"/>
      <c r="G10" s="254"/>
      <c r="I10" s="280" t="s">
        <v>794</v>
      </c>
      <c r="J10" s="280">
        <v>30</v>
      </c>
      <c r="K10" s="280">
        <v>103</v>
      </c>
      <c r="L10" s="280">
        <v>50</v>
      </c>
      <c r="M10" s="280">
        <v>82</v>
      </c>
      <c r="N10" s="280">
        <v>60</v>
      </c>
      <c r="O10" s="280">
        <v>66</v>
      </c>
      <c r="P10" s="280">
        <v>52</v>
      </c>
      <c r="Q10" s="281">
        <f t="shared" si="2"/>
        <v>443</v>
      </c>
    </row>
    <row r="11" spans="1:20">
      <c r="A11" s="254">
        <v>9</v>
      </c>
      <c r="B11" s="257" t="s">
        <v>2022</v>
      </c>
      <c r="C11" s="257" t="s">
        <v>714</v>
      </c>
      <c r="D11" s="257">
        <v>66.28</v>
      </c>
      <c r="E11" s="257" t="s">
        <v>1920</v>
      </c>
      <c r="F11" s="257"/>
      <c r="G11" s="254"/>
      <c r="I11" s="280" t="s">
        <v>733</v>
      </c>
      <c r="J11" s="280">
        <v>2</v>
      </c>
      <c r="K11" s="280">
        <v>5</v>
      </c>
      <c r="L11" s="280">
        <v>9</v>
      </c>
      <c r="M11" s="280"/>
      <c r="N11" s="280"/>
      <c r="O11" s="280"/>
      <c r="P11" s="280">
        <v>6</v>
      </c>
      <c r="Q11" s="281">
        <f t="shared" si="2"/>
        <v>22</v>
      </c>
    </row>
    <row r="12" spans="1:20">
      <c r="A12" s="254">
        <v>10</v>
      </c>
      <c r="B12" s="257" t="s">
        <v>2023</v>
      </c>
      <c r="C12" s="257" t="s">
        <v>714</v>
      </c>
      <c r="D12" s="257">
        <v>66.61</v>
      </c>
      <c r="E12" s="257" t="s">
        <v>1920</v>
      </c>
      <c r="F12" s="257"/>
      <c r="G12" s="254"/>
      <c r="I12" s="280" t="s">
        <v>2975</v>
      </c>
      <c r="J12" s="280">
        <f t="shared" ref="J12:P12" si="3">SUM(J9:J11)</f>
        <v>46</v>
      </c>
      <c r="K12" s="280">
        <f t="shared" si="3"/>
        <v>180</v>
      </c>
      <c r="L12" s="280">
        <f t="shared" si="3"/>
        <v>71</v>
      </c>
      <c r="M12" s="280">
        <f t="shared" si="3"/>
        <v>111</v>
      </c>
      <c r="N12" s="280">
        <f t="shared" si="3"/>
        <v>75</v>
      </c>
      <c r="O12" s="280">
        <f t="shared" si="3"/>
        <v>156</v>
      </c>
      <c r="P12" s="280">
        <f t="shared" si="3"/>
        <v>320</v>
      </c>
      <c r="Q12" s="281">
        <f t="shared" si="2"/>
        <v>959</v>
      </c>
    </row>
    <row r="13" spans="1:20">
      <c r="A13" s="254">
        <v>11</v>
      </c>
      <c r="B13" s="257" t="s">
        <v>2024</v>
      </c>
      <c r="C13" s="257" t="s">
        <v>714</v>
      </c>
      <c r="D13" s="257">
        <v>66.52</v>
      </c>
      <c r="E13" s="257" t="s">
        <v>1920</v>
      </c>
      <c r="F13" s="257"/>
      <c r="G13" s="254"/>
      <c r="I13" s="280" t="s">
        <v>2976</v>
      </c>
      <c r="J13" s="280">
        <v>3825.77</v>
      </c>
      <c r="K13" s="280">
        <v>14530.24</v>
      </c>
      <c r="L13" s="280">
        <v>6175.02</v>
      </c>
      <c r="M13" s="280">
        <v>9218.27</v>
      </c>
      <c r="N13" s="280">
        <v>6359.37</v>
      </c>
      <c r="O13" s="280">
        <v>11871.66</v>
      </c>
      <c r="P13" s="280">
        <v>22541.61</v>
      </c>
      <c r="Q13" s="281">
        <f t="shared" si="2"/>
        <v>74521.94</v>
      </c>
    </row>
    <row r="14" spans="1:20">
      <c r="A14" s="254">
        <v>12</v>
      </c>
      <c r="B14" s="257" t="s">
        <v>2525</v>
      </c>
      <c r="C14" s="257" t="s">
        <v>794</v>
      </c>
      <c r="D14" s="257">
        <v>89.57</v>
      </c>
      <c r="E14" s="257" t="s">
        <v>1914</v>
      </c>
      <c r="F14" s="258" t="s">
        <v>2078</v>
      </c>
      <c r="G14" s="254"/>
    </row>
    <row r="15" spans="1:20">
      <c r="A15" s="254">
        <v>13</v>
      </c>
      <c r="B15" s="257" t="s">
        <v>2526</v>
      </c>
      <c r="C15" s="257" t="s">
        <v>794</v>
      </c>
      <c r="D15" s="257">
        <v>89.75</v>
      </c>
      <c r="E15" s="257" t="s">
        <v>1914</v>
      </c>
      <c r="F15" s="258" t="s">
        <v>2078</v>
      </c>
      <c r="G15" s="254"/>
    </row>
    <row r="16" spans="1:20">
      <c r="A16" s="254">
        <v>14</v>
      </c>
      <c r="B16" s="257" t="s">
        <v>2527</v>
      </c>
      <c r="C16" s="257" t="s">
        <v>794</v>
      </c>
      <c r="D16" s="257">
        <v>89.55</v>
      </c>
      <c r="E16" s="257" t="s">
        <v>1914</v>
      </c>
      <c r="F16" s="257"/>
      <c r="G16" s="254"/>
    </row>
    <row r="17" spans="1:7">
      <c r="A17" s="254">
        <v>15</v>
      </c>
      <c r="B17" s="257" t="s">
        <v>2528</v>
      </c>
      <c r="C17" s="257" t="s">
        <v>794</v>
      </c>
      <c r="D17" s="257">
        <v>89.55</v>
      </c>
      <c r="E17" s="257" t="s">
        <v>1914</v>
      </c>
      <c r="F17" s="257"/>
      <c r="G17" s="254"/>
    </row>
    <row r="18" spans="1:7">
      <c r="A18" s="254">
        <v>16</v>
      </c>
      <c r="B18" s="257" t="s">
        <v>2529</v>
      </c>
      <c r="C18" s="257" t="s">
        <v>794</v>
      </c>
      <c r="D18" s="257">
        <v>89.78</v>
      </c>
      <c r="E18" s="257" t="s">
        <v>1914</v>
      </c>
      <c r="F18" s="257"/>
      <c r="G18" s="254"/>
    </row>
    <row r="19" spans="1:7">
      <c r="A19" s="254">
        <v>17</v>
      </c>
      <c r="B19" s="257" t="s">
        <v>2530</v>
      </c>
      <c r="C19" s="257" t="s">
        <v>714</v>
      </c>
      <c r="D19" s="257">
        <v>66.28</v>
      </c>
      <c r="E19" s="257" t="s">
        <v>1920</v>
      </c>
      <c r="F19" s="257"/>
      <c r="G19" s="254"/>
    </row>
    <row r="20" spans="1:7">
      <c r="A20" s="254">
        <v>18</v>
      </c>
      <c r="B20" s="257" t="s">
        <v>2531</v>
      </c>
      <c r="C20" s="257" t="s">
        <v>714</v>
      </c>
      <c r="D20" s="257">
        <v>66.28</v>
      </c>
      <c r="E20" s="257" t="s">
        <v>1920</v>
      </c>
      <c r="F20" s="257"/>
      <c r="G20" s="254"/>
    </row>
    <row r="21" spans="1:7">
      <c r="A21" s="254">
        <v>19</v>
      </c>
      <c r="B21" s="257" t="s">
        <v>2532</v>
      </c>
      <c r="C21" s="257" t="s">
        <v>714</v>
      </c>
      <c r="D21" s="257">
        <v>66.28</v>
      </c>
      <c r="E21" s="257" t="s">
        <v>1920</v>
      </c>
      <c r="F21" s="257"/>
      <c r="G21" s="254"/>
    </row>
    <row r="22" spans="1:7">
      <c r="A22" s="254">
        <v>20</v>
      </c>
      <c r="B22" s="257" t="s">
        <v>2533</v>
      </c>
      <c r="C22" s="257" t="s">
        <v>794</v>
      </c>
      <c r="D22" s="257">
        <v>89.9</v>
      </c>
      <c r="E22" s="257" t="s">
        <v>1914</v>
      </c>
      <c r="F22" s="257"/>
      <c r="G22" s="254"/>
    </row>
    <row r="23" spans="1:7">
      <c r="A23" s="254">
        <v>21</v>
      </c>
      <c r="B23" s="257" t="s">
        <v>2534</v>
      </c>
      <c r="C23" s="257" t="s">
        <v>794</v>
      </c>
      <c r="D23" s="257">
        <v>90.1</v>
      </c>
      <c r="E23" s="257" t="s">
        <v>1914</v>
      </c>
      <c r="F23" s="257"/>
      <c r="G23" s="254"/>
    </row>
    <row r="24" spans="1:7">
      <c r="A24" s="254">
        <v>22</v>
      </c>
      <c r="B24" s="257" t="s">
        <v>2535</v>
      </c>
      <c r="C24" s="257" t="s">
        <v>794</v>
      </c>
      <c r="D24" s="257">
        <v>89.9</v>
      </c>
      <c r="E24" s="257" t="s">
        <v>1914</v>
      </c>
      <c r="F24" s="257"/>
      <c r="G24" s="254"/>
    </row>
    <row r="25" spans="1:7">
      <c r="A25" s="254">
        <v>23</v>
      </c>
      <c r="B25" s="257" t="s">
        <v>2536</v>
      </c>
      <c r="C25" s="257" t="s">
        <v>714</v>
      </c>
      <c r="D25" s="257">
        <v>66.28</v>
      </c>
      <c r="E25" s="257" t="s">
        <v>1920</v>
      </c>
      <c r="F25" s="257"/>
      <c r="G25" s="254"/>
    </row>
    <row r="26" spans="1:7">
      <c r="A26" s="254">
        <v>24</v>
      </c>
      <c r="B26" s="257" t="s">
        <v>2537</v>
      </c>
      <c r="C26" s="257" t="s">
        <v>714</v>
      </c>
      <c r="D26" s="257">
        <v>66.28</v>
      </c>
      <c r="E26" s="257" t="s">
        <v>1920</v>
      </c>
      <c r="F26" s="257"/>
      <c r="G26" s="254"/>
    </row>
    <row r="27" spans="1:7">
      <c r="A27" s="254">
        <v>25</v>
      </c>
      <c r="B27" s="257" t="s">
        <v>2538</v>
      </c>
      <c r="C27" s="257" t="s">
        <v>794</v>
      </c>
      <c r="D27" s="257">
        <v>89.9</v>
      </c>
      <c r="E27" s="257" t="s">
        <v>1914</v>
      </c>
      <c r="F27" s="257"/>
      <c r="G27" s="254"/>
    </row>
    <row r="28" spans="1:7">
      <c r="A28" s="254">
        <v>26</v>
      </c>
      <c r="B28" s="257" t="s">
        <v>2539</v>
      </c>
      <c r="C28" s="257" t="s">
        <v>794</v>
      </c>
      <c r="D28" s="257">
        <v>90.1</v>
      </c>
      <c r="E28" s="257" t="s">
        <v>1914</v>
      </c>
      <c r="F28" s="257"/>
      <c r="G28" s="254"/>
    </row>
    <row r="29" spans="1:7">
      <c r="A29" s="254">
        <v>27</v>
      </c>
      <c r="B29" s="257" t="s">
        <v>2540</v>
      </c>
      <c r="C29" s="257" t="s">
        <v>794</v>
      </c>
      <c r="D29" s="257">
        <v>89.9</v>
      </c>
      <c r="E29" s="257" t="s">
        <v>1914</v>
      </c>
      <c r="F29" s="257"/>
      <c r="G29" s="254"/>
    </row>
    <row r="30" spans="1:7">
      <c r="A30" s="254">
        <v>28</v>
      </c>
      <c r="B30" s="257" t="s">
        <v>2541</v>
      </c>
      <c r="C30" s="257" t="s">
        <v>794</v>
      </c>
      <c r="D30" s="257">
        <v>89.77</v>
      </c>
      <c r="E30" s="257" t="s">
        <v>1914</v>
      </c>
      <c r="F30" s="257"/>
      <c r="G30" s="254"/>
    </row>
    <row r="31" spans="1:7">
      <c r="A31" s="254">
        <v>29</v>
      </c>
      <c r="B31" s="257" t="s">
        <v>2542</v>
      </c>
      <c r="C31" s="257" t="s">
        <v>794</v>
      </c>
      <c r="D31" s="257">
        <v>89.77</v>
      </c>
      <c r="E31" s="257" t="s">
        <v>1914</v>
      </c>
      <c r="F31" s="257"/>
      <c r="G31" s="254"/>
    </row>
    <row r="32" spans="1:7">
      <c r="A32" s="254">
        <v>30</v>
      </c>
      <c r="B32" s="257" t="s">
        <v>2543</v>
      </c>
      <c r="C32" s="257" t="s">
        <v>794</v>
      </c>
      <c r="D32" s="257">
        <v>89.56</v>
      </c>
      <c r="E32" s="257" t="s">
        <v>1914</v>
      </c>
      <c r="F32" s="257"/>
      <c r="G32" s="254"/>
    </row>
    <row r="33" spans="1:7">
      <c r="A33" s="254">
        <v>31</v>
      </c>
      <c r="B33" s="257" t="s">
        <v>2544</v>
      </c>
      <c r="C33" s="257" t="s">
        <v>794</v>
      </c>
      <c r="D33" s="257">
        <v>89.77</v>
      </c>
      <c r="E33" s="257" t="s">
        <v>1914</v>
      </c>
      <c r="F33" s="257"/>
      <c r="G33" s="254"/>
    </row>
    <row r="34" spans="1:7">
      <c r="A34" s="254">
        <v>32</v>
      </c>
      <c r="B34" s="257" t="s">
        <v>2545</v>
      </c>
      <c r="C34" s="257" t="s">
        <v>794</v>
      </c>
      <c r="D34" s="257">
        <v>89.56</v>
      </c>
      <c r="E34" s="257" t="s">
        <v>1914</v>
      </c>
      <c r="F34" s="257"/>
      <c r="G34" s="254"/>
    </row>
    <row r="35" spans="1:7">
      <c r="A35" s="254">
        <v>33</v>
      </c>
      <c r="B35" s="257" t="s">
        <v>2546</v>
      </c>
      <c r="C35" s="257" t="s">
        <v>794</v>
      </c>
      <c r="D35" s="257">
        <v>89.56</v>
      </c>
      <c r="E35" s="257" t="s">
        <v>1914</v>
      </c>
      <c r="F35" s="257"/>
      <c r="G35" s="254"/>
    </row>
    <row r="36" spans="1:7">
      <c r="A36" s="254">
        <v>34</v>
      </c>
      <c r="B36" s="257" t="s">
        <v>2547</v>
      </c>
      <c r="C36" s="257" t="s">
        <v>794</v>
      </c>
      <c r="D36" s="257">
        <v>89.68</v>
      </c>
      <c r="E36" s="257" t="s">
        <v>1914</v>
      </c>
      <c r="F36" s="258"/>
      <c r="G36" s="254"/>
    </row>
    <row r="37" spans="1:7">
      <c r="A37" s="254">
        <v>35</v>
      </c>
      <c r="B37" s="257" t="s">
        <v>2548</v>
      </c>
      <c r="C37" s="257" t="s">
        <v>794</v>
      </c>
      <c r="D37" s="257">
        <v>89.68</v>
      </c>
      <c r="E37" s="257" t="s">
        <v>1914</v>
      </c>
      <c r="F37" s="258"/>
      <c r="G37" s="254"/>
    </row>
    <row r="38" spans="1:7">
      <c r="A38" s="254">
        <v>36</v>
      </c>
      <c r="B38" s="257" t="s">
        <v>2549</v>
      </c>
      <c r="C38" s="257" t="s">
        <v>794</v>
      </c>
      <c r="D38" s="257">
        <v>89.86</v>
      </c>
      <c r="E38" s="257" t="s">
        <v>1914</v>
      </c>
      <c r="F38" s="258"/>
      <c r="G38" s="254"/>
    </row>
    <row r="39" spans="1:7">
      <c r="A39" s="254">
        <v>37</v>
      </c>
      <c r="B39" s="257" t="s">
        <v>2550</v>
      </c>
      <c r="C39" s="257" t="s">
        <v>794</v>
      </c>
      <c r="D39" s="257">
        <v>89.86</v>
      </c>
      <c r="E39" s="257" t="s">
        <v>1914</v>
      </c>
      <c r="F39" s="259"/>
      <c r="G39" s="254"/>
    </row>
    <row r="40" spans="1:7">
      <c r="A40" s="254">
        <v>38</v>
      </c>
      <c r="B40" s="257" t="s">
        <v>2551</v>
      </c>
      <c r="C40" s="257" t="s">
        <v>794</v>
      </c>
      <c r="D40" s="257">
        <v>89.66</v>
      </c>
      <c r="E40" s="257" t="s">
        <v>1914</v>
      </c>
      <c r="F40" s="258"/>
      <c r="G40" s="254"/>
    </row>
    <row r="41" spans="1:7">
      <c r="A41" s="254">
        <v>39</v>
      </c>
      <c r="B41" s="257" t="s">
        <v>2552</v>
      </c>
      <c r="C41" s="257" t="s">
        <v>794</v>
      </c>
      <c r="D41" s="257">
        <v>89.66</v>
      </c>
      <c r="E41" s="257" t="s">
        <v>1914</v>
      </c>
      <c r="F41" s="257"/>
      <c r="G41" s="254"/>
    </row>
    <row r="42" spans="1:7">
      <c r="A42" s="254">
        <v>40</v>
      </c>
      <c r="B42" s="257" t="s">
        <v>2553</v>
      </c>
      <c r="C42" s="257" t="s">
        <v>794</v>
      </c>
      <c r="D42" s="257">
        <v>89.22</v>
      </c>
      <c r="E42" s="257" t="s">
        <v>1914</v>
      </c>
      <c r="F42" s="257"/>
      <c r="G42" s="254"/>
    </row>
    <row r="43" spans="1:7">
      <c r="A43" s="254">
        <v>41</v>
      </c>
      <c r="B43" s="257" t="s">
        <v>2554</v>
      </c>
      <c r="C43" s="257" t="s">
        <v>794</v>
      </c>
      <c r="D43" s="257">
        <v>89.42</v>
      </c>
      <c r="E43" s="257" t="s">
        <v>1914</v>
      </c>
      <c r="F43" s="257"/>
      <c r="G43" s="254"/>
    </row>
    <row r="44" spans="1:7">
      <c r="A44" s="254">
        <v>42</v>
      </c>
      <c r="B44" s="257" t="s">
        <v>2555</v>
      </c>
      <c r="C44" s="257" t="s">
        <v>714</v>
      </c>
      <c r="D44" s="257">
        <v>65.78</v>
      </c>
      <c r="E44" s="257" t="s">
        <v>1920</v>
      </c>
      <c r="F44" s="257"/>
      <c r="G44" s="254"/>
    </row>
    <row r="45" spans="1:7">
      <c r="A45" s="254">
        <v>43</v>
      </c>
      <c r="B45" s="257" t="s">
        <v>2556</v>
      </c>
      <c r="C45" s="257" t="s">
        <v>714</v>
      </c>
      <c r="D45" s="257">
        <v>66.52</v>
      </c>
      <c r="E45" s="257" t="s">
        <v>1920</v>
      </c>
      <c r="F45" s="257"/>
      <c r="G45" s="254"/>
    </row>
    <row r="46" spans="1:7">
      <c r="A46" s="254">
        <v>44</v>
      </c>
      <c r="B46" s="257" t="s">
        <v>2557</v>
      </c>
      <c r="C46" s="257" t="s">
        <v>714</v>
      </c>
      <c r="D46" s="257">
        <v>66.52</v>
      </c>
      <c r="E46" s="257" t="s">
        <v>1920</v>
      </c>
      <c r="F46" s="257"/>
      <c r="G46" s="254"/>
    </row>
    <row r="47" spans="1:7">
      <c r="A47" s="254">
        <v>45</v>
      </c>
      <c r="B47" s="257" t="s">
        <v>2558</v>
      </c>
      <c r="C47" s="257" t="s">
        <v>714</v>
      </c>
      <c r="D47" s="257">
        <v>66.52</v>
      </c>
      <c r="E47" s="257" t="s">
        <v>1920</v>
      </c>
      <c r="F47" s="257"/>
      <c r="G47" s="254"/>
    </row>
    <row r="48" spans="1:7">
      <c r="A48" s="254">
        <v>46</v>
      </c>
      <c r="B48" s="257" t="s">
        <v>2559</v>
      </c>
      <c r="C48" s="257" t="s">
        <v>714</v>
      </c>
      <c r="D48" s="257">
        <v>66.52</v>
      </c>
      <c r="E48" s="257" t="s">
        <v>1920</v>
      </c>
      <c r="F48" s="257"/>
      <c r="G48" s="254"/>
    </row>
    <row r="49" spans="1:7">
      <c r="A49" s="254">
        <v>47</v>
      </c>
      <c r="B49" s="257" t="s">
        <v>2025</v>
      </c>
      <c r="C49" s="257" t="s">
        <v>794</v>
      </c>
      <c r="D49" s="257">
        <v>89.47</v>
      </c>
      <c r="E49" s="257" t="s">
        <v>1914</v>
      </c>
      <c r="F49" s="257"/>
      <c r="G49" s="254"/>
    </row>
    <row r="50" spans="1:7">
      <c r="A50" s="254">
        <v>48</v>
      </c>
      <c r="B50" s="257" t="s">
        <v>2026</v>
      </c>
      <c r="C50" s="257" t="s">
        <v>794</v>
      </c>
      <c r="D50" s="257">
        <v>89.69</v>
      </c>
      <c r="E50" s="257" t="s">
        <v>1914</v>
      </c>
      <c r="F50" s="257"/>
      <c r="G50" s="254"/>
    </row>
    <row r="51" spans="1:7">
      <c r="A51" s="254">
        <v>49</v>
      </c>
      <c r="B51" s="257" t="s">
        <v>2027</v>
      </c>
      <c r="C51" s="257" t="s">
        <v>794</v>
      </c>
      <c r="D51" s="257">
        <v>89.83</v>
      </c>
      <c r="E51" s="257" t="s">
        <v>1914</v>
      </c>
      <c r="F51" s="257"/>
      <c r="G51" s="254"/>
    </row>
    <row r="52" spans="1:7">
      <c r="A52" s="254">
        <v>50</v>
      </c>
      <c r="B52" s="257" t="s">
        <v>2028</v>
      </c>
      <c r="C52" s="257" t="s">
        <v>714</v>
      </c>
      <c r="D52" s="257">
        <v>66.34</v>
      </c>
      <c r="E52" s="257" t="s">
        <v>1920</v>
      </c>
      <c r="F52" s="257"/>
      <c r="G52" s="254"/>
    </row>
    <row r="53" spans="1:7" ht="13.8" customHeight="1">
      <c r="A53" s="254">
        <v>51</v>
      </c>
      <c r="B53" s="257" t="s">
        <v>2560</v>
      </c>
      <c r="C53" s="257" t="s">
        <v>794</v>
      </c>
      <c r="D53" s="257">
        <v>89.23</v>
      </c>
      <c r="E53" s="257" t="s">
        <v>1914</v>
      </c>
      <c r="F53" s="257" t="s">
        <v>2078</v>
      </c>
      <c r="G53" s="254"/>
    </row>
    <row r="54" spans="1:7">
      <c r="A54" s="254">
        <v>52</v>
      </c>
      <c r="B54" s="257" t="s">
        <v>2561</v>
      </c>
      <c r="C54" s="257" t="s">
        <v>794</v>
      </c>
      <c r="D54" s="257">
        <v>89.23</v>
      </c>
      <c r="E54" s="257" t="s">
        <v>1914</v>
      </c>
      <c r="F54" s="257"/>
      <c r="G54" s="254"/>
    </row>
    <row r="55" spans="1:7">
      <c r="A55" s="254">
        <v>53</v>
      </c>
      <c r="B55" s="257" t="s">
        <v>2562</v>
      </c>
      <c r="C55" s="257" t="s">
        <v>794</v>
      </c>
      <c r="D55" s="257">
        <v>89.43</v>
      </c>
      <c r="E55" s="257" t="s">
        <v>1914</v>
      </c>
      <c r="F55" s="257"/>
      <c r="G55" s="254"/>
    </row>
    <row r="56" spans="1:7">
      <c r="A56" s="254">
        <v>54</v>
      </c>
      <c r="B56" s="257" t="s">
        <v>2563</v>
      </c>
      <c r="C56" s="257" t="s">
        <v>794</v>
      </c>
      <c r="D56" s="257">
        <v>89.43</v>
      </c>
      <c r="E56" s="257" t="s">
        <v>1914</v>
      </c>
      <c r="F56" s="260" t="s">
        <v>2143</v>
      </c>
      <c r="G56" s="254"/>
    </row>
    <row r="57" spans="1:7">
      <c r="A57" s="254">
        <v>55</v>
      </c>
      <c r="B57" s="257" t="s">
        <v>2564</v>
      </c>
      <c r="C57" s="257" t="s">
        <v>794</v>
      </c>
      <c r="D57" s="257">
        <v>89.23</v>
      </c>
      <c r="E57" s="257" t="s">
        <v>1914</v>
      </c>
      <c r="F57" s="257"/>
      <c r="G57" s="254"/>
    </row>
    <row r="58" spans="1:7">
      <c r="A58" s="254">
        <v>56</v>
      </c>
      <c r="B58" s="257" t="s">
        <v>2565</v>
      </c>
      <c r="C58" s="257" t="s">
        <v>794</v>
      </c>
      <c r="D58" s="257">
        <v>89.43</v>
      </c>
      <c r="E58" s="257" t="s">
        <v>1914</v>
      </c>
      <c r="F58" s="257"/>
      <c r="G58" s="254"/>
    </row>
    <row r="59" spans="1:7">
      <c r="A59" s="254">
        <v>57</v>
      </c>
      <c r="B59" s="257" t="s">
        <v>2566</v>
      </c>
      <c r="C59" s="257" t="s">
        <v>794</v>
      </c>
      <c r="D59" s="257">
        <v>89.23</v>
      </c>
      <c r="E59" s="257" t="s">
        <v>1914</v>
      </c>
      <c r="F59" s="257"/>
      <c r="G59" s="254"/>
    </row>
    <row r="60" spans="1:7">
      <c r="A60" s="254">
        <v>58</v>
      </c>
      <c r="B60" s="257" t="s">
        <v>2567</v>
      </c>
      <c r="C60" s="257" t="s">
        <v>794</v>
      </c>
      <c r="D60" s="257">
        <v>89.46</v>
      </c>
      <c r="E60" s="257" t="s">
        <v>1914</v>
      </c>
      <c r="F60" s="257"/>
      <c r="G60" s="254"/>
    </row>
    <row r="61" spans="1:7">
      <c r="A61" s="254">
        <v>59</v>
      </c>
      <c r="B61" s="257" t="s">
        <v>2568</v>
      </c>
      <c r="C61" s="257" t="s">
        <v>714</v>
      </c>
      <c r="D61" s="257">
        <v>66.209999999999994</v>
      </c>
      <c r="E61" s="257" t="s">
        <v>1920</v>
      </c>
      <c r="F61" s="257"/>
      <c r="G61" s="254"/>
    </row>
    <row r="62" spans="1:7">
      <c r="A62" s="254">
        <v>60</v>
      </c>
      <c r="B62" s="257" t="s">
        <v>2569</v>
      </c>
      <c r="C62" s="257" t="s">
        <v>714</v>
      </c>
      <c r="D62" s="257">
        <v>66.209999999999994</v>
      </c>
      <c r="E62" s="257" t="s">
        <v>1920</v>
      </c>
      <c r="F62" s="257"/>
      <c r="G62" s="254"/>
    </row>
    <row r="63" spans="1:7">
      <c r="A63" s="254">
        <v>61</v>
      </c>
      <c r="B63" s="257" t="s">
        <v>2570</v>
      </c>
      <c r="C63" s="257" t="s">
        <v>714</v>
      </c>
      <c r="D63" s="257">
        <v>66.209999999999994</v>
      </c>
      <c r="E63" s="257" t="s">
        <v>1920</v>
      </c>
      <c r="F63" s="257"/>
      <c r="G63" s="254"/>
    </row>
    <row r="64" spans="1:7">
      <c r="A64" s="254">
        <v>62</v>
      </c>
      <c r="B64" s="257" t="s">
        <v>2571</v>
      </c>
      <c r="C64" s="257" t="s">
        <v>714</v>
      </c>
      <c r="D64" s="257">
        <v>66.209999999999994</v>
      </c>
      <c r="E64" s="257" t="s">
        <v>1920</v>
      </c>
      <c r="F64" s="257"/>
      <c r="G64" s="254"/>
    </row>
    <row r="65" spans="1:7">
      <c r="A65" s="254">
        <v>63</v>
      </c>
      <c r="B65" s="257" t="s">
        <v>2572</v>
      </c>
      <c r="C65" s="257" t="s">
        <v>714</v>
      </c>
      <c r="D65" s="257">
        <v>66.209999999999994</v>
      </c>
      <c r="E65" s="257" t="s">
        <v>1920</v>
      </c>
      <c r="F65" s="257"/>
      <c r="G65" s="254"/>
    </row>
    <row r="66" spans="1:7">
      <c r="A66" s="254">
        <v>64</v>
      </c>
      <c r="B66" s="257" t="s">
        <v>2573</v>
      </c>
      <c r="C66" s="257" t="s">
        <v>794</v>
      </c>
      <c r="D66" s="257">
        <v>89.99</v>
      </c>
      <c r="E66" s="257" t="s">
        <v>1914</v>
      </c>
      <c r="F66" s="259"/>
      <c r="G66" s="254"/>
    </row>
    <row r="67" spans="1:7">
      <c r="A67" s="254">
        <v>65</v>
      </c>
      <c r="B67" s="257" t="s">
        <v>2574</v>
      </c>
      <c r="C67" s="257" t="s">
        <v>794</v>
      </c>
      <c r="D67" s="257">
        <v>89.99</v>
      </c>
      <c r="E67" s="257" t="s">
        <v>1914</v>
      </c>
      <c r="F67" s="257"/>
      <c r="G67" s="254"/>
    </row>
    <row r="68" spans="1:7">
      <c r="A68" s="254">
        <v>66</v>
      </c>
      <c r="B68" s="257" t="s">
        <v>2575</v>
      </c>
      <c r="C68" s="257" t="s">
        <v>794</v>
      </c>
      <c r="D68" s="257">
        <v>90.19</v>
      </c>
      <c r="E68" s="257" t="s">
        <v>1914</v>
      </c>
      <c r="F68" s="257"/>
      <c r="G68" s="254"/>
    </row>
    <row r="69" spans="1:7">
      <c r="A69" s="254">
        <v>67</v>
      </c>
      <c r="B69" s="257" t="s">
        <v>2576</v>
      </c>
      <c r="C69" s="257" t="s">
        <v>794</v>
      </c>
      <c r="D69" s="257">
        <v>89.99</v>
      </c>
      <c r="E69" s="257" t="s">
        <v>1914</v>
      </c>
      <c r="F69" s="257"/>
      <c r="G69" s="254"/>
    </row>
    <row r="70" spans="1:7">
      <c r="A70" s="254">
        <v>68</v>
      </c>
      <c r="B70" s="257" t="s">
        <v>2577</v>
      </c>
      <c r="C70" s="257" t="s">
        <v>794</v>
      </c>
      <c r="D70" s="257">
        <v>90.19</v>
      </c>
      <c r="E70" s="257" t="s">
        <v>1914</v>
      </c>
      <c r="F70" s="257"/>
      <c r="G70" s="254"/>
    </row>
    <row r="71" spans="1:7">
      <c r="A71" s="254">
        <v>69</v>
      </c>
      <c r="B71" s="257" t="s">
        <v>2578</v>
      </c>
      <c r="C71" s="257" t="s">
        <v>794</v>
      </c>
      <c r="D71" s="257">
        <v>89.99</v>
      </c>
      <c r="E71" s="257" t="s">
        <v>1914</v>
      </c>
      <c r="F71" s="257"/>
      <c r="G71" s="254"/>
    </row>
    <row r="72" spans="1:7">
      <c r="A72" s="254">
        <v>70</v>
      </c>
      <c r="B72" s="257" t="s">
        <v>2579</v>
      </c>
      <c r="C72" s="257" t="s">
        <v>714</v>
      </c>
      <c r="D72" s="257">
        <v>66.209999999999994</v>
      </c>
      <c r="E72" s="257" t="s">
        <v>1920</v>
      </c>
      <c r="F72" s="257"/>
      <c r="G72" s="254"/>
    </row>
    <row r="73" spans="1:7">
      <c r="A73" s="254">
        <v>71</v>
      </c>
      <c r="B73" s="257" t="s">
        <v>2580</v>
      </c>
      <c r="C73" s="257" t="s">
        <v>714</v>
      </c>
      <c r="D73" s="257">
        <v>66.209999999999994</v>
      </c>
      <c r="E73" s="257" t="s">
        <v>1920</v>
      </c>
      <c r="F73" s="257"/>
      <c r="G73" s="254"/>
    </row>
    <row r="74" spans="1:7">
      <c r="A74" s="254">
        <v>72</v>
      </c>
      <c r="B74" s="257" t="s">
        <v>2581</v>
      </c>
      <c r="C74" s="257" t="s">
        <v>714</v>
      </c>
      <c r="D74" s="257">
        <v>66.209999999999994</v>
      </c>
      <c r="E74" s="257" t="s">
        <v>1920</v>
      </c>
      <c r="F74" s="257"/>
      <c r="G74" s="254"/>
    </row>
    <row r="75" spans="1:7">
      <c r="A75" s="254">
        <v>73</v>
      </c>
      <c r="B75" s="257" t="s">
        <v>2582</v>
      </c>
      <c r="C75" s="257" t="s">
        <v>733</v>
      </c>
      <c r="D75" s="261">
        <v>97.97</v>
      </c>
      <c r="E75" s="261" t="s">
        <v>1901</v>
      </c>
      <c r="F75" s="259"/>
      <c r="G75" s="254"/>
    </row>
    <row r="76" spans="1:7">
      <c r="A76" s="254">
        <v>74</v>
      </c>
      <c r="B76" s="257" t="s">
        <v>2583</v>
      </c>
      <c r="C76" s="257" t="s">
        <v>794</v>
      </c>
      <c r="D76" s="257">
        <v>89.31</v>
      </c>
      <c r="E76" s="257" t="s">
        <v>1914</v>
      </c>
      <c r="F76" s="257" t="s">
        <v>2584</v>
      </c>
      <c r="G76" s="254"/>
    </row>
    <row r="77" spans="1:7">
      <c r="A77" s="254">
        <v>75</v>
      </c>
      <c r="B77" s="257" t="s">
        <v>2585</v>
      </c>
      <c r="C77" s="257" t="s">
        <v>794</v>
      </c>
      <c r="D77" s="257">
        <v>89.48</v>
      </c>
      <c r="E77" s="257" t="s">
        <v>1914</v>
      </c>
      <c r="F77" s="257"/>
      <c r="G77" s="254"/>
    </row>
    <row r="78" spans="1:7">
      <c r="A78" s="254">
        <v>76</v>
      </c>
      <c r="B78" s="257" t="s">
        <v>2586</v>
      </c>
      <c r="C78" s="257" t="s">
        <v>794</v>
      </c>
      <c r="D78" s="257">
        <v>89.31</v>
      </c>
      <c r="E78" s="257" t="s">
        <v>1914</v>
      </c>
      <c r="F78" s="257"/>
      <c r="G78" s="254"/>
    </row>
    <row r="79" spans="1:7">
      <c r="A79" s="254">
        <v>77</v>
      </c>
      <c r="B79" s="257" t="s">
        <v>2587</v>
      </c>
      <c r="C79" s="257" t="s">
        <v>794</v>
      </c>
      <c r="D79" s="257">
        <v>89.48</v>
      </c>
      <c r="E79" s="257" t="s">
        <v>1914</v>
      </c>
      <c r="F79" s="257"/>
      <c r="G79" s="254"/>
    </row>
    <row r="80" spans="1:7">
      <c r="A80" s="254">
        <v>78</v>
      </c>
      <c r="B80" s="257" t="s">
        <v>2588</v>
      </c>
      <c r="C80" s="257" t="s">
        <v>794</v>
      </c>
      <c r="D80" s="257">
        <v>89.28</v>
      </c>
      <c r="E80" s="257" t="s">
        <v>1914</v>
      </c>
      <c r="F80" s="257"/>
      <c r="G80" s="254"/>
    </row>
    <row r="81" spans="1:7">
      <c r="A81" s="254">
        <v>79</v>
      </c>
      <c r="B81" s="257" t="s">
        <v>2589</v>
      </c>
      <c r="C81" s="257" t="s">
        <v>794</v>
      </c>
      <c r="D81" s="257">
        <v>89.51</v>
      </c>
      <c r="E81" s="257" t="s">
        <v>1914</v>
      </c>
      <c r="F81" s="257"/>
      <c r="G81" s="254"/>
    </row>
    <row r="82" spans="1:7">
      <c r="A82" s="254">
        <v>80</v>
      </c>
      <c r="B82" s="257" t="s">
        <v>2590</v>
      </c>
      <c r="C82" s="257" t="s">
        <v>794</v>
      </c>
      <c r="D82" s="257">
        <v>90.02</v>
      </c>
      <c r="E82" s="257" t="s">
        <v>1914</v>
      </c>
      <c r="F82" s="259" t="s">
        <v>2591</v>
      </c>
      <c r="G82" s="254"/>
    </row>
    <row r="83" spans="1:7">
      <c r="A83" s="254">
        <v>81</v>
      </c>
      <c r="B83" s="257" t="s">
        <v>2592</v>
      </c>
      <c r="C83" s="257" t="s">
        <v>794</v>
      </c>
      <c r="D83" s="257">
        <v>90.02</v>
      </c>
      <c r="E83" s="257" t="s">
        <v>1914</v>
      </c>
      <c r="F83" s="259" t="s">
        <v>2591</v>
      </c>
      <c r="G83" s="254"/>
    </row>
    <row r="84" spans="1:7">
      <c r="A84" s="254">
        <v>82</v>
      </c>
      <c r="B84" s="257" t="s">
        <v>2593</v>
      </c>
      <c r="C84" s="257" t="s">
        <v>794</v>
      </c>
      <c r="D84" s="257">
        <v>89.82</v>
      </c>
      <c r="E84" s="257" t="s">
        <v>1914</v>
      </c>
      <c r="F84" s="259"/>
      <c r="G84" s="254"/>
    </row>
    <row r="85" spans="1:7">
      <c r="A85" s="254">
        <v>83</v>
      </c>
      <c r="B85" s="257" t="s">
        <v>2594</v>
      </c>
      <c r="C85" s="257" t="s">
        <v>794</v>
      </c>
      <c r="D85" s="257">
        <v>90.02</v>
      </c>
      <c r="E85" s="257" t="s">
        <v>1914</v>
      </c>
      <c r="F85" s="259"/>
      <c r="G85" s="254"/>
    </row>
    <row r="86" spans="1:7">
      <c r="A86" s="254">
        <v>84</v>
      </c>
      <c r="B86" s="257" t="s">
        <v>2595</v>
      </c>
      <c r="C86" s="257" t="s">
        <v>794</v>
      </c>
      <c r="D86" s="257">
        <v>89.82</v>
      </c>
      <c r="E86" s="257" t="s">
        <v>1914</v>
      </c>
      <c r="F86" s="259"/>
      <c r="G86" s="254"/>
    </row>
    <row r="87" spans="1:7">
      <c r="A87" s="254">
        <v>85</v>
      </c>
      <c r="B87" s="257" t="s">
        <v>2596</v>
      </c>
      <c r="C87" s="257" t="s">
        <v>794</v>
      </c>
      <c r="D87" s="257">
        <v>89.82</v>
      </c>
      <c r="E87" s="257" t="s">
        <v>1914</v>
      </c>
      <c r="F87" s="259"/>
      <c r="G87" s="254"/>
    </row>
    <row r="88" spans="1:7">
      <c r="A88" s="254">
        <v>86</v>
      </c>
      <c r="B88" s="257" t="s">
        <v>2597</v>
      </c>
      <c r="C88" s="257" t="s">
        <v>794</v>
      </c>
      <c r="D88" s="257">
        <v>90.6</v>
      </c>
      <c r="E88" s="257" t="s">
        <v>1914</v>
      </c>
      <c r="F88" s="259"/>
      <c r="G88" s="254"/>
    </row>
    <row r="89" spans="1:7">
      <c r="A89" s="254">
        <v>87</v>
      </c>
      <c r="B89" s="257" t="s">
        <v>2598</v>
      </c>
      <c r="C89" s="257" t="s">
        <v>794</v>
      </c>
      <c r="D89" s="257">
        <v>88.88</v>
      </c>
      <c r="E89" s="257" t="s">
        <v>1914</v>
      </c>
      <c r="F89" s="259"/>
      <c r="G89" s="254"/>
    </row>
    <row r="90" spans="1:7">
      <c r="A90" s="254">
        <v>88</v>
      </c>
      <c r="B90" s="257" t="s">
        <v>2599</v>
      </c>
      <c r="C90" s="257" t="s">
        <v>794</v>
      </c>
      <c r="D90" s="257">
        <v>88.71</v>
      </c>
      <c r="E90" s="257" t="s">
        <v>1914</v>
      </c>
      <c r="F90" s="259"/>
      <c r="G90" s="254"/>
    </row>
    <row r="91" spans="1:7">
      <c r="A91" s="254">
        <v>89</v>
      </c>
      <c r="B91" s="257" t="s">
        <v>2600</v>
      </c>
      <c r="C91" s="257" t="s">
        <v>794</v>
      </c>
      <c r="D91" s="257">
        <v>88.88</v>
      </c>
      <c r="E91" s="257" t="s">
        <v>1914</v>
      </c>
      <c r="F91" s="259"/>
      <c r="G91" s="254"/>
    </row>
    <row r="92" spans="1:7">
      <c r="A92" s="254">
        <v>90</v>
      </c>
      <c r="B92" s="257" t="s">
        <v>2601</v>
      </c>
      <c r="C92" s="257" t="s">
        <v>794</v>
      </c>
      <c r="D92" s="257">
        <v>88.71</v>
      </c>
      <c r="E92" s="257" t="s">
        <v>1914</v>
      </c>
      <c r="F92" s="259"/>
      <c r="G92" s="254"/>
    </row>
    <row r="93" spans="1:7">
      <c r="A93" s="254">
        <v>91</v>
      </c>
      <c r="B93" s="257" t="s">
        <v>2602</v>
      </c>
      <c r="C93" s="257" t="s">
        <v>794</v>
      </c>
      <c r="D93" s="257">
        <v>88.88</v>
      </c>
      <c r="E93" s="257" t="s">
        <v>1914</v>
      </c>
      <c r="F93" s="259"/>
      <c r="G93" s="254"/>
    </row>
    <row r="94" spans="1:7">
      <c r="A94" s="254">
        <v>92</v>
      </c>
      <c r="B94" s="257" t="s">
        <v>2603</v>
      </c>
      <c r="C94" s="257" t="s">
        <v>794</v>
      </c>
      <c r="D94" s="257">
        <v>88.71</v>
      </c>
      <c r="E94" s="257" t="s">
        <v>1914</v>
      </c>
      <c r="F94" s="259"/>
      <c r="G94" s="254"/>
    </row>
    <row r="95" spans="1:7">
      <c r="A95" s="254">
        <v>93</v>
      </c>
      <c r="B95" s="257" t="s">
        <v>2604</v>
      </c>
      <c r="C95" s="257" t="s">
        <v>794</v>
      </c>
      <c r="D95" s="257">
        <v>88.68</v>
      </c>
      <c r="E95" s="257" t="s">
        <v>1914</v>
      </c>
      <c r="F95" s="258"/>
      <c r="G95" s="254"/>
    </row>
    <row r="96" spans="1:7">
      <c r="A96" s="254">
        <v>94</v>
      </c>
      <c r="B96" s="257" t="s">
        <v>2605</v>
      </c>
      <c r="C96" s="257" t="s">
        <v>794</v>
      </c>
      <c r="D96" s="257">
        <v>88.88</v>
      </c>
      <c r="E96" s="257" t="s">
        <v>1914</v>
      </c>
      <c r="F96" s="258"/>
      <c r="G96" s="254"/>
    </row>
    <row r="97" spans="1:7">
      <c r="A97" s="254">
        <v>95</v>
      </c>
      <c r="B97" s="257" t="s">
        <v>2606</v>
      </c>
      <c r="C97" s="257" t="s">
        <v>794</v>
      </c>
      <c r="D97" s="257">
        <v>88.68</v>
      </c>
      <c r="E97" s="257" t="s">
        <v>1914</v>
      </c>
      <c r="F97" s="258"/>
      <c r="G97" s="254"/>
    </row>
    <row r="98" spans="1:7">
      <c r="A98" s="254">
        <v>96</v>
      </c>
      <c r="B98" s="257" t="s">
        <v>2607</v>
      </c>
      <c r="C98" s="257" t="s">
        <v>794</v>
      </c>
      <c r="D98" s="257">
        <v>88.88</v>
      </c>
      <c r="E98" s="257" t="s">
        <v>1914</v>
      </c>
      <c r="F98" s="258"/>
      <c r="G98" s="254"/>
    </row>
    <row r="99" spans="1:7">
      <c r="A99" s="254">
        <v>97</v>
      </c>
      <c r="B99" s="257" t="s">
        <v>2608</v>
      </c>
      <c r="C99" s="257" t="s">
        <v>794</v>
      </c>
      <c r="D99" s="257">
        <v>88.68</v>
      </c>
      <c r="E99" s="257" t="s">
        <v>1914</v>
      </c>
      <c r="F99" s="259"/>
      <c r="G99" s="254"/>
    </row>
    <row r="100" spans="1:7">
      <c r="A100" s="254">
        <v>98</v>
      </c>
      <c r="B100" s="257" t="s">
        <v>2609</v>
      </c>
      <c r="C100" s="257" t="s">
        <v>794</v>
      </c>
      <c r="D100" s="257">
        <v>88.88</v>
      </c>
      <c r="E100" s="257" t="s">
        <v>1914</v>
      </c>
      <c r="F100" s="259"/>
      <c r="G100" s="254"/>
    </row>
    <row r="101" spans="1:7">
      <c r="A101" s="254">
        <v>99</v>
      </c>
      <c r="B101" s="257" t="s">
        <v>2610</v>
      </c>
      <c r="C101" s="257" t="s">
        <v>794</v>
      </c>
      <c r="D101" s="257">
        <v>88.68</v>
      </c>
      <c r="E101" s="257" t="s">
        <v>1914</v>
      </c>
      <c r="F101" s="258"/>
      <c r="G101" s="254"/>
    </row>
    <row r="102" spans="1:7">
      <c r="A102" s="254">
        <v>100</v>
      </c>
      <c r="B102" s="257" t="s">
        <v>2611</v>
      </c>
      <c r="C102" s="257" t="s">
        <v>794</v>
      </c>
      <c r="D102" s="257">
        <v>88.88</v>
      </c>
      <c r="E102" s="257" t="s">
        <v>1914</v>
      </c>
      <c r="F102" s="259"/>
      <c r="G102" s="254"/>
    </row>
    <row r="103" spans="1:7">
      <c r="A103" s="254">
        <v>101</v>
      </c>
      <c r="B103" s="257" t="s">
        <v>2612</v>
      </c>
      <c r="C103" s="257" t="s">
        <v>794</v>
      </c>
      <c r="D103" s="257">
        <v>88.68</v>
      </c>
      <c r="E103" s="257" t="s">
        <v>1914</v>
      </c>
      <c r="F103" s="258"/>
      <c r="G103" s="254"/>
    </row>
    <row r="104" spans="1:7">
      <c r="A104" s="254">
        <v>102</v>
      </c>
      <c r="B104" s="257" t="s">
        <v>2613</v>
      </c>
      <c r="C104" s="257" t="s">
        <v>794</v>
      </c>
      <c r="D104" s="257">
        <v>88.88</v>
      </c>
      <c r="E104" s="257" t="s">
        <v>1914</v>
      </c>
      <c r="F104" s="258"/>
      <c r="G104" s="254"/>
    </row>
    <row r="105" spans="1:7">
      <c r="A105" s="254">
        <v>103</v>
      </c>
      <c r="B105" s="257" t="s">
        <v>2614</v>
      </c>
      <c r="C105" s="257" t="s">
        <v>794</v>
      </c>
      <c r="D105" s="257">
        <v>88.68</v>
      </c>
      <c r="E105" s="257" t="s">
        <v>1914</v>
      </c>
      <c r="F105" s="259"/>
      <c r="G105" s="254"/>
    </row>
    <row r="106" spans="1:7">
      <c r="A106" s="254">
        <v>104</v>
      </c>
      <c r="B106" s="257" t="s">
        <v>2615</v>
      </c>
      <c r="C106" s="257" t="s">
        <v>794</v>
      </c>
      <c r="D106" s="257">
        <v>88.88</v>
      </c>
      <c r="E106" s="257" t="s">
        <v>1914</v>
      </c>
      <c r="F106" s="258"/>
      <c r="G106" s="254"/>
    </row>
    <row r="107" spans="1:7">
      <c r="A107" s="254">
        <v>105</v>
      </c>
      <c r="B107" s="257" t="s">
        <v>2616</v>
      </c>
      <c r="C107" s="257" t="s">
        <v>794</v>
      </c>
      <c r="D107" s="257">
        <v>88.88</v>
      </c>
      <c r="E107" s="257" t="s">
        <v>1914</v>
      </c>
      <c r="F107" s="259"/>
      <c r="G107" s="254"/>
    </row>
    <row r="108" spans="1:7">
      <c r="A108" s="254">
        <v>106</v>
      </c>
      <c r="B108" s="257" t="s">
        <v>2617</v>
      </c>
      <c r="C108" s="257" t="s">
        <v>794</v>
      </c>
      <c r="D108" s="257">
        <v>88.68</v>
      </c>
      <c r="E108" s="257" t="s">
        <v>1914</v>
      </c>
      <c r="F108" s="259"/>
      <c r="G108" s="254"/>
    </row>
    <row r="109" spans="1:7">
      <c r="A109" s="254">
        <v>107</v>
      </c>
      <c r="B109" s="257" t="s">
        <v>2618</v>
      </c>
      <c r="C109" s="257" t="s">
        <v>794</v>
      </c>
      <c r="D109" s="257">
        <v>88.88</v>
      </c>
      <c r="E109" s="257" t="s">
        <v>1914</v>
      </c>
      <c r="F109" s="259"/>
      <c r="G109" s="254"/>
    </row>
    <row r="110" spans="1:7">
      <c r="A110" s="254">
        <v>108</v>
      </c>
      <c r="B110" s="257" t="s">
        <v>2619</v>
      </c>
      <c r="C110" s="257" t="s">
        <v>794</v>
      </c>
      <c r="D110" s="257">
        <v>89.47</v>
      </c>
      <c r="E110" s="257" t="s">
        <v>1914</v>
      </c>
      <c r="F110" s="257"/>
      <c r="G110" s="254"/>
    </row>
    <row r="111" spans="1:7">
      <c r="A111" s="254">
        <v>109</v>
      </c>
      <c r="B111" s="257" t="s">
        <v>2620</v>
      </c>
      <c r="C111" s="257" t="s">
        <v>794</v>
      </c>
      <c r="D111" s="257">
        <v>89.47</v>
      </c>
      <c r="E111" s="257" t="s">
        <v>1914</v>
      </c>
      <c r="F111" s="257"/>
      <c r="G111" s="254"/>
    </row>
    <row r="112" spans="1:7">
      <c r="A112" s="254">
        <v>110</v>
      </c>
      <c r="B112" s="257" t="s">
        <v>2621</v>
      </c>
      <c r="C112" s="257" t="s">
        <v>794</v>
      </c>
      <c r="D112" s="257">
        <v>89.67</v>
      </c>
      <c r="E112" s="257" t="s">
        <v>1914</v>
      </c>
      <c r="F112" s="257"/>
      <c r="G112" s="254"/>
    </row>
    <row r="113" spans="1:7">
      <c r="A113" s="254">
        <v>111</v>
      </c>
      <c r="B113" s="257" t="s">
        <v>2622</v>
      </c>
      <c r="C113" s="257" t="s">
        <v>794</v>
      </c>
      <c r="D113" s="257">
        <v>89.47</v>
      </c>
      <c r="E113" s="257" t="s">
        <v>1914</v>
      </c>
      <c r="F113" s="259"/>
      <c r="G113" s="254"/>
    </row>
    <row r="114" spans="1:7">
      <c r="A114" s="254">
        <v>112</v>
      </c>
      <c r="B114" s="257" t="s">
        <v>2623</v>
      </c>
      <c r="C114" s="257" t="s">
        <v>794</v>
      </c>
      <c r="D114" s="257">
        <v>89.47</v>
      </c>
      <c r="E114" s="257" t="s">
        <v>1914</v>
      </c>
      <c r="F114" s="257"/>
      <c r="G114" s="254"/>
    </row>
    <row r="115" spans="1:7">
      <c r="A115" s="254">
        <v>113</v>
      </c>
      <c r="B115" s="257" t="s">
        <v>2624</v>
      </c>
      <c r="C115" s="257" t="s">
        <v>794</v>
      </c>
      <c r="D115" s="257">
        <v>89.67</v>
      </c>
      <c r="E115" s="257" t="s">
        <v>1914</v>
      </c>
      <c r="F115" s="257"/>
      <c r="G115" s="254"/>
    </row>
    <row r="116" spans="1:7">
      <c r="A116" s="254">
        <v>114</v>
      </c>
      <c r="B116" s="257" t="s">
        <v>2625</v>
      </c>
      <c r="C116" s="257" t="s">
        <v>794</v>
      </c>
      <c r="D116" s="257">
        <v>89.47</v>
      </c>
      <c r="E116" s="257" t="s">
        <v>1914</v>
      </c>
      <c r="F116" s="257"/>
      <c r="G116" s="254"/>
    </row>
    <row r="117" spans="1:7">
      <c r="A117" s="254">
        <v>115</v>
      </c>
      <c r="B117" s="257" t="s">
        <v>2626</v>
      </c>
      <c r="C117" s="257" t="s">
        <v>794</v>
      </c>
      <c r="D117" s="257">
        <v>89.47</v>
      </c>
      <c r="E117" s="257" t="s">
        <v>1914</v>
      </c>
      <c r="F117" s="257"/>
      <c r="G117" s="254"/>
    </row>
    <row r="118" spans="1:7">
      <c r="A118" s="254">
        <v>116</v>
      </c>
      <c r="B118" s="257" t="s">
        <v>2627</v>
      </c>
      <c r="C118" s="257" t="s">
        <v>714</v>
      </c>
      <c r="D118" s="257">
        <v>66.34</v>
      </c>
      <c r="E118" s="257" t="s">
        <v>1920</v>
      </c>
      <c r="F118" s="257"/>
      <c r="G118" s="254"/>
    </row>
    <row r="119" spans="1:7">
      <c r="A119" s="254">
        <v>117</v>
      </c>
      <c r="B119" s="257" t="s">
        <v>2628</v>
      </c>
      <c r="C119" s="257" t="s">
        <v>714</v>
      </c>
      <c r="D119" s="257">
        <v>66.34</v>
      </c>
      <c r="E119" s="257" t="s">
        <v>1920</v>
      </c>
      <c r="F119" s="257"/>
      <c r="G119" s="254"/>
    </row>
    <row r="120" spans="1:7">
      <c r="A120" s="254">
        <v>118</v>
      </c>
      <c r="B120" s="257" t="s">
        <v>2629</v>
      </c>
      <c r="C120" s="257" t="s">
        <v>714</v>
      </c>
      <c r="D120" s="257">
        <v>66.34</v>
      </c>
      <c r="E120" s="257" t="s">
        <v>1920</v>
      </c>
      <c r="F120" s="257"/>
      <c r="G120" s="254"/>
    </row>
    <row r="121" spans="1:7">
      <c r="A121" s="254">
        <v>119</v>
      </c>
      <c r="B121" s="257" t="s">
        <v>2630</v>
      </c>
      <c r="C121" s="257" t="s">
        <v>714</v>
      </c>
      <c r="D121" s="257">
        <v>66.34</v>
      </c>
      <c r="E121" s="257" t="s">
        <v>1920</v>
      </c>
      <c r="F121" s="257"/>
      <c r="G121" s="254"/>
    </row>
    <row r="122" spans="1:7">
      <c r="A122" s="254">
        <v>120</v>
      </c>
      <c r="B122" s="257" t="s">
        <v>2631</v>
      </c>
      <c r="C122" s="257" t="s">
        <v>714</v>
      </c>
      <c r="D122" s="257">
        <v>66.34</v>
      </c>
      <c r="E122" s="257" t="s">
        <v>1920</v>
      </c>
      <c r="F122" s="257"/>
      <c r="G122" s="254"/>
    </row>
    <row r="123" spans="1:7">
      <c r="A123" s="254">
        <v>121</v>
      </c>
      <c r="B123" s="257" t="s">
        <v>2632</v>
      </c>
      <c r="C123" s="257" t="s">
        <v>714</v>
      </c>
      <c r="D123" s="257">
        <v>66.34</v>
      </c>
      <c r="E123" s="257" t="s">
        <v>1920</v>
      </c>
      <c r="F123" s="257"/>
      <c r="G123" s="254"/>
    </row>
    <row r="124" spans="1:7">
      <c r="A124" s="254">
        <v>122</v>
      </c>
      <c r="B124" s="257" t="s">
        <v>2633</v>
      </c>
      <c r="C124" s="257" t="s">
        <v>714</v>
      </c>
      <c r="D124" s="257">
        <v>66.34</v>
      </c>
      <c r="E124" s="257" t="s">
        <v>1920</v>
      </c>
      <c r="F124" s="257"/>
      <c r="G124" s="254"/>
    </row>
    <row r="125" spans="1:7">
      <c r="A125" s="254">
        <v>123</v>
      </c>
      <c r="B125" s="257" t="s">
        <v>2634</v>
      </c>
      <c r="C125" s="257" t="s">
        <v>794</v>
      </c>
      <c r="D125" s="257">
        <v>90.36</v>
      </c>
      <c r="E125" s="257" t="s">
        <v>1914</v>
      </c>
      <c r="F125" s="259" t="s">
        <v>2635</v>
      </c>
      <c r="G125" s="254"/>
    </row>
    <row r="126" spans="1:7">
      <c r="A126" s="254">
        <v>124</v>
      </c>
      <c r="B126" s="257" t="s">
        <v>2636</v>
      </c>
      <c r="C126" s="257" t="s">
        <v>714</v>
      </c>
      <c r="D126" s="257">
        <v>66.34</v>
      </c>
      <c r="E126" s="257" t="s">
        <v>1920</v>
      </c>
      <c r="F126" s="259"/>
      <c r="G126" s="254"/>
    </row>
    <row r="127" spans="1:7">
      <c r="A127" s="254">
        <v>125</v>
      </c>
      <c r="B127" s="257" t="s">
        <v>2637</v>
      </c>
      <c r="C127" s="257" t="s">
        <v>714</v>
      </c>
      <c r="D127" s="257">
        <v>66.34</v>
      </c>
      <c r="E127" s="257" t="s">
        <v>1920</v>
      </c>
      <c r="F127" s="259"/>
      <c r="G127" s="254"/>
    </row>
    <row r="128" spans="1:7">
      <c r="A128" s="254">
        <v>126</v>
      </c>
      <c r="B128" s="257" t="s">
        <v>2638</v>
      </c>
      <c r="C128" s="257" t="s">
        <v>714</v>
      </c>
      <c r="D128" s="257">
        <v>66.34</v>
      </c>
      <c r="E128" s="257" t="s">
        <v>1920</v>
      </c>
      <c r="F128" s="257"/>
      <c r="G128" s="254"/>
    </row>
    <row r="129" spans="1:7">
      <c r="A129" s="254">
        <v>127</v>
      </c>
      <c r="B129" s="257" t="s">
        <v>2639</v>
      </c>
      <c r="C129" s="257" t="s">
        <v>714</v>
      </c>
      <c r="D129" s="257">
        <v>66.34</v>
      </c>
      <c r="E129" s="257" t="s">
        <v>1920</v>
      </c>
      <c r="F129" s="257"/>
      <c r="G129" s="254"/>
    </row>
    <row r="130" spans="1:7">
      <c r="A130" s="254">
        <v>128</v>
      </c>
      <c r="B130" s="257" t="s">
        <v>2640</v>
      </c>
      <c r="C130" s="257" t="s">
        <v>714</v>
      </c>
      <c r="D130" s="257">
        <v>66.34</v>
      </c>
      <c r="E130" s="257" t="s">
        <v>1920</v>
      </c>
      <c r="F130" s="257"/>
      <c r="G130" s="254"/>
    </row>
    <row r="131" spans="1:7">
      <c r="A131" s="254">
        <v>129</v>
      </c>
      <c r="B131" s="257" t="s">
        <v>2641</v>
      </c>
      <c r="C131" s="257" t="s">
        <v>714</v>
      </c>
      <c r="D131" s="257">
        <v>66.34</v>
      </c>
      <c r="E131" s="257" t="s">
        <v>1920</v>
      </c>
      <c r="F131" s="257"/>
      <c r="G131" s="254"/>
    </row>
    <row r="132" spans="1:7">
      <c r="A132" s="254">
        <v>130</v>
      </c>
      <c r="B132" s="257" t="s">
        <v>2642</v>
      </c>
      <c r="C132" s="257" t="s">
        <v>794</v>
      </c>
      <c r="D132" s="257">
        <v>90.03</v>
      </c>
      <c r="E132" s="257" t="s">
        <v>1914</v>
      </c>
      <c r="F132" s="259"/>
      <c r="G132" s="254"/>
    </row>
    <row r="133" spans="1:7">
      <c r="A133" s="254">
        <v>131</v>
      </c>
      <c r="B133" s="257" t="s">
        <v>2643</v>
      </c>
      <c r="C133" s="257" t="s">
        <v>794</v>
      </c>
      <c r="D133" s="257">
        <v>90.03</v>
      </c>
      <c r="E133" s="257" t="s">
        <v>1914</v>
      </c>
      <c r="F133" s="259" t="s">
        <v>2635</v>
      </c>
      <c r="G133" s="254"/>
    </row>
    <row r="134" spans="1:7">
      <c r="A134" s="254">
        <v>132</v>
      </c>
      <c r="B134" s="257" t="s">
        <v>2644</v>
      </c>
      <c r="C134" s="257" t="s">
        <v>794</v>
      </c>
      <c r="D134" s="257">
        <v>89.83</v>
      </c>
      <c r="E134" s="257" t="s">
        <v>1914</v>
      </c>
      <c r="F134" s="259" t="s">
        <v>2584</v>
      </c>
      <c r="G134" s="254"/>
    </row>
    <row r="135" spans="1:7">
      <c r="A135" s="254">
        <v>133</v>
      </c>
      <c r="B135" s="257" t="s">
        <v>2645</v>
      </c>
      <c r="C135" s="257" t="s">
        <v>794</v>
      </c>
      <c r="D135" s="257">
        <v>90.61</v>
      </c>
      <c r="E135" s="257" t="s">
        <v>1914</v>
      </c>
      <c r="F135" s="259"/>
      <c r="G135" s="254"/>
    </row>
    <row r="136" spans="1:7">
      <c r="A136" s="254">
        <v>134</v>
      </c>
      <c r="B136" s="257" t="s">
        <v>2646</v>
      </c>
      <c r="C136" s="257" t="s">
        <v>794</v>
      </c>
      <c r="D136" s="257">
        <v>90.03</v>
      </c>
      <c r="E136" s="257" t="s">
        <v>1914</v>
      </c>
      <c r="F136" s="259"/>
      <c r="G136" s="254"/>
    </row>
    <row r="137" spans="1:7">
      <c r="A137" s="254">
        <v>135</v>
      </c>
      <c r="B137" s="257" t="s">
        <v>2647</v>
      </c>
      <c r="C137" s="257" t="s">
        <v>794</v>
      </c>
      <c r="D137" s="257">
        <v>89.83</v>
      </c>
      <c r="E137" s="257" t="s">
        <v>1914</v>
      </c>
      <c r="F137" s="257"/>
      <c r="G137" s="254"/>
    </row>
    <row r="138" spans="1:7">
      <c r="A138" s="254">
        <v>136</v>
      </c>
      <c r="B138" s="257" t="s">
        <v>2648</v>
      </c>
      <c r="C138" s="257" t="s">
        <v>794</v>
      </c>
      <c r="D138" s="257">
        <v>89.18</v>
      </c>
      <c r="E138" s="257" t="s">
        <v>1914</v>
      </c>
      <c r="F138" s="257"/>
      <c r="G138" s="254"/>
    </row>
    <row r="139" spans="1:7">
      <c r="A139" s="254">
        <v>137</v>
      </c>
      <c r="B139" s="257" t="s">
        <v>2649</v>
      </c>
      <c r="C139" s="257" t="s">
        <v>794</v>
      </c>
      <c r="D139" s="257">
        <v>89.39</v>
      </c>
      <c r="E139" s="257" t="s">
        <v>1914</v>
      </c>
      <c r="F139" s="257"/>
      <c r="G139" s="254"/>
    </row>
    <row r="140" spans="1:7">
      <c r="A140" s="254">
        <v>138</v>
      </c>
      <c r="B140" s="257" t="s">
        <v>2650</v>
      </c>
      <c r="C140" s="257" t="s">
        <v>714</v>
      </c>
      <c r="D140" s="257">
        <v>65.62</v>
      </c>
      <c r="E140" s="257" t="s">
        <v>1920</v>
      </c>
      <c r="F140" s="257"/>
      <c r="G140" s="254"/>
    </row>
    <row r="141" spans="1:7">
      <c r="A141" s="254">
        <v>139</v>
      </c>
      <c r="B141" s="257" t="s">
        <v>2651</v>
      </c>
      <c r="C141" s="257" t="s">
        <v>794</v>
      </c>
      <c r="D141" s="257">
        <v>89.77</v>
      </c>
      <c r="E141" s="257" t="s">
        <v>1914</v>
      </c>
      <c r="F141" s="259" t="s">
        <v>2584</v>
      </c>
      <c r="G141" s="254"/>
    </row>
    <row r="142" spans="1:7">
      <c r="A142" s="254">
        <v>140</v>
      </c>
      <c r="B142" s="257" t="s">
        <v>2652</v>
      </c>
      <c r="C142" s="257" t="s">
        <v>794</v>
      </c>
      <c r="D142" s="257">
        <v>89.57</v>
      </c>
      <c r="E142" s="257" t="s">
        <v>1914</v>
      </c>
      <c r="F142" s="259" t="s">
        <v>2653</v>
      </c>
      <c r="G142" s="254"/>
    </row>
    <row r="143" spans="1:7">
      <c r="A143" s="254">
        <v>141</v>
      </c>
      <c r="B143" s="257" t="s">
        <v>2654</v>
      </c>
      <c r="C143" s="257" t="s">
        <v>794</v>
      </c>
      <c r="D143" s="257">
        <v>89.57</v>
      </c>
      <c r="E143" s="257" t="s">
        <v>1914</v>
      </c>
      <c r="F143" s="257"/>
      <c r="G143" s="254"/>
    </row>
    <row r="144" spans="1:7">
      <c r="A144" s="254">
        <v>142</v>
      </c>
      <c r="B144" s="257" t="s">
        <v>2655</v>
      </c>
      <c r="C144" s="257" t="s">
        <v>794</v>
      </c>
      <c r="D144" s="257">
        <v>90.35</v>
      </c>
      <c r="E144" s="257" t="s">
        <v>1914</v>
      </c>
      <c r="F144" s="257"/>
      <c r="G144" s="254"/>
    </row>
    <row r="145" spans="1:7">
      <c r="A145" s="254">
        <v>143</v>
      </c>
      <c r="B145" s="257" t="s">
        <v>2656</v>
      </c>
      <c r="C145" s="257" t="s">
        <v>714</v>
      </c>
      <c r="D145" s="257">
        <v>66.34</v>
      </c>
      <c r="E145" s="257" t="s">
        <v>1920</v>
      </c>
      <c r="F145" s="257"/>
      <c r="G145" s="254"/>
    </row>
    <row r="146" spans="1:7">
      <c r="A146" s="254">
        <v>144</v>
      </c>
      <c r="B146" s="257" t="s">
        <v>2657</v>
      </c>
      <c r="C146" s="257" t="s">
        <v>794</v>
      </c>
      <c r="D146" s="257">
        <v>90.16</v>
      </c>
      <c r="E146" s="257" t="s">
        <v>1914</v>
      </c>
      <c r="F146" s="257"/>
      <c r="G146" s="254"/>
    </row>
    <row r="147" spans="1:7">
      <c r="A147" s="254">
        <v>145</v>
      </c>
      <c r="B147" s="257" t="s">
        <v>2658</v>
      </c>
      <c r="C147" s="257" t="s">
        <v>714</v>
      </c>
      <c r="D147" s="257">
        <v>66.34</v>
      </c>
      <c r="E147" s="257" t="s">
        <v>1920</v>
      </c>
      <c r="F147" s="257"/>
      <c r="G147" s="254"/>
    </row>
    <row r="148" spans="1:7">
      <c r="A148" s="254">
        <v>146</v>
      </c>
      <c r="B148" s="257" t="s">
        <v>2659</v>
      </c>
      <c r="C148" s="257" t="s">
        <v>714</v>
      </c>
      <c r="D148" s="257">
        <v>66.34</v>
      </c>
      <c r="E148" s="257" t="s">
        <v>1920</v>
      </c>
      <c r="F148" s="257"/>
      <c r="G148" s="254"/>
    </row>
    <row r="149" spans="1:7">
      <c r="A149" s="254">
        <v>147</v>
      </c>
      <c r="B149" s="257" t="s">
        <v>2660</v>
      </c>
      <c r="C149" s="257" t="s">
        <v>794</v>
      </c>
      <c r="D149" s="257">
        <v>90.03</v>
      </c>
      <c r="E149" s="257" t="s">
        <v>1914</v>
      </c>
      <c r="F149" s="259" t="s">
        <v>2661</v>
      </c>
      <c r="G149" s="254"/>
    </row>
    <row r="150" spans="1:7">
      <c r="A150" s="254">
        <v>148</v>
      </c>
      <c r="B150" s="257" t="s">
        <v>2662</v>
      </c>
      <c r="C150" s="257" t="s">
        <v>794</v>
      </c>
      <c r="D150" s="257">
        <v>90.03</v>
      </c>
      <c r="E150" s="257" t="s">
        <v>1914</v>
      </c>
      <c r="F150" s="259"/>
      <c r="G150" s="254"/>
    </row>
    <row r="151" spans="1:7">
      <c r="A151" s="254">
        <v>149</v>
      </c>
      <c r="B151" s="257" t="s">
        <v>2663</v>
      </c>
      <c r="C151" s="257" t="s">
        <v>794</v>
      </c>
      <c r="D151" s="257">
        <v>90.03</v>
      </c>
      <c r="E151" s="257" t="s">
        <v>1914</v>
      </c>
      <c r="F151" s="259"/>
      <c r="G151" s="254"/>
    </row>
    <row r="152" spans="1:7">
      <c r="A152" s="254">
        <v>150</v>
      </c>
      <c r="B152" s="257" t="s">
        <v>2664</v>
      </c>
      <c r="C152" s="257" t="s">
        <v>794</v>
      </c>
      <c r="D152" s="257">
        <v>89.83</v>
      </c>
      <c r="E152" s="257" t="s">
        <v>1914</v>
      </c>
      <c r="F152" s="259"/>
      <c r="G152" s="254"/>
    </row>
    <row r="153" spans="1:7">
      <c r="A153" s="254">
        <v>151</v>
      </c>
      <c r="B153" s="257" t="s">
        <v>2665</v>
      </c>
      <c r="C153" s="257" t="s">
        <v>794</v>
      </c>
      <c r="D153" s="257">
        <v>89.83</v>
      </c>
      <c r="E153" s="257" t="s">
        <v>1914</v>
      </c>
      <c r="F153" s="259"/>
      <c r="G153" s="254"/>
    </row>
    <row r="154" spans="1:7">
      <c r="A154" s="254">
        <v>152</v>
      </c>
      <c r="B154" s="257" t="s">
        <v>2666</v>
      </c>
      <c r="C154" s="257" t="s">
        <v>794</v>
      </c>
      <c r="D154" s="257">
        <v>90.03</v>
      </c>
      <c r="E154" s="257" t="s">
        <v>1914</v>
      </c>
      <c r="F154" s="259"/>
      <c r="G154" s="254"/>
    </row>
    <row r="155" spans="1:7">
      <c r="A155" s="254">
        <v>153</v>
      </c>
      <c r="B155" s="257" t="s">
        <v>2667</v>
      </c>
      <c r="C155" s="257" t="s">
        <v>794</v>
      </c>
      <c r="D155" s="257">
        <v>90.03</v>
      </c>
      <c r="E155" s="257" t="s">
        <v>1914</v>
      </c>
      <c r="F155" s="259"/>
      <c r="G155" s="254"/>
    </row>
    <row r="156" spans="1:7">
      <c r="A156" s="254">
        <v>154</v>
      </c>
      <c r="B156" s="257" t="s">
        <v>2668</v>
      </c>
      <c r="C156" s="257" t="s">
        <v>794</v>
      </c>
      <c r="D156" s="257">
        <v>90.03</v>
      </c>
      <c r="E156" s="257" t="s">
        <v>1914</v>
      </c>
      <c r="F156" s="259" t="s">
        <v>2661</v>
      </c>
      <c r="G156" s="254"/>
    </row>
    <row r="157" spans="1:7">
      <c r="A157" s="254">
        <v>155</v>
      </c>
      <c r="B157" s="257" t="s">
        <v>2669</v>
      </c>
      <c r="C157" s="257" t="s">
        <v>794</v>
      </c>
      <c r="D157" s="257">
        <v>89.64</v>
      </c>
      <c r="E157" s="257" t="s">
        <v>1914</v>
      </c>
      <c r="F157" s="259" t="s">
        <v>2670</v>
      </c>
      <c r="G157" s="254"/>
    </row>
    <row r="158" spans="1:7">
      <c r="A158" s="254">
        <v>156</v>
      </c>
      <c r="B158" s="257" t="s">
        <v>2671</v>
      </c>
      <c r="C158" s="257" t="s">
        <v>794</v>
      </c>
      <c r="D158" s="257">
        <v>89.64</v>
      </c>
      <c r="E158" s="257" t="s">
        <v>1914</v>
      </c>
      <c r="F158" s="259"/>
      <c r="G158" s="254"/>
    </row>
    <row r="159" spans="1:7">
      <c r="A159" s="254">
        <v>157</v>
      </c>
      <c r="B159" s="257" t="s">
        <v>2672</v>
      </c>
      <c r="C159" s="257" t="s">
        <v>794</v>
      </c>
      <c r="D159" s="257">
        <v>89.44</v>
      </c>
      <c r="E159" s="257" t="s">
        <v>1914</v>
      </c>
      <c r="F159" s="259"/>
      <c r="G159" s="254"/>
    </row>
    <row r="160" spans="1:7">
      <c r="A160" s="254">
        <v>158</v>
      </c>
      <c r="B160" s="257" t="s">
        <v>2673</v>
      </c>
      <c r="C160" s="257" t="s">
        <v>794</v>
      </c>
      <c r="D160" s="257">
        <v>89.64</v>
      </c>
      <c r="E160" s="257" t="s">
        <v>1914</v>
      </c>
      <c r="F160" s="259"/>
      <c r="G160" s="254"/>
    </row>
    <row r="161" spans="1:7">
      <c r="A161" s="254">
        <v>159</v>
      </c>
      <c r="B161" s="257" t="s">
        <v>2674</v>
      </c>
      <c r="C161" s="257" t="s">
        <v>794</v>
      </c>
      <c r="D161" s="257">
        <v>89.44</v>
      </c>
      <c r="E161" s="257" t="s">
        <v>1914</v>
      </c>
      <c r="F161" s="259" t="s">
        <v>2670</v>
      </c>
      <c r="G161" s="254"/>
    </row>
    <row r="162" spans="1:7">
      <c r="A162" s="254">
        <v>160</v>
      </c>
      <c r="B162" s="257" t="s">
        <v>2675</v>
      </c>
      <c r="C162" s="257" t="s">
        <v>714</v>
      </c>
      <c r="D162" s="257">
        <v>66.34</v>
      </c>
      <c r="E162" s="257" t="s">
        <v>1920</v>
      </c>
      <c r="F162" s="257"/>
      <c r="G162" s="254"/>
    </row>
    <row r="163" spans="1:7">
      <c r="A163" s="254">
        <v>161</v>
      </c>
      <c r="B163" s="257" t="s">
        <v>2676</v>
      </c>
      <c r="C163" s="257" t="s">
        <v>714</v>
      </c>
      <c r="D163" s="257">
        <v>66.34</v>
      </c>
      <c r="E163" s="257" t="s">
        <v>1920</v>
      </c>
      <c r="F163" s="257"/>
      <c r="G163" s="254"/>
    </row>
    <row r="164" spans="1:7">
      <c r="A164" s="254">
        <v>162</v>
      </c>
      <c r="B164" s="257" t="s">
        <v>2677</v>
      </c>
      <c r="C164" s="257" t="s">
        <v>714</v>
      </c>
      <c r="D164" s="257">
        <v>66.34</v>
      </c>
      <c r="E164" s="257" t="s">
        <v>1920</v>
      </c>
      <c r="F164" s="257"/>
      <c r="G164" s="254"/>
    </row>
    <row r="165" spans="1:7">
      <c r="A165" s="254">
        <v>163</v>
      </c>
      <c r="B165" s="257" t="s">
        <v>2678</v>
      </c>
      <c r="C165" s="257" t="s">
        <v>733</v>
      </c>
      <c r="D165" s="257">
        <v>108.49</v>
      </c>
      <c r="E165" s="257" t="s">
        <v>1955</v>
      </c>
      <c r="F165" s="259"/>
      <c r="G165" s="254"/>
    </row>
    <row r="166" spans="1:7">
      <c r="A166" s="254">
        <v>164</v>
      </c>
      <c r="B166" s="257" t="s">
        <v>2679</v>
      </c>
      <c r="C166" s="257" t="s">
        <v>714</v>
      </c>
      <c r="D166" s="257">
        <v>66.34</v>
      </c>
      <c r="E166" s="257" t="s">
        <v>1920</v>
      </c>
      <c r="F166" s="257"/>
      <c r="G166" s="254"/>
    </row>
    <row r="167" spans="1:7">
      <c r="A167" s="254">
        <v>165</v>
      </c>
      <c r="B167" s="257" t="s">
        <v>2680</v>
      </c>
      <c r="C167" s="257" t="s">
        <v>733</v>
      </c>
      <c r="D167" s="257">
        <v>108.49</v>
      </c>
      <c r="E167" s="257" t="s">
        <v>1955</v>
      </c>
      <c r="F167" s="259"/>
      <c r="G167" s="254"/>
    </row>
    <row r="168" spans="1:7">
      <c r="A168" s="254">
        <v>166</v>
      </c>
      <c r="B168" s="257" t="s">
        <v>2681</v>
      </c>
      <c r="C168" s="257" t="s">
        <v>714</v>
      </c>
      <c r="D168" s="257">
        <v>66.34</v>
      </c>
      <c r="E168" s="257" t="s">
        <v>1920</v>
      </c>
      <c r="F168" s="257"/>
      <c r="G168" s="254"/>
    </row>
    <row r="169" spans="1:7">
      <c r="A169" s="254">
        <v>167</v>
      </c>
      <c r="B169" s="257" t="s">
        <v>2682</v>
      </c>
      <c r="C169" s="257" t="s">
        <v>714</v>
      </c>
      <c r="D169" s="257">
        <v>66.34</v>
      </c>
      <c r="E169" s="257" t="s">
        <v>1920</v>
      </c>
      <c r="F169" s="257"/>
      <c r="G169" s="254"/>
    </row>
    <row r="170" spans="1:7">
      <c r="A170" s="254">
        <v>168</v>
      </c>
      <c r="B170" s="257" t="s">
        <v>2683</v>
      </c>
      <c r="C170" s="257" t="s">
        <v>714</v>
      </c>
      <c r="D170" s="257">
        <v>66.34</v>
      </c>
      <c r="E170" s="257" t="s">
        <v>1920</v>
      </c>
      <c r="F170" s="257"/>
      <c r="G170" s="254"/>
    </row>
    <row r="171" spans="1:7">
      <c r="A171" s="254">
        <v>169</v>
      </c>
      <c r="B171" s="257" t="s">
        <v>2684</v>
      </c>
      <c r="C171" s="257" t="s">
        <v>794</v>
      </c>
      <c r="D171" s="257">
        <v>90.16</v>
      </c>
      <c r="E171" s="257" t="s">
        <v>1914</v>
      </c>
      <c r="F171" s="257"/>
      <c r="G171" s="254"/>
    </row>
    <row r="172" spans="1:7">
      <c r="A172" s="254">
        <v>170</v>
      </c>
      <c r="B172" s="257" t="s">
        <v>2685</v>
      </c>
      <c r="C172" s="257" t="s">
        <v>794</v>
      </c>
      <c r="D172" s="257">
        <v>90.36</v>
      </c>
      <c r="E172" s="257" t="s">
        <v>1914</v>
      </c>
      <c r="F172" s="257"/>
      <c r="G172" s="254"/>
    </row>
    <row r="173" spans="1:7">
      <c r="A173" s="254">
        <v>171</v>
      </c>
      <c r="B173" s="257" t="s">
        <v>2686</v>
      </c>
      <c r="C173" s="257" t="s">
        <v>714</v>
      </c>
      <c r="D173" s="257">
        <v>66.34</v>
      </c>
      <c r="E173" s="257" t="s">
        <v>1920</v>
      </c>
      <c r="F173" s="257"/>
      <c r="G173" s="254"/>
    </row>
    <row r="174" spans="1:7">
      <c r="A174" s="254">
        <v>172</v>
      </c>
      <c r="B174" s="257" t="s">
        <v>2687</v>
      </c>
      <c r="C174" s="257" t="s">
        <v>714</v>
      </c>
      <c r="D174" s="257">
        <v>66.34</v>
      </c>
      <c r="E174" s="257" t="s">
        <v>1920</v>
      </c>
      <c r="F174" s="257"/>
      <c r="G174" s="254"/>
    </row>
    <row r="175" spans="1:7">
      <c r="A175" s="254">
        <v>173</v>
      </c>
      <c r="B175" s="257" t="s">
        <v>2688</v>
      </c>
      <c r="C175" s="257" t="s">
        <v>714</v>
      </c>
      <c r="D175" s="257">
        <v>66.34</v>
      </c>
      <c r="E175" s="257" t="s">
        <v>1920</v>
      </c>
      <c r="F175" s="257"/>
      <c r="G175" s="254"/>
    </row>
    <row r="176" spans="1:7">
      <c r="A176" s="254">
        <v>174</v>
      </c>
      <c r="B176" s="257" t="s">
        <v>2689</v>
      </c>
      <c r="C176" s="257" t="s">
        <v>714</v>
      </c>
      <c r="D176" s="257">
        <v>66.34</v>
      </c>
      <c r="E176" s="257" t="s">
        <v>1920</v>
      </c>
      <c r="F176" s="257"/>
      <c r="G176" s="254"/>
    </row>
    <row r="177" spans="1:7">
      <c r="A177" s="254">
        <v>175</v>
      </c>
      <c r="B177" s="257" t="s">
        <v>2690</v>
      </c>
      <c r="C177" s="257" t="s">
        <v>714</v>
      </c>
      <c r="D177" s="257">
        <v>66.34</v>
      </c>
      <c r="E177" s="257" t="s">
        <v>1920</v>
      </c>
      <c r="F177" s="257"/>
      <c r="G177" s="254"/>
    </row>
    <row r="178" spans="1:7">
      <c r="A178" s="254">
        <v>176</v>
      </c>
      <c r="B178" s="257" t="s">
        <v>2691</v>
      </c>
      <c r="C178" s="257" t="s">
        <v>714</v>
      </c>
      <c r="D178" s="257">
        <v>66.34</v>
      </c>
      <c r="E178" s="257" t="s">
        <v>1920</v>
      </c>
      <c r="F178" s="257"/>
      <c r="G178" s="254"/>
    </row>
    <row r="179" spans="1:7">
      <c r="A179" s="254">
        <v>177</v>
      </c>
      <c r="B179" s="257" t="s">
        <v>2692</v>
      </c>
      <c r="C179" s="257" t="s">
        <v>714</v>
      </c>
      <c r="D179" s="257">
        <v>66.34</v>
      </c>
      <c r="E179" s="257" t="s">
        <v>1920</v>
      </c>
      <c r="F179" s="257"/>
      <c r="G179" s="254"/>
    </row>
    <row r="180" spans="1:7">
      <c r="A180" s="254">
        <v>178</v>
      </c>
      <c r="B180" s="257" t="s">
        <v>2693</v>
      </c>
      <c r="C180" s="257" t="s">
        <v>714</v>
      </c>
      <c r="D180" s="257">
        <v>66.34</v>
      </c>
      <c r="E180" s="257" t="s">
        <v>1920</v>
      </c>
      <c r="F180" s="257"/>
      <c r="G180" s="254"/>
    </row>
    <row r="181" spans="1:7">
      <c r="A181" s="254">
        <v>179</v>
      </c>
      <c r="B181" s="257" t="s">
        <v>2694</v>
      </c>
      <c r="C181" s="257" t="s">
        <v>714</v>
      </c>
      <c r="D181" s="257">
        <v>66.34</v>
      </c>
      <c r="E181" s="257" t="s">
        <v>1920</v>
      </c>
      <c r="F181" s="257"/>
      <c r="G181" s="254"/>
    </row>
    <row r="182" spans="1:7">
      <c r="A182" s="254">
        <v>180</v>
      </c>
      <c r="B182" s="257" t="s">
        <v>2695</v>
      </c>
      <c r="C182" s="257" t="s">
        <v>714</v>
      </c>
      <c r="D182" s="257">
        <v>66.34</v>
      </c>
      <c r="E182" s="257" t="s">
        <v>1920</v>
      </c>
      <c r="F182" s="257"/>
      <c r="G182" s="254"/>
    </row>
    <row r="183" spans="1:7">
      <c r="A183" s="254">
        <v>181</v>
      </c>
      <c r="B183" s="257" t="s">
        <v>2696</v>
      </c>
      <c r="C183" s="257" t="s">
        <v>714</v>
      </c>
      <c r="D183" s="257">
        <v>66.34</v>
      </c>
      <c r="E183" s="257" t="s">
        <v>1920</v>
      </c>
      <c r="F183" s="257"/>
      <c r="G183" s="254"/>
    </row>
    <row r="184" spans="1:7">
      <c r="A184" s="254">
        <v>182</v>
      </c>
      <c r="B184" s="257" t="s">
        <v>2697</v>
      </c>
      <c r="C184" s="257" t="s">
        <v>714</v>
      </c>
      <c r="D184" s="257">
        <v>66.34</v>
      </c>
      <c r="E184" s="257" t="s">
        <v>1920</v>
      </c>
      <c r="F184" s="257"/>
      <c r="G184" s="254"/>
    </row>
    <row r="185" spans="1:7">
      <c r="A185" s="254">
        <v>183</v>
      </c>
      <c r="B185" s="257" t="s">
        <v>2698</v>
      </c>
      <c r="C185" s="257" t="s">
        <v>714</v>
      </c>
      <c r="D185" s="257">
        <v>66.34</v>
      </c>
      <c r="E185" s="257" t="s">
        <v>1920</v>
      </c>
      <c r="F185" s="257"/>
      <c r="G185" s="254"/>
    </row>
    <row r="186" spans="1:7">
      <c r="A186" s="254">
        <v>184</v>
      </c>
      <c r="B186" s="257" t="s">
        <v>2699</v>
      </c>
      <c r="C186" s="257" t="s">
        <v>714</v>
      </c>
      <c r="D186" s="257">
        <v>66.34</v>
      </c>
      <c r="E186" s="257" t="s">
        <v>1920</v>
      </c>
      <c r="F186" s="257"/>
      <c r="G186" s="254"/>
    </row>
    <row r="187" spans="1:7">
      <c r="A187" s="254">
        <v>185</v>
      </c>
      <c r="B187" s="257" t="s">
        <v>2700</v>
      </c>
      <c r="C187" s="257" t="s">
        <v>714</v>
      </c>
      <c r="D187" s="257">
        <v>65.62</v>
      </c>
      <c r="E187" s="257" t="s">
        <v>1920</v>
      </c>
      <c r="F187" s="257"/>
      <c r="G187" s="254"/>
    </row>
    <row r="188" spans="1:7">
      <c r="A188" s="254">
        <v>186</v>
      </c>
      <c r="B188" s="257" t="s">
        <v>2701</v>
      </c>
      <c r="C188" s="257" t="s">
        <v>714</v>
      </c>
      <c r="D188" s="257">
        <v>65.62</v>
      </c>
      <c r="E188" s="257" t="s">
        <v>1920</v>
      </c>
      <c r="F188" s="257"/>
      <c r="G188" s="254"/>
    </row>
    <row r="189" spans="1:7">
      <c r="A189" s="254">
        <v>187</v>
      </c>
      <c r="B189" s="257" t="s">
        <v>2702</v>
      </c>
      <c r="C189" s="257" t="s">
        <v>794</v>
      </c>
      <c r="D189" s="257">
        <v>89.19</v>
      </c>
      <c r="E189" s="257" t="s">
        <v>1914</v>
      </c>
      <c r="F189" s="257"/>
      <c r="G189" s="254"/>
    </row>
    <row r="190" spans="1:7">
      <c r="A190" s="254">
        <v>188</v>
      </c>
      <c r="B190" s="257" t="s">
        <v>2703</v>
      </c>
      <c r="C190" s="257" t="s">
        <v>794</v>
      </c>
      <c r="D190" s="257">
        <v>89.77</v>
      </c>
      <c r="E190" s="257" t="s">
        <v>1914</v>
      </c>
      <c r="F190" s="257"/>
      <c r="G190" s="254"/>
    </row>
    <row r="191" spans="1:7">
      <c r="A191" s="254">
        <v>189</v>
      </c>
      <c r="B191" s="257" t="s">
        <v>2704</v>
      </c>
      <c r="C191" s="257" t="s">
        <v>714</v>
      </c>
      <c r="D191" s="257">
        <v>65.91</v>
      </c>
      <c r="E191" s="257" t="s">
        <v>1920</v>
      </c>
      <c r="F191" s="257"/>
      <c r="G191" s="254"/>
    </row>
    <row r="192" spans="1:7">
      <c r="A192" s="254">
        <v>190</v>
      </c>
      <c r="B192" s="257" t="s">
        <v>2705</v>
      </c>
      <c r="C192" s="257" t="s">
        <v>714</v>
      </c>
      <c r="D192" s="257">
        <v>66.34</v>
      </c>
      <c r="E192" s="257" t="s">
        <v>1920</v>
      </c>
      <c r="F192" s="257"/>
      <c r="G192" s="254"/>
    </row>
    <row r="193" spans="1:7">
      <c r="A193" s="254">
        <v>191</v>
      </c>
      <c r="B193" s="257" t="s">
        <v>2706</v>
      </c>
      <c r="C193" s="257" t="s">
        <v>714</v>
      </c>
      <c r="D193" s="257">
        <v>66.34</v>
      </c>
      <c r="E193" s="257" t="s">
        <v>1920</v>
      </c>
      <c r="F193" s="257"/>
      <c r="G193" s="254"/>
    </row>
    <row r="194" spans="1:7">
      <c r="A194" s="254">
        <v>192</v>
      </c>
      <c r="B194" s="257" t="s">
        <v>2707</v>
      </c>
      <c r="C194" s="257" t="s">
        <v>714</v>
      </c>
      <c r="D194" s="257">
        <v>66.34</v>
      </c>
      <c r="E194" s="257" t="s">
        <v>1920</v>
      </c>
      <c r="F194" s="257"/>
      <c r="G194" s="254"/>
    </row>
    <row r="195" spans="1:7">
      <c r="A195" s="254">
        <v>193</v>
      </c>
      <c r="B195" s="257" t="s">
        <v>2708</v>
      </c>
      <c r="C195" s="257" t="s">
        <v>714</v>
      </c>
      <c r="D195" s="257">
        <v>66.34</v>
      </c>
      <c r="E195" s="257" t="s">
        <v>1920</v>
      </c>
      <c r="F195" s="257"/>
      <c r="G195" s="254"/>
    </row>
    <row r="196" spans="1:7">
      <c r="A196" s="254">
        <v>194</v>
      </c>
      <c r="B196" s="257" t="s">
        <v>2709</v>
      </c>
      <c r="C196" s="257" t="s">
        <v>714</v>
      </c>
      <c r="D196" s="257">
        <v>66.34</v>
      </c>
      <c r="E196" s="257" t="s">
        <v>1920</v>
      </c>
      <c r="F196" s="257"/>
      <c r="G196" s="254"/>
    </row>
    <row r="197" spans="1:7">
      <c r="A197" s="254">
        <v>195</v>
      </c>
      <c r="B197" s="257" t="s">
        <v>2710</v>
      </c>
      <c r="C197" s="257" t="s">
        <v>714</v>
      </c>
      <c r="D197" s="257">
        <v>66.34</v>
      </c>
      <c r="E197" s="257" t="s">
        <v>1920</v>
      </c>
      <c r="F197" s="257"/>
      <c r="G197" s="254"/>
    </row>
    <row r="198" spans="1:7">
      <c r="A198" s="254">
        <v>196</v>
      </c>
      <c r="B198" s="257" t="s">
        <v>2711</v>
      </c>
      <c r="C198" s="257" t="s">
        <v>714</v>
      </c>
      <c r="D198" s="257">
        <v>66.34</v>
      </c>
      <c r="E198" s="257" t="s">
        <v>1920</v>
      </c>
      <c r="F198" s="257"/>
      <c r="G198" s="254"/>
    </row>
    <row r="199" spans="1:7">
      <c r="A199" s="254">
        <v>197</v>
      </c>
      <c r="B199" s="257" t="s">
        <v>2712</v>
      </c>
      <c r="C199" s="257" t="s">
        <v>794</v>
      </c>
      <c r="D199" s="257">
        <v>90.02</v>
      </c>
      <c r="E199" s="257" t="s">
        <v>1914</v>
      </c>
      <c r="F199" s="257"/>
      <c r="G199" s="254"/>
    </row>
    <row r="200" spans="1:7">
      <c r="A200" s="254">
        <v>198</v>
      </c>
      <c r="B200" s="257" t="s">
        <v>2713</v>
      </c>
      <c r="C200" s="257" t="s">
        <v>794</v>
      </c>
      <c r="D200" s="257">
        <v>89.82</v>
      </c>
      <c r="E200" s="257" t="s">
        <v>1914</v>
      </c>
      <c r="F200" s="259" t="s">
        <v>2714</v>
      </c>
      <c r="G200" s="254"/>
    </row>
    <row r="201" spans="1:7">
      <c r="A201" s="254">
        <v>199</v>
      </c>
      <c r="B201" s="257" t="s">
        <v>2715</v>
      </c>
      <c r="C201" s="257" t="s">
        <v>794</v>
      </c>
      <c r="D201" s="257">
        <v>90.02</v>
      </c>
      <c r="E201" s="257" t="s">
        <v>1914</v>
      </c>
      <c r="F201" s="259" t="s">
        <v>2714</v>
      </c>
      <c r="G201" s="254"/>
    </row>
    <row r="202" spans="1:7">
      <c r="A202" s="254">
        <v>200</v>
      </c>
      <c r="B202" s="257" t="s">
        <v>2716</v>
      </c>
      <c r="C202" s="257" t="s">
        <v>794</v>
      </c>
      <c r="D202" s="257">
        <v>90.02</v>
      </c>
      <c r="E202" s="257" t="s">
        <v>1914</v>
      </c>
      <c r="F202" s="257"/>
      <c r="G202" s="254"/>
    </row>
    <row r="203" spans="1:7">
      <c r="A203" s="254">
        <v>201</v>
      </c>
      <c r="B203" s="257" t="s">
        <v>2717</v>
      </c>
      <c r="C203" s="257" t="s">
        <v>794</v>
      </c>
      <c r="D203" s="257">
        <v>90.6</v>
      </c>
      <c r="E203" s="257" t="s">
        <v>1914</v>
      </c>
      <c r="F203" s="257"/>
      <c r="G203" s="254"/>
    </row>
    <row r="204" spans="1:7">
      <c r="A204" s="254">
        <v>202</v>
      </c>
      <c r="B204" s="257" t="s">
        <v>2718</v>
      </c>
      <c r="C204" s="257" t="s">
        <v>714</v>
      </c>
      <c r="D204" s="257">
        <v>66.14</v>
      </c>
      <c r="E204" s="257" t="s">
        <v>1920</v>
      </c>
      <c r="F204" s="262" t="s">
        <v>2661</v>
      </c>
      <c r="G204" s="254"/>
    </row>
    <row r="205" spans="1:7">
      <c r="A205" s="254">
        <v>203</v>
      </c>
      <c r="B205" s="257" t="s">
        <v>2719</v>
      </c>
      <c r="C205" s="257" t="s">
        <v>714</v>
      </c>
      <c r="D205" s="257">
        <v>66.14</v>
      </c>
      <c r="E205" s="257" t="s">
        <v>1920</v>
      </c>
      <c r="F205" s="257"/>
      <c r="G205" s="254"/>
    </row>
    <row r="206" spans="1:7">
      <c r="A206" s="254">
        <v>204</v>
      </c>
      <c r="B206" s="257" t="s">
        <v>2720</v>
      </c>
      <c r="C206" s="257" t="s">
        <v>714</v>
      </c>
      <c r="D206" s="257">
        <v>66.14</v>
      </c>
      <c r="E206" s="257" t="s">
        <v>1920</v>
      </c>
      <c r="F206" s="257"/>
      <c r="G206" s="254"/>
    </row>
    <row r="207" spans="1:7">
      <c r="A207" s="254">
        <v>205</v>
      </c>
      <c r="B207" s="257" t="s">
        <v>2721</v>
      </c>
      <c r="C207" s="257" t="s">
        <v>714</v>
      </c>
      <c r="D207" s="257">
        <v>66.14</v>
      </c>
      <c r="E207" s="257" t="s">
        <v>1920</v>
      </c>
      <c r="F207" s="257"/>
      <c r="G207" s="254"/>
    </row>
    <row r="208" spans="1:7">
      <c r="A208" s="254">
        <v>206</v>
      </c>
      <c r="B208" s="257" t="s">
        <v>2722</v>
      </c>
      <c r="C208" s="257" t="s">
        <v>714</v>
      </c>
      <c r="D208" s="257">
        <v>66.14</v>
      </c>
      <c r="E208" s="257" t="s">
        <v>1920</v>
      </c>
      <c r="F208" s="257"/>
      <c r="G208" s="254"/>
    </row>
    <row r="209" spans="1:7">
      <c r="A209" s="254">
        <v>207</v>
      </c>
      <c r="B209" s="257" t="s">
        <v>2723</v>
      </c>
      <c r="C209" s="257" t="s">
        <v>794</v>
      </c>
      <c r="D209" s="257">
        <v>89.89</v>
      </c>
      <c r="E209" s="257" t="s">
        <v>1914</v>
      </c>
      <c r="F209" s="257"/>
      <c r="G209" s="254"/>
    </row>
    <row r="210" spans="1:7">
      <c r="A210" s="254">
        <v>208</v>
      </c>
      <c r="B210" s="257" t="s">
        <v>2724</v>
      </c>
      <c r="C210" s="257" t="s">
        <v>794</v>
      </c>
      <c r="D210" s="257">
        <v>89.89</v>
      </c>
      <c r="E210" s="257" t="s">
        <v>1914</v>
      </c>
      <c r="F210" s="257"/>
      <c r="G210" s="254"/>
    </row>
    <row r="211" spans="1:7">
      <c r="A211" s="254">
        <v>209</v>
      </c>
      <c r="B211" s="257" t="s">
        <v>2725</v>
      </c>
      <c r="C211" s="257" t="s">
        <v>794</v>
      </c>
      <c r="D211" s="257">
        <v>89.89</v>
      </c>
      <c r="E211" s="257" t="s">
        <v>1914</v>
      </c>
      <c r="F211" s="257"/>
      <c r="G211" s="254"/>
    </row>
    <row r="212" spans="1:7">
      <c r="A212" s="254">
        <v>210</v>
      </c>
      <c r="B212" s="257" t="s">
        <v>2726</v>
      </c>
      <c r="C212" s="257" t="s">
        <v>794</v>
      </c>
      <c r="D212" s="257">
        <v>90.09</v>
      </c>
      <c r="E212" s="257" t="s">
        <v>1914</v>
      </c>
      <c r="F212" s="257"/>
      <c r="G212" s="254"/>
    </row>
    <row r="213" spans="1:7">
      <c r="A213" s="254">
        <v>211</v>
      </c>
      <c r="B213" s="257" t="s">
        <v>2727</v>
      </c>
      <c r="C213" s="257" t="s">
        <v>794</v>
      </c>
      <c r="D213" s="257">
        <v>89.42</v>
      </c>
      <c r="E213" s="257" t="s">
        <v>1914</v>
      </c>
      <c r="F213" s="257"/>
      <c r="G213" s="254"/>
    </row>
    <row r="214" spans="1:7">
      <c r="A214" s="254">
        <v>212</v>
      </c>
      <c r="B214" s="257" t="s">
        <v>2728</v>
      </c>
      <c r="C214" s="257" t="s">
        <v>794</v>
      </c>
      <c r="D214" s="257">
        <v>89.22</v>
      </c>
      <c r="E214" s="257" t="s">
        <v>1914</v>
      </c>
      <c r="F214" s="257"/>
      <c r="G214" s="254"/>
    </row>
    <row r="215" spans="1:7">
      <c r="A215" s="254">
        <v>213</v>
      </c>
      <c r="B215" s="257" t="s">
        <v>2729</v>
      </c>
      <c r="C215" s="257" t="s">
        <v>714</v>
      </c>
      <c r="D215" s="257">
        <v>66.34</v>
      </c>
      <c r="E215" s="257" t="s">
        <v>1920</v>
      </c>
      <c r="F215" s="257"/>
      <c r="G215" s="254"/>
    </row>
    <row r="216" spans="1:7">
      <c r="A216" s="254">
        <v>214</v>
      </c>
      <c r="B216" s="257" t="s">
        <v>2730</v>
      </c>
      <c r="C216" s="257" t="s">
        <v>714</v>
      </c>
      <c r="D216" s="257">
        <v>66.34</v>
      </c>
      <c r="E216" s="257" t="s">
        <v>1920</v>
      </c>
      <c r="F216" s="257"/>
      <c r="G216" s="254"/>
    </row>
    <row r="217" spans="1:7">
      <c r="A217" s="254">
        <v>215</v>
      </c>
      <c r="B217" s="257" t="s">
        <v>2731</v>
      </c>
      <c r="C217" s="257" t="s">
        <v>714</v>
      </c>
      <c r="D217" s="257">
        <v>66.34</v>
      </c>
      <c r="E217" s="257" t="s">
        <v>1920</v>
      </c>
      <c r="F217" s="257"/>
      <c r="G217" s="254"/>
    </row>
    <row r="218" spans="1:7">
      <c r="A218" s="254">
        <v>216</v>
      </c>
      <c r="B218" s="257" t="s">
        <v>2732</v>
      </c>
      <c r="C218" s="257" t="s">
        <v>714</v>
      </c>
      <c r="D218" s="257">
        <v>66.34</v>
      </c>
      <c r="E218" s="257" t="s">
        <v>1920</v>
      </c>
      <c r="F218" s="257"/>
      <c r="G218" s="254"/>
    </row>
    <row r="219" spans="1:7">
      <c r="A219" s="254">
        <v>217</v>
      </c>
      <c r="B219" s="257" t="s">
        <v>2733</v>
      </c>
      <c r="C219" s="257" t="s">
        <v>714</v>
      </c>
      <c r="D219" s="257">
        <v>66.34</v>
      </c>
      <c r="E219" s="257" t="s">
        <v>1920</v>
      </c>
      <c r="F219" s="257"/>
      <c r="G219" s="254"/>
    </row>
    <row r="220" spans="1:7">
      <c r="A220" s="254">
        <v>218</v>
      </c>
      <c r="B220" s="257" t="s">
        <v>2734</v>
      </c>
      <c r="C220" s="257" t="s">
        <v>794</v>
      </c>
      <c r="D220" s="257">
        <v>90.16</v>
      </c>
      <c r="E220" s="257" t="s">
        <v>1914</v>
      </c>
      <c r="F220" s="257"/>
      <c r="G220" s="254"/>
    </row>
    <row r="221" spans="1:7">
      <c r="A221" s="254">
        <v>219</v>
      </c>
      <c r="B221" s="257" t="s">
        <v>2735</v>
      </c>
      <c r="C221" s="257" t="s">
        <v>794</v>
      </c>
      <c r="D221" s="257">
        <v>90.37</v>
      </c>
      <c r="E221" s="257" t="s">
        <v>1914</v>
      </c>
      <c r="F221" s="257"/>
      <c r="G221" s="254"/>
    </row>
    <row r="222" spans="1:7">
      <c r="A222" s="254">
        <v>220</v>
      </c>
      <c r="B222" s="257" t="s">
        <v>2736</v>
      </c>
      <c r="C222" s="257" t="s">
        <v>714</v>
      </c>
      <c r="D222" s="257">
        <v>66.34</v>
      </c>
      <c r="E222" s="257" t="s">
        <v>1920</v>
      </c>
      <c r="F222" s="257"/>
      <c r="G222" s="254"/>
    </row>
    <row r="223" spans="1:7">
      <c r="A223" s="254">
        <v>221</v>
      </c>
      <c r="B223" s="257" t="s">
        <v>2737</v>
      </c>
      <c r="C223" s="257" t="s">
        <v>714</v>
      </c>
      <c r="D223" s="257">
        <v>66.34</v>
      </c>
      <c r="E223" s="257" t="s">
        <v>1920</v>
      </c>
      <c r="F223" s="257"/>
      <c r="G223" s="254"/>
    </row>
    <row r="224" spans="1:7">
      <c r="A224" s="254">
        <v>222</v>
      </c>
      <c r="B224" s="257" t="s">
        <v>2738</v>
      </c>
      <c r="C224" s="257" t="s">
        <v>714</v>
      </c>
      <c r="D224" s="257">
        <v>66.34</v>
      </c>
      <c r="E224" s="257" t="s">
        <v>1920</v>
      </c>
      <c r="F224" s="257"/>
      <c r="G224" s="254"/>
    </row>
    <row r="225" spans="1:7">
      <c r="A225" s="254">
        <v>223</v>
      </c>
      <c r="B225" s="257" t="s">
        <v>2739</v>
      </c>
      <c r="C225" s="257" t="s">
        <v>714</v>
      </c>
      <c r="D225" s="257">
        <v>66.34</v>
      </c>
      <c r="E225" s="257" t="s">
        <v>1920</v>
      </c>
      <c r="F225" s="257"/>
      <c r="G225" s="254"/>
    </row>
    <row r="226" spans="1:7">
      <c r="A226" s="254">
        <v>224</v>
      </c>
      <c r="B226" s="257" t="s">
        <v>2740</v>
      </c>
      <c r="C226" s="257" t="s">
        <v>714</v>
      </c>
      <c r="D226" s="257">
        <v>66.34</v>
      </c>
      <c r="E226" s="257" t="s">
        <v>1920</v>
      </c>
      <c r="F226" s="257"/>
      <c r="G226" s="254"/>
    </row>
    <row r="227" spans="1:7">
      <c r="A227" s="254">
        <v>225</v>
      </c>
      <c r="B227" s="257" t="s">
        <v>2741</v>
      </c>
      <c r="C227" s="257" t="s">
        <v>733</v>
      </c>
      <c r="D227" s="257">
        <v>108.49</v>
      </c>
      <c r="E227" s="257" t="s">
        <v>1955</v>
      </c>
      <c r="F227" s="259"/>
      <c r="G227" s="254"/>
    </row>
    <row r="228" spans="1:7">
      <c r="A228" s="254">
        <v>226</v>
      </c>
      <c r="B228" s="257" t="s">
        <v>2742</v>
      </c>
      <c r="C228" s="257" t="s">
        <v>733</v>
      </c>
      <c r="D228" s="257">
        <v>108.49</v>
      </c>
      <c r="E228" s="257" t="s">
        <v>1955</v>
      </c>
      <c r="F228" s="259"/>
      <c r="G228" s="254"/>
    </row>
    <row r="229" spans="1:7">
      <c r="A229" s="254">
        <v>227</v>
      </c>
      <c r="B229" s="257" t="s">
        <v>1900</v>
      </c>
      <c r="C229" s="257" t="s">
        <v>733</v>
      </c>
      <c r="D229" s="257">
        <v>98.39</v>
      </c>
      <c r="E229" s="257" t="s">
        <v>1901</v>
      </c>
      <c r="F229" s="257"/>
      <c r="G229" s="254"/>
    </row>
    <row r="230" spans="1:7">
      <c r="A230" s="254">
        <v>228</v>
      </c>
      <c r="B230" s="257" t="s">
        <v>1904</v>
      </c>
      <c r="C230" s="257" t="s">
        <v>733</v>
      </c>
      <c r="D230" s="257">
        <v>98.39</v>
      </c>
      <c r="E230" s="257" t="s">
        <v>1901</v>
      </c>
      <c r="F230" s="257"/>
      <c r="G230" s="254"/>
    </row>
    <row r="231" spans="1:7">
      <c r="A231" s="254">
        <v>229</v>
      </c>
      <c r="B231" s="257" t="s">
        <v>1907</v>
      </c>
      <c r="C231" s="257" t="s">
        <v>733</v>
      </c>
      <c r="D231" s="257">
        <v>98.39</v>
      </c>
      <c r="E231" s="257" t="s">
        <v>1901</v>
      </c>
      <c r="F231" s="257"/>
      <c r="G231" s="254"/>
    </row>
    <row r="232" spans="1:7">
      <c r="A232" s="254">
        <v>230</v>
      </c>
      <c r="B232" s="257" t="s">
        <v>1908</v>
      </c>
      <c r="C232" s="257" t="s">
        <v>733</v>
      </c>
      <c r="D232" s="257">
        <v>98.39</v>
      </c>
      <c r="E232" s="257" t="s">
        <v>1901</v>
      </c>
      <c r="F232" s="257"/>
      <c r="G232" s="254"/>
    </row>
    <row r="233" spans="1:7">
      <c r="A233" s="254">
        <v>231</v>
      </c>
      <c r="B233" s="257" t="s">
        <v>1909</v>
      </c>
      <c r="C233" s="257" t="s">
        <v>733</v>
      </c>
      <c r="D233" s="257">
        <v>98.39</v>
      </c>
      <c r="E233" s="257" t="s">
        <v>1901</v>
      </c>
      <c r="F233" s="257"/>
      <c r="G233" s="254"/>
    </row>
    <row r="234" spans="1:7">
      <c r="A234" s="254">
        <v>232</v>
      </c>
      <c r="B234" s="257" t="s">
        <v>1910</v>
      </c>
      <c r="C234" s="257" t="s">
        <v>733</v>
      </c>
      <c r="D234" s="257">
        <v>98.39</v>
      </c>
      <c r="E234" s="257" t="s">
        <v>1901</v>
      </c>
      <c r="F234" s="257"/>
      <c r="G234" s="254"/>
    </row>
    <row r="235" spans="1:7">
      <c r="A235" s="254">
        <v>233</v>
      </c>
      <c r="B235" s="257" t="s">
        <v>1911</v>
      </c>
      <c r="C235" s="257" t="s">
        <v>733</v>
      </c>
      <c r="D235" s="257">
        <v>98.39</v>
      </c>
      <c r="E235" s="257" t="s">
        <v>1901</v>
      </c>
      <c r="F235" s="257"/>
      <c r="G235" s="254"/>
    </row>
    <row r="236" spans="1:7">
      <c r="A236" s="254">
        <v>234</v>
      </c>
      <c r="B236" s="257" t="s">
        <v>1912</v>
      </c>
      <c r="C236" s="257" t="s">
        <v>733</v>
      </c>
      <c r="D236" s="257">
        <v>98.39</v>
      </c>
      <c r="E236" s="257" t="s">
        <v>1901</v>
      </c>
      <c r="F236" s="257"/>
      <c r="G236" s="254"/>
    </row>
    <row r="237" spans="1:7">
      <c r="A237" s="254">
        <v>235</v>
      </c>
      <c r="B237" s="257" t="s">
        <v>1913</v>
      </c>
      <c r="C237" s="257" t="s">
        <v>794</v>
      </c>
      <c r="D237" s="257">
        <v>89.09</v>
      </c>
      <c r="E237" s="257" t="s">
        <v>1914</v>
      </c>
      <c r="F237" s="257"/>
      <c r="G237" s="254"/>
    </row>
    <row r="238" spans="1:7">
      <c r="A238" s="254">
        <v>236</v>
      </c>
      <c r="B238" s="257" t="s">
        <v>1915</v>
      </c>
      <c r="C238" s="257" t="s">
        <v>794</v>
      </c>
      <c r="D238" s="257">
        <v>89.09</v>
      </c>
      <c r="E238" s="257" t="s">
        <v>1914</v>
      </c>
      <c r="F238" s="257"/>
      <c r="G238" s="254"/>
    </row>
    <row r="239" spans="1:7">
      <c r="A239" s="254">
        <v>237</v>
      </c>
      <c r="B239" s="257" t="s">
        <v>1916</v>
      </c>
      <c r="C239" s="257" t="s">
        <v>794</v>
      </c>
      <c r="D239" s="257">
        <v>89.09</v>
      </c>
      <c r="E239" s="257" t="s">
        <v>1914</v>
      </c>
      <c r="F239" s="257"/>
      <c r="G239" s="254"/>
    </row>
    <row r="240" spans="1:7">
      <c r="A240" s="254">
        <v>238</v>
      </c>
      <c r="B240" s="257" t="s">
        <v>1917</v>
      </c>
      <c r="C240" s="257" t="s">
        <v>794</v>
      </c>
      <c r="D240" s="257">
        <v>89.8</v>
      </c>
      <c r="E240" s="257" t="s">
        <v>1914</v>
      </c>
      <c r="F240" s="257"/>
      <c r="G240" s="254"/>
    </row>
    <row r="241" spans="1:7">
      <c r="A241" s="254">
        <v>239</v>
      </c>
      <c r="B241" s="257" t="s">
        <v>1918</v>
      </c>
      <c r="C241" s="257" t="s">
        <v>794</v>
      </c>
      <c r="D241" s="257">
        <v>89.22</v>
      </c>
      <c r="E241" s="257" t="s">
        <v>1914</v>
      </c>
      <c r="F241" s="257"/>
      <c r="G241" s="254"/>
    </row>
    <row r="242" spans="1:7">
      <c r="A242" s="254">
        <v>240</v>
      </c>
      <c r="B242" s="257" t="s">
        <v>1956</v>
      </c>
      <c r="C242" s="257" t="s">
        <v>794</v>
      </c>
      <c r="D242" s="257">
        <v>89.69</v>
      </c>
      <c r="E242" s="257" t="s">
        <v>1914</v>
      </c>
      <c r="F242" s="257"/>
      <c r="G242" s="254"/>
    </row>
    <row r="243" spans="1:7">
      <c r="A243" s="254">
        <v>241</v>
      </c>
      <c r="B243" s="257" t="s">
        <v>1999</v>
      </c>
      <c r="C243" s="257" t="s">
        <v>714</v>
      </c>
      <c r="D243" s="257">
        <v>66.42</v>
      </c>
      <c r="E243" s="257" t="s">
        <v>1920</v>
      </c>
      <c r="F243" s="257"/>
      <c r="G243" s="254"/>
    </row>
    <row r="244" spans="1:7">
      <c r="A244" s="254">
        <v>242</v>
      </c>
      <c r="B244" s="257" t="s">
        <v>2000</v>
      </c>
      <c r="C244" s="257" t="s">
        <v>714</v>
      </c>
      <c r="D244" s="257">
        <v>66.42</v>
      </c>
      <c r="E244" s="257" t="s">
        <v>1920</v>
      </c>
      <c r="F244" s="257"/>
      <c r="G244" s="254"/>
    </row>
    <row r="245" spans="1:7">
      <c r="A245" s="254">
        <v>243</v>
      </c>
      <c r="B245" s="257" t="s">
        <v>2001</v>
      </c>
      <c r="C245" s="257" t="s">
        <v>794</v>
      </c>
      <c r="D245" s="257">
        <v>89.57</v>
      </c>
      <c r="E245" s="257" t="s">
        <v>1914</v>
      </c>
      <c r="F245" s="257"/>
      <c r="G245" s="254"/>
    </row>
    <row r="246" spans="1:7">
      <c r="A246" s="254">
        <v>244</v>
      </c>
      <c r="B246" s="257" t="s">
        <v>2002</v>
      </c>
      <c r="C246" s="257" t="s">
        <v>794</v>
      </c>
      <c r="D246" s="257">
        <v>89.75</v>
      </c>
      <c r="E246" s="257" t="s">
        <v>1914</v>
      </c>
      <c r="F246" s="257"/>
      <c r="G246" s="254"/>
    </row>
    <row r="247" spans="1:7">
      <c r="A247" s="254">
        <v>245</v>
      </c>
      <c r="B247" s="257" t="s">
        <v>2003</v>
      </c>
      <c r="C247" s="257" t="s">
        <v>714</v>
      </c>
      <c r="D247" s="257">
        <v>66.2</v>
      </c>
      <c r="E247" s="257" t="s">
        <v>1920</v>
      </c>
      <c r="F247" s="257"/>
      <c r="G247" s="254"/>
    </row>
    <row r="248" spans="1:7">
      <c r="A248" s="254">
        <v>246</v>
      </c>
      <c r="B248" s="257" t="s">
        <v>2037</v>
      </c>
      <c r="C248" s="257" t="s">
        <v>794</v>
      </c>
      <c r="D248" s="257">
        <v>89.69</v>
      </c>
      <c r="E248" s="257" t="s">
        <v>1914</v>
      </c>
      <c r="F248" s="257"/>
      <c r="G248" s="254"/>
    </row>
    <row r="249" spans="1:7">
      <c r="A249" s="254">
        <v>247</v>
      </c>
      <c r="B249" s="257" t="s">
        <v>2038</v>
      </c>
      <c r="C249" s="257" t="s">
        <v>794</v>
      </c>
      <c r="D249" s="257">
        <v>89.49</v>
      </c>
      <c r="E249" s="257" t="s">
        <v>1914</v>
      </c>
      <c r="F249" s="257"/>
      <c r="G249" s="254"/>
    </row>
    <row r="250" spans="1:7">
      <c r="A250" s="254">
        <v>248</v>
      </c>
      <c r="B250" s="257" t="s">
        <v>2039</v>
      </c>
      <c r="C250" s="257" t="s">
        <v>794</v>
      </c>
      <c r="D250" s="257">
        <v>89.69</v>
      </c>
      <c r="E250" s="257" t="s">
        <v>1914</v>
      </c>
      <c r="F250" s="257"/>
      <c r="G250" s="254"/>
    </row>
    <row r="251" spans="1:7">
      <c r="A251" s="254">
        <v>249</v>
      </c>
      <c r="B251" s="257" t="s">
        <v>2040</v>
      </c>
      <c r="C251" s="257" t="s">
        <v>794</v>
      </c>
      <c r="D251" s="257">
        <v>89.49</v>
      </c>
      <c r="E251" s="257" t="s">
        <v>1914</v>
      </c>
      <c r="F251" s="257"/>
      <c r="G251" s="254"/>
    </row>
    <row r="252" spans="1:7">
      <c r="A252" s="254">
        <v>250</v>
      </c>
      <c r="B252" s="257" t="s">
        <v>2041</v>
      </c>
      <c r="C252" s="257" t="s">
        <v>794</v>
      </c>
      <c r="D252" s="257">
        <v>89.69</v>
      </c>
      <c r="E252" s="257" t="s">
        <v>1914</v>
      </c>
      <c r="F252" s="257"/>
      <c r="G252" s="254"/>
    </row>
    <row r="253" spans="1:7">
      <c r="A253" s="254">
        <v>251</v>
      </c>
      <c r="B253" s="257" t="s">
        <v>2042</v>
      </c>
      <c r="C253" s="257" t="s">
        <v>794</v>
      </c>
      <c r="D253" s="257">
        <v>89.49</v>
      </c>
      <c r="E253" s="257" t="s">
        <v>1914</v>
      </c>
      <c r="F253" s="257"/>
      <c r="G253" s="254"/>
    </row>
    <row r="254" spans="1:7">
      <c r="A254" s="254">
        <v>252</v>
      </c>
      <c r="B254" s="257" t="s">
        <v>2043</v>
      </c>
      <c r="C254" s="257" t="s">
        <v>794</v>
      </c>
      <c r="D254" s="257">
        <v>89.69</v>
      </c>
      <c r="E254" s="257" t="s">
        <v>1914</v>
      </c>
      <c r="F254" s="257"/>
      <c r="G254" s="254"/>
    </row>
    <row r="255" spans="1:7">
      <c r="A255" s="254">
        <v>253</v>
      </c>
      <c r="B255" s="257" t="s">
        <v>2044</v>
      </c>
      <c r="C255" s="257" t="s">
        <v>794</v>
      </c>
      <c r="D255" s="257">
        <v>89.49</v>
      </c>
      <c r="E255" s="257" t="s">
        <v>1914</v>
      </c>
      <c r="F255" s="257"/>
      <c r="G255" s="254"/>
    </row>
    <row r="256" spans="1:7">
      <c r="A256" s="254">
        <v>254</v>
      </c>
      <c r="B256" s="257" t="s">
        <v>2045</v>
      </c>
      <c r="C256" s="257" t="s">
        <v>794</v>
      </c>
      <c r="D256" s="257">
        <v>89.49</v>
      </c>
      <c r="E256" s="257" t="s">
        <v>1914</v>
      </c>
      <c r="F256" s="257"/>
      <c r="G256" s="254"/>
    </row>
    <row r="257" spans="1:7">
      <c r="A257" s="254">
        <v>255</v>
      </c>
      <c r="B257" s="257" t="s">
        <v>2046</v>
      </c>
      <c r="C257" s="257" t="s">
        <v>794</v>
      </c>
      <c r="D257" s="257">
        <v>89.69</v>
      </c>
      <c r="E257" s="257" t="s">
        <v>1914</v>
      </c>
      <c r="F257" s="257"/>
      <c r="G257" s="254"/>
    </row>
    <row r="258" spans="1:7">
      <c r="A258" s="254">
        <v>256</v>
      </c>
      <c r="B258" s="257" t="s">
        <v>2047</v>
      </c>
      <c r="C258" s="257" t="s">
        <v>714</v>
      </c>
      <c r="D258" s="257">
        <v>65.98</v>
      </c>
      <c r="E258" s="257" t="s">
        <v>1920</v>
      </c>
      <c r="F258" s="257"/>
      <c r="G258" s="254"/>
    </row>
    <row r="259" spans="1:7">
      <c r="A259" s="254">
        <v>257</v>
      </c>
      <c r="B259" s="257" t="s">
        <v>2048</v>
      </c>
      <c r="C259" s="257" t="s">
        <v>794</v>
      </c>
      <c r="D259" s="257">
        <v>89.57</v>
      </c>
      <c r="E259" s="257" t="s">
        <v>1914</v>
      </c>
      <c r="F259" s="257"/>
      <c r="G259" s="254"/>
    </row>
    <row r="260" spans="1:7">
      <c r="A260" s="254">
        <v>258</v>
      </c>
      <c r="B260" s="257" t="s">
        <v>2049</v>
      </c>
      <c r="C260" s="257" t="s">
        <v>794</v>
      </c>
      <c r="D260" s="257">
        <v>89.75</v>
      </c>
      <c r="E260" s="257" t="s">
        <v>1914</v>
      </c>
      <c r="F260" s="257"/>
      <c r="G260" s="254"/>
    </row>
    <row r="261" spans="1:7">
      <c r="A261" s="254">
        <v>259</v>
      </c>
      <c r="B261" s="257" t="s">
        <v>2050</v>
      </c>
      <c r="C261" s="257" t="s">
        <v>794</v>
      </c>
      <c r="D261" s="257">
        <v>89.78</v>
      </c>
      <c r="E261" s="257" t="s">
        <v>1914</v>
      </c>
      <c r="F261" s="257"/>
      <c r="G261" s="254"/>
    </row>
    <row r="262" spans="1:7">
      <c r="A262" s="254">
        <v>260</v>
      </c>
      <c r="B262" s="257" t="s">
        <v>2051</v>
      </c>
      <c r="C262" s="257" t="s">
        <v>714</v>
      </c>
      <c r="D262" s="257">
        <v>66.42</v>
      </c>
      <c r="E262" s="257" t="s">
        <v>1920</v>
      </c>
      <c r="F262" s="257"/>
      <c r="G262" s="254"/>
    </row>
    <row r="263" spans="1:7">
      <c r="A263" s="254">
        <v>261</v>
      </c>
      <c r="B263" s="257" t="s">
        <v>2052</v>
      </c>
      <c r="C263" s="257" t="s">
        <v>794</v>
      </c>
      <c r="D263" s="257">
        <v>90.09</v>
      </c>
      <c r="E263" s="257" t="s">
        <v>1914</v>
      </c>
      <c r="F263" s="257"/>
      <c r="G263" s="254"/>
    </row>
    <row r="264" spans="1:7">
      <c r="A264" s="254">
        <v>262</v>
      </c>
      <c r="B264" s="257" t="s">
        <v>2053</v>
      </c>
      <c r="C264" s="257" t="s">
        <v>794</v>
      </c>
      <c r="D264" s="257">
        <v>90.3</v>
      </c>
      <c r="E264" s="257" t="s">
        <v>1914</v>
      </c>
      <c r="F264" s="257"/>
      <c r="G264" s="254"/>
    </row>
    <row r="265" spans="1:7">
      <c r="A265" s="254">
        <v>263</v>
      </c>
      <c r="B265" s="257" t="s">
        <v>2054</v>
      </c>
      <c r="C265" s="257" t="s">
        <v>794</v>
      </c>
      <c r="D265" s="257">
        <v>90.09</v>
      </c>
      <c r="E265" s="257" t="s">
        <v>1914</v>
      </c>
      <c r="F265" s="257"/>
      <c r="G265" s="254"/>
    </row>
    <row r="266" spans="1:7">
      <c r="A266" s="254">
        <v>264</v>
      </c>
      <c r="B266" s="257" t="s">
        <v>2055</v>
      </c>
      <c r="C266" s="257" t="s">
        <v>714</v>
      </c>
      <c r="D266" s="257">
        <v>66.42</v>
      </c>
      <c r="E266" s="257" t="s">
        <v>1920</v>
      </c>
      <c r="F266" s="257"/>
      <c r="G266" s="254"/>
    </row>
    <row r="267" spans="1:7">
      <c r="A267" s="254">
        <v>265</v>
      </c>
      <c r="B267" s="257" t="s">
        <v>2056</v>
      </c>
      <c r="C267" s="257" t="s">
        <v>794</v>
      </c>
      <c r="D267" s="257">
        <v>89.75</v>
      </c>
      <c r="E267" s="257" t="s">
        <v>1914</v>
      </c>
      <c r="F267" s="257"/>
      <c r="G267" s="254"/>
    </row>
    <row r="268" spans="1:7">
      <c r="A268" s="254">
        <v>266</v>
      </c>
      <c r="B268" s="257" t="s">
        <v>2057</v>
      </c>
      <c r="C268" s="257" t="s">
        <v>794</v>
      </c>
      <c r="D268" s="257">
        <v>89.57</v>
      </c>
      <c r="E268" s="257" t="s">
        <v>1914</v>
      </c>
      <c r="F268" s="257"/>
      <c r="G268" s="254"/>
    </row>
    <row r="269" spans="1:7">
      <c r="A269" s="254">
        <v>267</v>
      </c>
      <c r="B269" s="257" t="s">
        <v>2058</v>
      </c>
      <c r="C269" s="257" t="s">
        <v>794</v>
      </c>
      <c r="D269" s="257">
        <v>89.75</v>
      </c>
      <c r="E269" s="257" t="s">
        <v>1914</v>
      </c>
      <c r="F269" s="257"/>
      <c r="G269" s="254"/>
    </row>
    <row r="270" spans="1:7">
      <c r="A270" s="254">
        <v>268</v>
      </c>
      <c r="B270" s="257" t="s">
        <v>2059</v>
      </c>
      <c r="C270" s="257" t="s">
        <v>794</v>
      </c>
      <c r="D270" s="257">
        <v>89.57</v>
      </c>
      <c r="E270" s="257" t="s">
        <v>1914</v>
      </c>
      <c r="F270" s="257"/>
      <c r="G270" s="254"/>
    </row>
    <row r="271" spans="1:7">
      <c r="A271" s="254">
        <v>269</v>
      </c>
      <c r="B271" s="257" t="s">
        <v>2060</v>
      </c>
      <c r="C271" s="257" t="s">
        <v>794</v>
      </c>
      <c r="D271" s="257">
        <v>89.75</v>
      </c>
      <c r="E271" s="257" t="s">
        <v>1914</v>
      </c>
      <c r="F271" s="257"/>
      <c r="G271" s="254"/>
    </row>
    <row r="272" spans="1:7">
      <c r="A272" s="254">
        <v>270</v>
      </c>
      <c r="B272" s="257" t="s">
        <v>2061</v>
      </c>
      <c r="C272" s="257" t="s">
        <v>794</v>
      </c>
      <c r="D272" s="257">
        <v>89.55</v>
      </c>
      <c r="E272" s="257" t="s">
        <v>1914</v>
      </c>
      <c r="F272" s="257"/>
      <c r="G272" s="254"/>
    </row>
    <row r="273" spans="1:7">
      <c r="A273" s="254">
        <v>271</v>
      </c>
      <c r="B273" s="257" t="s">
        <v>2062</v>
      </c>
      <c r="C273" s="257" t="s">
        <v>794</v>
      </c>
      <c r="D273" s="257">
        <v>89.78</v>
      </c>
      <c r="E273" s="257" t="s">
        <v>1914</v>
      </c>
      <c r="F273" s="257"/>
      <c r="G273" s="254"/>
    </row>
    <row r="274" spans="1:7">
      <c r="A274" s="254">
        <v>272</v>
      </c>
      <c r="B274" s="257" t="s">
        <v>2063</v>
      </c>
      <c r="C274" s="257" t="s">
        <v>714</v>
      </c>
      <c r="D274" s="257">
        <v>65.680000000000007</v>
      </c>
      <c r="E274" s="257" t="s">
        <v>1920</v>
      </c>
      <c r="F274" s="257"/>
      <c r="G274" s="254"/>
    </row>
    <row r="275" spans="1:7">
      <c r="A275" s="254">
        <v>273</v>
      </c>
      <c r="B275" s="257" t="s">
        <v>2064</v>
      </c>
      <c r="C275" s="257" t="s">
        <v>714</v>
      </c>
      <c r="D275" s="257">
        <v>65.680000000000007</v>
      </c>
      <c r="E275" s="257" t="s">
        <v>1920</v>
      </c>
      <c r="F275" s="257"/>
      <c r="G275" s="254"/>
    </row>
    <row r="276" spans="1:7">
      <c r="A276" s="254">
        <v>274</v>
      </c>
      <c r="B276" s="257" t="s">
        <v>2065</v>
      </c>
      <c r="C276" s="257" t="s">
        <v>714</v>
      </c>
      <c r="D276" s="257">
        <v>65.680000000000007</v>
      </c>
      <c r="E276" s="257" t="s">
        <v>1920</v>
      </c>
      <c r="F276" s="257"/>
      <c r="G276" s="254"/>
    </row>
    <row r="277" spans="1:7">
      <c r="A277" s="254">
        <v>275</v>
      </c>
      <c r="B277" s="257" t="s">
        <v>2066</v>
      </c>
      <c r="C277" s="257" t="s">
        <v>714</v>
      </c>
      <c r="D277" s="257">
        <v>65.680000000000007</v>
      </c>
      <c r="E277" s="257" t="s">
        <v>1920</v>
      </c>
      <c r="F277" s="257"/>
      <c r="G277" s="254"/>
    </row>
    <row r="278" spans="1:7">
      <c r="A278" s="254">
        <v>276</v>
      </c>
      <c r="B278" s="257" t="s">
        <v>2067</v>
      </c>
      <c r="C278" s="257" t="s">
        <v>794</v>
      </c>
      <c r="D278" s="257">
        <v>89.09</v>
      </c>
      <c r="E278" s="257" t="s">
        <v>1914</v>
      </c>
      <c r="F278" s="257"/>
      <c r="G278" s="254"/>
    </row>
    <row r="279" spans="1:7">
      <c r="A279" s="254">
        <v>277</v>
      </c>
      <c r="B279" s="257" t="s">
        <v>2068</v>
      </c>
      <c r="C279" s="257" t="s">
        <v>794</v>
      </c>
      <c r="D279" s="257">
        <v>89.3</v>
      </c>
      <c r="E279" s="257" t="s">
        <v>1914</v>
      </c>
      <c r="F279" s="257"/>
      <c r="G279" s="254"/>
    </row>
    <row r="280" spans="1:7">
      <c r="A280" s="254">
        <v>278</v>
      </c>
      <c r="B280" s="257" t="s">
        <v>2069</v>
      </c>
      <c r="C280" s="257" t="s">
        <v>733</v>
      </c>
      <c r="D280" s="257">
        <v>108.28</v>
      </c>
      <c r="E280" s="257" t="s">
        <v>1955</v>
      </c>
      <c r="F280" s="259"/>
      <c r="G280" s="254"/>
    </row>
    <row r="281" spans="1:7">
      <c r="A281" s="254">
        <v>279</v>
      </c>
      <c r="B281" s="257" t="s">
        <v>2070</v>
      </c>
      <c r="C281" s="257" t="s">
        <v>794</v>
      </c>
      <c r="D281" s="257">
        <v>89.93</v>
      </c>
      <c r="E281" s="257" t="s">
        <v>1914</v>
      </c>
      <c r="F281" s="257"/>
      <c r="G281" s="254"/>
    </row>
    <row r="282" spans="1:7">
      <c r="A282" s="254">
        <v>280</v>
      </c>
      <c r="B282" s="257" t="s">
        <v>2071</v>
      </c>
      <c r="C282" s="257" t="s">
        <v>794</v>
      </c>
      <c r="D282" s="257">
        <v>89.73</v>
      </c>
      <c r="E282" s="257" t="s">
        <v>1914</v>
      </c>
      <c r="F282" s="259"/>
      <c r="G282" s="254"/>
    </row>
    <row r="283" spans="1:7">
      <c r="A283" s="254">
        <v>281</v>
      </c>
      <c r="B283" s="257" t="s">
        <v>2072</v>
      </c>
      <c r="C283" s="257" t="s">
        <v>794</v>
      </c>
      <c r="D283" s="257">
        <v>89.93</v>
      </c>
      <c r="E283" s="257" t="s">
        <v>1914</v>
      </c>
      <c r="F283" s="257"/>
      <c r="G283" s="254"/>
    </row>
    <row r="284" spans="1:7">
      <c r="A284" s="254">
        <v>282</v>
      </c>
      <c r="B284" s="257" t="s">
        <v>2073</v>
      </c>
      <c r="C284" s="257" t="s">
        <v>794</v>
      </c>
      <c r="D284" s="257">
        <v>90.14</v>
      </c>
      <c r="E284" s="257" t="s">
        <v>1914</v>
      </c>
      <c r="F284" s="257"/>
      <c r="G284" s="254"/>
    </row>
    <row r="285" spans="1:7">
      <c r="A285" s="254">
        <v>283</v>
      </c>
      <c r="B285" s="257" t="s">
        <v>2074</v>
      </c>
      <c r="C285" s="257" t="s">
        <v>794</v>
      </c>
      <c r="D285" s="257">
        <v>90.3</v>
      </c>
      <c r="E285" s="257" t="s">
        <v>1914</v>
      </c>
      <c r="F285" s="257"/>
      <c r="G285" s="254"/>
    </row>
    <row r="286" spans="1:7">
      <c r="A286" s="254">
        <v>284</v>
      </c>
      <c r="B286" s="257" t="s">
        <v>2075</v>
      </c>
      <c r="C286" s="257" t="s">
        <v>714</v>
      </c>
      <c r="D286" s="257">
        <v>66.2</v>
      </c>
      <c r="E286" s="257" t="s">
        <v>1920</v>
      </c>
      <c r="F286" s="257"/>
      <c r="G286" s="254"/>
    </row>
    <row r="287" spans="1:7">
      <c r="A287" s="254">
        <v>285</v>
      </c>
      <c r="B287" s="257" t="s">
        <v>2076</v>
      </c>
      <c r="C287" s="257" t="s">
        <v>794</v>
      </c>
      <c r="D287" s="257">
        <v>91.05</v>
      </c>
      <c r="E287" s="257" t="s">
        <v>1914</v>
      </c>
      <c r="F287" s="257"/>
      <c r="G287" s="254"/>
    </row>
    <row r="288" spans="1:7">
      <c r="A288" s="254">
        <v>286</v>
      </c>
      <c r="B288" s="257" t="s">
        <v>2077</v>
      </c>
      <c r="C288" s="257" t="s">
        <v>794</v>
      </c>
      <c r="D288" s="257">
        <v>90.1</v>
      </c>
      <c r="E288" s="257" t="s">
        <v>1914</v>
      </c>
      <c r="F288" s="259" t="s">
        <v>2078</v>
      </c>
      <c r="G288" s="254"/>
    </row>
    <row r="289" spans="1:7">
      <c r="A289" s="254">
        <v>287</v>
      </c>
      <c r="B289" s="257" t="s">
        <v>2079</v>
      </c>
      <c r="C289" s="257" t="s">
        <v>794</v>
      </c>
      <c r="D289" s="257">
        <v>90.3</v>
      </c>
      <c r="E289" s="257" t="s">
        <v>1914</v>
      </c>
      <c r="F289" s="259" t="s">
        <v>2078</v>
      </c>
      <c r="G289" s="254"/>
    </row>
    <row r="290" spans="1:7">
      <c r="A290" s="254">
        <v>288</v>
      </c>
      <c r="B290" s="257" t="s">
        <v>2080</v>
      </c>
      <c r="C290" s="257" t="s">
        <v>794</v>
      </c>
      <c r="D290" s="257">
        <v>90.1</v>
      </c>
      <c r="E290" s="257" t="s">
        <v>1914</v>
      </c>
      <c r="F290" s="257"/>
      <c r="G290" s="254"/>
    </row>
    <row r="291" spans="1:7">
      <c r="A291" s="254">
        <v>289</v>
      </c>
      <c r="B291" s="257" t="s">
        <v>2081</v>
      </c>
      <c r="C291" s="257" t="s">
        <v>794</v>
      </c>
      <c r="D291" s="257">
        <v>90.3</v>
      </c>
      <c r="E291" s="257" t="s">
        <v>1914</v>
      </c>
      <c r="F291" s="257"/>
      <c r="G291" s="254"/>
    </row>
    <row r="292" spans="1:7">
      <c r="A292" s="254">
        <v>290</v>
      </c>
      <c r="B292" s="257" t="s">
        <v>2082</v>
      </c>
      <c r="C292" s="257" t="s">
        <v>794</v>
      </c>
      <c r="D292" s="257">
        <v>90.1</v>
      </c>
      <c r="E292" s="257" t="s">
        <v>1914</v>
      </c>
      <c r="F292" s="257"/>
      <c r="G292" s="254"/>
    </row>
    <row r="293" spans="1:7">
      <c r="A293" s="254">
        <v>291</v>
      </c>
      <c r="B293" s="257" t="s">
        <v>2083</v>
      </c>
      <c r="C293" s="257" t="s">
        <v>794</v>
      </c>
      <c r="D293" s="257">
        <v>90.1</v>
      </c>
      <c r="E293" s="257" t="s">
        <v>1914</v>
      </c>
      <c r="F293" s="257"/>
      <c r="G293" s="254"/>
    </row>
    <row r="294" spans="1:7">
      <c r="A294" s="254">
        <v>292</v>
      </c>
      <c r="B294" s="257" t="s">
        <v>2084</v>
      </c>
      <c r="C294" s="257" t="s">
        <v>794</v>
      </c>
      <c r="D294" s="257">
        <v>89.77</v>
      </c>
      <c r="E294" s="257" t="s">
        <v>1914</v>
      </c>
      <c r="F294" s="257"/>
      <c r="G294" s="254"/>
    </row>
    <row r="295" spans="1:7">
      <c r="A295" s="254">
        <v>293</v>
      </c>
      <c r="B295" s="257" t="s">
        <v>2085</v>
      </c>
      <c r="C295" s="257" t="s">
        <v>794</v>
      </c>
      <c r="D295" s="257">
        <v>89.56</v>
      </c>
      <c r="E295" s="257" t="s">
        <v>1914</v>
      </c>
      <c r="F295" s="257"/>
      <c r="G295" s="254"/>
    </row>
    <row r="296" spans="1:7">
      <c r="A296" s="254">
        <v>294</v>
      </c>
      <c r="B296" s="257" t="s">
        <v>2086</v>
      </c>
      <c r="C296" s="257" t="s">
        <v>794</v>
      </c>
      <c r="D296" s="257">
        <v>89.56</v>
      </c>
      <c r="E296" s="257" t="s">
        <v>1914</v>
      </c>
      <c r="F296" s="257"/>
      <c r="G296" s="254"/>
    </row>
    <row r="297" spans="1:7">
      <c r="A297" s="254">
        <v>295</v>
      </c>
      <c r="B297" s="257" t="s">
        <v>2087</v>
      </c>
      <c r="C297" s="257" t="s">
        <v>794</v>
      </c>
      <c r="D297" s="257">
        <v>89.77</v>
      </c>
      <c r="E297" s="257" t="s">
        <v>1914</v>
      </c>
      <c r="F297" s="257"/>
      <c r="G297" s="254"/>
    </row>
    <row r="298" spans="1:7">
      <c r="A298" s="254">
        <v>296</v>
      </c>
      <c r="B298" s="257" t="s">
        <v>2088</v>
      </c>
      <c r="C298" s="257" t="s">
        <v>794</v>
      </c>
      <c r="D298" s="257">
        <v>89.43</v>
      </c>
      <c r="E298" s="257" t="s">
        <v>1914</v>
      </c>
      <c r="F298" s="257"/>
      <c r="G298" s="254"/>
    </row>
    <row r="299" spans="1:7">
      <c r="A299" s="254">
        <v>297</v>
      </c>
      <c r="B299" s="257" t="s">
        <v>2089</v>
      </c>
      <c r="C299" s="257" t="s">
        <v>714</v>
      </c>
      <c r="D299" s="257">
        <v>65.78</v>
      </c>
      <c r="E299" s="257" t="s">
        <v>1920</v>
      </c>
      <c r="F299" s="257"/>
      <c r="G299" s="254"/>
    </row>
    <row r="300" spans="1:7">
      <c r="A300" s="254">
        <v>298</v>
      </c>
      <c r="B300" s="257" t="s">
        <v>1893</v>
      </c>
      <c r="C300" s="257" t="s">
        <v>714</v>
      </c>
      <c r="D300" s="257">
        <v>63.01</v>
      </c>
      <c r="E300" s="257" t="s">
        <v>1894</v>
      </c>
      <c r="F300" s="257"/>
      <c r="G300" s="254"/>
    </row>
    <row r="301" spans="1:7">
      <c r="A301" s="254">
        <v>299</v>
      </c>
      <c r="B301" s="257" t="s">
        <v>1896</v>
      </c>
      <c r="C301" s="257" t="s">
        <v>794</v>
      </c>
      <c r="D301" s="257">
        <v>87.22</v>
      </c>
      <c r="E301" s="257" t="s">
        <v>1897</v>
      </c>
      <c r="F301" s="257"/>
      <c r="G301" s="254"/>
    </row>
    <row r="302" spans="1:7">
      <c r="A302" s="254">
        <v>300</v>
      </c>
      <c r="B302" s="257" t="s">
        <v>1957</v>
      </c>
      <c r="C302" s="257" t="s">
        <v>794</v>
      </c>
      <c r="D302" s="257">
        <v>89.26</v>
      </c>
      <c r="E302" s="257" t="s">
        <v>1914</v>
      </c>
      <c r="F302" s="257"/>
      <c r="G302" s="254"/>
    </row>
    <row r="303" spans="1:7">
      <c r="A303" s="254">
        <v>301</v>
      </c>
      <c r="B303" s="257" t="s">
        <v>1958</v>
      </c>
      <c r="C303" s="257" t="s">
        <v>794</v>
      </c>
      <c r="D303" s="257">
        <v>89.26</v>
      </c>
      <c r="E303" s="257" t="s">
        <v>1914</v>
      </c>
      <c r="F303" s="257"/>
      <c r="G303" s="254"/>
    </row>
    <row r="304" spans="1:7">
      <c r="A304" s="254">
        <v>302</v>
      </c>
      <c r="B304" s="257" t="s">
        <v>1959</v>
      </c>
      <c r="C304" s="257" t="s">
        <v>794</v>
      </c>
      <c r="D304" s="257">
        <v>89.26</v>
      </c>
      <c r="E304" s="257" t="s">
        <v>1914</v>
      </c>
      <c r="F304" s="257"/>
      <c r="G304" s="254"/>
    </row>
    <row r="305" spans="1:7">
      <c r="A305" s="254">
        <v>303</v>
      </c>
      <c r="B305" s="257" t="s">
        <v>1960</v>
      </c>
      <c r="C305" s="257" t="s">
        <v>794</v>
      </c>
      <c r="D305" s="257">
        <v>89.26</v>
      </c>
      <c r="E305" s="257" t="s">
        <v>1914</v>
      </c>
      <c r="F305" s="257"/>
      <c r="G305" s="254"/>
    </row>
    <row r="306" spans="1:7">
      <c r="A306" s="254">
        <v>304</v>
      </c>
      <c r="B306" s="257" t="s">
        <v>1961</v>
      </c>
      <c r="C306" s="257" t="s">
        <v>794</v>
      </c>
      <c r="D306" s="257">
        <v>89.26</v>
      </c>
      <c r="E306" s="257" t="s">
        <v>1914</v>
      </c>
      <c r="F306" s="257"/>
      <c r="G306" s="254"/>
    </row>
    <row r="307" spans="1:7">
      <c r="A307" s="254">
        <v>305</v>
      </c>
      <c r="B307" s="257" t="s">
        <v>1962</v>
      </c>
      <c r="C307" s="257" t="s">
        <v>794</v>
      </c>
      <c r="D307" s="257">
        <v>89.26</v>
      </c>
      <c r="E307" s="257" t="s">
        <v>1914</v>
      </c>
      <c r="F307" s="257"/>
      <c r="G307" s="254"/>
    </row>
    <row r="308" spans="1:7">
      <c r="A308" s="254">
        <v>306</v>
      </c>
      <c r="B308" s="257" t="s">
        <v>1963</v>
      </c>
      <c r="C308" s="257" t="s">
        <v>794</v>
      </c>
      <c r="D308" s="257">
        <v>89.26</v>
      </c>
      <c r="E308" s="257" t="s">
        <v>1914</v>
      </c>
      <c r="F308" s="257"/>
      <c r="G308" s="254"/>
    </row>
    <row r="309" spans="1:7">
      <c r="A309" s="254">
        <v>307</v>
      </c>
      <c r="B309" s="257" t="s">
        <v>1964</v>
      </c>
      <c r="C309" s="257" t="s">
        <v>794</v>
      </c>
      <c r="D309" s="257">
        <v>89.26</v>
      </c>
      <c r="E309" s="257" t="s">
        <v>1914</v>
      </c>
      <c r="F309" s="257"/>
      <c r="G309" s="254"/>
    </row>
    <row r="310" spans="1:7">
      <c r="A310" s="254">
        <v>308</v>
      </c>
      <c r="B310" s="257" t="s">
        <v>1965</v>
      </c>
      <c r="C310" s="257" t="s">
        <v>794</v>
      </c>
      <c r="D310" s="257">
        <v>89.26</v>
      </c>
      <c r="E310" s="257" t="s">
        <v>1914</v>
      </c>
      <c r="F310" s="257"/>
      <c r="G310" s="254"/>
    </row>
    <row r="311" spans="1:7">
      <c r="A311" s="254">
        <v>309</v>
      </c>
      <c r="B311" s="257" t="s">
        <v>1966</v>
      </c>
      <c r="C311" s="257" t="s">
        <v>794</v>
      </c>
      <c r="D311" s="257">
        <v>89.26</v>
      </c>
      <c r="E311" s="257" t="s">
        <v>1914</v>
      </c>
      <c r="F311" s="257"/>
      <c r="G311" s="254"/>
    </row>
    <row r="312" spans="1:7">
      <c r="A312" s="254">
        <v>310</v>
      </c>
      <c r="B312" s="257" t="s">
        <v>1967</v>
      </c>
      <c r="C312" s="257" t="s">
        <v>794</v>
      </c>
      <c r="D312" s="257">
        <v>89.26</v>
      </c>
      <c r="E312" s="257" t="s">
        <v>1914</v>
      </c>
      <c r="F312" s="257"/>
      <c r="G312" s="254"/>
    </row>
    <row r="313" spans="1:7">
      <c r="A313" s="254">
        <v>311</v>
      </c>
      <c r="B313" s="257" t="s">
        <v>1968</v>
      </c>
      <c r="C313" s="257" t="s">
        <v>794</v>
      </c>
      <c r="D313" s="257">
        <v>89.26</v>
      </c>
      <c r="E313" s="257" t="s">
        <v>1914</v>
      </c>
      <c r="F313" s="257"/>
      <c r="G313" s="254"/>
    </row>
    <row r="314" spans="1:7">
      <c r="A314" s="254">
        <v>312</v>
      </c>
      <c r="B314" s="257" t="s">
        <v>1969</v>
      </c>
      <c r="C314" s="257" t="s">
        <v>794</v>
      </c>
      <c r="D314" s="257">
        <v>89.26</v>
      </c>
      <c r="E314" s="257" t="s">
        <v>1914</v>
      </c>
      <c r="F314" s="257"/>
      <c r="G314" s="254"/>
    </row>
    <row r="315" spans="1:7">
      <c r="A315" s="254">
        <v>313</v>
      </c>
      <c r="B315" s="257" t="s">
        <v>1970</v>
      </c>
      <c r="C315" s="257" t="s">
        <v>794</v>
      </c>
      <c r="D315" s="257">
        <v>88.54</v>
      </c>
      <c r="E315" s="257" t="s">
        <v>1914</v>
      </c>
      <c r="F315" s="257"/>
      <c r="G315" s="254"/>
    </row>
    <row r="316" spans="1:7">
      <c r="A316" s="254">
        <v>314</v>
      </c>
      <c r="B316" s="257" t="s">
        <v>1971</v>
      </c>
      <c r="C316" s="257" t="s">
        <v>794</v>
      </c>
      <c r="D316" s="257">
        <v>88.54</v>
      </c>
      <c r="E316" s="257" t="s">
        <v>1914</v>
      </c>
      <c r="F316" s="257"/>
      <c r="G316" s="254"/>
    </row>
    <row r="317" spans="1:7">
      <c r="A317" s="254">
        <v>315</v>
      </c>
      <c r="B317" s="257" t="s">
        <v>1972</v>
      </c>
      <c r="C317" s="257" t="s">
        <v>794</v>
      </c>
      <c r="D317" s="257">
        <v>88.54</v>
      </c>
      <c r="E317" s="257" t="s">
        <v>1914</v>
      </c>
      <c r="F317" s="257"/>
      <c r="G317" s="254"/>
    </row>
    <row r="318" spans="1:7">
      <c r="A318" s="254">
        <v>316</v>
      </c>
      <c r="B318" s="257" t="s">
        <v>1973</v>
      </c>
      <c r="C318" s="257" t="s">
        <v>794</v>
      </c>
      <c r="D318" s="257">
        <v>88.54</v>
      </c>
      <c r="E318" s="257" t="s">
        <v>1914</v>
      </c>
      <c r="F318" s="257"/>
      <c r="G318" s="254"/>
    </row>
    <row r="319" spans="1:7">
      <c r="A319" s="254">
        <v>317</v>
      </c>
      <c r="B319" s="257" t="s">
        <v>1974</v>
      </c>
      <c r="C319" s="257" t="s">
        <v>794</v>
      </c>
      <c r="D319" s="257">
        <v>88.54</v>
      </c>
      <c r="E319" s="257" t="s">
        <v>1914</v>
      </c>
      <c r="F319" s="257"/>
      <c r="G319" s="254"/>
    </row>
    <row r="320" spans="1:7">
      <c r="A320" s="254">
        <v>318</v>
      </c>
      <c r="B320" s="257" t="s">
        <v>1975</v>
      </c>
      <c r="C320" s="257" t="s">
        <v>794</v>
      </c>
      <c r="D320" s="257">
        <v>88.54</v>
      </c>
      <c r="E320" s="257" t="s">
        <v>1914</v>
      </c>
      <c r="F320" s="257"/>
      <c r="G320" s="254"/>
    </row>
    <row r="321" spans="1:7">
      <c r="A321" s="254">
        <v>319</v>
      </c>
      <c r="B321" s="257" t="s">
        <v>1976</v>
      </c>
      <c r="C321" s="257" t="s">
        <v>794</v>
      </c>
      <c r="D321" s="257">
        <v>88.54</v>
      </c>
      <c r="E321" s="257" t="s">
        <v>1914</v>
      </c>
      <c r="F321" s="257"/>
      <c r="G321" s="254"/>
    </row>
    <row r="322" spans="1:7">
      <c r="A322" s="254">
        <v>320</v>
      </c>
      <c r="B322" s="257" t="s">
        <v>1977</v>
      </c>
      <c r="C322" s="257" t="s">
        <v>794</v>
      </c>
      <c r="D322" s="257">
        <v>88.54</v>
      </c>
      <c r="E322" s="257" t="s">
        <v>1914</v>
      </c>
      <c r="F322" s="257"/>
      <c r="G322" s="254"/>
    </row>
    <row r="323" spans="1:7">
      <c r="A323" s="254">
        <v>321</v>
      </c>
      <c r="B323" s="257" t="s">
        <v>2029</v>
      </c>
      <c r="C323" s="257" t="s">
        <v>794</v>
      </c>
      <c r="D323" s="257">
        <v>89.59</v>
      </c>
      <c r="E323" s="257" t="s">
        <v>1914</v>
      </c>
      <c r="F323" s="257"/>
      <c r="G323" s="254"/>
    </row>
    <row r="324" spans="1:7">
      <c r="A324" s="254">
        <v>322</v>
      </c>
      <c r="B324" s="257" t="s">
        <v>2030</v>
      </c>
      <c r="C324" s="257" t="s">
        <v>794</v>
      </c>
      <c r="D324" s="257">
        <v>89.59</v>
      </c>
      <c r="E324" s="257" t="s">
        <v>1914</v>
      </c>
      <c r="F324" s="257"/>
      <c r="G324" s="254"/>
    </row>
    <row r="325" spans="1:7">
      <c r="A325" s="254">
        <v>323</v>
      </c>
      <c r="B325" s="257" t="s">
        <v>2031</v>
      </c>
      <c r="C325" s="257" t="s">
        <v>794</v>
      </c>
      <c r="D325" s="257">
        <v>89.59</v>
      </c>
      <c r="E325" s="257" t="s">
        <v>1914</v>
      </c>
      <c r="F325" s="257"/>
      <c r="G325" s="254"/>
    </row>
    <row r="326" spans="1:7">
      <c r="A326" s="254">
        <v>324</v>
      </c>
      <c r="B326" s="257" t="s">
        <v>2743</v>
      </c>
      <c r="C326" s="257" t="s">
        <v>794</v>
      </c>
      <c r="D326" s="257">
        <v>89.27</v>
      </c>
      <c r="E326" s="257" t="s">
        <v>1914</v>
      </c>
      <c r="F326" s="257"/>
      <c r="G326" s="254"/>
    </row>
    <row r="327" spans="1:7">
      <c r="A327" s="254">
        <v>325</v>
      </c>
      <c r="B327" s="257" t="s">
        <v>2744</v>
      </c>
      <c r="C327" s="257" t="s">
        <v>794</v>
      </c>
      <c r="D327" s="257">
        <v>89.27</v>
      </c>
      <c r="E327" s="257" t="s">
        <v>1914</v>
      </c>
      <c r="F327" s="257"/>
      <c r="G327" s="254"/>
    </row>
    <row r="328" spans="1:7">
      <c r="A328" s="254">
        <v>326</v>
      </c>
      <c r="B328" s="257" t="s">
        <v>2745</v>
      </c>
      <c r="C328" s="257" t="s">
        <v>794</v>
      </c>
      <c r="D328" s="257">
        <v>89.47</v>
      </c>
      <c r="E328" s="257" t="s">
        <v>1914</v>
      </c>
      <c r="F328" s="257"/>
      <c r="G328" s="254"/>
    </row>
    <row r="329" spans="1:7">
      <c r="A329" s="254">
        <v>327</v>
      </c>
      <c r="B329" s="257" t="s">
        <v>2746</v>
      </c>
      <c r="C329" s="257" t="s">
        <v>714</v>
      </c>
      <c r="D329" s="257">
        <v>65.81</v>
      </c>
      <c r="E329" s="257" t="s">
        <v>1920</v>
      </c>
      <c r="F329" s="257"/>
      <c r="G329" s="254"/>
    </row>
    <row r="330" spans="1:7">
      <c r="A330" s="254">
        <v>328</v>
      </c>
      <c r="B330" s="257" t="s">
        <v>2747</v>
      </c>
      <c r="C330" s="257" t="s">
        <v>714</v>
      </c>
      <c r="D330" s="257">
        <v>65.81</v>
      </c>
      <c r="E330" s="257" t="s">
        <v>1920</v>
      </c>
      <c r="F330" s="257"/>
      <c r="G330" s="254"/>
    </row>
    <row r="331" spans="1:7">
      <c r="A331" s="254">
        <v>329</v>
      </c>
      <c r="B331" s="257" t="s">
        <v>2748</v>
      </c>
      <c r="C331" s="257" t="s">
        <v>714</v>
      </c>
      <c r="D331" s="257">
        <v>65.81</v>
      </c>
      <c r="E331" s="257" t="s">
        <v>1920</v>
      </c>
      <c r="F331" s="257"/>
      <c r="G331" s="254"/>
    </row>
    <row r="332" spans="1:7">
      <c r="A332" s="254">
        <v>330</v>
      </c>
      <c r="B332" s="257" t="s">
        <v>2749</v>
      </c>
      <c r="C332" s="257" t="s">
        <v>714</v>
      </c>
      <c r="D332" s="257">
        <v>65.81</v>
      </c>
      <c r="E332" s="257" t="s">
        <v>1920</v>
      </c>
      <c r="F332" s="257"/>
      <c r="G332" s="254"/>
    </row>
    <row r="333" spans="1:7">
      <c r="A333" s="254">
        <v>331</v>
      </c>
      <c r="B333" s="257" t="s">
        <v>2750</v>
      </c>
      <c r="C333" s="257" t="s">
        <v>794</v>
      </c>
      <c r="D333" s="257">
        <v>89.78</v>
      </c>
      <c r="E333" s="257" t="s">
        <v>1914</v>
      </c>
      <c r="F333" s="259"/>
      <c r="G333" s="254"/>
    </row>
    <row r="334" spans="1:7">
      <c r="A334" s="254">
        <v>332</v>
      </c>
      <c r="B334" s="257" t="s">
        <v>2751</v>
      </c>
      <c r="C334" s="257" t="s">
        <v>794</v>
      </c>
      <c r="D334" s="257">
        <v>89.78</v>
      </c>
      <c r="E334" s="257" t="s">
        <v>1914</v>
      </c>
      <c r="F334" s="259"/>
      <c r="G334" s="254"/>
    </row>
    <row r="335" spans="1:7">
      <c r="A335" s="254">
        <v>333</v>
      </c>
      <c r="B335" s="257" t="s">
        <v>2752</v>
      </c>
      <c r="C335" s="257" t="s">
        <v>794</v>
      </c>
      <c r="D335" s="257">
        <v>89.78</v>
      </c>
      <c r="E335" s="257" t="s">
        <v>1914</v>
      </c>
      <c r="F335" s="259"/>
      <c r="G335" s="254"/>
    </row>
    <row r="336" spans="1:7">
      <c r="A336" s="254">
        <v>334</v>
      </c>
      <c r="B336" s="257" t="s">
        <v>2753</v>
      </c>
      <c r="C336" s="257" t="s">
        <v>794</v>
      </c>
      <c r="D336" s="257">
        <v>89.57</v>
      </c>
      <c r="E336" s="257" t="s">
        <v>1914</v>
      </c>
      <c r="F336" s="259"/>
      <c r="G336" s="254"/>
    </row>
    <row r="337" spans="1:7">
      <c r="A337" s="254">
        <v>335</v>
      </c>
      <c r="B337" s="257" t="s">
        <v>2754</v>
      </c>
      <c r="C337" s="257" t="s">
        <v>794</v>
      </c>
      <c r="D337" s="257">
        <v>89.78</v>
      </c>
      <c r="E337" s="257" t="s">
        <v>1914</v>
      </c>
      <c r="F337" s="259"/>
      <c r="G337" s="254"/>
    </row>
    <row r="338" spans="1:7">
      <c r="A338" s="254">
        <v>336</v>
      </c>
      <c r="B338" s="257" t="s">
        <v>2755</v>
      </c>
      <c r="C338" s="257" t="s">
        <v>794</v>
      </c>
      <c r="D338" s="257">
        <v>89.57</v>
      </c>
      <c r="E338" s="257" t="s">
        <v>1914</v>
      </c>
      <c r="F338" s="259"/>
      <c r="G338" s="254"/>
    </row>
    <row r="339" spans="1:7">
      <c r="A339" s="254">
        <v>337</v>
      </c>
      <c r="B339" s="257" t="s">
        <v>2756</v>
      </c>
      <c r="C339" s="257" t="s">
        <v>794</v>
      </c>
      <c r="D339" s="257">
        <v>89.57</v>
      </c>
      <c r="E339" s="257" t="s">
        <v>1914</v>
      </c>
      <c r="F339" s="259"/>
      <c r="G339" s="254"/>
    </row>
    <row r="340" spans="1:7">
      <c r="A340" s="254">
        <v>338</v>
      </c>
      <c r="B340" s="257" t="s">
        <v>2757</v>
      </c>
      <c r="C340" s="257" t="s">
        <v>794</v>
      </c>
      <c r="D340" s="257">
        <v>89.78</v>
      </c>
      <c r="E340" s="257" t="s">
        <v>1914</v>
      </c>
      <c r="F340" s="259" t="s">
        <v>2758</v>
      </c>
      <c r="G340" s="254"/>
    </row>
    <row r="341" spans="1:7">
      <c r="A341" s="254">
        <v>339</v>
      </c>
      <c r="B341" s="257" t="s">
        <v>2759</v>
      </c>
      <c r="C341" s="257" t="s">
        <v>794</v>
      </c>
      <c r="D341" s="257">
        <v>89.57</v>
      </c>
      <c r="E341" s="257" t="s">
        <v>1914</v>
      </c>
      <c r="F341" s="259"/>
      <c r="G341" s="254"/>
    </row>
    <row r="342" spans="1:7">
      <c r="A342" s="254">
        <v>340</v>
      </c>
      <c r="B342" s="257" t="s">
        <v>2760</v>
      </c>
      <c r="C342" s="257" t="s">
        <v>794</v>
      </c>
      <c r="D342" s="257">
        <v>89.78</v>
      </c>
      <c r="E342" s="257" t="s">
        <v>1914</v>
      </c>
      <c r="F342" s="259"/>
      <c r="G342" s="254"/>
    </row>
    <row r="343" spans="1:7">
      <c r="A343" s="254">
        <v>341</v>
      </c>
      <c r="B343" s="257" t="s">
        <v>2761</v>
      </c>
      <c r="C343" s="257" t="s">
        <v>794</v>
      </c>
      <c r="D343" s="257">
        <v>89.57</v>
      </c>
      <c r="E343" s="257" t="s">
        <v>1914</v>
      </c>
      <c r="F343" s="259"/>
      <c r="G343" s="254"/>
    </row>
    <row r="344" spans="1:7">
      <c r="A344" s="254">
        <v>342</v>
      </c>
      <c r="B344" s="257" t="s">
        <v>2762</v>
      </c>
      <c r="C344" s="257" t="s">
        <v>794</v>
      </c>
      <c r="D344" s="257">
        <v>89.78</v>
      </c>
      <c r="E344" s="257" t="s">
        <v>1914</v>
      </c>
      <c r="F344" s="259"/>
      <c r="G344" s="254"/>
    </row>
    <row r="345" spans="1:7">
      <c r="A345" s="254">
        <v>343</v>
      </c>
      <c r="B345" s="257" t="s">
        <v>2763</v>
      </c>
      <c r="C345" s="257" t="s">
        <v>794</v>
      </c>
      <c r="D345" s="257">
        <v>89.57</v>
      </c>
      <c r="E345" s="257" t="s">
        <v>1914</v>
      </c>
      <c r="F345" s="259"/>
      <c r="G345" s="254"/>
    </row>
    <row r="346" spans="1:7">
      <c r="A346" s="254">
        <v>344</v>
      </c>
      <c r="B346" s="257" t="s">
        <v>2764</v>
      </c>
      <c r="C346" s="257" t="s">
        <v>794</v>
      </c>
      <c r="D346" s="257">
        <v>89.57</v>
      </c>
      <c r="E346" s="257" t="s">
        <v>1914</v>
      </c>
      <c r="F346" s="259"/>
      <c r="G346" s="254"/>
    </row>
    <row r="347" spans="1:7">
      <c r="A347" s="254">
        <v>345</v>
      </c>
      <c r="B347" s="257" t="s">
        <v>2765</v>
      </c>
      <c r="C347" s="257" t="s">
        <v>794</v>
      </c>
      <c r="D347" s="257">
        <v>89.78</v>
      </c>
      <c r="E347" s="257" t="s">
        <v>1914</v>
      </c>
      <c r="F347" s="259"/>
      <c r="G347" s="254"/>
    </row>
    <row r="348" spans="1:7">
      <c r="A348" s="254">
        <v>346</v>
      </c>
      <c r="B348" s="257" t="s">
        <v>2766</v>
      </c>
      <c r="C348" s="257" t="s">
        <v>794</v>
      </c>
      <c r="D348" s="257">
        <v>89.57</v>
      </c>
      <c r="E348" s="257" t="s">
        <v>1914</v>
      </c>
      <c r="F348" s="259"/>
      <c r="G348" s="254"/>
    </row>
    <row r="349" spans="1:7">
      <c r="A349" s="254">
        <v>347</v>
      </c>
      <c r="B349" s="257" t="s">
        <v>2767</v>
      </c>
      <c r="C349" s="257" t="s">
        <v>794</v>
      </c>
      <c r="D349" s="257">
        <v>89.57</v>
      </c>
      <c r="E349" s="257" t="s">
        <v>1914</v>
      </c>
      <c r="F349" s="259"/>
      <c r="G349" s="254"/>
    </row>
    <row r="350" spans="1:7">
      <c r="A350" s="254">
        <v>348</v>
      </c>
      <c r="B350" s="257" t="s">
        <v>2768</v>
      </c>
      <c r="C350" s="257" t="s">
        <v>794</v>
      </c>
      <c r="D350" s="257">
        <v>89.57</v>
      </c>
      <c r="E350" s="257" t="s">
        <v>1914</v>
      </c>
      <c r="F350" s="259" t="s">
        <v>2758</v>
      </c>
      <c r="G350" s="254"/>
    </row>
    <row r="351" spans="1:7">
      <c r="A351" s="254">
        <v>349</v>
      </c>
      <c r="B351" s="257" t="s">
        <v>2769</v>
      </c>
      <c r="C351" s="257" t="s">
        <v>794</v>
      </c>
      <c r="D351" s="257">
        <v>89.57</v>
      </c>
      <c r="E351" s="257" t="s">
        <v>1914</v>
      </c>
      <c r="F351" s="259" t="s">
        <v>2758</v>
      </c>
      <c r="G351" s="254"/>
    </row>
    <row r="352" spans="1:7">
      <c r="A352" s="254">
        <v>350</v>
      </c>
      <c r="B352" s="257" t="s">
        <v>2770</v>
      </c>
      <c r="C352" s="257" t="s">
        <v>794</v>
      </c>
      <c r="D352" s="257">
        <v>89.57</v>
      </c>
      <c r="E352" s="257" t="s">
        <v>1914</v>
      </c>
      <c r="F352" s="257"/>
      <c r="G352" s="254"/>
    </row>
    <row r="353" spans="1:7">
      <c r="A353" s="254">
        <v>351</v>
      </c>
      <c r="B353" s="257" t="s">
        <v>2771</v>
      </c>
      <c r="C353" s="257" t="s">
        <v>794</v>
      </c>
      <c r="D353" s="257">
        <v>89.61</v>
      </c>
      <c r="E353" s="257" t="s">
        <v>1914</v>
      </c>
      <c r="F353" s="257"/>
      <c r="G353" s="254"/>
    </row>
    <row r="354" spans="1:7">
      <c r="A354" s="254">
        <v>352</v>
      </c>
      <c r="B354" s="257" t="s">
        <v>2772</v>
      </c>
      <c r="C354" s="257" t="s">
        <v>794</v>
      </c>
      <c r="D354" s="257">
        <v>89.61</v>
      </c>
      <c r="E354" s="257" t="s">
        <v>1914</v>
      </c>
      <c r="F354" s="257"/>
      <c r="G354" s="254"/>
    </row>
    <row r="355" spans="1:7">
      <c r="A355" s="254">
        <v>353</v>
      </c>
      <c r="B355" s="257" t="s">
        <v>2773</v>
      </c>
      <c r="C355" s="257" t="s">
        <v>794</v>
      </c>
      <c r="D355" s="257">
        <v>89.79</v>
      </c>
      <c r="E355" s="257" t="s">
        <v>1914</v>
      </c>
      <c r="F355" s="257"/>
      <c r="G355" s="254"/>
    </row>
    <row r="356" spans="1:7">
      <c r="A356" s="254">
        <v>354</v>
      </c>
      <c r="B356" s="257" t="s">
        <v>2774</v>
      </c>
      <c r="C356" s="257" t="s">
        <v>794</v>
      </c>
      <c r="D356" s="257">
        <v>89.59</v>
      </c>
      <c r="E356" s="257" t="s">
        <v>1914</v>
      </c>
      <c r="F356" s="257"/>
      <c r="G356" s="254"/>
    </row>
    <row r="357" spans="1:7">
      <c r="A357" s="254">
        <v>355</v>
      </c>
      <c r="B357" s="257" t="s">
        <v>2775</v>
      </c>
      <c r="C357" s="257" t="s">
        <v>794</v>
      </c>
      <c r="D357" s="257">
        <v>90.22</v>
      </c>
      <c r="E357" s="257" t="s">
        <v>1914</v>
      </c>
      <c r="F357" s="257"/>
      <c r="G357" s="254"/>
    </row>
    <row r="358" spans="1:7">
      <c r="A358" s="254">
        <v>356</v>
      </c>
      <c r="B358" s="257" t="s">
        <v>2776</v>
      </c>
      <c r="C358" s="257" t="s">
        <v>714</v>
      </c>
      <c r="D358" s="257">
        <v>65.81</v>
      </c>
      <c r="E358" s="257" t="s">
        <v>1920</v>
      </c>
      <c r="F358" s="257"/>
      <c r="G358" s="254"/>
    </row>
    <row r="359" spans="1:7">
      <c r="A359" s="254">
        <v>357</v>
      </c>
      <c r="B359" s="257" t="s">
        <v>2777</v>
      </c>
      <c r="C359" s="257" t="s">
        <v>714</v>
      </c>
      <c r="D359" s="257">
        <v>65.81</v>
      </c>
      <c r="E359" s="257" t="s">
        <v>1920</v>
      </c>
      <c r="F359" s="257"/>
      <c r="G359" s="254"/>
    </row>
    <row r="360" spans="1:7">
      <c r="A360" s="254">
        <v>358</v>
      </c>
      <c r="B360" s="257" t="s">
        <v>2778</v>
      </c>
      <c r="C360" s="257" t="s">
        <v>714</v>
      </c>
      <c r="D360" s="257">
        <v>65.81</v>
      </c>
      <c r="E360" s="257" t="s">
        <v>1920</v>
      </c>
      <c r="F360" s="257"/>
      <c r="G360" s="254"/>
    </row>
    <row r="361" spans="1:7">
      <c r="A361" s="254">
        <v>359</v>
      </c>
      <c r="B361" s="257" t="s">
        <v>2779</v>
      </c>
      <c r="C361" s="257" t="s">
        <v>714</v>
      </c>
      <c r="D361" s="257">
        <v>65.81</v>
      </c>
      <c r="E361" s="257" t="s">
        <v>1920</v>
      </c>
      <c r="F361" s="257"/>
      <c r="G361" s="254"/>
    </row>
    <row r="362" spans="1:7">
      <c r="A362" s="254">
        <v>360</v>
      </c>
      <c r="B362" s="257" t="s">
        <v>2780</v>
      </c>
      <c r="C362" s="257" t="s">
        <v>794</v>
      </c>
      <c r="D362" s="257">
        <v>89.46</v>
      </c>
      <c r="E362" s="257" t="s">
        <v>1914</v>
      </c>
      <c r="F362" s="257"/>
      <c r="G362" s="254"/>
    </row>
    <row r="363" spans="1:7">
      <c r="A363" s="254">
        <v>361</v>
      </c>
      <c r="B363" s="257" t="s">
        <v>2781</v>
      </c>
      <c r="C363" s="257" t="s">
        <v>794</v>
      </c>
      <c r="D363" s="257">
        <v>89.46</v>
      </c>
      <c r="E363" s="257" t="s">
        <v>1914</v>
      </c>
      <c r="F363" s="257"/>
      <c r="G363" s="254"/>
    </row>
    <row r="364" spans="1:7">
      <c r="A364" s="254">
        <v>362</v>
      </c>
      <c r="B364" s="257" t="s">
        <v>2782</v>
      </c>
      <c r="C364" s="257" t="s">
        <v>714</v>
      </c>
      <c r="D364" s="257">
        <v>65.81</v>
      </c>
      <c r="E364" s="257" t="s">
        <v>1920</v>
      </c>
      <c r="F364" s="257"/>
      <c r="G364" s="254"/>
    </row>
    <row r="365" spans="1:7">
      <c r="A365" s="254">
        <v>363</v>
      </c>
      <c r="B365" s="257" t="s">
        <v>2783</v>
      </c>
      <c r="C365" s="257" t="s">
        <v>714</v>
      </c>
      <c r="D365" s="257">
        <v>65.81</v>
      </c>
      <c r="E365" s="257" t="s">
        <v>1920</v>
      </c>
      <c r="F365" s="257"/>
      <c r="G365" s="254"/>
    </row>
    <row r="366" spans="1:7">
      <c r="A366" s="254">
        <v>364</v>
      </c>
      <c r="B366" s="257" t="s">
        <v>2784</v>
      </c>
      <c r="C366" s="257" t="s">
        <v>714</v>
      </c>
      <c r="D366" s="257">
        <v>65.81</v>
      </c>
      <c r="E366" s="257" t="s">
        <v>1920</v>
      </c>
      <c r="F366" s="257"/>
      <c r="G366" s="254"/>
    </row>
    <row r="367" spans="1:7">
      <c r="A367" s="254">
        <v>365</v>
      </c>
      <c r="B367" s="257" t="s">
        <v>2785</v>
      </c>
      <c r="C367" s="257" t="s">
        <v>794</v>
      </c>
      <c r="D367" s="257">
        <v>89.46</v>
      </c>
      <c r="E367" s="257" t="s">
        <v>1914</v>
      </c>
      <c r="F367" s="257"/>
      <c r="G367" s="254"/>
    </row>
    <row r="368" spans="1:7">
      <c r="A368" s="254">
        <v>366</v>
      </c>
      <c r="B368" s="257" t="s">
        <v>2786</v>
      </c>
      <c r="C368" s="257" t="s">
        <v>794</v>
      </c>
      <c r="D368" s="257">
        <v>89.26</v>
      </c>
      <c r="E368" s="257" t="s">
        <v>1914</v>
      </c>
      <c r="F368" s="257"/>
      <c r="G368" s="254"/>
    </row>
    <row r="369" spans="1:7">
      <c r="A369" s="254">
        <v>367</v>
      </c>
      <c r="B369" s="257" t="s">
        <v>2787</v>
      </c>
      <c r="C369" s="257" t="s">
        <v>794</v>
      </c>
      <c r="D369" s="257">
        <v>89.26</v>
      </c>
      <c r="E369" s="257" t="s">
        <v>1914</v>
      </c>
      <c r="F369" s="257"/>
      <c r="G369" s="254"/>
    </row>
    <row r="370" spans="1:7">
      <c r="A370" s="254">
        <v>368</v>
      </c>
      <c r="B370" s="257" t="s">
        <v>2788</v>
      </c>
      <c r="C370" s="257" t="s">
        <v>794</v>
      </c>
      <c r="D370" s="257">
        <v>89.46</v>
      </c>
      <c r="E370" s="257" t="s">
        <v>1914</v>
      </c>
      <c r="F370" s="257"/>
      <c r="G370" s="254"/>
    </row>
    <row r="371" spans="1:7">
      <c r="A371" s="254">
        <v>369</v>
      </c>
      <c r="B371" s="257" t="s">
        <v>2789</v>
      </c>
      <c r="C371" s="257" t="s">
        <v>794</v>
      </c>
      <c r="D371" s="257">
        <v>89.77</v>
      </c>
      <c r="E371" s="257" t="s">
        <v>1914</v>
      </c>
      <c r="F371" s="257"/>
      <c r="G371" s="254"/>
    </row>
    <row r="372" spans="1:7">
      <c r="A372" s="254">
        <v>370</v>
      </c>
      <c r="B372" s="257" t="s">
        <v>2790</v>
      </c>
      <c r="C372" s="257" t="s">
        <v>794</v>
      </c>
      <c r="D372" s="257">
        <v>89.57</v>
      </c>
      <c r="E372" s="257" t="s">
        <v>1914</v>
      </c>
      <c r="F372" s="259" t="s">
        <v>2078</v>
      </c>
      <c r="G372" s="254"/>
    </row>
    <row r="373" spans="1:7">
      <c r="A373" s="254">
        <v>371</v>
      </c>
      <c r="B373" s="257" t="s">
        <v>2791</v>
      </c>
      <c r="C373" s="257" t="s">
        <v>794</v>
      </c>
      <c r="D373" s="257">
        <v>89.77</v>
      </c>
      <c r="E373" s="257" t="s">
        <v>1914</v>
      </c>
      <c r="F373" s="259" t="s">
        <v>2078</v>
      </c>
      <c r="G373" s="254"/>
    </row>
    <row r="374" spans="1:7">
      <c r="A374" s="254">
        <v>372</v>
      </c>
      <c r="B374" s="257" t="s">
        <v>2792</v>
      </c>
      <c r="C374" s="257" t="s">
        <v>794</v>
      </c>
      <c r="D374" s="257">
        <v>89.77</v>
      </c>
      <c r="E374" s="257" t="s">
        <v>1914</v>
      </c>
      <c r="F374" s="257"/>
      <c r="G374" s="254"/>
    </row>
    <row r="375" spans="1:7">
      <c r="A375" s="254">
        <v>373</v>
      </c>
      <c r="B375" s="257" t="s">
        <v>2795</v>
      </c>
      <c r="C375" s="257" t="s">
        <v>794</v>
      </c>
      <c r="D375" s="257">
        <v>89.57</v>
      </c>
      <c r="E375" s="257" t="s">
        <v>1914</v>
      </c>
      <c r="F375" s="257"/>
      <c r="G375" s="254"/>
    </row>
    <row r="376" spans="1:7">
      <c r="A376" s="254">
        <v>374</v>
      </c>
      <c r="B376" s="257" t="s">
        <v>2796</v>
      </c>
      <c r="C376" s="257" t="s">
        <v>794</v>
      </c>
      <c r="D376" s="257">
        <v>90.21</v>
      </c>
      <c r="E376" s="257" t="s">
        <v>1914</v>
      </c>
      <c r="F376" s="257"/>
      <c r="G376" s="254"/>
    </row>
    <row r="377" spans="1:7">
      <c r="A377" s="254">
        <v>375</v>
      </c>
      <c r="B377" s="257" t="s">
        <v>2797</v>
      </c>
      <c r="C377" s="257" t="s">
        <v>794</v>
      </c>
      <c r="D377" s="257">
        <v>89.27</v>
      </c>
      <c r="E377" s="257" t="s">
        <v>1914</v>
      </c>
      <c r="F377" s="257"/>
      <c r="G377" s="254"/>
    </row>
    <row r="378" spans="1:7">
      <c r="A378" s="254">
        <v>376</v>
      </c>
      <c r="B378" s="257" t="s">
        <v>2798</v>
      </c>
      <c r="C378" s="257" t="s">
        <v>794</v>
      </c>
      <c r="D378" s="257">
        <v>89.47</v>
      </c>
      <c r="E378" s="257" t="s">
        <v>1914</v>
      </c>
      <c r="F378" s="257"/>
      <c r="G378" s="254"/>
    </row>
    <row r="379" spans="1:7">
      <c r="A379" s="254">
        <v>377</v>
      </c>
      <c r="B379" s="257" t="s">
        <v>2799</v>
      </c>
      <c r="C379" s="257" t="s">
        <v>714</v>
      </c>
      <c r="D379" s="257">
        <v>65.81</v>
      </c>
      <c r="E379" s="257" t="s">
        <v>1920</v>
      </c>
      <c r="F379" s="257"/>
      <c r="G379" s="254"/>
    </row>
    <row r="380" spans="1:7">
      <c r="A380" s="254">
        <v>378</v>
      </c>
      <c r="B380" s="257" t="s">
        <v>2800</v>
      </c>
      <c r="C380" s="257" t="s">
        <v>714</v>
      </c>
      <c r="D380" s="257">
        <v>65.81</v>
      </c>
      <c r="E380" s="257" t="s">
        <v>1920</v>
      </c>
      <c r="F380" s="257"/>
      <c r="G380" s="254"/>
    </row>
    <row r="381" spans="1:7">
      <c r="A381" s="254">
        <v>379</v>
      </c>
      <c r="B381" s="257" t="s">
        <v>2801</v>
      </c>
      <c r="C381" s="257" t="s">
        <v>714</v>
      </c>
      <c r="D381" s="257">
        <v>65.81</v>
      </c>
      <c r="E381" s="257" t="s">
        <v>1920</v>
      </c>
      <c r="F381" s="257"/>
      <c r="G381" s="254"/>
    </row>
    <row r="382" spans="1:7">
      <c r="A382" s="254">
        <v>380</v>
      </c>
      <c r="B382" s="257" t="s">
        <v>2802</v>
      </c>
      <c r="C382" s="257" t="s">
        <v>714</v>
      </c>
      <c r="D382" s="257">
        <v>65.81</v>
      </c>
      <c r="E382" s="257" t="s">
        <v>1920</v>
      </c>
      <c r="F382" s="257"/>
      <c r="G382" s="254"/>
    </row>
    <row r="383" spans="1:7">
      <c r="A383" s="254">
        <v>381</v>
      </c>
      <c r="B383" s="257" t="s">
        <v>2803</v>
      </c>
      <c r="C383" s="257" t="s">
        <v>714</v>
      </c>
      <c r="D383" s="257">
        <v>65.81</v>
      </c>
      <c r="E383" s="257" t="s">
        <v>1920</v>
      </c>
      <c r="F383" s="257"/>
      <c r="G383" s="254"/>
    </row>
    <row r="384" spans="1:7">
      <c r="A384" s="254">
        <v>382</v>
      </c>
      <c r="B384" s="257" t="s">
        <v>2804</v>
      </c>
      <c r="C384" s="257" t="s">
        <v>714</v>
      </c>
      <c r="D384" s="257">
        <v>65.81</v>
      </c>
      <c r="E384" s="257" t="s">
        <v>1920</v>
      </c>
      <c r="F384" s="257"/>
      <c r="G384" s="254"/>
    </row>
    <row r="385" spans="1:7">
      <c r="A385" s="254">
        <v>383</v>
      </c>
      <c r="B385" s="257" t="s">
        <v>2805</v>
      </c>
      <c r="C385" s="257" t="s">
        <v>794</v>
      </c>
      <c r="D385" s="257">
        <v>89.78</v>
      </c>
      <c r="E385" s="257" t="s">
        <v>1914</v>
      </c>
      <c r="F385" s="257"/>
      <c r="G385" s="254"/>
    </row>
    <row r="386" spans="1:7">
      <c r="A386" s="254">
        <v>384</v>
      </c>
      <c r="B386" s="257" t="s">
        <v>2806</v>
      </c>
      <c r="C386" s="257" t="s">
        <v>794</v>
      </c>
      <c r="D386" s="257">
        <v>89.78</v>
      </c>
      <c r="E386" s="257" t="s">
        <v>1914</v>
      </c>
      <c r="F386" s="257"/>
      <c r="G386" s="254"/>
    </row>
    <row r="387" spans="1:7">
      <c r="A387" s="254">
        <v>385</v>
      </c>
      <c r="B387" s="257" t="s">
        <v>2807</v>
      </c>
      <c r="C387" s="257" t="s">
        <v>794</v>
      </c>
      <c r="D387" s="257">
        <v>89.57</v>
      </c>
      <c r="E387" s="257" t="s">
        <v>1914</v>
      </c>
      <c r="F387" s="257"/>
      <c r="G387" s="254"/>
    </row>
    <row r="388" spans="1:7">
      <c r="A388" s="254">
        <v>386</v>
      </c>
      <c r="B388" s="257" t="s">
        <v>2808</v>
      </c>
      <c r="C388" s="257" t="s">
        <v>794</v>
      </c>
      <c r="D388" s="257">
        <v>89.78</v>
      </c>
      <c r="E388" s="257" t="s">
        <v>1914</v>
      </c>
      <c r="F388" s="257"/>
      <c r="G388" s="254"/>
    </row>
    <row r="389" spans="1:7">
      <c r="A389" s="254">
        <v>387</v>
      </c>
      <c r="B389" s="257" t="s">
        <v>2809</v>
      </c>
      <c r="C389" s="257" t="s">
        <v>794</v>
      </c>
      <c r="D389" s="257">
        <v>89.57</v>
      </c>
      <c r="E389" s="257" t="s">
        <v>1914</v>
      </c>
      <c r="F389" s="257"/>
      <c r="G389" s="254"/>
    </row>
    <row r="390" spans="1:7">
      <c r="A390" s="254">
        <v>388</v>
      </c>
      <c r="B390" s="257" t="s">
        <v>2810</v>
      </c>
      <c r="C390" s="257" t="s">
        <v>794</v>
      </c>
      <c r="D390" s="257">
        <v>89.57</v>
      </c>
      <c r="E390" s="257" t="s">
        <v>1914</v>
      </c>
      <c r="F390" s="257"/>
      <c r="G390" s="254"/>
    </row>
    <row r="391" spans="1:7">
      <c r="A391" s="254">
        <v>389</v>
      </c>
      <c r="B391" s="257" t="s">
        <v>2811</v>
      </c>
      <c r="C391" s="257" t="s">
        <v>794</v>
      </c>
      <c r="D391" s="257">
        <v>89.57</v>
      </c>
      <c r="E391" s="257" t="s">
        <v>1914</v>
      </c>
      <c r="F391" s="257"/>
      <c r="G391" s="254"/>
    </row>
    <row r="392" spans="1:7">
      <c r="A392" s="254">
        <v>390</v>
      </c>
      <c r="B392" s="257" t="s">
        <v>2812</v>
      </c>
      <c r="C392" s="257" t="s">
        <v>794</v>
      </c>
      <c r="D392" s="257">
        <v>89.77</v>
      </c>
      <c r="E392" s="257" t="s">
        <v>1914</v>
      </c>
      <c r="F392" s="257"/>
      <c r="G392" s="254"/>
    </row>
    <row r="393" spans="1:7">
      <c r="A393" s="254">
        <v>391</v>
      </c>
      <c r="B393" s="257" t="s">
        <v>2813</v>
      </c>
      <c r="C393" s="257" t="s">
        <v>794</v>
      </c>
      <c r="D393" s="257">
        <v>89.57</v>
      </c>
      <c r="E393" s="257" t="s">
        <v>1914</v>
      </c>
      <c r="F393" s="257"/>
      <c r="G393" s="254"/>
    </row>
    <row r="394" spans="1:7">
      <c r="A394" s="254">
        <v>392</v>
      </c>
      <c r="B394" s="257" t="s">
        <v>2814</v>
      </c>
      <c r="C394" s="257" t="s">
        <v>794</v>
      </c>
      <c r="D394" s="257">
        <v>89.57</v>
      </c>
      <c r="E394" s="257" t="s">
        <v>1914</v>
      </c>
      <c r="F394" s="257"/>
      <c r="G394" s="254"/>
    </row>
    <row r="395" spans="1:7">
      <c r="A395" s="254">
        <v>393</v>
      </c>
      <c r="B395" s="257" t="s">
        <v>2815</v>
      </c>
      <c r="C395" s="257" t="s">
        <v>714</v>
      </c>
      <c r="D395" s="257">
        <v>65.81</v>
      </c>
      <c r="E395" s="257" t="s">
        <v>1920</v>
      </c>
      <c r="F395" s="257"/>
      <c r="G395" s="254"/>
    </row>
    <row r="396" spans="1:7">
      <c r="A396" s="254">
        <v>394</v>
      </c>
      <c r="B396" s="257" t="s">
        <v>2816</v>
      </c>
      <c r="C396" s="257" t="s">
        <v>714</v>
      </c>
      <c r="D396" s="257">
        <v>65.81</v>
      </c>
      <c r="E396" s="257" t="s">
        <v>1920</v>
      </c>
      <c r="F396" s="257"/>
      <c r="G396" s="254"/>
    </row>
    <row r="397" spans="1:7">
      <c r="A397" s="254">
        <v>395</v>
      </c>
      <c r="B397" s="257" t="s">
        <v>2817</v>
      </c>
      <c r="C397" s="257" t="s">
        <v>714</v>
      </c>
      <c r="D397" s="257">
        <v>65.81</v>
      </c>
      <c r="E397" s="257" t="s">
        <v>1920</v>
      </c>
      <c r="F397" s="257"/>
      <c r="G397" s="254"/>
    </row>
    <row r="398" spans="1:7">
      <c r="A398" s="254">
        <v>396</v>
      </c>
      <c r="B398" s="257" t="s">
        <v>2818</v>
      </c>
      <c r="C398" s="257" t="s">
        <v>794</v>
      </c>
      <c r="D398" s="257">
        <v>89.46</v>
      </c>
      <c r="E398" s="257" t="s">
        <v>1914</v>
      </c>
      <c r="F398" s="257"/>
      <c r="G398" s="254"/>
    </row>
    <row r="399" spans="1:7">
      <c r="A399" s="254">
        <v>397</v>
      </c>
      <c r="B399" s="257" t="s">
        <v>2819</v>
      </c>
      <c r="C399" s="257" t="s">
        <v>714</v>
      </c>
      <c r="D399" s="257">
        <v>62.36</v>
      </c>
      <c r="E399" s="257" t="s">
        <v>1894</v>
      </c>
      <c r="F399" s="257"/>
      <c r="G399" s="254"/>
    </row>
    <row r="400" spans="1:7">
      <c r="A400" s="254">
        <v>398</v>
      </c>
      <c r="B400" s="257" t="s">
        <v>2820</v>
      </c>
      <c r="C400" s="257" t="s">
        <v>714</v>
      </c>
      <c r="D400" s="257">
        <v>49.81</v>
      </c>
      <c r="E400" s="257" t="s">
        <v>2821</v>
      </c>
      <c r="F400" s="257"/>
      <c r="G400" s="254"/>
    </row>
    <row r="401" spans="1:7">
      <c r="A401" s="254">
        <v>399</v>
      </c>
      <c r="B401" s="257" t="s">
        <v>2822</v>
      </c>
      <c r="C401" s="257" t="s">
        <v>794</v>
      </c>
      <c r="D401" s="257">
        <v>89.47</v>
      </c>
      <c r="E401" s="257" t="s">
        <v>1914</v>
      </c>
      <c r="F401" s="257"/>
      <c r="G401" s="254"/>
    </row>
    <row r="402" spans="1:7">
      <c r="A402" s="254">
        <v>400</v>
      </c>
      <c r="B402" s="257" t="s">
        <v>2823</v>
      </c>
      <c r="C402" s="257" t="s">
        <v>794</v>
      </c>
      <c r="D402" s="257">
        <v>89.47</v>
      </c>
      <c r="E402" s="257" t="s">
        <v>1914</v>
      </c>
      <c r="F402" s="257"/>
      <c r="G402" s="254"/>
    </row>
    <row r="403" spans="1:7">
      <c r="A403" s="254">
        <v>401</v>
      </c>
      <c r="B403" s="257" t="s">
        <v>2824</v>
      </c>
      <c r="C403" s="257" t="s">
        <v>794</v>
      </c>
      <c r="D403" s="257">
        <v>89.27</v>
      </c>
      <c r="E403" s="257" t="s">
        <v>1914</v>
      </c>
      <c r="F403" s="257"/>
      <c r="G403" s="254"/>
    </row>
    <row r="404" spans="1:7">
      <c r="A404" s="254">
        <v>402</v>
      </c>
      <c r="B404" s="257" t="s">
        <v>2825</v>
      </c>
      <c r="C404" s="257" t="s">
        <v>794</v>
      </c>
      <c r="D404" s="257">
        <v>89.47</v>
      </c>
      <c r="E404" s="257" t="s">
        <v>1914</v>
      </c>
      <c r="F404" s="257"/>
      <c r="G404" s="254"/>
    </row>
    <row r="405" spans="1:7">
      <c r="A405" s="254">
        <v>403</v>
      </c>
      <c r="B405" s="257" t="s">
        <v>2826</v>
      </c>
      <c r="C405" s="257" t="s">
        <v>714</v>
      </c>
      <c r="D405" s="257">
        <v>65.81</v>
      </c>
      <c r="E405" s="257" t="s">
        <v>1920</v>
      </c>
      <c r="F405" s="257"/>
      <c r="G405" s="254"/>
    </row>
    <row r="406" spans="1:7">
      <c r="A406" s="254">
        <v>404</v>
      </c>
      <c r="B406" s="257" t="s">
        <v>2827</v>
      </c>
      <c r="C406" s="257" t="s">
        <v>714</v>
      </c>
      <c r="D406" s="257">
        <v>65.81</v>
      </c>
      <c r="E406" s="257" t="s">
        <v>1920</v>
      </c>
      <c r="F406" s="257"/>
      <c r="G406" s="254"/>
    </row>
    <row r="407" spans="1:7">
      <c r="A407" s="254">
        <v>405</v>
      </c>
      <c r="B407" s="257" t="s">
        <v>2828</v>
      </c>
      <c r="C407" s="257" t="s">
        <v>714</v>
      </c>
      <c r="D407" s="257">
        <v>65.81</v>
      </c>
      <c r="E407" s="257" t="s">
        <v>1920</v>
      </c>
      <c r="F407" s="257"/>
      <c r="G407" s="254"/>
    </row>
    <row r="408" spans="1:7">
      <c r="A408" s="254">
        <v>406</v>
      </c>
      <c r="B408" s="257" t="s">
        <v>2829</v>
      </c>
      <c r="C408" s="257" t="s">
        <v>714</v>
      </c>
      <c r="D408" s="257">
        <v>65.81</v>
      </c>
      <c r="E408" s="257" t="s">
        <v>1920</v>
      </c>
      <c r="F408" s="257"/>
      <c r="G408" s="254"/>
    </row>
    <row r="409" spans="1:7">
      <c r="A409" s="254">
        <v>407</v>
      </c>
      <c r="B409" s="257" t="s">
        <v>2830</v>
      </c>
      <c r="C409" s="257" t="s">
        <v>714</v>
      </c>
      <c r="D409" s="257">
        <v>65.81</v>
      </c>
      <c r="E409" s="257" t="s">
        <v>1920</v>
      </c>
      <c r="F409" s="257"/>
      <c r="G409" s="254"/>
    </row>
    <row r="410" spans="1:7">
      <c r="A410" s="254">
        <v>408</v>
      </c>
      <c r="B410" s="257" t="s">
        <v>2831</v>
      </c>
      <c r="C410" s="257" t="s">
        <v>714</v>
      </c>
      <c r="D410" s="257">
        <v>65.81</v>
      </c>
      <c r="E410" s="257" t="s">
        <v>1920</v>
      </c>
      <c r="F410" s="257"/>
      <c r="G410" s="254"/>
    </row>
    <row r="411" spans="1:7">
      <c r="A411" s="254">
        <v>409</v>
      </c>
      <c r="B411" s="257" t="s">
        <v>1978</v>
      </c>
      <c r="C411" s="257" t="s">
        <v>794</v>
      </c>
      <c r="D411" s="257">
        <v>89.22</v>
      </c>
      <c r="E411" s="257" t="s">
        <v>1914</v>
      </c>
      <c r="F411" s="257"/>
      <c r="G411" s="254"/>
    </row>
    <row r="412" spans="1:7">
      <c r="A412" s="254">
        <v>410</v>
      </c>
      <c r="B412" s="257" t="s">
        <v>1979</v>
      </c>
      <c r="C412" s="257" t="s">
        <v>794</v>
      </c>
      <c r="D412" s="257">
        <v>89.22</v>
      </c>
      <c r="E412" s="257" t="s">
        <v>1914</v>
      </c>
      <c r="F412" s="257"/>
      <c r="G412" s="254"/>
    </row>
    <row r="413" spans="1:7">
      <c r="A413" s="254">
        <v>411</v>
      </c>
      <c r="B413" s="257" t="s">
        <v>1980</v>
      </c>
      <c r="C413" s="257" t="s">
        <v>794</v>
      </c>
      <c r="D413" s="257">
        <v>89.22</v>
      </c>
      <c r="E413" s="257" t="s">
        <v>1914</v>
      </c>
      <c r="F413" s="257"/>
      <c r="G413" s="254"/>
    </row>
    <row r="414" spans="1:7">
      <c r="A414" s="254">
        <v>412</v>
      </c>
      <c r="B414" s="257" t="s">
        <v>1981</v>
      </c>
      <c r="C414" s="257" t="s">
        <v>794</v>
      </c>
      <c r="D414" s="257">
        <v>89.22</v>
      </c>
      <c r="E414" s="257" t="s">
        <v>1914</v>
      </c>
      <c r="F414" s="257"/>
      <c r="G414" s="254"/>
    </row>
    <row r="415" spans="1:7">
      <c r="A415" s="254">
        <v>413</v>
      </c>
      <c r="B415" s="257" t="s">
        <v>1982</v>
      </c>
      <c r="C415" s="257" t="s">
        <v>794</v>
      </c>
      <c r="D415" s="257">
        <v>89.22</v>
      </c>
      <c r="E415" s="257" t="s">
        <v>1914</v>
      </c>
      <c r="F415" s="257"/>
      <c r="G415" s="254"/>
    </row>
    <row r="416" spans="1:7">
      <c r="A416" s="254">
        <v>414</v>
      </c>
      <c r="B416" s="257" t="s">
        <v>1983</v>
      </c>
      <c r="C416" s="257" t="s">
        <v>794</v>
      </c>
      <c r="D416" s="257">
        <v>89.22</v>
      </c>
      <c r="E416" s="257" t="s">
        <v>1914</v>
      </c>
      <c r="F416" s="257"/>
      <c r="G416" s="254"/>
    </row>
    <row r="417" spans="1:7">
      <c r="A417" s="254">
        <v>415</v>
      </c>
      <c r="B417" s="257" t="s">
        <v>1984</v>
      </c>
      <c r="C417" s="257" t="s">
        <v>794</v>
      </c>
      <c r="D417" s="257">
        <v>89.22</v>
      </c>
      <c r="E417" s="257" t="s">
        <v>1914</v>
      </c>
      <c r="F417" s="257"/>
      <c r="G417" s="254"/>
    </row>
    <row r="418" spans="1:7">
      <c r="A418" s="254">
        <v>416</v>
      </c>
      <c r="B418" s="257" t="s">
        <v>1985</v>
      </c>
      <c r="C418" s="257" t="s">
        <v>794</v>
      </c>
      <c r="D418" s="257">
        <v>89.22</v>
      </c>
      <c r="E418" s="257" t="s">
        <v>1914</v>
      </c>
      <c r="F418" s="257"/>
      <c r="G418" s="254"/>
    </row>
    <row r="419" spans="1:7">
      <c r="A419" s="254">
        <v>417</v>
      </c>
      <c r="B419" s="257" t="s">
        <v>1986</v>
      </c>
      <c r="C419" s="257" t="s">
        <v>794</v>
      </c>
      <c r="D419" s="257">
        <v>89.22</v>
      </c>
      <c r="E419" s="257" t="s">
        <v>1914</v>
      </c>
      <c r="F419" s="257"/>
      <c r="G419" s="254"/>
    </row>
    <row r="420" spans="1:7">
      <c r="A420" s="254">
        <v>418</v>
      </c>
      <c r="B420" s="257" t="s">
        <v>1987</v>
      </c>
      <c r="C420" s="257" t="s">
        <v>794</v>
      </c>
      <c r="D420" s="257">
        <v>89.22</v>
      </c>
      <c r="E420" s="257" t="s">
        <v>1914</v>
      </c>
      <c r="F420" s="257"/>
      <c r="G420" s="254"/>
    </row>
    <row r="421" spans="1:7">
      <c r="A421" s="254">
        <v>419</v>
      </c>
      <c r="B421" s="257" t="s">
        <v>1988</v>
      </c>
      <c r="C421" s="257" t="s">
        <v>794</v>
      </c>
      <c r="D421" s="257">
        <v>89.22</v>
      </c>
      <c r="E421" s="257" t="s">
        <v>1914</v>
      </c>
      <c r="F421" s="257"/>
      <c r="G421" s="254"/>
    </row>
    <row r="422" spans="1:7">
      <c r="A422" s="254">
        <v>420</v>
      </c>
      <c r="B422" s="257" t="s">
        <v>1989</v>
      </c>
      <c r="C422" s="257" t="s">
        <v>794</v>
      </c>
      <c r="D422" s="257">
        <v>89.22</v>
      </c>
      <c r="E422" s="257" t="s">
        <v>1914</v>
      </c>
      <c r="F422" s="257"/>
      <c r="G422" s="254"/>
    </row>
    <row r="423" spans="1:7">
      <c r="A423" s="254">
        <v>421</v>
      </c>
      <c r="B423" s="257" t="s">
        <v>1990</v>
      </c>
      <c r="C423" s="257" t="s">
        <v>794</v>
      </c>
      <c r="D423" s="257">
        <v>89.22</v>
      </c>
      <c r="E423" s="257" t="s">
        <v>1914</v>
      </c>
      <c r="F423" s="257"/>
      <c r="G423" s="254"/>
    </row>
    <row r="424" spans="1:7">
      <c r="A424" s="254">
        <v>422</v>
      </c>
      <c r="B424" s="257" t="s">
        <v>1991</v>
      </c>
      <c r="C424" s="257" t="s">
        <v>714</v>
      </c>
      <c r="D424" s="257">
        <v>65.62</v>
      </c>
      <c r="E424" s="257" t="s">
        <v>1920</v>
      </c>
      <c r="F424" s="257"/>
      <c r="G424" s="254"/>
    </row>
    <row r="425" spans="1:7">
      <c r="A425" s="254">
        <v>423</v>
      </c>
      <c r="B425" s="257" t="s">
        <v>1992</v>
      </c>
      <c r="C425" s="257" t="s">
        <v>714</v>
      </c>
      <c r="D425" s="257">
        <v>65.62</v>
      </c>
      <c r="E425" s="257" t="s">
        <v>1920</v>
      </c>
      <c r="F425" s="257"/>
      <c r="G425" s="254"/>
    </row>
    <row r="426" spans="1:7">
      <c r="A426" s="254">
        <v>424</v>
      </c>
      <c r="B426" s="257" t="s">
        <v>1993</v>
      </c>
      <c r="C426" s="257" t="s">
        <v>794</v>
      </c>
      <c r="D426" s="257">
        <v>89.19</v>
      </c>
      <c r="E426" s="257" t="s">
        <v>1914</v>
      </c>
      <c r="F426" s="257"/>
      <c r="G426" s="254"/>
    </row>
    <row r="427" spans="1:7">
      <c r="A427" s="254">
        <v>425</v>
      </c>
      <c r="B427" s="257" t="s">
        <v>1994</v>
      </c>
      <c r="C427" s="257" t="s">
        <v>714</v>
      </c>
      <c r="D427" s="257">
        <v>65.62</v>
      </c>
      <c r="E427" s="257" t="s">
        <v>1920</v>
      </c>
      <c r="F427" s="257"/>
      <c r="G427" s="254"/>
    </row>
    <row r="428" spans="1:7">
      <c r="A428" s="254">
        <v>426</v>
      </c>
      <c r="B428" s="257" t="s">
        <v>1995</v>
      </c>
      <c r="C428" s="257" t="s">
        <v>714</v>
      </c>
      <c r="D428" s="257">
        <v>65.62</v>
      </c>
      <c r="E428" s="257" t="s">
        <v>1920</v>
      </c>
      <c r="F428" s="257"/>
      <c r="G428" s="254"/>
    </row>
    <row r="429" spans="1:7">
      <c r="A429" s="254">
        <v>427</v>
      </c>
      <c r="B429" s="257" t="s">
        <v>1996</v>
      </c>
      <c r="C429" s="257" t="s">
        <v>714</v>
      </c>
      <c r="D429" s="257">
        <v>65.62</v>
      </c>
      <c r="E429" s="257" t="s">
        <v>1920</v>
      </c>
      <c r="F429" s="257"/>
      <c r="G429" s="254"/>
    </row>
    <row r="430" spans="1:7">
      <c r="A430" s="254">
        <v>428</v>
      </c>
      <c r="B430" s="257" t="s">
        <v>2032</v>
      </c>
      <c r="C430" s="257" t="s">
        <v>714</v>
      </c>
      <c r="D430" s="257">
        <v>66.34</v>
      </c>
      <c r="E430" s="257" t="s">
        <v>1920</v>
      </c>
      <c r="F430" s="257"/>
      <c r="G430" s="254"/>
    </row>
    <row r="431" spans="1:7">
      <c r="A431" s="254">
        <v>429</v>
      </c>
      <c r="B431" s="257" t="s">
        <v>2033</v>
      </c>
      <c r="C431" s="257" t="s">
        <v>714</v>
      </c>
      <c r="D431" s="257">
        <v>66.34</v>
      </c>
      <c r="E431" s="257" t="s">
        <v>1920</v>
      </c>
      <c r="F431" s="257"/>
      <c r="G431" s="254"/>
    </row>
    <row r="432" spans="1:7">
      <c r="A432" s="254">
        <v>430</v>
      </c>
      <c r="B432" s="257" t="s">
        <v>2034</v>
      </c>
      <c r="C432" s="257" t="s">
        <v>794</v>
      </c>
      <c r="D432" s="257">
        <v>89.44</v>
      </c>
      <c r="E432" s="257" t="s">
        <v>1914</v>
      </c>
      <c r="F432" s="257"/>
      <c r="G432" s="254"/>
    </row>
    <row r="433" spans="1:7">
      <c r="A433" s="254">
        <v>431</v>
      </c>
      <c r="B433" s="257" t="s">
        <v>2035</v>
      </c>
      <c r="C433" s="257" t="s">
        <v>794</v>
      </c>
      <c r="D433" s="257">
        <v>90.22</v>
      </c>
      <c r="E433" s="257" t="s">
        <v>1914</v>
      </c>
      <c r="F433" s="257"/>
      <c r="G433" s="254"/>
    </row>
    <row r="434" spans="1:7">
      <c r="A434" s="254">
        <v>432</v>
      </c>
      <c r="B434" s="257" t="s">
        <v>2036</v>
      </c>
      <c r="C434" s="257" t="s">
        <v>714</v>
      </c>
      <c r="D434" s="257">
        <v>66.34</v>
      </c>
      <c r="E434" s="257" t="s">
        <v>1920</v>
      </c>
      <c r="F434" s="257"/>
      <c r="G434" s="254"/>
    </row>
    <row r="435" spans="1:7">
      <c r="A435" s="254">
        <v>433</v>
      </c>
      <c r="B435" s="257" t="s">
        <v>2793</v>
      </c>
      <c r="C435" s="257" t="s">
        <v>794</v>
      </c>
      <c r="D435" s="257">
        <v>89.44</v>
      </c>
      <c r="E435" s="257" t="s">
        <v>1914</v>
      </c>
      <c r="F435" s="257"/>
      <c r="G435" s="254"/>
    </row>
    <row r="436" spans="1:7">
      <c r="A436" s="254">
        <v>434</v>
      </c>
      <c r="B436" s="257" t="s">
        <v>2794</v>
      </c>
      <c r="C436" s="257" t="s">
        <v>794</v>
      </c>
      <c r="D436" s="257">
        <v>89.64</v>
      </c>
      <c r="E436" s="257" t="s">
        <v>1914</v>
      </c>
      <c r="F436" s="257"/>
      <c r="G436" s="254"/>
    </row>
    <row r="437" spans="1:7">
      <c r="A437" s="254">
        <v>435</v>
      </c>
      <c r="B437" s="257" t="s">
        <v>2832</v>
      </c>
      <c r="C437" s="257" t="s">
        <v>794</v>
      </c>
      <c r="D437" s="257">
        <v>89.44</v>
      </c>
      <c r="E437" s="257" t="s">
        <v>1914</v>
      </c>
      <c r="F437" s="257"/>
      <c r="G437" s="254"/>
    </row>
    <row r="438" spans="1:7">
      <c r="A438" s="254">
        <v>436</v>
      </c>
      <c r="B438" s="257" t="s">
        <v>2833</v>
      </c>
      <c r="C438" s="257" t="s">
        <v>794</v>
      </c>
      <c r="D438" s="257">
        <v>89.44</v>
      </c>
      <c r="E438" s="257" t="s">
        <v>1914</v>
      </c>
      <c r="F438" s="257"/>
      <c r="G438" s="254"/>
    </row>
    <row r="439" spans="1:7">
      <c r="A439" s="254">
        <v>437</v>
      </c>
      <c r="B439" s="257" t="s">
        <v>2834</v>
      </c>
      <c r="C439" s="257" t="s">
        <v>794</v>
      </c>
      <c r="D439" s="257">
        <v>90.22</v>
      </c>
      <c r="E439" s="257" t="s">
        <v>1914</v>
      </c>
      <c r="F439" s="257"/>
      <c r="G439" s="254"/>
    </row>
    <row r="440" spans="1:7">
      <c r="A440" s="254">
        <v>438</v>
      </c>
      <c r="B440" s="257" t="s">
        <v>2835</v>
      </c>
      <c r="C440" s="257" t="s">
        <v>794</v>
      </c>
      <c r="D440" s="257">
        <v>89.8</v>
      </c>
      <c r="E440" s="257" t="s">
        <v>1914</v>
      </c>
      <c r="F440" s="257"/>
      <c r="G440" s="254"/>
    </row>
    <row r="441" spans="1:7">
      <c r="A441" s="254">
        <v>439</v>
      </c>
      <c r="B441" s="257" t="s">
        <v>2836</v>
      </c>
      <c r="C441" s="257" t="s">
        <v>794</v>
      </c>
      <c r="D441" s="257">
        <v>89.42</v>
      </c>
      <c r="E441" s="257" t="s">
        <v>1914</v>
      </c>
      <c r="F441" s="257"/>
      <c r="G441" s="254"/>
    </row>
    <row r="442" spans="1:7">
      <c r="A442" s="254">
        <v>440</v>
      </c>
      <c r="B442" s="257" t="s">
        <v>2837</v>
      </c>
      <c r="C442" s="257" t="s">
        <v>794</v>
      </c>
      <c r="D442" s="257">
        <v>89.22</v>
      </c>
      <c r="E442" s="257" t="s">
        <v>1914</v>
      </c>
      <c r="F442" s="259" t="s">
        <v>2078</v>
      </c>
      <c r="G442" s="254"/>
    </row>
    <row r="443" spans="1:7">
      <c r="A443" s="254">
        <v>441</v>
      </c>
      <c r="B443" s="257" t="s">
        <v>2838</v>
      </c>
      <c r="C443" s="257" t="s">
        <v>794</v>
      </c>
      <c r="D443" s="257">
        <v>89.42</v>
      </c>
      <c r="E443" s="257" t="s">
        <v>1914</v>
      </c>
      <c r="F443" s="259"/>
      <c r="G443" s="254"/>
    </row>
    <row r="444" spans="1:7">
      <c r="A444" s="254">
        <v>442</v>
      </c>
      <c r="B444" s="257" t="s">
        <v>2839</v>
      </c>
      <c r="C444" s="257" t="s">
        <v>794</v>
      </c>
      <c r="D444" s="257">
        <v>89.22</v>
      </c>
      <c r="E444" s="257" t="s">
        <v>1914</v>
      </c>
      <c r="F444" s="257"/>
      <c r="G444" s="254"/>
    </row>
    <row r="445" spans="1:7">
      <c r="A445" s="254">
        <v>443</v>
      </c>
      <c r="B445" s="257" t="s">
        <v>2840</v>
      </c>
      <c r="C445" s="257" t="s">
        <v>794</v>
      </c>
      <c r="D445" s="257">
        <v>89.42</v>
      </c>
      <c r="E445" s="257" t="s">
        <v>1914</v>
      </c>
      <c r="F445" s="257"/>
      <c r="G445" s="254"/>
    </row>
    <row r="446" spans="1:7">
      <c r="A446" s="254">
        <v>444</v>
      </c>
      <c r="B446" s="257" t="s">
        <v>2841</v>
      </c>
      <c r="C446" s="257" t="s">
        <v>794</v>
      </c>
      <c r="D446" s="257">
        <v>89.22</v>
      </c>
      <c r="E446" s="257" t="s">
        <v>1914</v>
      </c>
      <c r="F446" s="259" t="s">
        <v>2078</v>
      </c>
      <c r="G446" s="254"/>
    </row>
    <row r="447" spans="1:7">
      <c r="A447" s="254">
        <v>445</v>
      </c>
      <c r="B447" s="257" t="s">
        <v>2842</v>
      </c>
      <c r="C447" s="257" t="s">
        <v>794</v>
      </c>
      <c r="D447" s="257">
        <v>89.59</v>
      </c>
      <c r="E447" s="257" t="s">
        <v>1914</v>
      </c>
      <c r="F447" s="259" t="s">
        <v>2078</v>
      </c>
      <c r="G447" s="254"/>
    </row>
    <row r="448" spans="1:7">
      <c r="A448" s="254">
        <v>446</v>
      </c>
      <c r="B448" s="257" t="s">
        <v>2843</v>
      </c>
      <c r="C448" s="257" t="s">
        <v>794</v>
      </c>
      <c r="D448" s="257">
        <v>89.77</v>
      </c>
      <c r="E448" s="257" t="s">
        <v>1914</v>
      </c>
      <c r="F448" s="259" t="s">
        <v>2078</v>
      </c>
      <c r="G448" s="254"/>
    </row>
    <row r="449" spans="1:7">
      <c r="A449" s="254">
        <v>447</v>
      </c>
      <c r="B449" s="257" t="s">
        <v>2844</v>
      </c>
      <c r="C449" s="257" t="s">
        <v>794</v>
      </c>
      <c r="D449" s="257">
        <v>89.59</v>
      </c>
      <c r="E449" s="257" t="s">
        <v>1914</v>
      </c>
      <c r="F449" s="257"/>
      <c r="G449" s="254"/>
    </row>
    <row r="450" spans="1:7">
      <c r="A450" s="254">
        <v>448</v>
      </c>
      <c r="B450" s="257" t="s">
        <v>2845</v>
      </c>
      <c r="C450" s="257" t="s">
        <v>794</v>
      </c>
      <c r="D450" s="257">
        <v>89.77</v>
      </c>
      <c r="E450" s="257" t="s">
        <v>1914</v>
      </c>
      <c r="F450" s="257"/>
      <c r="G450" s="254"/>
    </row>
    <row r="451" spans="1:7">
      <c r="A451" s="254">
        <v>449</v>
      </c>
      <c r="B451" s="257" t="s">
        <v>2846</v>
      </c>
      <c r="C451" s="257" t="s">
        <v>794</v>
      </c>
      <c r="D451" s="257">
        <v>89.51</v>
      </c>
      <c r="E451" s="257" t="s">
        <v>1914</v>
      </c>
      <c r="F451" s="259"/>
      <c r="G451" s="254"/>
    </row>
    <row r="452" spans="1:7">
      <c r="A452" s="254">
        <v>450</v>
      </c>
      <c r="B452" s="257" t="s">
        <v>2847</v>
      </c>
      <c r="C452" s="257" t="s">
        <v>794</v>
      </c>
      <c r="D452" s="257">
        <v>89.71</v>
      </c>
      <c r="E452" s="257" t="s">
        <v>1914</v>
      </c>
      <c r="F452" s="259"/>
      <c r="G452" s="254"/>
    </row>
    <row r="453" spans="1:7">
      <c r="A453" s="254">
        <v>451</v>
      </c>
      <c r="B453" s="257" t="s">
        <v>2848</v>
      </c>
      <c r="C453" s="257" t="s">
        <v>794</v>
      </c>
      <c r="D453" s="257">
        <v>89.71</v>
      </c>
      <c r="E453" s="257" t="s">
        <v>1914</v>
      </c>
      <c r="F453" s="259"/>
      <c r="G453" s="254"/>
    </row>
    <row r="454" spans="1:7">
      <c r="A454" s="254">
        <v>452</v>
      </c>
      <c r="B454" s="257" t="s">
        <v>2849</v>
      </c>
      <c r="C454" s="257" t="s">
        <v>794</v>
      </c>
      <c r="D454" s="257">
        <v>89.71</v>
      </c>
      <c r="E454" s="257" t="s">
        <v>1914</v>
      </c>
      <c r="F454" s="259"/>
      <c r="G454" s="254"/>
    </row>
    <row r="455" spans="1:7">
      <c r="A455" s="254">
        <v>453</v>
      </c>
      <c r="B455" s="257" t="s">
        <v>2850</v>
      </c>
      <c r="C455" s="257" t="s">
        <v>794</v>
      </c>
      <c r="D455" s="257">
        <v>89.48</v>
      </c>
      <c r="E455" s="257" t="s">
        <v>1914</v>
      </c>
      <c r="F455" s="257"/>
      <c r="G455" s="254"/>
    </row>
    <row r="456" spans="1:7">
      <c r="A456" s="254">
        <v>454</v>
      </c>
      <c r="B456" s="257" t="s">
        <v>2851</v>
      </c>
      <c r="C456" s="257" t="s">
        <v>794</v>
      </c>
      <c r="D456" s="257">
        <v>89.71</v>
      </c>
      <c r="E456" s="257" t="s">
        <v>1914</v>
      </c>
      <c r="F456" s="257"/>
      <c r="G456" s="254"/>
    </row>
    <row r="457" spans="1:7">
      <c r="A457" s="254">
        <v>455</v>
      </c>
      <c r="B457" s="257" t="s">
        <v>2852</v>
      </c>
      <c r="C457" s="257" t="s">
        <v>794</v>
      </c>
      <c r="D457" s="257">
        <v>89.64</v>
      </c>
      <c r="E457" s="257" t="s">
        <v>1914</v>
      </c>
      <c r="F457" s="257"/>
      <c r="G457" s="254"/>
    </row>
    <row r="458" spans="1:7">
      <c r="A458" s="254">
        <v>456</v>
      </c>
      <c r="B458" s="257" t="s">
        <v>2853</v>
      </c>
      <c r="C458" s="257" t="s">
        <v>794</v>
      </c>
      <c r="D458" s="257">
        <v>89.64</v>
      </c>
      <c r="E458" s="257" t="s">
        <v>1914</v>
      </c>
      <c r="F458" s="257"/>
      <c r="G458" s="254"/>
    </row>
    <row r="459" spans="1:7">
      <c r="A459" s="254">
        <v>457</v>
      </c>
      <c r="B459" s="257" t="s">
        <v>2854</v>
      </c>
      <c r="C459" s="257" t="s">
        <v>794</v>
      </c>
      <c r="D459" s="257">
        <v>89.8</v>
      </c>
      <c r="E459" s="257" t="s">
        <v>1914</v>
      </c>
      <c r="F459" s="257"/>
      <c r="G459" s="254"/>
    </row>
    <row r="460" spans="1:7">
      <c r="A460" s="254">
        <v>458</v>
      </c>
      <c r="B460" s="257" t="s">
        <v>2855</v>
      </c>
      <c r="C460" s="257" t="s">
        <v>794</v>
      </c>
      <c r="D460" s="257">
        <v>89.42</v>
      </c>
      <c r="E460" s="257" t="s">
        <v>1914</v>
      </c>
      <c r="F460" s="257"/>
      <c r="G460" s="254"/>
    </row>
    <row r="461" spans="1:7">
      <c r="A461" s="254">
        <v>459</v>
      </c>
      <c r="B461" s="257" t="s">
        <v>2856</v>
      </c>
      <c r="C461" s="257" t="s">
        <v>794</v>
      </c>
      <c r="D461" s="257">
        <v>89.42</v>
      </c>
      <c r="E461" s="257" t="s">
        <v>1914</v>
      </c>
      <c r="F461" s="259"/>
      <c r="G461" s="254"/>
    </row>
    <row r="462" spans="1:7">
      <c r="A462" s="254">
        <v>460</v>
      </c>
      <c r="B462" s="257" t="s">
        <v>2857</v>
      </c>
      <c r="C462" s="257" t="s">
        <v>794</v>
      </c>
      <c r="D462" s="257">
        <v>89.22</v>
      </c>
      <c r="E462" s="257" t="s">
        <v>1914</v>
      </c>
      <c r="F462" s="259"/>
      <c r="G462" s="254"/>
    </row>
    <row r="463" spans="1:7">
      <c r="A463" s="254">
        <v>461</v>
      </c>
      <c r="B463" s="257" t="s">
        <v>2858</v>
      </c>
      <c r="C463" s="257" t="s">
        <v>794</v>
      </c>
      <c r="D463" s="257">
        <v>89.42</v>
      </c>
      <c r="E463" s="257" t="s">
        <v>1914</v>
      </c>
      <c r="F463" s="259"/>
      <c r="G463" s="254"/>
    </row>
    <row r="464" spans="1:7">
      <c r="A464" s="254">
        <v>462</v>
      </c>
      <c r="B464" s="257" t="s">
        <v>2859</v>
      </c>
      <c r="C464" s="257" t="s">
        <v>794</v>
      </c>
      <c r="D464" s="257">
        <v>89.42</v>
      </c>
      <c r="E464" s="257" t="s">
        <v>1914</v>
      </c>
      <c r="F464" s="257"/>
      <c r="G464" s="254"/>
    </row>
    <row r="465" spans="1:7">
      <c r="A465" s="254">
        <v>463</v>
      </c>
      <c r="B465" s="257" t="s">
        <v>2860</v>
      </c>
      <c r="C465" s="257" t="s">
        <v>794</v>
      </c>
      <c r="D465" s="257">
        <v>89.22</v>
      </c>
      <c r="E465" s="257" t="s">
        <v>1914</v>
      </c>
      <c r="F465" s="259"/>
      <c r="G465" s="254"/>
    </row>
    <row r="466" spans="1:7">
      <c r="A466" s="254">
        <v>464</v>
      </c>
      <c r="B466" s="257" t="s">
        <v>2861</v>
      </c>
      <c r="C466" s="257" t="s">
        <v>794</v>
      </c>
      <c r="D466" s="257">
        <v>89.42</v>
      </c>
      <c r="E466" s="257" t="s">
        <v>1914</v>
      </c>
      <c r="F466" s="259"/>
      <c r="G466" s="254"/>
    </row>
    <row r="467" spans="1:7">
      <c r="A467" s="254">
        <v>465</v>
      </c>
      <c r="B467" s="257" t="s">
        <v>2862</v>
      </c>
      <c r="C467" s="257" t="s">
        <v>794</v>
      </c>
      <c r="D467" s="257">
        <v>89.22</v>
      </c>
      <c r="E467" s="257" t="s">
        <v>1914</v>
      </c>
      <c r="F467" s="258"/>
      <c r="G467" s="254"/>
    </row>
    <row r="468" spans="1:7">
      <c r="A468" s="254">
        <v>466</v>
      </c>
      <c r="B468" s="257" t="s">
        <v>2863</v>
      </c>
      <c r="C468" s="257" t="s">
        <v>794</v>
      </c>
      <c r="D468" s="257">
        <v>89.22</v>
      </c>
      <c r="E468" s="257" t="s">
        <v>1914</v>
      </c>
      <c r="F468" s="258"/>
      <c r="G468" s="254"/>
    </row>
    <row r="469" spans="1:7">
      <c r="A469" s="254">
        <v>467</v>
      </c>
      <c r="B469" s="257" t="s">
        <v>2864</v>
      </c>
      <c r="C469" s="257" t="s">
        <v>794</v>
      </c>
      <c r="D469" s="257">
        <v>89.39</v>
      </c>
      <c r="E469" s="257" t="s">
        <v>1914</v>
      </c>
      <c r="F469" s="257"/>
      <c r="G469" s="254"/>
    </row>
    <row r="470" spans="1:7">
      <c r="A470" s="254">
        <v>468</v>
      </c>
      <c r="B470" s="257" t="s">
        <v>2865</v>
      </c>
      <c r="C470" s="257" t="s">
        <v>794</v>
      </c>
      <c r="D470" s="257">
        <v>89.44</v>
      </c>
      <c r="E470" s="257" t="s">
        <v>1914</v>
      </c>
      <c r="F470" s="257"/>
      <c r="G470" s="254"/>
    </row>
    <row r="471" spans="1:7">
      <c r="A471" s="254">
        <v>469</v>
      </c>
      <c r="B471" s="257" t="s">
        <v>2866</v>
      </c>
      <c r="C471" s="257" t="s">
        <v>794</v>
      </c>
      <c r="D471" s="257">
        <v>89.64</v>
      </c>
      <c r="E471" s="257" t="s">
        <v>1914</v>
      </c>
      <c r="F471" s="257"/>
      <c r="G471" s="254"/>
    </row>
    <row r="472" spans="1:7">
      <c r="A472" s="254">
        <v>470</v>
      </c>
      <c r="B472" s="257" t="s">
        <v>2867</v>
      </c>
      <c r="C472" s="257" t="s">
        <v>794</v>
      </c>
      <c r="D472" s="257">
        <v>89.44</v>
      </c>
      <c r="E472" s="257" t="s">
        <v>1914</v>
      </c>
      <c r="F472" s="257"/>
      <c r="G472" s="254"/>
    </row>
    <row r="473" spans="1:7">
      <c r="A473" s="254">
        <v>471</v>
      </c>
      <c r="B473" s="257" t="s">
        <v>2868</v>
      </c>
      <c r="C473" s="257" t="s">
        <v>794</v>
      </c>
      <c r="D473" s="257">
        <v>89.64</v>
      </c>
      <c r="E473" s="257" t="s">
        <v>1914</v>
      </c>
      <c r="F473" s="257"/>
      <c r="G473" s="254"/>
    </row>
    <row r="474" spans="1:7">
      <c r="A474" s="254">
        <v>472</v>
      </c>
      <c r="B474" s="257" t="s">
        <v>2869</v>
      </c>
      <c r="C474" s="257" t="s">
        <v>794</v>
      </c>
      <c r="D474" s="257">
        <v>89.65</v>
      </c>
      <c r="E474" s="257" t="s">
        <v>1914</v>
      </c>
      <c r="F474" s="257"/>
      <c r="G474" s="254"/>
    </row>
    <row r="475" spans="1:7">
      <c r="A475" s="254">
        <v>473</v>
      </c>
      <c r="B475" s="257" t="s">
        <v>2870</v>
      </c>
      <c r="C475" s="257" t="s">
        <v>794</v>
      </c>
      <c r="D475" s="257">
        <v>89.45</v>
      </c>
      <c r="E475" s="257" t="s">
        <v>1914</v>
      </c>
      <c r="F475" s="257"/>
      <c r="G475" s="254"/>
    </row>
    <row r="476" spans="1:7">
      <c r="A476" s="254">
        <v>474</v>
      </c>
      <c r="B476" s="257" t="s">
        <v>2871</v>
      </c>
      <c r="C476" s="257" t="s">
        <v>794</v>
      </c>
      <c r="D476" s="257">
        <v>89.45</v>
      </c>
      <c r="E476" s="257" t="s">
        <v>1914</v>
      </c>
      <c r="F476" s="257"/>
      <c r="G476" s="254"/>
    </row>
    <row r="477" spans="1:7">
      <c r="A477" s="254">
        <v>475</v>
      </c>
      <c r="B477" s="257" t="s">
        <v>2872</v>
      </c>
      <c r="C477" s="257" t="s">
        <v>714</v>
      </c>
      <c r="D477" s="257">
        <v>66.34</v>
      </c>
      <c r="E477" s="257" t="s">
        <v>1920</v>
      </c>
      <c r="F477" s="257"/>
      <c r="G477" s="254"/>
    </row>
    <row r="478" spans="1:7">
      <c r="A478" s="254">
        <v>476</v>
      </c>
      <c r="B478" s="257" t="s">
        <v>2873</v>
      </c>
      <c r="C478" s="257" t="s">
        <v>714</v>
      </c>
      <c r="D478" s="257">
        <v>66.34</v>
      </c>
      <c r="E478" s="257" t="s">
        <v>1920</v>
      </c>
      <c r="F478" s="257"/>
      <c r="G478" s="254"/>
    </row>
    <row r="479" spans="1:7">
      <c r="A479" s="254">
        <v>477</v>
      </c>
      <c r="B479" s="257" t="s">
        <v>2874</v>
      </c>
      <c r="C479" s="257" t="s">
        <v>714</v>
      </c>
      <c r="D479" s="257">
        <v>66.34</v>
      </c>
      <c r="E479" s="257" t="s">
        <v>1920</v>
      </c>
      <c r="F479" s="257"/>
      <c r="G479" s="254"/>
    </row>
    <row r="480" spans="1:7">
      <c r="A480" s="254">
        <v>478</v>
      </c>
      <c r="B480" s="257" t="s">
        <v>2875</v>
      </c>
      <c r="C480" s="257" t="s">
        <v>794</v>
      </c>
      <c r="D480" s="257">
        <v>90.16</v>
      </c>
      <c r="E480" s="257" t="s">
        <v>1914</v>
      </c>
      <c r="F480" s="257"/>
      <c r="G480" s="254"/>
    </row>
    <row r="481" spans="1:7">
      <c r="A481" s="254">
        <v>479</v>
      </c>
      <c r="B481" s="257" t="s">
        <v>2876</v>
      </c>
      <c r="C481" s="257" t="s">
        <v>714</v>
      </c>
      <c r="D481" s="257">
        <v>66.34</v>
      </c>
      <c r="E481" s="257" t="s">
        <v>1920</v>
      </c>
      <c r="F481" s="257"/>
      <c r="G481" s="254"/>
    </row>
    <row r="482" spans="1:7">
      <c r="A482" s="254">
        <v>480</v>
      </c>
      <c r="B482" s="257" t="s">
        <v>2877</v>
      </c>
      <c r="C482" s="257" t="s">
        <v>714</v>
      </c>
      <c r="D482" s="257">
        <v>66.34</v>
      </c>
      <c r="E482" s="257" t="s">
        <v>1920</v>
      </c>
      <c r="F482" s="257"/>
      <c r="G482" s="254"/>
    </row>
    <row r="483" spans="1:7">
      <c r="A483" s="254">
        <v>481</v>
      </c>
      <c r="B483" s="257" t="s">
        <v>2878</v>
      </c>
      <c r="C483" s="257" t="s">
        <v>714</v>
      </c>
      <c r="D483" s="257">
        <v>66.34</v>
      </c>
      <c r="E483" s="257" t="s">
        <v>1920</v>
      </c>
      <c r="F483" s="257"/>
      <c r="G483" s="254"/>
    </row>
    <row r="484" spans="1:7">
      <c r="A484" s="254">
        <v>482</v>
      </c>
      <c r="B484" s="257" t="s">
        <v>2879</v>
      </c>
      <c r="C484" s="257" t="s">
        <v>714</v>
      </c>
      <c r="D484" s="257">
        <v>66.34</v>
      </c>
      <c r="E484" s="257" t="s">
        <v>1920</v>
      </c>
      <c r="F484" s="257"/>
      <c r="G484" s="254"/>
    </row>
    <row r="485" spans="1:7">
      <c r="A485" s="254">
        <v>483</v>
      </c>
      <c r="B485" s="257" t="s">
        <v>2880</v>
      </c>
      <c r="C485" s="257" t="s">
        <v>794</v>
      </c>
      <c r="D485" s="257">
        <v>89.39</v>
      </c>
      <c r="E485" s="257" t="s">
        <v>1914</v>
      </c>
      <c r="F485" s="257"/>
      <c r="G485" s="254"/>
    </row>
    <row r="486" spans="1:7">
      <c r="A486" s="254">
        <v>484</v>
      </c>
      <c r="B486" s="257" t="s">
        <v>1919</v>
      </c>
      <c r="C486" s="257" t="s">
        <v>714</v>
      </c>
      <c r="D486" s="257">
        <v>65.7</v>
      </c>
      <c r="E486" s="257" t="s">
        <v>1920</v>
      </c>
      <c r="F486" s="257"/>
      <c r="G486" s="254"/>
    </row>
    <row r="487" spans="1:7">
      <c r="A487" s="254">
        <v>485</v>
      </c>
      <c r="B487" s="257" t="s">
        <v>1921</v>
      </c>
      <c r="C487" s="257" t="s">
        <v>714</v>
      </c>
      <c r="D487" s="257">
        <v>65.7</v>
      </c>
      <c r="E487" s="257" t="s">
        <v>1920</v>
      </c>
      <c r="F487" s="257"/>
      <c r="G487" s="254"/>
    </row>
    <row r="488" spans="1:7">
      <c r="A488" s="254">
        <v>486</v>
      </c>
      <c r="B488" s="257" t="s">
        <v>1922</v>
      </c>
      <c r="C488" s="257" t="s">
        <v>714</v>
      </c>
      <c r="D488" s="257">
        <v>65.7</v>
      </c>
      <c r="E488" s="257" t="s">
        <v>1920</v>
      </c>
      <c r="F488" s="257"/>
      <c r="G488" s="254"/>
    </row>
    <row r="489" spans="1:7">
      <c r="A489" s="254">
        <v>487</v>
      </c>
      <c r="B489" s="257" t="s">
        <v>1923</v>
      </c>
      <c r="C489" s="257" t="s">
        <v>714</v>
      </c>
      <c r="D489" s="257">
        <v>65.7</v>
      </c>
      <c r="E489" s="257" t="s">
        <v>1920</v>
      </c>
      <c r="F489" s="257"/>
      <c r="G489" s="254"/>
    </row>
    <row r="490" spans="1:7">
      <c r="A490" s="254">
        <v>488</v>
      </c>
      <c r="B490" s="257" t="s">
        <v>1924</v>
      </c>
      <c r="C490" s="257" t="s">
        <v>714</v>
      </c>
      <c r="D490" s="257">
        <v>65.7</v>
      </c>
      <c r="E490" s="257" t="s">
        <v>1920</v>
      </c>
      <c r="F490" s="257"/>
      <c r="G490" s="254"/>
    </row>
    <row r="491" spans="1:7">
      <c r="A491" s="254">
        <v>489</v>
      </c>
      <c r="B491" s="257" t="s">
        <v>1925</v>
      </c>
      <c r="C491" s="257" t="s">
        <v>714</v>
      </c>
      <c r="D491" s="257">
        <v>65.7</v>
      </c>
      <c r="E491" s="257" t="s">
        <v>1920</v>
      </c>
      <c r="F491" s="257"/>
      <c r="G491" s="254"/>
    </row>
    <row r="492" spans="1:7">
      <c r="A492" s="254">
        <v>490</v>
      </c>
      <c r="B492" s="257" t="s">
        <v>1926</v>
      </c>
      <c r="C492" s="257" t="s">
        <v>714</v>
      </c>
      <c r="D492" s="257">
        <v>62.98</v>
      </c>
      <c r="E492" s="257" t="s">
        <v>1894</v>
      </c>
      <c r="F492" s="257"/>
      <c r="G492" s="254"/>
    </row>
    <row r="493" spans="1:7">
      <c r="A493" s="254">
        <v>491</v>
      </c>
      <c r="B493" s="257" t="s">
        <v>1927</v>
      </c>
      <c r="C493" s="257" t="s">
        <v>714</v>
      </c>
      <c r="D493" s="257">
        <v>65.7</v>
      </c>
      <c r="E493" s="257" t="s">
        <v>1920</v>
      </c>
      <c r="F493" s="257"/>
      <c r="G493" s="254"/>
    </row>
    <row r="494" spans="1:7">
      <c r="A494" s="254">
        <v>492</v>
      </c>
      <c r="B494" s="257" t="s">
        <v>1928</v>
      </c>
      <c r="C494" s="257" t="s">
        <v>714</v>
      </c>
      <c r="D494" s="257">
        <v>65.7</v>
      </c>
      <c r="E494" s="257" t="s">
        <v>1920</v>
      </c>
      <c r="F494" s="257"/>
      <c r="G494" s="254"/>
    </row>
    <row r="495" spans="1:7">
      <c r="A495" s="254">
        <v>493</v>
      </c>
      <c r="B495" s="257" t="s">
        <v>1929</v>
      </c>
      <c r="C495" s="257" t="s">
        <v>714</v>
      </c>
      <c r="D495" s="257">
        <v>65.7</v>
      </c>
      <c r="E495" s="257" t="s">
        <v>1920</v>
      </c>
      <c r="F495" s="257"/>
      <c r="G495" s="254"/>
    </row>
    <row r="496" spans="1:7">
      <c r="A496" s="254">
        <v>494</v>
      </c>
      <c r="B496" s="257" t="s">
        <v>1930</v>
      </c>
      <c r="C496" s="257" t="s">
        <v>714</v>
      </c>
      <c r="D496" s="257">
        <v>65.7</v>
      </c>
      <c r="E496" s="257" t="s">
        <v>1920</v>
      </c>
      <c r="F496" s="257"/>
      <c r="G496" s="254"/>
    </row>
    <row r="497" spans="1:7">
      <c r="A497" s="254">
        <v>495</v>
      </c>
      <c r="B497" s="257" t="s">
        <v>1931</v>
      </c>
      <c r="C497" s="257" t="s">
        <v>714</v>
      </c>
      <c r="D497" s="257">
        <v>65.7</v>
      </c>
      <c r="E497" s="257" t="s">
        <v>1920</v>
      </c>
      <c r="F497" s="257"/>
      <c r="G497" s="254"/>
    </row>
    <row r="498" spans="1:7">
      <c r="A498" s="254">
        <v>496</v>
      </c>
      <c r="B498" s="257" t="s">
        <v>1932</v>
      </c>
      <c r="C498" s="257" t="s">
        <v>714</v>
      </c>
      <c r="D498" s="257">
        <v>65.7</v>
      </c>
      <c r="E498" s="257" t="s">
        <v>1920</v>
      </c>
      <c r="F498" s="257"/>
      <c r="G498" s="254"/>
    </row>
    <row r="499" spans="1:7">
      <c r="A499" s="254">
        <v>497</v>
      </c>
      <c r="B499" s="257" t="s">
        <v>1933</v>
      </c>
      <c r="C499" s="257" t="s">
        <v>714</v>
      </c>
      <c r="D499" s="257">
        <v>65.7</v>
      </c>
      <c r="E499" s="257" t="s">
        <v>1920</v>
      </c>
      <c r="F499" s="257"/>
      <c r="G499" s="254"/>
    </row>
    <row r="500" spans="1:7">
      <c r="A500" s="254">
        <v>498</v>
      </c>
      <c r="B500" s="257" t="s">
        <v>1934</v>
      </c>
      <c r="C500" s="257" t="s">
        <v>714</v>
      </c>
      <c r="D500" s="257">
        <v>65.7</v>
      </c>
      <c r="E500" s="257" t="s">
        <v>1920</v>
      </c>
      <c r="F500" s="257"/>
      <c r="G500" s="254"/>
    </row>
    <row r="501" spans="1:7">
      <c r="A501" s="254">
        <v>499</v>
      </c>
      <c r="B501" s="257" t="s">
        <v>1935</v>
      </c>
      <c r="C501" s="257" t="s">
        <v>714</v>
      </c>
      <c r="D501" s="257">
        <v>65.7</v>
      </c>
      <c r="E501" s="257" t="s">
        <v>1920</v>
      </c>
      <c r="F501" s="257"/>
      <c r="G501" s="254"/>
    </row>
    <row r="502" spans="1:7">
      <c r="A502" s="254">
        <v>500</v>
      </c>
      <c r="B502" s="257" t="s">
        <v>1936</v>
      </c>
      <c r="C502" s="257" t="s">
        <v>714</v>
      </c>
      <c r="D502" s="257">
        <v>65.7</v>
      </c>
      <c r="E502" s="257" t="s">
        <v>1920</v>
      </c>
      <c r="F502" s="257"/>
      <c r="G502" s="254"/>
    </row>
    <row r="503" spans="1:7">
      <c r="A503" s="254">
        <v>501</v>
      </c>
      <c r="B503" s="257" t="s">
        <v>1937</v>
      </c>
      <c r="C503" s="257" t="s">
        <v>714</v>
      </c>
      <c r="D503" s="257">
        <v>65.7</v>
      </c>
      <c r="E503" s="257" t="s">
        <v>1920</v>
      </c>
      <c r="F503" s="257"/>
      <c r="G503" s="254"/>
    </row>
    <row r="504" spans="1:7">
      <c r="A504" s="254">
        <v>502</v>
      </c>
      <c r="B504" s="257" t="s">
        <v>1938</v>
      </c>
      <c r="C504" s="257" t="s">
        <v>714</v>
      </c>
      <c r="D504" s="257">
        <v>65.7</v>
      </c>
      <c r="E504" s="257" t="s">
        <v>1920</v>
      </c>
      <c r="F504" s="257"/>
      <c r="G504" s="254"/>
    </row>
    <row r="505" spans="1:7">
      <c r="A505" s="254">
        <v>503</v>
      </c>
      <c r="B505" s="257" t="s">
        <v>1939</v>
      </c>
      <c r="C505" s="257" t="s">
        <v>714</v>
      </c>
      <c r="D505" s="257">
        <v>65.7</v>
      </c>
      <c r="E505" s="257" t="s">
        <v>1920</v>
      </c>
      <c r="F505" s="257"/>
      <c r="G505" s="254"/>
    </row>
    <row r="506" spans="1:7">
      <c r="A506" s="254">
        <v>504</v>
      </c>
      <c r="B506" s="257" t="s">
        <v>1940</v>
      </c>
      <c r="C506" s="257" t="s">
        <v>714</v>
      </c>
      <c r="D506" s="257">
        <v>65.69</v>
      </c>
      <c r="E506" s="257" t="s">
        <v>1920</v>
      </c>
      <c r="F506" s="257"/>
      <c r="G506" s="254"/>
    </row>
    <row r="507" spans="1:7">
      <c r="A507" s="254">
        <v>505</v>
      </c>
      <c r="B507" s="257" t="s">
        <v>1941</v>
      </c>
      <c r="C507" s="257" t="s">
        <v>714</v>
      </c>
      <c r="D507" s="257">
        <v>65.69</v>
      </c>
      <c r="E507" s="257" t="s">
        <v>1920</v>
      </c>
      <c r="F507" s="257"/>
      <c r="G507" s="254"/>
    </row>
    <row r="508" spans="1:7">
      <c r="A508" s="254">
        <v>506</v>
      </c>
      <c r="B508" s="257" t="s">
        <v>1942</v>
      </c>
      <c r="C508" s="257" t="s">
        <v>714</v>
      </c>
      <c r="D508" s="257">
        <v>62.98</v>
      </c>
      <c r="E508" s="257" t="s">
        <v>1894</v>
      </c>
      <c r="F508" s="257"/>
      <c r="G508" s="254"/>
    </row>
    <row r="509" spans="1:7">
      <c r="A509" s="254">
        <v>507</v>
      </c>
      <c r="B509" s="257" t="s">
        <v>1943</v>
      </c>
      <c r="C509" s="257" t="s">
        <v>714</v>
      </c>
      <c r="D509" s="257">
        <v>65.69</v>
      </c>
      <c r="E509" s="257" t="s">
        <v>1920</v>
      </c>
      <c r="F509" s="257"/>
      <c r="G509" s="254"/>
    </row>
    <row r="510" spans="1:7">
      <c r="A510" s="254">
        <v>508</v>
      </c>
      <c r="B510" s="257" t="s">
        <v>1944</v>
      </c>
      <c r="C510" s="257" t="s">
        <v>714</v>
      </c>
      <c r="D510" s="257">
        <v>62.98</v>
      </c>
      <c r="E510" s="257" t="s">
        <v>1894</v>
      </c>
      <c r="F510" s="257"/>
      <c r="G510" s="254"/>
    </row>
    <row r="511" spans="1:7">
      <c r="A511" s="254">
        <v>509</v>
      </c>
      <c r="B511" s="257" t="s">
        <v>1945</v>
      </c>
      <c r="C511" s="257" t="s">
        <v>714</v>
      </c>
      <c r="D511" s="257">
        <v>62.98</v>
      </c>
      <c r="E511" s="257" t="s">
        <v>1894</v>
      </c>
      <c r="F511" s="257"/>
      <c r="G511" s="254"/>
    </row>
    <row r="512" spans="1:7">
      <c r="A512" s="254">
        <v>510</v>
      </c>
      <c r="B512" s="257" t="s">
        <v>1946</v>
      </c>
      <c r="C512" s="257" t="s">
        <v>714</v>
      </c>
      <c r="D512" s="257">
        <v>65.69</v>
      </c>
      <c r="E512" s="257" t="s">
        <v>1920</v>
      </c>
      <c r="F512" s="257"/>
      <c r="G512" s="254"/>
    </row>
    <row r="513" spans="1:7">
      <c r="A513" s="254">
        <v>511</v>
      </c>
      <c r="B513" s="257" t="s">
        <v>1947</v>
      </c>
      <c r="C513" s="257" t="s">
        <v>714</v>
      </c>
      <c r="D513" s="257">
        <v>65.69</v>
      </c>
      <c r="E513" s="257" t="s">
        <v>1920</v>
      </c>
      <c r="F513" s="257"/>
      <c r="G513" s="254"/>
    </row>
    <row r="514" spans="1:7">
      <c r="A514" s="254">
        <v>512</v>
      </c>
      <c r="B514" s="257" t="s">
        <v>1948</v>
      </c>
      <c r="C514" s="257" t="s">
        <v>714</v>
      </c>
      <c r="D514" s="257">
        <v>63.4</v>
      </c>
      <c r="E514" s="257" t="s">
        <v>1894</v>
      </c>
      <c r="F514" s="257"/>
      <c r="G514" s="254"/>
    </row>
    <row r="515" spans="1:7">
      <c r="A515" s="254">
        <v>513</v>
      </c>
      <c r="B515" s="257" t="s">
        <v>2004</v>
      </c>
      <c r="C515" s="257" t="s">
        <v>794</v>
      </c>
      <c r="D515" s="257">
        <v>89.57</v>
      </c>
      <c r="E515" s="257" t="s">
        <v>1914</v>
      </c>
      <c r="F515" s="257"/>
      <c r="G515" s="254"/>
    </row>
    <row r="516" spans="1:7">
      <c r="A516" s="254">
        <v>514</v>
      </c>
      <c r="B516" s="257" t="s">
        <v>2005</v>
      </c>
      <c r="C516" s="257" t="s">
        <v>794</v>
      </c>
      <c r="D516" s="257">
        <v>89.57</v>
      </c>
      <c r="E516" s="257" t="s">
        <v>1914</v>
      </c>
      <c r="F516" s="257"/>
      <c r="G516" s="254"/>
    </row>
    <row r="517" spans="1:7">
      <c r="A517" s="254">
        <v>515</v>
      </c>
      <c r="B517" s="257" t="s">
        <v>2006</v>
      </c>
      <c r="C517" s="257" t="s">
        <v>794</v>
      </c>
      <c r="D517" s="257">
        <v>89.57</v>
      </c>
      <c r="E517" s="257" t="s">
        <v>1914</v>
      </c>
      <c r="F517" s="257"/>
      <c r="G517" s="254"/>
    </row>
    <row r="518" spans="1:7">
      <c r="A518" s="254">
        <v>516</v>
      </c>
      <c r="B518" s="257" t="s">
        <v>2007</v>
      </c>
      <c r="C518" s="257" t="s">
        <v>794</v>
      </c>
      <c r="D518" s="257">
        <v>89.57</v>
      </c>
      <c r="E518" s="257" t="s">
        <v>1914</v>
      </c>
      <c r="F518" s="257"/>
      <c r="G518" s="254"/>
    </row>
    <row r="519" spans="1:7">
      <c r="A519" s="254">
        <v>517</v>
      </c>
      <c r="B519" s="257" t="s">
        <v>2008</v>
      </c>
      <c r="C519" s="257" t="s">
        <v>714</v>
      </c>
      <c r="D519" s="257">
        <v>66.13</v>
      </c>
      <c r="E519" s="257" t="s">
        <v>1920</v>
      </c>
      <c r="F519" s="257"/>
      <c r="G519" s="254"/>
    </row>
    <row r="520" spans="1:7">
      <c r="A520" s="254">
        <v>518</v>
      </c>
      <c r="B520" s="257" t="s">
        <v>2009</v>
      </c>
      <c r="C520" s="257" t="s">
        <v>714</v>
      </c>
      <c r="D520" s="257">
        <v>66.13</v>
      </c>
      <c r="E520" s="257" t="s">
        <v>1920</v>
      </c>
      <c r="F520" s="257"/>
      <c r="G520" s="254"/>
    </row>
    <row r="521" spans="1:7">
      <c r="A521" s="254">
        <v>519</v>
      </c>
      <c r="B521" s="257" t="s">
        <v>2090</v>
      </c>
      <c r="C521" s="257" t="s">
        <v>794</v>
      </c>
      <c r="D521" s="257">
        <v>89.87</v>
      </c>
      <c r="E521" s="257" t="s">
        <v>1914</v>
      </c>
      <c r="F521" s="257"/>
      <c r="G521" s="254"/>
    </row>
    <row r="522" spans="1:7">
      <c r="A522" s="254">
        <v>520</v>
      </c>
      <c r="B522" s="257" t="s">
        <v>2091</v>
      </c>
      <c r="C522" s="257" t="s">
        <v>794</v>
      </c>
      <c r="D522" s="257">
        <v>90.04</v>
      </c>
      <c r="E522" s="257" t="s">
        <v>1914</v>
      </c>
      <c r="F522" s="257"/>
      <c r="G522" s="254"/>
    </row>
    <row r="523" spans="1:7">
      <c r="A523" s="254">
        <v>521</v>
      </c>
      <c r="B523" s="257" t="s">
        <v>2092</v>
      </c>
      <c r="C523" s="257" t="s">
        <v>794</v>
      </c>
      <c r="D523" s="257">
        <v>89.84</v>
      </c>
      <c r="E523" s="257" t="s">
        <v>1914</v>
      </c>
      <c r="F523" s="257"/>
      <c r="G523" s="254"/>
    </row>
    <row r="524" spans="1:7">
      <c r="A524" s="254">
        <v>522</v>
      </c>
      <c r="B524" s="257" t="s">
        <v>2093</v>
      </c>
      <c r="C524" s="257" t="s">
        <v>794</v>
      </c>
      <c r="D524" s="257">
        <v>90.13</v>
      </c>
      <c r="E524" s="257" t="s">
        <v>1914</v>
      </c>
      <c r="F524" s="257"/>
      <c r="G524" s="254"/>
    </row>
    <row r="525" spans="1:7">
      <c r="A525" s="254">
        <v>523</v>
      </c>
      <c r="B525" s="257" t="s">
        <v>2094</v>
      </c>
      <c r="C525" s="257" t="s">
        <v>794</v>
      </c>
      <c r="D525" s="257">
        <v>89.84</v>
      </c>
      <c r="E525" s="257" t="s">
        <v>1914</v>
      </c>
      <c r="F525" s="257"/>
      <c r="G525" s="254"/>
    </row>
    <row r="526" spans="1:7">
      <c r="A526" s="254">
        <v>524</v>
      </c>
      <c r="B526" s="257" t="s">
        <v>2095</v>
      </c>
      <c r="C526" s="257" t="s">
        <v>794</v>
      </c>
      <c r="D526" s="257">
        <v>89.64</v>
      </c>
      <c r="E526" s="257" t="s">
        <v>1914</v>
      </c>
      <c r="F526" s="257"/>
      <c r="G526" s="254"/>
    </row>
    <row r="527" spans="1:7">
      <c r="A527" s="254">
        <v>525</v>
      </c>
      <c r="B527" s="257" t="s">
        <v>2096</v>
      </c>
      <c r="C527" s="257" t="s">
        <v>794</v>
      </c>
      <c r="D527" s="257">
        <v>89.84</v>
      </c>
      <c r="E527" s="257" t="s">
        <v>1914</v>
      </c>
      <c r="F527" s="257"/>
      <c r="G527" s="254"/>
    </row>
    <row r="528" spans="1:7">
      <c r="A528" s="254">
        <v>526</v>
      </c>
      <c r="B528" s="257" t="s">
        <v>2097</v>
      </c>
      <c r="C528" s="257" t="s">
        <v>794</v>
      </c>
      <c r="D528" s="257">
        <v>89.64</v>
      </c>
      <c r="E528" s="257" t="s">
        <v>1914</v>
      </c>
      <c r="F528" s="257"/>
      <c r="G528" s="254"/>
    </row>
    <row r="529" spans="1:7">
      <c r="A529" s="254">
        <v>527</v>
      </c>
      <c r="B529" s="257" t="s">
        <v>2098</v>
      </c>
      <c r="C529" s="257" t="s">
        <v>794</v>
      </c>
      <c r="D529" s="257">
        <v>90.56</v>
      </c>
      <c r="E529" s="257" t="s">
        <v>1914</v>
      </c>
      <c r="F529" s="257"/>
      <c r="G529" s="254"/>
    </row>
    <row r="530" spans="1:7">
      <c r="A530" s="254">
        <v>528</v>
      </c>
      <c r="B530" s="257" t="s">
        <v>2099</v>
      </c>
      <c r="C530" s="257" t="s">
        <v>794</v>
      </c>
      <c r="D530" s="257">
        <v>89.64</v>
      </c>
      <c r="E530" s="257" t="s">
        <v>1914</v>
      </c>
      <c r="F530" s="257"/>
      <c r="G530" s="254"/>
    </row>
    <row r="531" spans="1:7">
      <c r="A531" s="254">
        <v>529</v>
      </c>
      <c r="B531" s="257" t="s">
        <v>2100</v>
      </c>
      <c r="C531" s="257" t="s">
        <v>794</v>
      </c>
      <c r="D531" s="257">
        <v>89.64</v>
      </c>
      <c r="E531" s="257" t="s">
        <v>1914</v>
      </c>
      <c r="F531" s="257"/>
      <c r="G531" s="254"/>
    </row>
    <row r="532" spans="1:7">
      <c r="A532" s="254">
        <v>530</v>
      </c>
      <c r="B532" s="257" t="s">
        <v>2101</v>
      </c>
      <c r="C532" s="257" t="s">
        <v>794</v>
      </c>
      <c r="D532" s="257">
        <v>90.13</v>
      </c>
      <c r="E532" s="257" t="s">
        <v>1914</v>
      </c>
      <c r="F532" s="257"/>
      <c r="G532" s="254"/>
    </row>
    <row r="533" spans="1:7">
      <c r="A533" s="254">
        <v>531</v>
      </c>
      <c r="B533" s="257" t="s">
        <v>2102</v>
      </c>
      <c r="C533" s="257" t="s">
        <v>794</v>
      </c>
      <c r="D533" s="257">
        <v>90.37</v>
      </c>
      <c r="E533" s="257" t="s">
        <v>1914</v>
      </c>
      <c r="F533" s="257"/>
      <c r="G533" s="254"/>
    </row>
    <row r="534" spans="1:7">
      <c r="A534" s="254">
        <v>532</v>
      </c>
      <c r="B534" s="257" t="s">
        <v>2103</v>
      </c>
      <c r="C534" s="257" t="s">
        <v>714</v>
      </c>
      <c r="D534" s="257">
        <v>66.45</v>
      </c>
      <c r="E534" s="257" t="s">
        <v>1920</v>
      </c>
      <c r="F534" s="257"/>
      <c r="G534" s="254"/>
    </row>
    <row r="535" spans="1:7">
      <c r="A535" s="254">
        <v>533</v>
      </c>
      <c r="B535" s="257" t="s">
        <v>2104</v>
      </c>
      <c r="C535" s="257" t="s">
        <v>714</v>
      </c>
      <c r="D535" s="257">
        <v>66.45</v>
      </c>
      <c r="E535" s="257" t="s">
        <v>1920</v>
      </c>
      <c r="F535" s="257"/>
      <c r="G535" s="254"/>
    </row>
    <row r="536" spans="1:7">
      <c r="A536" s="254">
        <v>534</v>
      </c>
      <c r="B536" s="257" t="s">
        <v>2105</v>
      </c>
      <c r="C536" s="257" t="s">
        <v>714</v>
      </c>
      <c r="D536" s="257">
        <v>66.45</v>
      </c>
      <c r="E536" s="257" t="s">
        <v>1920</v>
      </c>
      <c r="F536" s="257"/>
      <c r="G536" s="254"/>
    </row>
    <row r="537" spans="1:7">
      <c r="A537" s="254">
        <v>535</v>
      </c>
      <c r="B537" s="257" t="s">
        <v>2106</v>
      </c>
      <c r="C537" s="257" t="s">
        <v>714</v>
      </c>
      <c r="D537" s="257">
        <v>66.45</v>
      </c>
      <c r="E537" s="257" t="s">
        <v>1920</v>
      </c>
      <c r="F537" s="257"/>
      <c r="G537" s="254"/>
    </row>
    <row r="538" spans="1:7">
      <c r="A538" s="254">
        <v>536</v>
      </c>
      <c r="B538" s="257" t="s">
        <v>2107</v>
      </c>
      <c r="C538" s="257" t="s">
        <v>714</v>
      </c>
      <c r="D538" s="257">
        <v>66.45</v>
      </c>
      <c r="E538" s="257" t="s">
        <v>1920</v>
      </c>
      <c r="F538" s="257"/>
      <c r="G538" s="254"/>
    </row>
    <row r="539" spans="1:7">
      <c r="A539" s="254">
        <v>537</v>
      </c>
      <c r="B539" s="257" t="s">
        <v>2108</v>
      </c>
      <c r="C539" s="257" t="s">
        <v>794</v>
      </c>
      <c r="D539" s="257">
        <v>90.44</v>
      </c>
      <c r="E539" s="257" t="s">
        <v>1914</v>
      </c>
      <c r="F539" s="257"/>
      <c r="G539" s="254"/>
    </row>
    <row r="540" spans="1:7">
      <c r="A540" s="254">
        <v>538</v>
      </c>
      <c r="B540" s="257" t="s">
        <v>2109</v>
      </c>
      <c r="C540" s="257" t="s">
        <v>794</v>
      </c>
      <c r="D540" s="257">
        <v>90.23</v>
      </c>
      <c r="E540" s="257" t="s">
        <v>1914</v>
      </c>
      <c r="F540" s="257"/>
      <c r="G540" s="254"/>
    </row>
    <row r="541" spans="1:7">
      <c r="A541" s="254">
        <v>539</v>
      </c>
      <c r="B541" s="257" t="s">
        <v>2110</v>
      </c>
      <c r="C541" s="257" t="s">
        <v>794</v>
      </c>
      <c r="D541" s="257">
        <v>89.77</v>
      </c>
      <c r="E541" s="257" t="s">
        <v>1914</v>
      </c>
      <c r="F541" s="257"/>
      <c r="G541" s="254"/>
    </row>
    <row r="542" spans="1:7">
      <c r="A542" s="254">
        <v>540</v>
      </c>
      <c r="B542" s="257" t="s">
        <v>2111</v>
      </c>
      <c r="C542" s="257" t="s">
        <v>794</v>
      </c>
      <c r="D542" s="257">
        <v>89.57</v>
      </c>
      <c r="E542" s="257" t="s">
        <v>1914</v>
      </c>
      <c r="F542" s="257"/>
      <c r="G542" s="254"/>
    </row>
    <row r="543" spans="1:7">
      <c r="A543" s="254">
        <v>541</v>
      </c>
      <c r="B543" s="257" t="s">
        <v>2112</v>
      </c>
      <c r="C543" s="257" t="s">
        <v>794</v>
      </c>
      <c r="D543" s="257">
        <v>89.77</v>
      </c>
      <c r="E543" s="257" t="s">
        <v>1914</v>
      </c>
      <c r="F543" s="257"/>
      <c r="G543" s="254"/>
    </row>
    <row r="544" spans="1:7">
      <c r="A544" s="254">
        <v>542</v>
      </c>
      <c r="B544" s="257" t="s">
        <v>2113</v>
      </c>
      <c r="C544" s="257" t="s">
        <v>794</v>
      </c>
      <c r="D544" s="257">
        <v>89.57</v>
      </c>
      <c r="E544" s="257" t="s">
        <v>1914</v>
      </c>
      <c r="F544" s="257"/>
      <c r="G544" s="254"/>
    </row>
    <row r="545" spans="1:7" ht="26.4">
      <c r="A545" s="254">
        <v>543</v>
      </c>
      <c r="B545" s="257" t="s">
        <v>2114</v>
      </c>
      <c r="C545" s="257" t="s">
        <v>794</v>
      </c>
      <c r="D545" s="257">
        <v>89.89</v>
      </c>
      <c r="E545" s="257" t="s">
        <v>1914</v>
      </c>
      <c r="F545" s="257" t="s">
        <v>2078</v>
      </c>
      <c r="G545" s="254"/>
    </row>
    <row r="546" spans="1:7">
      <c r="A546" s="254">
        <v>544</v>
      </c>
      <c r="B546" s="257" t="s">
        <v>2115</v>
      </c>
      <c r="C546" s="257" t="s">
        <v>794</v>
      </c>
      <c r="D546" s="257">
        <v>89.89</v>
      </c>
      <c r="E546" s="257" t="s">
        <v>1914</v>
      </c>
      <c r="F546" s="257"/>
      <c r="G546" s="254"/>
    </row>
    <row r="547" spans="1:7">
      <c r="A547" s="254">
        <v>545</v>
      </c>
      <c r="B547" s="257" t="s">
        <v>2116</v>
      </c>
      <c r="C547" s="257" t="s">
        <v>794</v>
      </c>
      <c r="D547" s="257">
        <v>89.77</v>
      </c>
      <c r="E547" s="257" t="s">
        <v>1914</v>
      </c>
      <c r="F547" s="257"/>
      <c r="G547" s="254"/>
    </row>
    <row r="548" spans="1:7">
      <c r="A548" s="254">
        <v>546</v>
      </c>
      <c r="B548" s="257" t="s">
        <v>2117</v>
      </c>
      <c r="C548" s="257" t="s">
        <v>794</v>
      </c>
      <c r="D548" s="257">
        <v>89.57</v>
      </c>
      <c r="E548" s="257" t="s">
        <v>1914</v>
      </c>
      <c r="F548" s="257"/>
      <c r="G548" s="254"/>
    </row>
    <row r="549" spans="1:7">
      <c r="A549" s="254">
        <v>547</v>
      </c>
      <c r="B549" s="257" t="s">
        <v>2118</v>
      </c>
      <c r="C549" s="257" t="s">
        <v>794</v>
      </c>
      <c r="D549" s="257">
        <v>89.77</v>
      </c>
      <c r="E549" s="257" t="s">
        <v>1914</v>
      </c>
      <c r="F549" s="257"/>
      <c r="G549" s="254"/>
    </row>
    <row r="550" spans="1:7">
      <c r="A550" s="254">
        <v>548</v>
      </c>
      <c r="B550" s="257" t="s">
        <v>2119</v>
      </c>
      <c r="C550" s="257" t="s">
        <v>794</v>
      </c>
      <c r="D550" s="257">
        <v>89.77</v>
      </c>
      <c r="E550" s="257" t="s">
        <v>1914</v>
      </c>
      <c r="F550" s="257"/>
      <c r="G550" s="254"/>
    </row>
    <row r="551" spans="1:7">
      <c r="A551" s="254">
        <v>549</v>
      </c>
      <c r="B551" s="257" t="s">
        <v>2120</v>
      </c>
      <c r="C551" s="257" t="s">
        <v>794</v>
      </c>
      <c r="D551" s="257">
        <v>90.2</v>
      </c>
      <c r="E551" s="257" t="s">
        <v>1914</v>
      </c>
      <c r="F551" s="257"/>
      <c r="G551" s="254"/>
    </row>
    <row r="552" spans="1:7">
      <c r="A552" s="254">
        <v>550</v>
      </c>
      <c r="B552" s="257" t="s">
        <v>2121</v>
      </c>
      <c r="C552" s="257" t="s">
        <v>794</v>
      </c>
      <c r="D552" s="257">
        <v>90</v>
      </c>
      <c r="E552" s="257" t="s">
        <v>1914</v>
      </c>
      <c r="F552" s="257"/>
      <c r="G552" s="254"/>
    </row>
    <row r="553" spans="1:7">
      <c r="A553" s="254">
        <v>551</v>
      </c>
      <c r="B553" s="257" t="s">
        <v>2122</v>
      </c>
      <c r="C553" s="257" t="s">
        <v>794</v>
      </c>
      <c r="D553" s="257">
        <v>90</v>
      </c>
      <c r="E553" s="257" t="s">
        <v>1914</v>
      </c>
      <c r="F553" s="257"/>
      <c r="G553" s="254"/>
    </row>
    <row r="554" spans="1:7">
      <c r="A554" s="254">
        <v>552</v>
      </c>
      <c r="B554" s="257" t="s">
        <v>2123</v>
      </c>
      <c r="C554" s="257" t="s">
        <v>794</v>
      </c>
      <c r="D554" s="257">
        <v>90.2</v>
      </c>
      <c r="E554" s="257" t="s">
        <v>1914</v>
      </c>
      <c r="F554" s="257"/>
      <c r="G554" s="254"/>
    </row>
    <row r="555" spans="1:7">
      <c r="A555" s="254">
        <v>553</v>
      </c>
      <c r="B555" s="257" t="s">
        <v>2124</v>
      </c>
      <c r="C555" s="257" t="s">
        <v>794</v>
      </c>
      <c r="D555" s="257">
        <v>90</v>
      </c>
      <c r="E555" s="257" t="s">
        <v>1914</v>
      </c>
      <c r="F555" s="257"/>
      <c r="G555" s="254"/>
    </row>
    <row r="556" spans="1:7">
      <c r="A556" s="254">
        <v>554</v>
      </c>
      <c r="B556" s="257" t="s">
        <v>2125</v>
      </c>
      <c r="C556" s="257" t="s">
        <v>794</v>
      </c>
      <c r="D556" s="257">
        <v>90</v>
      </c>
      <c r="E556" s="257" t="s">
        <v>1914</v>
      </c>
      <c r="F556" s="257"/>
      <c r="G556" s="254"/>
    </row>
    <row r="557" spans="1:7">
      <c r="A557" s="254">
        <v>555</v>
      </c>
      <c r="B557" s="257" t="s">
        <v>2126</v>
      </c>
      <c r="C557" s="257" t="s">
        <v>794</v>
      </c>
      <c r="D557" s="257">
        <v>90</v>
      </c>
      <c r="E557" s="257" t="s">
        <v>1914</v>
      </c>
      <c r="F557" s="257"/>
      <c r="G557" s="254"/>
    </row>
    <row r="558" spans="1:7">
      <c r="A558" s="254">
        <v>556</v>
      </c>
      <c r="B558" s="257" t="s">
        <v>2127</v>
      </c>
      <c r="C558" s="257" t="s">
        <v>794</v>
      </c>
      <c r="D558" s="257">
        <v>89.84</v>
      </c>
      <c r="E558" s="257" t="s">
        <v>1914</v>
      </c>
      <c r="F558" s="257"/>
      <c r="G558" s="254"/>
    </row>
    <row r="559" spans="1:7">
      <c r="A559" s="254">
        <v>557</v>
      </c>
      <c r="B559" s="257" t="s">
        <v>2128</v>
      </c>
      <c r="C559" s="257" t="s">
        <v>794</v>
      </c>
      <c r="D559" s="257">
        <v>89.64</v>
      </c>
      <c r="E559" s="257" t="s">
        <v>1914</v>
      </c>
      <c r="F559" s="257"/>
      <c r="G559" s="254"/>
    </row>
    <row r="560" spans="1:7">
      <c r="A560" s="254">
        <v>558</v>
      </c>
      <c r="B560" s="257" t="s">
        <v>2129</v>
      </c>
      <c r="C560" s="257" t="s">
        <v>794</v>
      </c>
      <c r="D560" s="257">
        <v>89.84</v>
      </c>
      <c r="E560" s="257" t="s">
        <v>1914</v>
      </c>
      <c r="F560" s="257"/>
      <c r="G560" s="254"/>
    </row>
    <row r="561" spans="1:7">
      <c r="A561" s="254">
        <v>559</v>
      </c>
      <c r="B561" s="257" t="s">
        <v>2130</v>
      </c>
      <c r="C561" s="257" t="s">
        <v>794</v>
      </c>
      <c r="D561" s="257">
        <v>89.64</v>
      </c>
      <c r="E561" s="257" t="s">
        <v>1914</v>
      </c>
      <c r="F561" s="257"/>
      <c r="G561" s="254"/>
    </row>
    <row r="562" spans="1:7">
      <c r="A562" s="254">
        <v>560</v>
      </c>
      <c r="B562" s="257" t="s">
        <v>2131</v>
      </c>
      <c r="C562" s="257" t="s">
        <v>794</v>
      </c>
      <c r="D562" s="257">
        <v>90.16</v>
      </c>
      <c r="E562" s="257" t="s">
        <v>1914</v>
      </c>
      <c r="F562" s="257"/>
      <c r="G562" s="254"/>
    </row>
    <row r="563" spans="1:7">
      <c r="A563" s="254">
        <v>561</v>
      </c>
      <c r="B563" s="257" t="s">
        <v>2132</v>
      </c>
      <c r="C563" s="257" t="s">
        <v>794</v>
      </c>
      <c r="D563" s="257">
        <v>89.77</v>
      </c>
      <c r="E563" s="257" t="s">
        <v>1914</v>
      </c>
      <c r="F563" s="257"/>
      <c r="G563" s="254"/>
    </row>
    <row r="564" spans="1:7">
      <c r="A564" s="254">
        <v>562</v>
      </c>
      <c r="B564" s="257" t="s">
        <v>2133</v>
      </c>
      <c r="C564" s="257" t="s">
        <v>794</v>
      </c>
      <c r="D564" s="257">
        <v>89.57</v>
      </c>
      <c r="E564" s="257" t="s">
        <v>1914</v>
      </c>
      <c r="F564" s="257"/>
      <c r="G564" s="254"/>
    </row>
    <row r="565" spans="1:7">
      <c r="A565" s="254">
        <v>563</v>
      </c>
      <c r="B565" s="257" t="s">
        <v>2134</v>
      </c>
      <c r="C565" s="257" t="s">
        <v>794</v>
      </c>
      <c r="D565" s="257">
        <v>89.77</v>
      </c>
      <c r="E565" s="257" t="s">
        <v>1914</v>
      </c>
      <c r="F565" s="257"/>
      <c r="G565" s="254"/>
    </row>
    <row r="566" spans="1:7">
      <c r="A566" s="254">
        <v>564</v>
      </c>
      <c r="B566" s="257" t="s">
        <v>2135</v>
      </c>
      <c r="C566" s="257" t="s">
        <v>794</v>
      </c>
      <c r="D566" s="257">
        <v>89.57</v>
      </c>
      <c r="E566" s="257" t="s">
        <v>1914</v>
      </c>
      <c r="F566" s="257"/>
      <c r="G566" s="254"/>
    </row>
    <row r="567" spans="1:7">
      <c r="A567" s="254">
        <v>565</v>
      </c>
      <c r="B567" s="257" t="s">
        <v>2136</v>
      </c>
      <c r="C567" s="257" t="s">
        <v>794</v>
      </c>
      <c r="D567" s="257">
        <v>89.57</v>
      </c>
      <c r="E567" s="257" t="s">
        <v>1914</v>
      </c>
      <c r="F567" s="257"/>
      <c r="G567" s="254"/>
    </row>
    <row r="568" spans="1:7">
      <c r="A568" s="254">
        <v>566</v>
      </c>
      <c r="B568" s="257" t="s">
        <v>2137</v>
      </c>
      <c r="C568" s="257" t="s">
        <v>794</v>
      </c>
      <c r="D568" s="257">
        <v>89.6</v>
      </c>
      <c r="E568" s="257" t="s">
        <v>1914</v>
      </c>
      <c r="F568" s="257"/>
      <c r="G568" s="254"/>
    </row>
    <row r="569" spans="1:7">
      <c r="A569" s="254">
        <v>567</v>
      </c>
      <c r="B569" s="257" t="s">
        <v>2138</v>
      </c>
      <c r="C569" s="257" t="s">
        <v>794</v>
      </c>
      <c r="D569" s="257">
        <v>90.16</v>
      </c>
      <c r="E569" s="257" t="s">
        <v>1914</v>
      </c>
      <c r="F569" s="257"/>
      <c r="G569" s="254"/>
    </row>
    <row r="570" spans="1:7">
      <c r="A570" s="254">
        <v>568</v>
      </c>
      <c r="B570" s="257" t="s">
        <v>2139</v>
      </c>
      <c r="C570" s="257" t="s">
        <v>794</v>
      </c>
      <c r="D570" s="257">
        <v>90.4</v>
      </c>
      <c r="E570" s="257" t="s">
        <v>1914</v>
      </c>
      <c r="F570" s="257"/>
      <c r="G570" s="254"/>
    </row>
    <row r="571" spans="1:7">
      <c r="A571" s="254">
        <v>569</v>
      </c>
      <c r="B571" s="257" t="s">
        <v>2140</v>
      </c>
      <c r="C571" s="257" t="s">
        <v>794</v>
      </c>
      <c r="D571" s="257">
        <v>90.38</v>
      </c>
      <c r="E571" s="257" t="s">
        <v>1914</v>
      </c>
      <c r="F571" s="257"/>
      <c r="G571" s="254"/>
    </row>
    <row r="572" spans="1:7">
      <c r="A572" s="254">
        <v>570</v>
      </c>
      <c r="B572" s="257" t="s">
        <v>2141</v>
      </c>
      <c r="C572" s="257" t="s">
        <v>714</v>
      </c>
      <c r="D572" s="257">
        <v>66.44</v>
      </c>
      <c r="E572" s="257" t="s">
        <v>1920</v>
      </c>
      <c r="F572" s="257"/>
      <c r="G572" s="254"/>
    </row>
    <row r="573" spans="1:7">
      <c r="A573" s="254">
        <v>571</v>
      </c>
      <c r="B573" s="257" t="s">
        <v>2142</v>
      </c>
      <c r="C573" s="257" t="s">
        <v>794</v>
      </c>
      <c r="D573" s="257">
        <v>90.59</v>
      </c>
      <c r="E573" s="257" t="s">
        <v>1914</v>
      </c>
      <c r="F573" s="260" t="s">
        <v>2143</v>
      </c>
      <c r="G573" s="254"/>
    </row>
    <row r="574" spans="1:7">
      <c r="A574" s="254">
        <v>572</v>
      </c>
      <c r="B574" s="257" t="s">
        <v>2144</v>
      </c>
      <c r="C574" s="257" t="s">
        <v>714</v>
      </c>
      <c r="D574" s="257">
        <v>66.44</v>
      </c>
      <c r="E574" s="257" t="s">
        <v>1920</v>
      </c>
      <c r="F574" s="257"/>
      <c r="G574" s="254"/>
    </row>
    <row r="575" spans="1:7">
      <c r="A575" s="254">
        <v>573</v>
      </c>
      <c r="B575" s="257" t="s">
        <v>2145</v>
      </c>
      <c r="C575" s="257" t="s">
        <v>714</v>
      </c>
      <c r="D575" s="257">
        <v>66.44</v>
      </c>
      <c r="E575" s="257" t="s">
        <v>1920</v>
      </c>
      <c r="F575" s="257"/>
      <c r="G575" s="254"/>
    </row>
    <row r="576" spans="1:7">
      <c r="A576" s="254">
        <v>574</v>
      </c>
      <c r="B576" s="257" t="s">
        <v>2146</v>
      </c>
      <c r="C576" s="257" t="s">
        <v>714</v>
      </c>
      <c r="D576" s="257">
        <v>66.44</v>
      </c>
      <c r="E576" s="257" t="s">
        <v>1920</v>
      </c>
      <c r="F576" s="257"/>
      <c r="G576" s="254"/>
    </row>
    <row r="577" spans="1:7">
      <c r="A577" s="254">
        <v>575</v>
      </c>
      <c r="B577" s="257" t="s">
        <v>2147</v>
      </c>
      <c r="C577" s="257" t="s">
        <v>794</v>
      </c>
      <c r="D577" s="257">
        <v>89.84</v>
      </c>
      <c r="E577" s="257" t="s">
        <v>1914</v>
      </c>
      <c r="F577" s="257"/>
      <c r="G577" s="254"/>
    </row>
    <row r="578" spans="1:7">
      <c r="A578" s="254">
        <v>576</v>
      </c>
      <c r="B578" s="257" t="s">
        <v>2148</v>
      </c>
      <c r="C578" s="257" t="s">
        <v>794</v>
      </c>
      <c r="D578" s="257">
        <v>89.63</v>
      </c>
      <c r="E578" s="257" t="s">
        <v>1914</v>
      </c>
      <c r="F578" s="259" t="s">
        <v>2078</v>
      </c>
      <c r="G578" s="254"/>
    </row>
    <row r="579" spans="1:7">
      <c r="A579" s="254">
        <v>577</v>
      </c>
      <c r="B579" s="257" t="s">
        <v>2149</v>
      </c>
      <c r="C579" s="257" t="s">
        <v>794</v>
      </c>
      <c r="D579" s="257">
        <v>89.84</v>
      </c>
      <c r="E579" s="257" t="s">
        <v>1914</v>
      </c>
      <c r="F579" s="259" t="s">
        <v>2078</v>
      </c>
      <c r="G579" s="254"/>
    </row>
    <row r="580" spans="1:7">
      <c r="A580" s="254">
        <v>578</v>
      </c>
      <c r="B580" s="257" t="s">
        <v>2150</v>
      </c>
      <c r="C580" s="257" t="s">
        <v>794</v>
      </c>
      <c r="D580" s="257">
        <v>89.84</v>
      </c>
      <c r="E580" s="257" t="s">
        <v>1914</v>
      </c>
      <c r="F580" s="257"/>
      <c r="G580" s="254"/>
    </row>
    <row r="581" spans="1:7">
      <c r="A581" s="254">
        <v>579</v>
      </c>
      <c r="B581" s="257" t="s">
        <v>2151</v>
      </c>
      <c r="C581" s="257" t="s">
        <v>794</v>
      </c>
      <c r="D581" s="257">
        <v>89.63</v>
      </c>
      <c r="E581" s="257" t="s">
        <v>1914</v>
      </c>
      <c r="F581" s="257"/>
      <c r="G581" s="254"/>
    </row>
    <row r="582" spans="1:7">
      <c r="A582" s="254">
        <v>580</v>
      </c>
      <c r="B582" s="257" t="s">
        <v>2152</v>
      </c>
      <c r="C582" s="257" t="s">
        <v>794</v>
      </c>
      <c r="D582" s="257">
        <v>89.63</v>
      </c>
      <c r="E582" s="257" t="s">
        <v>1914</v>
      </c>
      <c r="F582" s="257"/>
      <c r="G582" s="254"/>
    </row>
    <row r="583" spans="1:7">
      <c r="A583" s="254">
        <v>581</v>
      </c>
      <c r="B583" s="257" t="s">
        <v>2153</v>
      </c>
      <c r="C583" s="257" t="s">
        <v>794</v>
      </c>
      <c r="D583" s="257">
        <v>89.63</v>
      </c>
      <c r="E583" s="257" t="s">
        <v>1914</v>
      </c>
      <c r="F583" s="257"/>
      <c r="G583" s="254"/>
    </row>
    <row r="584" spans="1:7">
      <c r="A584" s="254">
        <v>582</v>
      </c>
      <c r="B584" s="257" t="s">
        <v>2154</v>
      </c>
      <c r="C584" s="257" t="s">
        <v>794</v>
      </c>
      <c r="D584" s="257">
        <v>90.56</v>
      </c>
      <c r="E584" s="257" t="s">
        <v>1914</v>
      </c>
      <c r="F584" s="257"/>
      <c r="G584" s="254"/>
    </row>
    <row r="585" spans="1:7">
      <c r="A585" s="254">
        <v>583</v>
      </c>
      <c r="B585" s="257" t="s">
        <v>2155</v>
      </c>
      <c r="C585" s="257" t="s">
        <v>714</v>
      </c>
      <c r="D585" s="257">
        <v>66.19</v>
      </c>
      <c r="E585" s="257" t="s">
        <v>1920</v>
      </c>
      <c r="F585" s="257"/>
      <c r="G585" s="254"/>
    </row>
    <row r="586" spans="1:7">
      <c r="A586" s="254">
        <v>584</v>
      </c>
      <c r="B586" s="257" t="s">
        <v>2156</v>
      </c>
      <c r="C586" s="257" t="s">
        <v>714</v>
      </c>
      <c r="D586" s="257">
        <v>66.13</v>
      </c>
      <c r="E586" s="257" t="s">
        <v>1920</v>
      </c>
      <c r="F586" s="257"/>
      <c r="G586" s="254"/>
    </row>
    <row r="587" spans="1:7">
      <c r="A587" s="254">
        <v>585</v>
      </c>
      <c r="B587" s="257" t="s">
        <v>2157</v>
      </c>
      <c r="C587" s="257" t="s">
        <v>714</v>
      </c>
      <c r="D587" s="257">
        <v>66.19</v>
      </c>
      <c r="E587" s="257" t="s">
        <v>1920</v>
      </c>
      <c r="F587" s="257"/>
      <c r="G587" s="254"/>
    </row>
    <row r="588" spans="1:7">
      <c r="A588" s="254">
        <v>586</v>
      </c>
      <c r="B588" s="257" t="s">
        <v>2158</v>
      </c>
      <c r="C588" s="257" t="s">
        <v>714</v>
      </c>
      <c r="D588" s="257">
        <v>66.19</v>
      </c>
      <c r="E588" s="257" t="s">
        <v>1920</v>
      </c>
      <c r="F588" s="257"/>
      <c r="G588" s="254"/>
    </row>
    <row r="589" spans="1:7">
      <c r="A589" s="254">
        <v>587</v>
      </c>
      <c r="B589" s="257" t="s">
        <v>2159</v>
      </c>
      <c r="C589" s="257" t="s">
        <v>714</v>
      </c>
      <c r="D589" s="257">
        <v>66.19</v>
      </c>
      <c r="E589" s="257" t="s">
        <v>1920</v>
      </c>
      <c r="F589" s="257"/>
      <c r="G589" s="254"/>
    </row>
    <row r="590" spans="1:7">
      <c r="A590" s="254">
        <v>588</v>
      </c>
      <c r="B590" s="257" t="s">
        <v>2160</v>
      </c>
      <c r="C590" s="257" t="s">
        <v>714</v>
      </c>
      <c r="D590" s="257">
        <v>66.19</v>
      </c>
      <c r="E590" s="257" t="s">
        <v>1920</v>
      </c>
      <c r="F590" s="257"/>
      <c r="G590" s="254"/>
    </row>
    <row r="591" spans="1:7">
      <c r="A591" s="254">
        <v>589</v>
      </c>
      <c r="B591" s="257" t="s">
        <v>2161</v>
      </c>
      <c r="C591" s="257" t="s">
        <v>714</v>
      </c>
      <c r="D591" s="257">
        <v>66.19</v>
      </c>
      <c r="E591" s="257" t="s">
        <v>1920</v>
      </c>
      <c r="F591" s="257"/>
      <c r="G591" s="254"/>
    </row>
    <row r="592" spans="1:7">
      <c r="A592" s="254">
        <v>590</v>
      </c>
      <c r="B592" s="257" t="s">
        <v>2162</v>
      </c>
      <c r="C592" s="257" t="s">
        <v>794</v>
      </c>
      <c r="D592" s="257">
        <v>90.04</v>
      </c>
      <c r="E592" s="257" t="s">
        <v>1914</v>
      </c>
      <c r="F592" s="257"/>
      <c r="G592" s="254"/>
    </row>
    <row r="593" spans="1:7">
      <c r="A593" s="254">
        <v>591</v>
      </c>
      <c r="B593" s="257" t="s">
        <v>2163</v>
      </c>
      <c r="C593" s="257" t="s">
        <v>794</v>
      </c>
      <c r="D593" s="257">
        <v>90.25</v>
      </c>
      <c r="E593" s="257" t="s">
        <v>1914</v>
      </c>
      <c r="F593" s="257"/>
      <c r="G593" s="254"/>
    </row>
    <row r="594" spans="1:7">
      <c r="A594" s="254">
        <v>592</v>
      </c>
      <c r="B594" s="257" t="s">
        <v>2164</v>
      </c>
      <c r="C594" s="257" t="s">
        <v>794</v>
      </c>
      <c r="D594" s="257">
        <v>90.04</v>
      </c>
      <c r="E594" s="257" t="s">
        <v>1914</v>
      </c>
      <c r="F594" s="257"/>
      <c r="G594" s="254"/>
    </row>
    <row r="595" spans="1:7">
      <c r="A595" s="254">
        <v>593</v>
      </c>
      <c r="B595" s="257" t="s">
        <v>2165</v>
      </c>
      <c r="C595" s="257" t="s">
        <v>794</v>
      </c>
      <c r="D595" s="257">
        <v>90.25</v>
      </c>
      <c r="E595" s="257" t="s">
        <v>1914</v>
      </c>
      <c r="F595" s="257"/>
      <c r="G595" s="254"/>
    </row>
    <row r="596" spans="1:7">
      <c r="A596" s="254">
        <v>594</v>
      </c>
      <c r="B596" s="257" t="s">
        <v>2166</v>
      </c>
      <c r="C596" s="257" t="s">
        <v>714</v>
      </c>
      <c r="D596" s="257">
        <v>66.19</v>
      </c>
      <c r="E596" s="257" t="s">
        <v>1920</v>
      </c>
      <c r="F596" s="257"/>
      <c r="G596" s="254"/>
    </row>
    <row r="597" spans="1:7">
      <c r="A597" s="254">
        <v>595</v>
      </c>
      <c r="B597" s="257" t="s">
        <v>2167</v>
      </c>
      <c r="C597" s="257" t="s">
        <v>714</v>
      </c>
      <c r="D597" s="257">
        <v>66.19</v>
      </c>
      <c r="E597" s="257" t="s">
        <v>1920</v>
      </c>
      <c r="F597" s="257"/>
      <c r="G597" s="254"/>
    </row>
    <row r="598" spans="1:7">
      <c r="A598" s="254">
        <v>596</v>
      </c>
      <c r="B598" s="257" t="s">
        <v>2168</v>
      </c>
      <c r="C598" s="257" t="s">
        <v>714</v>
      </c>
      <c r="D598" s="257">
        <v>66.19</v>
      </c>
      <c r="E598" s="257" t="s">
        <v>1920</v>
      </c>
      <c r="F598" s="257"/>
      <c r="G598" s="254"/>
    </row>
    <row r="599" spans="1:7">
      <c r="A599" s="254">
        <v>597</v>
      </c>
      <c r="B599" s="257" t="s">
        <v>2169</v>
      </c>
      <c r="C599" s="257" t="s">
        <v>714</v>
      </c>
      <c r="D599" s="257">
        <v>66.19</v>
      </c>
      <c r="E599" s="257" t="s">
        <v>1920</v>
      </c>
      <c r="F599" s="257"/>
      <c r="G599" s="254"/>
    </row>
    <row r="600" spans="1:7">
      <c r="A600" s="254">
        <v>598</v>
      </c>
      <c r="B600" s="257" t="s">
        <v>2170</v>
      </c>
      <c r="C600" s="257" t="s">
        <v>714</v>
      </c>
      <c r="D600" s="257">
        <v>66.19</v>
      </c>
      <c r="E600" s="257" t="s">
        <v>1920</v>
      </c>
      <c r="F600" s="257"/>
      <c r="G600" s="254"/>
    </row>
    <row r="601" spans="1:7">
      <c r="A601" s="254">
        <v>599</v>
      </c>
      <c r="B601" s="257" t="s">
        <v>2171</v>
      </c>
      <c r="C601" s="257" t="s">
        <v>714</v>
      </c>
      <c r="D601" s="257">
        <v>66.19</v>
      </c>
      <c r="E601" s="257" t="s">
        <v>1920</v>
      </c>
      <c r="F601" s="257"/>
      <c r="G601" s="254"/>
    </row>
    <row r="602" spans="1:7">
      <c r="A602" s="254">
        <v>600</v>
      </c>
      <c r="B602" s="257" t="s">
        <v>2172</v>
      </c>
      <c r="C602" s="257" t="s">
        <v>714</v>
      </c>
      <c r="D602" s="257">
        <v>66.19</v>
      </c>
      <c r="E602" s="257" t="s">
        <v>1920</v>
      </c>
      <c r="F602" s="257"/>
      <c r="G602" s="254"/>
    </row>
    <row r="603" spans="1:7">
      <c r="A603" s="254">
        <v>601</v>
      </c>
      <c r="B603" s="257" t="s">
        <v>2173</v>
      </c>
      <c r="C603" s="257" t="s">
        <v>714</v>
      </c>
      <c r="D603" s="257">
        <v>66.19</v>
      </c>
      <c r="E603" s="257" t="s">
        <v>1920</v>
      </c>
      <c r="F603" s="257"/>
      <c r="G603" s="254"/>
    </row>
    <row r="604" spans="1:7">
      <c r="A604" s="254">
        <v>602</v>
      </c>
      <c r="B604" s="257" t="s">
        <v>2174</v>
      </c>
      <c r="C604" s="257" t="s">
        <v>714</v>
      </c>
      <c r="D604" s="257">
        <v>66.19</v>
      </c>
      <c r="E604" s="257" t="s">
        <v>1920</v>
      </c>
      <c r="F604" s="257"/>
      <c r="G604" s="254"/>
    </row>
    <row r="605" spans="1:7">
      <c r="A605" s="254">
        <v>603</v>
      </c>
      <c r="B605" s="257" t="s">
        <v>2175</v>
      </c>
      <c r="C605" s="257" t="s">
        <v>714</v>
      </c>
      <c r="D605" s="257">
        <v>66.19</v>
      </c>
      <c r="E605" s="257" t="s">
        <v>1920</v>
      </c>
      <c r="F605" s="257"/>
      <c r="G605" s="254"/>
    </row>
    <row r="606" spans="1:7">
      <c r="A606" s="254">
        <v>604</v>
      </c>
      <c r="B606" s="257" t="s">
        <v>2176</v>
      </c>
      <c r="C606" s="257" t="s">
        <v>714</v>
      </c>
      <c r="D606" s="257">
        <v>66.45</v>
      </c>
      <c r="E606" s="257" t="s">
        <v>1920</v>
      </c>
      <c r="F606" s="257"/>
      <c r="G606" s="254"/>
    </row>
    <row r="607" spans="1:7">
      <c r="A607" s="254">
        <v>605</v>
      </c>
      <c r="B607" s="257" t="s">
        <v>2177</v>
      </c>
      <c r="C607" s="257" t="s">
        <v>714</v>
      </c>
      <c r="D607" s="257">
        <v>66.45</v>
      </c>
      <c r="E607" s="257" t="s">
        <v>1920</v>
      </c>
      <c r="F607" s="257"/>
      <c r="G607" s="254"/>
    </row>
    <row r="608" spans="1:7">
      <c r="A608" s="254">
        <v>606</v>
      </c>
      <c r="B608" s="257" t="s">
        <v>2178</v>
      </c>
      <c r="C608" s="257" t="s">
        <v>714</v>
      </c>
      <c r="D608" s="257">
        <v>66.45</v>
      </c>
      <c r="E608" s="257" t="s">
        <v>1920</v>
      </c>
      <c r="F608" s="257"/>
      <c r="G608" s="254"/>
    </row>
    <row r="609" spans="1:7">
      <c r="A609" s="254">
        <v>607</v>
      </c>
      <c r="B609" s="257" t="s">
        <v>2179</v>
      </c>
      <c r="C609" s="257" t="s">
        <v>714</v>
      </c>
      <c r="D609" s="257">
        <v>66.45</v>
      </c>
      <c r="E609" s="257" t="s">
        <v>1920</v>
      </c>
      <c r="F609" s="257"/>
      <c r="G609" s="254"/>
    </row>
    <row r="610" spans="1:7">
      <c r="A610" s="254">
        <v>608</v>
      </c>
      <c r="B610" s="257" t="s">
        <v>2180</v>
      </c>
      <c r="C610" s="257" t="s">
        <v>714</v>
      </c>
      <c r="D610" s="257">
        <v>66.45</v>
      </c>
      <c r="E610" s="257" t="s">
        <v>1920</v>
      </c>
      <c r="F610" s="257"/>
      <c r="G610" s="254"/>
    </row>
    <row r="611" spans="1:7">
      <c r="A611" s="254">
        <v>609</v>
      </c>
      <c r="B611" s="257" t="s">
        <v>2181</v>
      </c>
      <c r="C611" s="257" t="s">
        <v>714</v>
      </c>
      <c r="D611" s="257">
        <v>66.45</v>
      </c>
      <c r="E611" s="257" t="s">
        <v>1920</v>
      </c>
      <c r="F611" s="257"/>
      <c r="G611" s="254"/>
    </row>
    <row r="612" spans="1:7">
      <c r="A612" s="254">
        <v>610</v>
      </c>
      <c r="B612" s="257" t="s">
        <v>2182</v>
      </c>
      <c r="C612" s="257" t="s">
        <v>794</v>
      </c>
      <c r="D612" s="257">
        <v>90.39</v>
      </c>
      <c r="E612" s="257" t="s">
        <v>1914</v>
      </c>
      <c r="F612" s="257"/>
      <c r="G612" s="254"/>
    </row>
    <row r="613" spans="1:7">
      <c r="A613" s="254">
        <v>611</v>
      </c>
      <c r="B613" s="257" t="s">
        <v>2183</v>
      </c>
      <c r="C613" s="257" t="s">
        <v>794</v>
      </c>
      <c r="D613" s="257">
        <v>90.6</v>
      </c>
      <c r="E613" s="257" t="s">
        <v>1914</v>
      </c>
      <c r="F613" s="257"/>
      <c r="G613" s="254"/>
    </row>
    <row r="614" spans="1:7">
      <c r="A614" s="254">
        <v>612</v>
      </c>
      <c r="B614" s="257" t="s">
        <v>2184</v>
      </c>
      <c r="C614" s="257" t="s">
        <v>714</v>
      </c>
      <c r="D614" s="257">
        <v>66.45</v>
      </c>
      <c r="E614" s="257" t="s">
        <v>1920</v>
      </c>
      <c r="F614" s="257"/>
      <c r="G614" s="254"/>
    </row>
    <row r="615" spans="1:7">
      <c r="A615" s="254">
        <v>613</v>
      </c>
      <c r="B615" s="257" t="s">
        <v>2185</v>
      </c>
      <c r="C615" s="257" t="s">
        <v>714</v>
      </c>
      <c r="D615" s="257">
        <v>66.45</v>
      </c>
      <c r="E615" s="257" t="s">
        <v>1920</v>
      </c>
      <c r="F615" s="257"/>
      <c r="G615" s="254"/>
    </row>
    <row r="616" spans="1:7">
      <c r="A616" s="254">
        <v>614</v>
      </c>
      <c r="B616" s="257" t="s">
        <v>2186</v>
      </c>
      <c r="C616" s="257" t="s">
        <v>714</v>
      </c>
      <c r="D616" s="257">
        <v>66.45</v>
      </c>
      <c r="E616" s="257" t="s">
        <v>1920</v>
      </c>
      <c r="F616" s="257"/>
      <c r="G616" s="254"/>
    </row>
    <row r="617" spans="1:7">
      <c r="A617" s="254">
        <v>615</v>
      </c>
      <c r="B617" s="257" t="s">
        <v>2187</v>
      </c>
      <c r="C617" s="257" t="s">
        <v>714</v>
      </c>
      <c r="D617" s="257">
        <v>66.45</v>
      </c>
      <c r="E617" s="257" t="s">
        <v>1920</v>
      </c>
      <c r="F617" s="257"/>
      <c r="G617" s="254"/>
    </row>
    <row r="618" spans="1:7">
      <c r="A618" s="254">
        <v>616</v>
      </c>
      <c r="B618" s="257" t="s">
        <v>2188</v>
      </c>
      <c r="C618" s="257" t="s">
        <v>714</v>
      </c>
      <c r="D618" s="257">
        <v>66.45</v>
      </c>
      <c r="E618" s="257" t="s">
        <v>1920</v>
      </c>
      <c r="F618" s="257"/>
      <c r="G618" s="254"/>
    </row>
    <row r="619" spans="1:7">
      <c r="A619" s="254">
        <v>617</v>
      </c>
      <c r="B619" s="257" t="s">
        <v>2189</v>
      </c>
      <c r="C619" s="257" t="s">
        <v>714</v>
      </c>
      <c r="D619" s="257">
        <v>66.45</v>
      </c>
      <c r="E619" s="257" t="s">
        <v>1920</v>
      </c>
      <c r="F619" s="257"/>
      <c r="G619" s="254"/>
    </row>
    <row r="620" spans="1:7">
      <c r="A620" s="254">
        <v>618</v>
      </c>
      <c r="B620" s="257" t="s">
        <v>2190</v>
      </c>
      <c r="C620" s="257" t="s">
        <v>714</v>
      </c>
      <c r="D620" s="257">
        <v>66.45</v>
      </c>
      <c r="E620" s="257" t="s">
        <v>1920</v>
      </c>
      <c r="F620" s="257"/>
      <c r="G620" s="254"/>
    </row>
    <row r="621" spans="1:7">
      <c r="A621" s="254">
        <v>619</v>
      </c>
      <c r="B621" s="257" t="s">
        <v>2191</v>
      </c>
      <c r="C621" s="257" t="s">
        <v>714</v>
      </c>
      <c r="D621" s="257">
        <v>66.45</v>
      </c>
      <c r="E621" s="257" t="s">
        <v>1920</v>
      </c>
      <c r="F621" s="257"/>
      <c r="G621" s="254"/>
    </row>
    <row r="622" spans="1:7">
      <c r="A622" s="254">
        <v>620</v>
      </c>
      <c r="B622" s="257" t="s">
        <v>2192</v>
      </c>
      <c r="C622" s="257" t="s">
        <v>714</v>
      </c>
      <c r="D622" s="257">
        <v>66.45</v>
      </c>
      <c r="E622" s="257" t="s">
        <v>1920</v>
      </c>
      <c r="F622" s="257"/>
      <c r="G622" s="254"/>
    </row>
    <row r="623" spans="1:7">
      <c r="A623" s="254">
        <v>621</v>
      </c>
      <c r="B623" s="257" t="s">
        <v>2193</v>
      </c>
      <c r="C623" s="257" t="s">
        <v>714</v>
      </c>
      <c r="D623" s="257">
        <v>66.45</v>
      </c>
      <c r="E623" s="257" t="s">
        <v>1920</v>
      </c>
      <c r="F623" s="257"/>
      <c r="G623" s="254"/>
    </row>
    <row r="624" spans="1:7">
      <c r="A624" s="254">
        <v>622</v>
      </c>
      <c r="B624" s="257" t="s">
        <v>2194</v>
      </c>
      <c r="C624" s="257" t="s">
        <v>794</v>
      </c>
      <c r="D624" s="257">
        <v>90.6</v>
      </c>
      <c r="E624" s="257" t="s">
        <v>1914</v>
      </c>
      <c r="F624" s="257"/>
      <c r="G624" s="254"/>
    </row>
    <row r="625" spans="1:7">
      <c r="A625" s="254">
        <v>623</v>
      </c>
      <c r="B625" s="257" t="s">
        <v>2195</v>
      </c>
      <c r="C625" s="257" t="s">
        <v>714</v>
      </c>
      <c r="D625" s="257">
        <v>66.45</v>
      </c>
      <c r="E625" s="257" t="s">
        <v>1920</v>
      </c>
      <c r="F625" s="257"/>
      <c r="G625" s="254"/>
    </row>
    <row r="626" spans="1:7">
      <c r="A626" s="254">
        <v>624</v>
      </c>
      <c r="B626" s="257" t="s">
        <v>2196</v>
      </c>
      <c r="C626" s="257" t="s">
        <v>714</v>
      </c>
      <c r="D626" s="257">
        <v>66.45</v>
      </c>
      <c r="E626" s="257" t="s">
        <v>1920</v>
      </c>
      <c r="F626" s="257"/>
      <c r="G626" s="254"/>
    </row>
    <row r="627" spans="1:7">
      <c r="A627" s="254">
        <v>625</v>
      </c>
      <c r="B627" s="257" t="s">
        <v>2197</v>
      </c>
      <c r="C627" s="257" t="s">
        <v>714</v>
      </c>
      <c r="D627" s="257">
        <v>66.45</v>
      </c>
      <c r="E627" s="257" t="s">
        <v>1920</v>
      </c>
      <c r="F627" s="257"/>
      <c r="G627" s="254"/>
    </row>
    <row r="628" spans="1:7">
      <c r="A628" s="254">
        <v>626</v>
      </c>
      <c r="B628" s="257" t="s">
        <v>2198</v>
      </c>
      <c r="C628" s="257" t="s">
        <v>714</v>
      </c>
      <c r="D628" s="257">
        <v>66.45</v>
      </c>
      <c r="E628" s="257" t="s">
        <v>1920</v>
      </c>
      <c r="F628" s="257"/>
      <c r="G628" s="254"/>
    </row>
    <row r="629" spans="1:7">
      <c r="A629" s="254">
        <v>627</v>
      </c>
      <c r="B629" s="257" t="s">
        <v>2199</v>
      </c>
      <c r="C629" s="257" t="s">
        <v>714</v>
      </c>
      <c r="D629" s="257">
        <v>66.45</v>
      </c>
      <c r="E629" s="257" t="s">
        <v>1920</v>
      </c>
      <c r="F629" s="257"/>
      <c r="G629" s="254"/>
    </row>
    <row r="630" spans="1:7">
      <c r="A630" s="254">
        <v>628</v>
      </c>
      <c r="B630" s="257" t="s">
        <v>2200</v>
      </c>
      <c r="C630" s="257" t="s">
        <v>714</v>
      </c>
      <c r="D630" s="257">
        <v>66.13</v>
      </c>
      <c r="E630" s="257" t="s">
        <v>1920</v>
      </c>
      <c r="F630" s="257"/>
      <c r="G630" s="254"/>
    </row>
    <row r="631" spans="1:7">
      <c r="A631" s="254">
        <v>629</v>
      </c>
      <c r="B631" s="257" t="s">
        <v>2201</v>
      </c>
      <c r="C631" s="257" t="s">
        <v>714</v>
      </c>
      <c r="D631" s="257">
        <v>66.13</v>
      </c>
      <c r="E631" s="257" t="s">
        <v>1920</v>
      </c>
      <c r="F631" s="257"/>
      <c r="G631" s="254"/>
    </row>
    <row r="632" spans="1:7">
      <c r="A632" s="254">
        <v>630</v>
      </c>
      <c r="B632" s="257" t="s">
        <v>2202</v>
      </c>
      <c r="C632" s="257" t="s">
        <v>714</v>
      </c>
      <c r="D632" s="257">
        <v>66.13</v>
      </c>
      <c r="E632" s="257" t="s">
        <v>1920</v>
      </c>
      <c r="F632" s="257"/>
      <c r="G632" s="254"/>
    </row>
    <row r="633" spans="1:7">
      <c r="A633" s="254">
        <v>631</v>
      </c>
      <c r="B633" s="257" t="s">
        <v>2203</v>
      </c>
      <c r="C633" s="257" t="s">
        <v>714</v>
      </c>
      <c r="D633" s="257">
        <v>66.13</v>
      </c>
      <c r="E633" s="257" t="s">
        <v>1920</v>
      </c>
      <c r="F633" s="257"/>
      <c r="G633" s="254"/>
    </row>
    <row r="634" spans="1:7">
      <c r="A634" s="254">
        <v>632</v>
      </c>
      <c r="B634" s="257" t="s">
        <v>2204</v>
      </c>
      <c r="C634" s="257" t="s">
        <v>714</v>
      </c>
      <c r="D634" s="257">
        <v>66.13</v>
      </c>
      <c r="E634" s="257" t="s">
        <v>1920</v>
      </c>
      <c r="F634" s="257"/>
      <c r="G634" s="254"/>
    </row>
    <row r="635" spans="1:7">
      <c r="A635" s="254">
        <v>633</v>
      </c>
      <c r="B635" s="257" t="s">
        <v>2205</v>
      </c>
      <c r="C635" s="257" t="s">
        <v>714</v>
      </c>
      <c r="D635" s="257">
        <v>66.13</v>
      </c>
      <c r="E635" s="257" t="s">
        <v>1920</v>
      </c>
      <c r="F635" s="257"/>
      <c r="G635" s="254"/>
    </row>
    <row r="636" spans="1:7">
      <c r="A636" s="254">
        <v>634</v>
      </c>
      <c r="B636" s="257" t="s">
        <v>2206</v>
      </c>
      <c r="C636" s="257" t="s">
        <v>714</v>
      </c>
      <c r="D636" s="257">
        <v>66.13</v>
      </c>
      <c r="E636" s="257" t="s">
        <v>1920</v>
      </c>
      <c r="F636" s="257"/>
      <c r="G636" s="254"/>
    </row>
    <row r="637" spans="1:7">
      <c r="A637" s="254">
        <v>635</v>
      </c>
      <c r="B637" s="257" t="s">
        <v>2207</v>
      </c>
      <c r="C637" s="257" t="s">
        <v>714</v>
      </c>
      <c r="D637" s="257">
        <v>66.13</v>
      </c>
      <c r="E637" s="257" t="s">
        <v>1920</v>
      </c>
      <c r="F637" s="257"/>
      <c r="G637" s="254"/>
    </row>
    <row r="638" spans="1:7">
      <c r="A638" s="254">
        <v>636</v>
      </c>
      <c r="B638" s="257" t="s">
        <v>2208</v>
      </c>
      <c r="C638" s="257" t="s">
        <v>714</v>
      </c>
      <c r="D638" s="257">
        <v>66.13</v>
      </c>
      <c r="E638" s="257" t="s">
        <v>1920</v>
      </c>
      <c r="F638" s="257"/>
      <c r="G638" s="254"/>
    </row>
    <row r="639" spans="1:7">
      <c r="A639" s="254">
        <v>637</v>
      </c>
      <c r="B639" s="257" t="s">
        <v>2209</v>
      </c>
      <c r="C639" s="257" t="s">
        <v>714</v>
      </c>
      <c r="D639" s="257">
        <v>66.13</v>
      </c>
      <c r="E639" s="257" t="s">
        <v>1920</v>
      </c>
      <c r="F639" s="257"/>
      <c r="G639" s="254"/>
    </row>
    <row r="640" spans="1:7">
      <c r="A640" s="254">
        <v>638</v>
      </c>
      <c r="B640" s="257" t="s">
        <v>2210</v>
      </c>
      <c r="C640" s="257" t="s">
        <v>714</v>
      </c>
      <c r="D640" s="257">
        <v>66.13</v>
      </c>
      <c r="E640" s="257" t="s">
        <v>1920</v>
      </c>
      <c r="F640" s="257"/>
      <c r="G640" s="254"/>
    </row>
    <row r="641" spans="1:7">
      <c r="A641" s="254">
        <v>639</v>
      </c>
      <c r="B641" s="257" t="s">
        <v>2211</v>
      </c>
      <c r="C641" s="257" t="s">
        <v>714</v>
      </c>
      <c r="D641" s="257">
        <v>66.13</v>
      </c>
      <c r="E641" s="257" t="s">
        <v>1920</v>
      </c>
      <c r="F641" s="257"/>
      <c r="G641" s="254"/>
    </row>
    <row r="642" spans="1:7">
      <c r="A642" s="254">
        <v>640</v>
      </c>
      <c r="B642" s="257" t="s">
        <v>2010</v>
      </c>
      <c r="C642" s="257" t="s">
        <v>794</v>
      </c>
      <c r="D642" s="257">
        <v>90.31</v>
      </c>
      <c r="E642" s="257" t="s">
        <v>1914</v>
      </c>
      <c r="F642" s="257"/>
      <c r="G642" s="254"/>
    </row>
    <row r="643" spans="1:7">
      <c r="A643" s="254">
        <v>641</v>
      </c>
      <c r="B643" s="257" t="s">
        <v>2011</v>
      </c>
      <c r="C643" s="257" t="s">
        <v>794</v>
      </c>
      <c r="D643" s="257">
        <v>90.48</v>
      </c>
      <c r="E643" s="257" t="s">
        <v>1914</v>
      </c>
      <c r="F643" s="257"/>
      <c r="G643" s="254"/>
    </row>
    <row r="644" spans="1:7">
      <c r="A644" s="254">
        <v>642</v>
      </c>
      <c r="B644" s="257" t="s">
        <v>2012</v>
      </c>
      <c r="C644" s="257" t="s">
        <v>794</v>
      </c>
      <c r="D644" s="257">
        <v>90.31</v>
      </c>
      <c r="E644" s="257" t="s">
        <v>1914</v>
      </c>
      <c r="F644" s="257"/>
      <c r="G644" s="254"/>
    </row>
    <row r="645" spans="1:7">
      <c r="A645" s="254">
        <v>643</v>
      </c>
      <c r="B645" s="257" t="s">
        <v>2013</v>
      </c>
      <c r="C645" s="257" t="s">
        <v>794</v>
      </c>
      <c r="D645" s="257">
        <v>90.48</v>
      </c>
      <c r="E645" s="257" t="s">
        <v>1914</v>
      </c>
      <c r="F645" s="257"/>
      <c r="G645" s="254"/>
    </row>
    <row r="646" spans="1:7">
      <c r="A646" s="254">
        <v>644</v>
      </c>
      <c r="B646" s="257" t="s">
        <v>2014</v>
      </c>
      <c r="C646" s="257" t="s">
        <v>714</v>
      </c>
      <c r="D646" s="257">
        <v>66.64</v>
      </c>
      <c r="E646" s="257" t="s">
        <v>1920</v>
      </c>
      <c r="F646" s="257"/>
      <c r="G646" s="254"/>
    </row>
    <row r="647" spans="1:7">
      <c r="A647" s="254">
        <v>645</v>
      </c>
      <c r="B647" s="257" t="s">
        <v>2015</v>
      </c>
      <c r="C647" s="257" t="s">
        <v>714</v>
      </c>
      <c r="D647" s="257">
        <v>66.64</v>
      </c>
      <c r="E647" s="257" t="s">
        <v>1920</v>
      </c>
      <c r="F647" s="257"/>
      <c r="G647" s="254"/>
    </row>
    <row r="648" spans="1:7">
      <c r="A648" s="254">
        <v>646</v>
      </c>
      <c r="B648" s="257" t="s">
        <v>2016</v>
      </c>
      <c r="C648" s="257" t="s">
        <v>714</v>
      </c>
      <c r="D648" s="257">
        <v>66.64</v>
      </c>
      <c r="E648" s="257" t="s">
        <v>1920</v>
      </c>
      <c r="F648" s="257"/>
      <c r="G648" s="254"/>
    </row>
    <row r="649" spans="1:7">
      <c r="A649" s="254">
        <v>647</v>
      </c>
      <c r="B649" s="257" t="s">
        <v>2017</v>
      </c>
      <c r="C649" s="257" t="s">
        <v>714</v>
      </c>
      <c r="D649" s="257">
        <v>66.64</v>
      </c>
      <c r="E649" s="257" t="s">
        <v>1920</v>
      </c>
      <c r="F649" s="257"/>
      <c r="G649" s="254"/>
    </row>
    <row r="650" spans="1:7">
      <c r="A650" s="254">
        <v>648</v>
      </c>
      <c r="B650" s="257" t="s">
        <v>2018</v>
      </c>
      <c r="C650" s="257" t="s">
        <v>714</v>
      </c>
      <c r="D650" s="257">
        <v>66.64</v>
      </c>
      <c r="E650" s="257" t="s">
        <v>1920</v>
      </c>
      <c r="F650" s="257"/>
      <c r="G650" s="254"/>
    </row>
    <row r="651" spans="1:7">
      <c r="A651" s="254">
        <v>649</v>
      </c>
      <c r="B651" s="257" t="s">
        <v>2019</v>
      </c>
      <c r="C651" s="257" t="s">
        <v>714</v>
      </c>
      <c r="D651" s="257">
        <v>66.64</v>
      </c>
      <c r="E651" s="257" t="s">
        <v>1920</v>
      </c>
      <c r="F651" s="257"/>
      <c r="G651" s="254"/>
    </row>
    <row r="652" spans="1:7">
      <c r="A652" s="254">
        <v>650</v>
      </c>
      <c r="B652" s="257" t="s">
        <v>2020</v>
      </c>
      <c r="C652" s="257" t="s">
        <v>714</v>
      </c>
      <c r="D652" s="257">
        <v>66.64</v>
      </c>
      <c r="E652" s="257" t="s">
        <v>1920</v>
      </c>
      <c r="F652" s="257"/>
      <c r="G652" s="254"/>
    </row>
    <row r="653" spans="1:7">
      <c r="A653" s="254">
        <v>651</v>
      </c>
      <c r="B653" s="257" t="s">
        <v>2212</v>
      </c>
      <c r="C653" s="257" t="s">
        <v>714</v>
      </c>
      <c r="D653" s="257">
        <v>69.959999999999994</v>
      </c>
      <c r="E653" s="257" t="s">
        <v>2213</v>
      </c>
      <c r="F653" s="262"/>
      <c r="G653" s="254"/>
    </row>
    <row r="654" spans="1:7">
      <c r="A654" s="254">
        <v>652</v>
      </c>
      <c r="B654" s="257" t="s">
        <v>2214</v>
      </c>
      <c r="C654" s="257" t="s">
        <v>733</v>
      </c>
      <c r="D654" s="257">
        <v>98.44</v>
      </c>
      <c r="E654" s="257" t="s">
        <v>2215</v>
      </c>
      <c r="F654" s="262"/>
      <c r="G654" s="254"/>
    </row>
    <row r="655" spans="1:7">
      <c r="A655" s="254">
        <v>653</v>
      </c>
      <c r="B655" s="257" t="s">
        <v>2216</v>
      </c>
      <c r="C655" s="257" t="s">
        <v>733</v>
      </c>
      <c r="D655" s="257">
        <v>98.44</v>
      </c>
      <c r="E655" s="257" t="s">
        <v>2215</v>
      </c>
      <c r="F655" s="262"/>
      <c r="G655" s="254"/>
    </row>
    <row r="656" spans="1:7">
      <c r="A656" s="254">
        <v>654</v>
      </c>
      <c r="B656" s="257" t="s">
        <v>2217</v>
      </c>
      <c r="C656" s="257" t="s">
        <v>714</v>
      </c>
      <c r="D656" s="257">
        <v>69.959999999999994</v>
      </c>
      <c r="E656" s="257" t="s">
        <v>2213</v>
      </c>
      <c r="F656" s="262"/>
      <c r="G656" s="254"/>
    </row>
    <row r="657" spans="1:7">
      <c r="A657" s="254">
        <v>655</v>
      </c>
      <c r="B657" s="257" t="s">
        <v>2218</v>
      </c>
      <c r="C657" s="257" t="s">
        <v>714</v>
      </c>
      <c r="D657" s="257">
        <v>69.959999999999994</v>
      </c>
      <c r="E657" s="257" t="s">
        <v>2213</v>
      </c>
      <c r="F657" s="262"/>
      <c r="G657" s="254"/>
    </row>
    <row r="658" spans="1:7">
      <c r="A658" s="254">
        <v>656</v>
      </c>
      <c r="B658" s="257" t="s">
        <v>2219</v>
      </c>
      <c r="C658" s="257" t="s">
        <v>733</v>
      </c>
      <c r="D658" s="257">
        <v>98.96</v>
      </c>
      <c r="E658" s="257" t="s">
        <v>2215</v>
      </c>
      <c r="F658" s="262"/>
      <c r="G658" s="254"/>
    </row>
    <row r="659" spans="1:7">
      <c r="A659" s="254">
        <v>657</v>
      </c>
      <c r="B659" s="257" t="s">
        <v>2220</v>
      </c>
      <c r="C659" s="257" t="s">
        <v>794</v>
      </c>
      <c r="D659" s="257">
        <v>90.08</v>
      </c>
      <c r="E659" s="257" t="s">
        <v>1914</v>
      </c>
      <c r="F659" s="257"/>
      <c r="G659" s="254"/>
    </row>
    <row r="660" spans="1:7">
      <c r="A660" s="254">
        <v>658</v>
      </c>
      <c r="B660" s="257" t="s">
        <v>2221</v>
      </c>
      <c r="C660" s="257" t="s">
        <v>794</v>
      </c>
      <c r="D660" s="257">
        <v>90.08</v>
      </c>
      <c r="E660" s="257" t="s">
        <v>1914</v>
      </c>
      <c r="F660" s="257"/>
      <c r="G660" s="254"/>
    </row>
    <row r="661" spans="1:7">
      <c r="A661" s="254">
        <v>659</v>
      </c>
      <c r="B661" s="257" t="s">
        <v>2222</v>
      </c>
      <c r="C661" s="257" t="s">
        <v>794</v>
      </c>
      <c r="D661" s="257">
        <v>90.08</v>
      </c>
      <c r="E661" s="257" t="s">
        <v>1914</v>
      </c>
      <c r="F661" s="257"/>
      <c r="G661" s="254"/>
    </row>
    <row r="662" spans="1:7">
      <c r="A662" s="254">
        <v>660</v>
      </c>
      <c r="B662" s="257" t="s">
        <v>2223</v>
      </c>
      <c r="C662" s="257" t="s">
        <v>794</v>
      </c>
      <c r="D662" s="257">
        <v>90.08</v>
      </c>
      <c r="E662" s="257" t="s">
        <v>1914</v>
      </c>
      <c r="F662" s="257"/>
      <c r="G662" s="254"/>
    </row>
    <row r="663" spans="1:7">
      <c r="A663" s="254">
        <v>661</v>
      </c>
      <c r="B663" s="257" t="s">
        <v>2224</v>
      </c>
      <c r="C663" s="257" t="s">
        <v>794</v>
      </c>
      <c r="D663" s="257">
        <v>90.6</v>
      </c>
      <c r="E663" s="257" t="s">
        <v>1914</v>
      </c>
      <c r="F663" s="257"/>
      <c r="G663" s="254"/>
    </row>
    <row r="664" spans="1:7">
      <c r="A664" s="254">
        <v>662</v>
      </c>
      <c r="B664" s="257" t="s">
        <v>2225</v>
      </c>
      <c r="C664" s="257" t="s">
        <v>794</v>
      </c>
      <c r="D664" s="257">
        <v>90.08</v>
      </c>
      <c r="E664" s="257" t="s">
        <v>1914</v>
      </c>
      <c r="F664" s="257"/>
      <c r="G664" s="254"/>
    </row>
    <row r="665" spans="1:7">
      <c r="A665" s="254">
        <v>663</v>
      </c>
      <c r="B665" s="257" t="s">
        <v>2226</v>
      </c>
      <c r="C665" s="257" t="s">
        <v>794</v>
      </c>
      <c r="D665" s="257">
        <v>89.88</v>
      </c>
      <c r="E665" s="257" t="s">
        <v>1914</v>
      </c>
      <c r="F665" s="257"/>
      <c r="G665" s="254"/>
    </row>
    <row r="666" spans="1:7">
      <c r="A666" s="254">
        <v>664</v>
      </c>
      <c r="B666" s="257" t="s">
        <v>2227</v>
      </c>
      <c r="C666" s="257" t="s">
        <v>794</v>
      </c>
      <c r="D666" s="257">
        <v>89.88</v>
      </c>
      <c r="E666" s="257" t="s">
        <v>1914</v>
      </c>
      <c r="F666" s="257"/>
      <c r="G666" s="254"/>
    </row>
    <row r="667" spans="1:7">
      <c r="A667" s="254">
        <v>665</v>
      </c>
      <c r="B667" s="257" t="s">
        <v>2228</v>
      </c>
      <c r="C667" s="257" t="s">
        <v>794</v>
      </c>
      <c r="D667" s="257">
        <v>90.12</v>
      </c>
      <c r="E667" s="257" t="s">
        <v>1914</v>
      </c>
      <c r="F667" s="257"/>
      <c r="G667" s="254"/>
    </row>
    <row r="668" spans="1:7">
      <c r="A668" s="254">
        <v>666</v>
      </c>
      <c r="B668" s="257" t="s">
        <v>2229</v>
      </c>
      <c r="C668" s="257" t="s">
        <v>794</v>
      </c>
      <c r="D668" s="257">
        <v>89.88</v>
      </c>
      <c r="E668" s="257" t="s">
        <v>1914</v>
      </c>
      <c r="F668" s="257"/>
      <c r="G668" s="254"/>
    </row>
    <row r="669" spans="1:7">
      <c r="A669" s="254">
        <v>667</v>
      </c>
      <c r="B669" s="257" t="s">
        <v>2230</v>
      </c>
      <c r="C669" s="257" t="s">
        <v>794</v>
      </c>
      <c r="D669" s="257">
        <v>90.12</v>
      </c>
      <c r="E669" s="257" t="s">
        <v>1914</v>
      </c>
      <c r="F669" s="257"/>
      <c r="G669" s="254"/>
    </row>
    <row r="670" spans="1:7">
      <c r="A670" s="254">
        <v>668</v>
      </c>
      <c r="B670" s="257" t="s">
        <v>2231</v>
      </c>
      <c r="C670" s="257" t="s">
        <v>794</v>
      </c>
      <c r="D670" s="257">
        <v>90.28</v>
      </c>
      <c r="E670" s="257" t="s">
        <v>1914</v>
      </c>
      <c r="F670" s="257"/>
      <c r="G670" s="254"/>
    </row>
    <row r="671" spans="1:7">
      <c r="A671" s="254">
        <v>669</v>
      </c>
      <c r="B671" s="257" t="s">
        <v>2232</v>
      </c>
      <c r="C671" s="257" t="s">
        <v>794</v>
      </c>
      <c r="D671" s="257">
        <v>90.28</v>
      </c>
      <c r="E671" s="257" t="s">
        <v>1914</v>
      </c>
      <c r="F671" s="257"/>
      <c r="G671" s="254"/>
    </row>
    <row r="672" spans="1:7">
      <c r="A672" s="254">
        <v>670</v>
      </c>
      <c r="B672" s="257" t="s">
        <v>2233</v>
      </c>
      <c r="C672" s="257" t="s">
        <v>794</v>
      </c>
      <c r="D672" s="257">
        <v>90.28</v>
      </c>
      <c r="E672" s="257" t="s">
        <v>1914</v>
      </c>
      <c r="F672" s="257"/>
      <c r="G672" s="254"/>
    </row>
    <row r="673" spans="1:7">
      <c r="A673" s="254">
        <v>671</v>
      </c>
      <c r="B673" s="257" t="s">
        <v>2234</v>
      </c>
      <c r="C673" s="257" t="s">
        <v>794</v>
      </c>
      <c r="D673" s="257">
        <v>90.52</v>
      </c>
      <c r="E673" s="257" t="s">
        <v>1914</v>
      </c>
      <c r="F673" s="257"/>
      <c r="G673" s="254"/>
    </row>
    <row r="674" spans="1:7">
      <c r="A674" s="254">
        <v>672</v>
      </c>
      <c r="B674" s="257" t="s">
        <v>2235</v>
      </c>
      <c r="C674" s="257" t="s">
        <v>733</v>
      </c>
      <c r="D674" s="257">
        <v>99.35</v>
      </c>
      <c r="E674" s="257" t="s">
        <v>1901</v>
      </c>
      <c r="F674" s="259"/>
      <c r="G674" s="254"/>
    </row>
    <row r="675" spans="1:7">
      <c r="A675" s="254">
        <v>673</v>
      </c>
      <c r="B675" s="257" t="s">
        <v>2236</v>
      </c>
      <c r="C675" s="257" t="s">
        <v>733</v>
      </c>
      <c r="D675" s="257">
        <v>99.35</v>
      </c>
      <c r="E675" s="257" t="s">
        <v>1901</v>
      </c>
      <c r="F675" s="259"/>
      <c r="G675" s="254"/>
    </row>
    <row r="676" spans="1:7">
      <c r="A676" s="254">
        <v>674</v>
      </c>
      <c r="B676" s="257" t="s">
        <v>2237</v>
      </c>
      <c r="C676" s="257" t="s">
        <v>794</v>
      </c>
      <c r="D676" s="257">
        <v>90.55</v>
      </c>
      <c r="E676" s="257" t="s">
        <v>1914</v>
      </c>
      <c r="F676" s="257"/>
      <c r="G676" s="254"/>
    </row>
    <row r="677" spans="1:7">
      <c r="A677" s="254">
        <v>675</v>
      </c>
      <c r="B677" s="257" t="s">
        <v>2238</v>
      </c>
      <c r="C677" s="257" t="s">
        <v>794</v>
      </c>
      <c r="D677" s="257">
        <v>90.34</v>
      </c>
      <c r="E677" s="257" t="s">
        <v>1914</v>
      </c>
      <c r="F677" s="257"/>
      <c r="G677" s="254"/>
    </row>
    <row r="678" spans="1:7">
      <c r="A678" s="254">
        <v>676</v>
      </c>
      <c r="B678" s="257" t="s">
        <v>2239</v>
      </c>
      <c r="C678" s="257" t="s">
        <v>794</v>
      </c>
      <c r="D678" s="257">
        <v>90.55</v>
      </c>
      <c r="E678" s="257" t="s">
        <v>1914</v>
      </c>
      <c r="F678" s="257"/>
      <c r="G678" s="254"/>
    </row>
    <row r="679" spans="1:7">
      <c r="A679" s="254">
        <v>677</v>
      </c>
      <c r="B679" s="257" t="s">
        <v>2240</v>
      </c>
      <c r="C679" s="257" t="s">
        <v>794</v>
      </c>
      <c r="D679" s="257">
        <v>90.34</v>
      </c>
      <c r="E679" s="257" t="s">
        <v>1914</v>
      </c>
      <c r="F679" s="258" t="s">
        <v>2078</v>
      </c>
      <c r="G679" s="254"/>
    </row>
    <row r="680" spans="1:7">
      <c r="A680" s="254">
        <v>678</v>
      </c>
      <c r="B680" s="257" t="s">
        <v>2241</v>
      </c>
      <c r="C680" s="257" t="s">
        <v>794</v>
      </c>
      <c r="D680" s="257">
        <v>90.55</v>
      </c>
      <c r="E680" s="257" t="s">
        <v>1914</v>
      </c>
      <c r="F680" s="258" t="s">
        <v>2078</v>
      </c>
      <c r="G680" s="254"/>
    </row>
    <row r="681" spans="1:7">
      <c r="A681" s="254">
        <v>679</v>
      </c>
      <c r="B681" s="257" t="s">
        <v>2242</v>
      </c>
      <c r="C681" s="257" t="s">
        <v>794</v>
      </c>
      <c r="D681" s="257">
        <v>90.34</v>
      </c>
      <c r="E681" s="257" t="s">
        <v>1914</v>
      </c>
      <c r="F681" s="257"/>
      <c r="G681" s="254"/>
    </row>
    <row r="682" spans="1:7">
      <c r="A682" s="254">
        <v>680</v>
      </c>
      <c r="B682" s="257" t="s">
        <v>2243</v>
      </c>
      <c r="C682" s="257" t="s">
        <v>794</v>
      </c>
      <c r="D682" s="257">
        <v>90.55</v>
      </c>
      <c r="E682" s="257" t="s">
        <v>1914</v>
      </c>
      <c r="F682" s="257"/>
      <c r="G682" s="254"/>
    </row>
    <row r="683" spans="1:7">
      <c r="A683" s="254">
        <v>681</v>
      </c>
      <c r="B683" s="257" t="s">
        <v>2244</v>
      </c>
      <c r="C683" s="257" t="s">
        <v>794</v>
      </c>
      <c r="D683" s="257">
        <v>90.34</v>
      </c>
      <c r="E683" s="257" t="s">
        <v>1914</v>
      </c>
      <c r="F683" s="257"/>
      <c r="G683" s="254"/>
    </row>
    <row r="684" spans="1:7">
      <c r="A684" s="254">
        <v>682</v>
      </c>
      <c r="B684" s="257" t="s">
        <v>2245</v>
      </c>
      <c r="C684" s="257" t="s">
        <v>794</v>
      </c>
      <c r="D684" s="257">
        <v>90.34</v>
      </c>
      <c r="E684" s="257" t="s">
        <v>1914</v>
      </c>
      <c r="F684" s="257"/>
      <c r="G684" s="254"/>
    </row>
    <row r="685" spans="1:7">
      <c r="A685" s="254">
        <v>683</v>
      </c>
      <c r="B685" s="257" t="s">
        <v>2246</v>
      </c>
      <c r="C685" s="257" t="s">
        <v>794</v>
      </c>
      <c r="D685" s="257">
        <v>90.34</v>
      </c>
      <c r="E685" s="257" t="s">
        <v>1914</v>
      </c>
      <c r="F685" s="257"/>
      <c r="G685" s="254"/>
    </row>
    <row r="686" spans="1:7">
      <c r="A686" s="254">
        <v>684</v>
      </c>
      <c r="B686" s="257" t="s">
        <v>2247</v>
      </c>
      <c r="C686" s="257" t="s">
        <v>794</v>
      </c>
      <c r="D686" s="257">
        <v>90.54</v>
      </c>
      <c r="E686" s="257" t="s">
        <v>1914</v>
      </c>
      <c r="F686" s="257"/>
      <c r="G686" s="254"/>
    </row>
    <row r="687" spans="1:7">
      <c r="A687" s="254">
        <v>685</v>
      </c>
      <c r="B687" s="257" t="s">
        <v>2248</v>
      </c>
      <c r="C687" s="257" t="s">
        <v>794</v>
      </c>
      <c r="D687" s="257">
        <v>90.02</v>
      </c>
      <c r="E687" s="257" t="s">
        <v>1914</v>
      </c>
      <c r="F687" s="257"/>
      <c r="G687" s="254"/>
    </row>
    <row r="688" spans="1:7">
      <c r="A688" s="254">
        <v>686</v>
      </c>
      <c r="B688" s="257" t="s">
        <v>2249</v>
      </c>
      <c r="C688" s="257" t="s">
        <v>794</v>
      </c>
      <c r="D688" s="257">
        <v>89.82</v>
      </c>
      <c r="E688" s="257" t="s">
        <v>1914</v>
      </c>
      <c r="F688" s="257"/>
      <c r="G688" s="254"/>
    </row>
    <row r="689" spans="1:7">
      <c r="A689" s="254">
        <v>687</v>
      </c>
      <c r="B689" s="257" t="s">
        <v>2250</v>
      </c>
      <c r="C689" s="257" t="s">
        <v>794</v>
      </c>
      <c r="D689" s="257">
        <v>90.06</v>
      </c>
      <c r="E689" s="257" t="s">
        <v>1914</v>
      </c>
      <c r="F689" s="257"/>
      <c r="G689" s="254"/>
    </row>
    <row r="690" spans="1:7">
      <c r="A690" s="254">
        <v>688</v>
      </c>
      <c r="B690" s="257" t="s">
        <v>2251</v>
      </c>
      <c r="C690" s="257" t="s">
        <v>714</v>
      </c>
      <c r="D690" s="257">
        <v>65.63</v>
      </c>
      <c r="E690" s="257" t="s">
        <v>2252</v>
      </c>
      <c r="F690" s="257"/>
      <c r="G690" s="254"/>
    </row>
    <row r="691" spans="1:7">
      <c r="A691" s="254">
        <v>689</v>
      </c>
      <c r="B691" s="257" t="s">
        <v>2253</v>
      </c>
      <c r="C691" s="257" t="s">
        <v>714</v>
      </c>
      <c r="D691" s="257">
        <v>65.63</v>
      </c>
      <c r="E691" s="257" t="s">
        <v>2252</v>
      </c>
      <c r="F691" s="257"/>
      <c r="G691" s="254"/>
    </row>
    <row r="692" spans="1:7">
      <c r="A692" s="254">
        <v>690</v>
      </c>
      <c r="B692" s="257" t="s">
        <v>2254</v>
      </c>
      <c r="C692" s="257" t="s">
        <v>714</v>
      </c>
      <c r="D692" s="257">
        <v>65.63</v>
      </c>
      <c r="E692" s="257" t="s">
        <v>2252</v>
      </c>
      <c r="F692" s="257"/>
      <c r="G692" s="254"/>
    </row>
    <row r="693" spans="1:7">
      <c r="A693" s="254">
        <v>691</v>
      </c>
      <c r="B693" s="257" t="s">
        <v>2255</v>
      </c>
      <c r="C693" s="257" t="s">
        <v>714</v>
      </c>
      <c r="D693" s="257">
        <v>65.63</v>
      </c>
      <c r="E693" s="257" t="s">
        <v>2252</v>
      </c>
      <c r="F693" s="257"/>
      <c r="G693" s="254"/>
    </row>
    <row r="694" spans="1:7">
      <c r="A694" s="254">
        <v>692</v>
      </c>
      <c r="B694" s="257" t="s">
        <v>2256</v>
      </c>
      <c r="C694" s="257" t="s">
        <v>714</v>
      </c>
      <c r="D694" s="257">
        <v>65.63</v>
      </c>
      <c r="E694" s="257" t="s">
        <v>2252</v>
      </c>
      <c r="F694" s="257"/>
      <c r="G694" s="254"/>
    </row>
    <row r="695" spans="1:7">
      <c r="A695" s="254">
        <v>693</v>
      </c>
      <c r="B695" s="257" t="s">
        <v>2257</v>
      </c>
      <c r="C695" s="257" t="s">
        <v>714</v>
      </c>
      <c r="D695" s="257">
        <v>65.63</v>
      </c>
      <c r="E695" s="257" t="s">
        <v>2252</v>
      </c>
      <c r="F695" s="257"/>
      <c r="G695" s="254"/>
    </row>
    <row r="696" spans="1:7">
      <c r="A696" s="254">
        <v>694</v>
      </c>
      <c r="B696" s="257" t="s">
        <v>2258</v>
      </c>
      <c r="C696" s="257" t="s">
        <v>714</v>
      </c>
      <c r="D696" s="257">
        <v>65.63</v>
      </c>
      <c r="E696" s="257" t="s">
        <v>2252</v>
      </c>
      <c r="F696" s="257"/>
      <c r="G696" s="254"/>
    </row>
    <row r="697" spans="1:7">
      <c r="A697" s="254">
        <v>695</v>
      </c>
      <c r="B697" s="257" t="s">
        <v>2259</v>
      </c>
      <c r="C697" s="257" t="s">
        <v>714</v>
      </c>
      <c r="D697" s="257">
        <v>65.63</v>
      </c>
      <c r="E697" s="257" t="s">
        <v>2252</v>
      </c>
      <c r="F697" s="257"/>
      <c r="G697" s="254"/>
    </row>
    <row r="698" spans="1:7">
      <c r="A698" s="254">
        <v>696</v>
      </c>
      <c r="B698" s="257" t="s">
        <v>2260</v>
      </c>
      <c r="C698" s="257" t="s">
        <v>714</v>
      </c>
      <c r="D698" s="257">
        <v>65.63</v>
      </c>
      <c r="E698" s="257" t="s">
        <v>2252</v>
      </c>
      <c r="F698" s="257"/>
      <c r="G698" s="254"/>
    </row>
    <row r="699" spans="1:7">
      <c r="A699" s="254">
        <v>697</v>
      </c>
      <c r="B699" s="257" t="s">
        <v>2261</v>
      </c>
      <c r="C699" s="257" t="s">
        <v>714</v>
      </c>
      <c r="D699" s="257">
        <v>65.63</v>
      </c>
      <c r="E699" s="257" t="s">
        <v>2252</v>
      </c>
      <c r="F699" s="257"/>
      <c r="G699" s="254"/>
    </row>
    <row r="700" spans="1:7">
      <c r="A700" s="254">
        <v>698</v>
      </c>
      <c r="B700" s="257" t="s">
        <v>2262</v>
      </c>
      <c r="C700" s="257" t="s">
        <v>714</v>
      </c>
      <c r="D700" s="257">
        <v>65.63</v>
      </c>
      <c r="E700" s="257" t="s">
        <v>2252</v>
      </c>
      <c r="F700" s="257"/>
      <c r="G700" s="254"/>
    </row>
    <row r="701" spans="1:7">
      <c r="A701" s="254">
        <v>699</v>
      </c>
      <c r="B701" s="257" t="s">
        <v>2263</v>
      </c>
      <c r="C701" s="257" t="s">
        <v>714</v>
      </c>
      <c r="D701" s="257">
        <v>65.63</v>
      </c>
      <c r="E701" s="257" t="s">
        <v>2252</v>
      </c>
      <c r="F701" s="257"/>
      <c r="G701" s="254"/>
    </row>
    <row r="702" spans="1:7">
      <c r="A702" s="254">
        <v>700</v>
      </c>
      <c r="B702" s="257" t="s">
        <v>2264</v>
      </c>
      <c r="C702" s="257" t="s">
        <v>714</v>
      </c>
      <c r="D702" s="257">
        <v>65.63</v>
      </c>
      <c r="E702" s="257" t="s">
        <v>2252</v>
      </c>
      <c r="F702" s="257"/>
      <c r="G702" s="254"/>
    </row>
    <row r="703" spans="1:7">
      <c r="A703" s="254">
        <v>701</v>
      </c>
      <c r="B703" s="257" t="s">
        <v>2265</v>
      </c>
      <c r="C703" s="257" t="s">
        <v>714</v>
      </c>
      <c r="D703" s="257">
        <v>65.63</v>
      </c>
      <c r="E703" s="257" t="s">
        <v>2252</v>
      </c>
      <c r="F703" s="257"/>
      <c r="G703" s="254"/>
    </row>
    <row r="704" spans="1:7">
      <c r="A704" s="254">
        <v>702</v>
      </c>
      <c r="B704" s="257" t="s">
        <v>2266</v>
      </c>
      <c r="C704" s="257" t="s">
        <v>714</v>
      </c>
      <c r="D704" s="257">
        <v>65.63</v>
      </c>
      <c r="E704" s="257" t="s">
        <v>2252</v>
      </c>
      <c r="F704" s="257"/>
      <c r="G704" s="254"/>
    </row>
    <row r="705" spans="1:7">
      <c r="A705" s="254">
        <v>703</v>
      </c>
      <c r="B705" s="257" t="s">
        <v>2267</v>
      </c>
      <c r="C705" s="257" t="s">
        <v>714</v>
      </c>
      <c r="D705" s="257">
        <v>65.63</v>
      </c>
      <c r="E705" s="257" t="s">
        <v>2252</v>
      </c>
      <c r="F705" s="257"/>
      <c r="G705" s="254"/>
    </row>
    <row r="706" spans="1:7">
      <c r="A706" s="254">
        <v>704</v>
      </c>
      <c r="B706" s="257" t="s">
        <v>2268</v>
      </c>
      <c r="C706" s="257" t="s">
        <v>714</v>
      </c>
      <c r="D706" s="257">
        <v>65.63</v>
      </c>
      <c r="E706" s="257" t="s">
        <v>2252</v>
      </c>
      <c r="F706" s="257"/>
      <c r="G706" s="254"/>
    </row>
    <row r="707" spans="1:7">
      <c r="A707" s="254">
        <v>705</v>
      </c>
      <c r="B707" s="257" t="s">
        <v>2269</v>
      </c>
      <c r="C707" s="257" t="s">
        <v>714</v>
      </c>
      <c r="D707" s="257">
        <v>65.63</v>
      </c>
      <c r="E707" s="257" t="s">
        <v>2252</v>
      </c>
      <c r="F707" s="257"/>
      <c r="G707" s="254"/>
    </row>
    <row r="708" spans="1:7">
      <c r="A708" s="254">
        <v>706</v>
      </c>
      <c r="B708" s="257" t="s">
        <v>2270</v>
      </c>
      <c r="C708" s="257" t="s">
        <v>714</v>
      </c>
      <c r="D708" s="257">
        <v>65.63</v>
      </c>
      <c r="E708" s="257" t="s">
        <v>2252</v>
      </c>
      <c r="F708" s="257"/>
      <c r="G708" s="254"/>
    </row>
    <row r="709" spans="1:7">
      <c r="A709" s="254">
        <v>707</v>
      </c>
      <c r="B709" s="257" t="s">
        <v>2271</v>
      </c>
      <c r="C709" s="257" t="s">
        <v>714</v>
      </c>
      <c r="D709" s="257">
        <v>65.63</v>
      </c>
      <c r="E709" s="257" t="s">
        <v>2252</v>
      </c>
      <c r="F709" s="257"/>
      <c r="G709" s="254"/>
    </row>
    <row r="710" spans="1:7">
      <c r="A710" s="254">
        <v>708</v>
      </c>
      <c r="B710" s="257" t="s">
        <v>2272</v>
      </c>
      <c r="C710" s="257" t="s">
        <v>714</v>
      </c>
      <c r="D710" s="257">
        <v>65.63</v>
      </c>
      <c r="E710" s="257" t="s">
        <v>2252</v>
      </c>
      <c r="F710" s="257"/>
      <c r="G710" s="254"/>
    </row>
    <row r="711" spans="1:7">
      <c r="A711" s="254">
        <v>709</v>
      </c>
      <c r="B711" s="257" t="s">
        <v>2273</v>
      </c>
      <c r="C711" s="257" t="s">
        <v>714</v>
      </c>
      <c r="D711" s="257">
        <v>65.63</v>
      </c>
      <c r="E711" s="257" t="s">
        <v>2252</v>
      </c>
      <c r="F711" s="257"/>
      <c r="G711" s="254"/>
    </row>
    <row r="712" spans="1:7">
      <c r="A712" s="254">
        <v>710</v>
      </c>
      <c r="B712" s="257" t="s">
        <v>2274</v>
      </c>
      <c r="C712" s="257" t="s">
        <v>714</v>
      </c>
      <c r="D712" s="257">
        <v>65.63</v>
      </c>
      <c r="E712" s="257" t="s">
        <v>2252</v>
      </c>
      <c r="F712" s="257"/>
      <c r="G712" s="254"/>
    </row>
    <row r="713" spans="1:7">
      <c r="A713" s="254">
        <v>711</v>
      </c>
      <c r="B713" s="257" t="s">
        <v>2275</v>
      </c>
      <c r="C713" s="257" t="s">
        <v>714</v>
      </c>
      <c r="D713" s="257">
        <v>65.63</v>
      </c>
      <c r="E713" s="257" t="s">
        <v>2252</v>
      </c>
      <c r="F713" s="257"/>
      <c r="G713" s="254"/>
    </row>
    <row r="714" spans="1:7">
      <c r="A714" s="254">
        <v>712</v>
      </c>
      <c r="B714" s="257" t="s">
        <v>2276</v>
      </c>
      <c r="C714" s="257" t="s">
        <v>714</v>
      </c>
      <c r="D714" s="257">
        <v>65.63</v>
      </c>
      <c r="E714" s="257" t="s">
        <v>2252</v>
      </c>
      <c r="F714" s="257"/>
      <c r="G714" s="254"/>
    </row>
    <row r="715" spans="1:7">
      <c r="A715" s="254">
        <v>713</v>
      </c>
      <c r="B715" s="257" t="s">
        <v>2277</v>
      </c>
      <c r="C715" s="257" t="s">
        <v>714</v>
      </c>
      <c r="D715" s="257">
        <v>65.63</v>
      </c>
      <c r="E715" s="257" t="s">
        <v>2252</v>
      </c>
      <c r="F715" s="257"/>
      <c r="G715" s="254"/>
    </row>
    <row r="716" spans="1:7">
      <c r="A716" s="254">
        <v>714</v>
      </c>
      <c r="B716" s="257" t="s">
        <v>2278</v>
      </c>
      <c r="C716" s="257" t="s">
        <v>714</v>
      </c>
      <c r="D716" s="257">
        <v>65.63</v>
      </c>
      <c r="E716" s="257" t="s">
        <v>2252</v>
      </c>
      <c r="F716" s="257"/>
      <c r="G716" s="254"/>
    </row>
    <row r="717" spans="1:7">
      <c r="A717" s="254">
        <v>715</v>
      </c>
      <c r="B717" s="257" t="s">
        <v>2279</v>
      </c>
      <c r="C717" s="257" t="s">
        <v>714</v>
      </c>
      <c r="D717" s="257">
        <v>65.63</v>
      </c>
      <c r="E717" s="257" t="s">
        <v>2252</v>
      </c>
      <c r="F717" s="257"/>
      <c r="G717" s="254"/>
    </row>
    <row r="718" spans="1:7">
      <c r="A718" s="254">
        <v>716</v>
      </c>
      <c r="B718" s="257" t="s">
        <v>2280</v>
      </c>
      <c r="C718" s="257" t="s">
        <v>714</v>
      </c>
      <c r="D718" s="257">
        <v>65.63</v>
      </c>
      <c r="E718" s="257" t="s">
        <v>2252</v>
      </c>
      <c r="F718" s="257"/>
      <c r="G718" s="254"/>
    </row>
    <row r="719" spans="1:7">
      <c r="A719" s="254">
        <v>717</v>
      </c>
      <c r="B719" s="257" t="s">
        <v>2281</v>
      </c>
      <c r="C719" s="257" t="s">
        <v>714</v>
      </c>
      <c r="D719" s="257">
        <v>65.63</v>
      </c>
      <c r="E719" s="257" t="s">
        <v>2252</v>
      </c>
      <c r="F719" s="257"/>
      <c r="G719" s="254"/>
    </row>
    <row r="720" spans="1:7">
      <c r="A720" s="254">
        <v>718</v>
      </c>
      <c r="B720" s="257" t="s">
        <v>2282</v>
      </c>
      <c r="C720" s="257" t="s">
        <v>714</v>
      </c>
      <c r="D720" s="257">
        <v>65.63</v>
      </c>
      <c r="E720" s="257" t="s">
        <v>2252</v>
      </c>
      <c r="F720" s="257"/>
      <c r="G720" s="254"/>
    </row>
    <row r="721" spans="1:7">
      <c r="A721" s="254">
        <v>719</v>
      </c>
      <c r="B721" s="257" t="s">
        <v>2283</v>
      </c>
      <c r="C721" s="257" t="s">
        <v>714</v>
      </c>
      <c r="D721" s="257">
        <v>65.63</v>
      </c>
      <c r="E721" s="257" t="s">
        <v>2252</v>
      </c>
      <c r="F721" s="257"/>
      <c r="G721" s="254"/>
    </row>
    <row r="722" spans="1:7">
      <c r="A722" s="254">
        <v>720</v>
      </c>
      <c r="B722" s="257" t="s">
        <v>2284</v>
      </c>
      <c r="C722" s="257" t="s">
        <v>714</v>
      </c>
      <c r="D722" s="257">
        <v>65.63</v>
      </c>
      <c r="E722" s="257" t="s">
        <v>2252</v>
      </c>
      <c r="F722" s="257"/>
      <c r="G722" s="254"/>
    </row>
    <row r="723" spans="1:7">
      <c r="A723" s="254">
        <v>721</v>
      </c>
      <c r="B723" s="257" t="s">
        <v>2285</v>
      </c>
      <c r="C723" s="257" t="s">
        <v>714</v>
      </c>
      <c r="D723" s="257">
        <v>65.63</v>
      </c>
      <c r="E723" s="257" t="s">
        <v>2252</v>
      </c>
      <c r="F723" s="257"/>
      <c r="G723" s="254"/>
    </row>
    <row r="724" spans="1:7">
      <c r="A724" s="254">
        <v>722</v>
      </c>
      <c r="B724" s="257" t="s">
        <v>2286</v>
      </c>
      <c r="C724" s="257" t="s">
        <v>714</v>
      </c>
      <c r="D724" s="257">
        <v>65.63</v>
      </c>
      <c r="E724" s="257" t="s">
        <v>2252</v>
      </c>
      <c r="F724" s="257"/>
      <c r="G724" s="254"/>
    </row>
    <row r="725" spans="1:7">
      <c r="A725" s="254">
        <v>723</v>
      </c>
      <c r="B725" s="257" t="s">
        <v>2287</v>
      </c>
      <c r="C725" s="257" t="s">
        <v>714</v>
      </c>
      <c r="D725" s="257">
        <v>65.63</v>
      </c>
      <c r="E725" s="257" t="s">
        <v>2252</v>
      </c>
      <c r="F725" s="257"/>
      <c r="G725" s="254"/>
    </row>
    <row r="726" spans="1:7">
      <c r="A726" s="254">
        <v>724</v>
      </c>
      <c r="B726" s="257" t="s">
        <v>2288</v>
      </c>
      <c r="C726" s="257" t="s">
        <v>714</v>
      </c>
      <c r="D726" s="257">
        <v>65.63</v>
      </c>
      <c r="E726" s="257" t="s">
        <v>2252</v>
      </c>
      <c r="F726" s="257"/>
      <c r="G726" s="254"/>
    </row>
    <row r="727" spans="1:7">
      <c r="A727" s="254">
        <v>725</v>
      </c>
      <c r="B727" s="257" t="s">
        <v>2289</v>
      </c>
      <c r="C727" s="257" t="s">
        <v>714</v>
      </c>
      <c r="D727" s="257">
        <v>65.63</v>
      </c>
      <c r="E727" s="257" t="s">
        <v>2252</v>
      </c>
      <c r="F727" s="257"/>
      <c r="G727" s="254"/>
    </row>
    <row r="728" spans="1:7">
      <c r="A728" s="254">
        <v>726</v>
      </c>
      <c r="B728" s="257" t="s">
        <v>2290</v>
      </c>
      <c r="C728" s="257" t="s">
        <v>714</v>
      </c>
      <c r="D728" s="257">
        <v>65.63</v>
      </c>
      <c r="E728" s="257" t="s">
        <v>2252</v>
      </c>
      <c r="F728" s="257"/>
      <c r="G728" s="254"/>
    </row>
    <row r="729" spans="1:7">
      <c r="A729" s="254">
        <v>727</v>
      </c>
      <c r="B729" s="257" t="s">
        <v>2291</v>
      </c>
      <c r="C729" s="257" t="s">
        <v>714</v>
      </c>
      <c r="D729" s="257">
        <v>65.63</v>
      </c>
      <c r="E729" s="257" t="s">
        <v>2252</v>
      </c>
      <c r="F729" s="257"/>
      <c r="G729" s="254"/>
    </row>
    <row r="730" spans="1:7">
      <c r="A730" s="254">
        <v>728</v>
      </c>
      <c r="B730" s="257" t="s">
        <v>2292</v>
      </c>
      <c r="C730" s="257" t="s">
        <v>714</v>
      </c>
      <c r="D730" s="257">
        <v>65.63</v>
      </c>
      <c r="E730" s="257" t="s">
        <v>2252</v>
      </c>
      <c r="F730" s="257"/>
      <c r="G730" s="254"/>
    </row>
    <row r="731" spans="1:7">
      <c r="A731" s="254">
        <v>729</v>
      </c>
      <c r="B731" s="257" t="s">
        <v>2293</v>
      </c>
      <c r="C731" s="257" t="s">
        <v>794</v>
      </c>
      <c r="D731" s="257">
        <v>89.99</v>
      </c>
      <c r="E731" s="257" t="s">
        <v>1914</v>
      </c>
      <c r="F731" s="257"/>
      <c r="G731" s="254"/>
    </row>
    <row r="732" spans="1:7">
      <c r="A732" s="254">
        <v>730</v>
      </c>
      <c r="B732" s="257" t="s">
        <v>2294</v>
      </c>
      <c r="C732" s="257" t="s">
        <v>714</v>
      </c>
      <c r="D732" s="257">
        <v>66.64</v>
      </c>
      <c r="E732" s="257" t="s">
        <v>1920</v>
      </c>
      <c r="F732" s="257"/>
      <c r="G732" s="254"/>
    </row>
    <row r="733" spans="1:7">
      <c r="A733" s="254">
        <v>731</v>
      </c>
      <c r="B733" s="257" t="s">
        <v>2295</v>
      </c>
      <c r="C733" s="257" t="s">
        <v>714</v>
      </c>
      <c r="D733" s="257">
        <v>66.64</v>
      </c>
      <c r="E733" s="257" t="s">
        <v>1920</v>
      </c>
      <c r="F733" s="257"/>
      <c r="G733" s="254"/>
    </row>
    <row r="734" spans="1:7">
      <c r="A734" s="254">
        <v>732</v>
      </c>
      <c r="B734" s="257" t="s">
        <v>2296</v>
      </c>
      <c r="C734" s="257" t="s">
        <v>794</v>
      </c>
      <c r="D734" s="257">
        <v>90.65</v>
      </c>
      <c r="E734" s="257" t="s">
        <v>1914</v>
      </c>
      <c r="F734" s="257"/>
      <c r="G734" s="254"/>
    </row>
    <row r="735" spans="1:7">
      <c r="A735" s="254">
        <v>733</v>
      </c>
      <c r="B735" s="257" t="s">
        <v>2297</v>
      </c>
      <c r="C735" s="257" t="s">
        <v>714</v>
      </c>
      <c r="D735" s="257">
        <v>66.64</v>
      </c>
      <c r="E735" s="257" t="s">
        <v>1920</v>
      </c>
      <c r="F735" s="257"/>
      <c r="G735" s="254"/>
    </row>
    <row r="736" spans="1:7">
      <c r="A736" s="254">
        <v>734</v>
      </c>
      <c r="B736" s="257" t="s">
        <v>2298</v>
      </c>
      <c r="C736" s="257" t="s">
        <v>714</v>
      </c>
      <c r="D736" s="257">
        <v>66.64</v>
      </c>
      <c r="E736" s="257" t="s">
        <v>1920</v>
      </c>
      <c r="F736" s="257"/>
      <c r="G736" s="254"/>
    </row>
    <row r="737" spans="1:7">
      <c r="A737" s="254">
        <v>735</v>
      </c>
      <c r="B737" s="257" t="s">
        <v>2299</v>
      </c>
      <c r="C737" s="257" t="s">
        <v>714</v>
      </c>
      <c r="D737" s="257">
        <v>66.64</v>
      </c>
      <c r="E737" s="257" t="s">
        <v>1920</v>
      </c>
      <c r="F737" s="257"/>
      <c r="G737" s="254"/>
    </row>
    <row r="738" spans="1:7">
      <c r="A738" s="254">
        <v>736</v>
      </c>
      <c r="B738" s="257" t="s">
        <v>2300</v>
      </c>
      <c r="C738" s="257" t="s">
        <v>714</v>
      </c>
      <c r="D738" s="257">
        <v>65.63</v>
      </c>
      <c r="E738" s="257" t="s">
        <v>2252</v>
      </c>
      <c r="F738" s="257"/>
      <c r="G738" s="254"/>
    </row>
    <row r="739" spans="1:7">
      <c r="A739" s="254">
        <v>737</v>
      </c>
      <c r="B739" s="257" t="s">
        <v>2301</v>
      </c>
      <c r="C739" s="257" t="s">
        <v>714</v>
      </c>
      <c r="D739" s="257">
        <v>65.63</v>
      </c>
      <c r="E739" s="257" t="s">
        <v>2252</v>
      </c>
      <c r="F739" s="257"/>
      <c r="G739" s="254"/>
    </row>
    <row r="740" spans="1:7">
      <c r="A740" s="254">
        <v>738</v>
      </c>
      <c r="B740" s="257" t="s">
        <v>2302</v>
      </c>
      <c r="C740" s="257" t="s">
        <v>714</v>
      </c>
      <c r="D740" s="257">
        <v>65.63</v>
      </c>
      <c r="E740" s="257" t="s">
        <v>2252</v>
      </c>
      <c r="F740" s="257"/>
      <c r="G740" s="254"/>
    </row>
    <row r="741" spans="1:7">
      <c r="A741" s="254">
        <v>739</v>
      </c>
      <c r="B741" s="257" t="s">
        <v>2303</v>
      </c>
      <c r="C741" s="257" t="s">
        <v>714</v>
      </c>
      <c r="D741" s="257">
        <v>65.63</v>
      </c>
      <c r="E741" s="257" t="s">
        <v>2252</v>
      </c>
      <c r="F741" s="257"/>
      <c r="G741" s="254"/>
    </row>
    <row r="742" spans="1:7">
      <c r="A742" s="254">
        <v>740</v>
      </c>
      <c r="B742" s="257" t="s">
        <v>2304</v>
      </c>
      <c r="C742" s="257" t="s">
        <v>714</v>
      </c>
      <c r="D742" s="257">
        <v>65.63</v>
      </c>
      <c r="E742" s="257" t="s">
        <v>2252</v>
      </c>
      <c r="F742" s="257"/>
      <c r="G742" s="254"/>
    </row>
    <row r="743" spans="1:7">
      <c r="A743" s="254">
        <v>741</v>
      </c>
      <c r="B743" s="257" t="s">
        <v>2305</v>
      </c>
      <c r="C743" s="257" t="s">
        <v>714</v>
      </c>
      <c r="D743" s="257">
        <v>65.63</v>
      </c>
      <c r="E743" s="257" t="s">
        <v>2252</v>
      </c>
      <c r="F743" s="257"/>
      <c r="G743" s="254"/>
    </row>
    <row r="744" spans="1:7">
      <c r="A744" s="254">
        <v>742</v>
      </c>
      <c r="B744" s="257" t="s">
        <v>2306</v>
      </c>
      <c r="C744" s="257" t="s">
        <v>714</v>
      </c>
      <c r="D744" s="257">
        <v>65.63</v>
      </c>
      <c r="E744" s="257" t="s">
        <v>2252</v>
      </c>
      <c r="F744" s="257"/>
      <c r="G744" s="254"/>
    </row>
    <row r="745" spans="1:7">
      <c r="A745" s="254">
        <v>743</v>
      </c>
      <c r="B745" s="257" t="s">
        <v>2307</v>
      </c>
      <c r="C745" s="257" t="s">
        <v>714</v>
      </c>
      <c r="D745" s="257">
        <v>65.63</v>
      </c>
      <c r="E745" s="257" t="s">
        <v>2252</v>
      </c>
      <c r="F745" s="257"/>
      <c r="G745" s="254"/>
    </row>
    <row r="746" spans="1:7">
      <c r="A746" s="254">
        <v>744</v>
      </c>
      <c r="B746" s="257" t="s">
        <v>2308</v>
      </c>
      <c r="C746" s="257" t="s">
        <v>714</v>
      </c>
      <c r="D746" s="257">
        <v>65.63</v>
      </c>
      <c r="E746" s="257" t="s">
        <v>2252</v>
      </c>
      <c r="F746" s="257"/>
      <c r="G746" s="254"/>
    </row>
    <row r="747" spans="1:7">
      <c r="A747" s="254">
        <v>745</v>
      </c>
      <c r="B747" s="257" t="s">
        <v>2309</v>
      </c>
      <c r="C747" s="257" t="s">
        <v>714</v>
      </c>
      <c r="D747" s="257">
        <v>65.63</v>
      </c>
      <c r="E747" s="257" t="s">
        <v>2252</v>
      </c>
      <c r="F747" s="257"/>
      <c r="G747" s="254"/>
    </row>
    <row r="748" spans="1:7">
      <c r="A748" s="254">
        <v>746</v>
      </c>
      <c r="B748" s="257" t="s">
        <v>2310</v>
      </c>
      <c r="C748" s="257" t="s">
        <v>714</v>
      </c>
      <c r="D748" s="257">
        <v>65.63</v>
      </c>
      <c r="E748" s="257" t="s">
        <v>2252</v>
      </c>
      <c r="F748" s="257"/>
      <c r="G748" s="254"/>
    </row>
    <row r="749" spans="1:7">
      <c r="A749" s="254">
        <v>747</v>
      </c>
      <c r="B749" s="257" t="s">
        <v>2311</v>
      </c>
      <c r="C749" s="257" t="s">
        <v>714</v>
      </c>
      <c r="D749" s="257">
        <v>65.63</v>
      </c>
      <c r="E749" s="257" t="s">
        <v>2252</v>
      </c>
      <c r="F749" s="257"/>
      <c r="G749" s="254"/>
    </row>
    <row r="750" spans="1:7">
      <c r="A750" s="254">
        <v>748</v>
      </c>
      <c r="B750" s="257" t="s">
        <v>2312</v>
      </c>
      <c r="C750" s="257" t="s">
        <v>714</v>
      </c>
      <c r="D750" s="257">
        <v>65.63</v>
      </c>
      <c r="E750" s="257" t="s">
        <v>2252</v>
      </c>
      <c r="F750" s="257"/>
      <c r="G750" s="254"/>
    </row>
    <row r="751" spans="1:7">
      <c r="A751" s="254">
        <v>749</v>
      </c>
      <c r="B751" s="257" t="s">
        <v>2313</v>
      </c>
      <c r="C751" s="257" t="s">
        <v>714</v>
      </c>
      <c r="D751" s="257">
        <v>65.63</v>
      </c>
      <c r="E751" s="257" t="s">
        <v>2252</v>
      </c>
      <c r="F751" s="257"/>
      <c r="G751" s="254"/>
    </row>
    <row r="752" spans="1:7">
      <c r="A752" s="254">
        <v>750</v>
      </c>
      <c r="B752" s="257" t="s">
        <v>2314</v>
      </c>
      <c r="C752" s="257" t="s">
        <v>714</v>
      </c>
      <c r="D752" s="257">
        <v>65.63</v>
      </c>
      <c r="E752" s="257" t="s">
        <v>2252</v>
      </c>
      <c r="F752" s="257"/>
      <c r="G752" s="254"/>
    </row>
    <row r="753" spans="1:7">
      <c r="A753" s="254">
        <v>751</v>
      </c>
      <c r="B753" s="257" t="s">
        <v>2315</v>
      </c>
      <c r="C753" s="257" t="s">
        <v>714</v>
      </c>
      <c r="D753" s="257">
        <v>65.63</v>
      </c>
      <c r="E753" s="257" t="s">
        <v>2252</v>
      </c>
      <c r="F753" s="257"/>
      <c r="G753" s="254"/>
    </row>
    <row r="754" spans="1:7">
      <c r="A754" s="254">
        <v>752</v>
      </c>
      <c r="B754" s="257" t="s">
        <v>2316</v>
      </c>
      <c r="C754" s="257" t="s">
        <v>714</v>
      </c>
      <c r="D754" s="257">
        <v>65.63</v>
      </c>
      <c r="E754" s="257" t="s">
        <v>2252</v>
      </c>
      <c r="F754" s="257"/>
      <c r="G754" s="254"/>
    </row>
    <row r="755" spans="1:7">
      <c r="A755" s="254">
        <v>753</v>
      </c>
      <c r="B755" s="257" t="s">
        <v>2317</v>
      </c>
      <c r="C755" s="257" t="s">
        <v>714</v>
      </c>
      <c r="D755" s="257">
        <v>65.63</v>
      </c>
      <c r="E755" s="257" t="s">
        <v>2252</v>
      </c>
      <c r="F755" s="257"/>
      <c r="G755" s="254"/>
    </row>
    <row r="756" spans="1:7">
      <c r="A756" s="254">
        <v>754</v>
      </c>
      <c r="B756" s="257" t="s">
        <v>2318</v>
      </c>
      <c r="C756" s="257" t="s">
        <v>714</v>
      </c>
      <c r="D756" s="257">
        <v>65.63</v>
      </c>
      <c r="E756" s="257" t="s">
        <v>2252</v>
      </c>
      <c r="F756" s="257"/>
      <c r="G756" s="254"/>
    </row>
    <row r="757" spans="1:7">
      <c r="A757" s="254">
        <v>755</v>
      </c>
      <c r="B757" s="257" t="s">
        <v>2319</v>
      </c>
      <c r="C757" s="257" t="s">
        <v>714</v>
      </c>
      <c r="D757" s="257">
        <v>65.63</v>
      </c>
      <c r="E757" s="257" t="s">
        <v>2252</v>
      </c>
      <c r="F757" s="257"/>
      <c r="G757" s="254"/>
    </row>
    <row r="758" spans="1:7">
      <c r="A758" s="254">
        <v>756</v>
      </c>
      <c r="B758" s="257" t="s">
        <v>2320</v>
      </c>
      <c r="C758" s="257" t="s">
        <v>714</v>
      </c>
      <c r="D758" s="257">
        <v>65.63</v>
      </c>
      <c r="E758" s="257" t="s">
        <v>2252</v>
      </c>
      <c r="F758" s="257"/>
      <c r="G758" s="254"/>
    </row>
    <row r="759" spans="1:7">
      <c r="A759" s="254">
        <v>757</v>
      </c>
      <c r="B759" s="257" t="s">
        <v>2321</v>
      </c>
      <c r="C759" s="257" t="s">
        <v>714</v>
      </c>
      <c r="D759" s="257">
        <v>65.63</v>
      </c>
      <c r="E759" s="257" t="s">
        <v>2252</v>
      </c>
      <c r="F759" s="257"/>
      <c r="G759" s="254"/>
    </row>
    <row r="760" spans="1:7">
      <c r="A760" s="254">
        <v>758</v>
      </c>
      <c r="B760" s="257" t="s">
        <v>2322</v>
      </c>
      <c r="C760" s="257" t="s">
        <v>714</v>
      </c>
      <c r="D760" s="257">
        <v>65.63</v>
      </c>
      <c r="E760" s="257" t="s">
        <v>2252</v>
      </c>
      <c r="F760" s="257"/>
      <c r="G760" s="254"/>
    </row>
    <row r="761" spans="1:7">
      <c r="A761" s="254">
        <v>759</v>
      </c>
      <c r="B761" s="257" t="s">
        <v>2323</v>
      </c>
      <c r="C761" s="257" t="s">
        <v>714</v>
      </c>
      <c r="D761" s="257">
        <v>65.63</v>
      </c>
      <c r="E761" s="257" t="s">
        <v>2252</v>
      </c>
      <c r="F761" s="257"/>
      <c r="G761" s="254"/>
    </row>
    <row r="762" spans="1:7">
      <c r="A762" s="254">
        <v>760</v>
      </c>
      <c r="B762" s="257" t="s">
        <v>2324</v>
      </c>
      <c r="C762" s="257" t="s">
        <v>714</v>
      </c>
      <c r="D762" s="257">
        <v>65.63</v>
      </c>
      <c r="E762" s="257" t="s">
        <v>2252</v>
      </c>
      <c r="F762" s="257"/>
      <c r="G762" s="254"/>
    </row>
    <row r="763" spans="1:7">
      <c r="A763" s="254">
        <v>761</v>
      </c>
      <c r="B763" s="257" t="s">
        <v>2325</v>
      </c>
      <c r="C763" s="257" t="s">
        <v>714</v>
      </c>
      <c r="D763" s="257">
        <v>65.63</v>
      </c>
      <c r="E763" s="257" t="s">
        <v>2252</v>
      </c>
      <c r="F763" s="257"/>
      <c r="G763" s="254"/>
    </row>
    <row r="764" spans="1:7">
      <c r="A764" s="254">
        <v>762</v>
      </c>
      <c r="B764" s="257" t="s">
        <v>2326</v>
      </c>
      <c r="C764" s="257" t="s">
        <v>714</v>
      </c>
      <c r="D764" s="257">
        <v>65.63</v>
      </c>
      <c r="E764" s="257" t="s">
        <v>2252</v>
      </c>
      <c r="F764" s="257"/>
      <c r="G764" s="254"/>
    </row>
    <row r="765" spans="1:7">
      <c r="A765" s="254">
        <v>763</v>
      </c>
      <c r="B765" s="257" t="s">
        <v>2327</v>
      </c>
      <c r="C765" s="257" t="s">
        <v>714</v>
      </c>
      <c r="D765" s="257">
        <v>65.63</v>
      </c>
      <c r="E765" s="257" t="s">
        <v>2252</v>
      </c>
      <c r="F765" s="257"/>
      <c r="G765" s="254"/>
    </row>
    <row r="766" spans="1:7">
      <c r="A766" s="254">
        <v>764</v>
      </c>
      <c r="B766" s="257" t="s">
        <v>2328</v>
      </c>
      <c r="C766" s="257" t="s">
        <v>714</v>
      </c>
      <c r="D766" s="257">
        <v>65.63</v>
      </c>
      <c r="E766" s="257" t="s">
        <v>2252</v>
      </c>
      <c r="F766" s="257"/>
      <c r="G766" s="254"/>
    </row>
    <row r="767" spans="1:7">
      <c r="A767" s="254">
        <v>765</v>
      </c>
      <c r="B767" s="257" t="s">
        <v>2329</v>
      </c>
      <c r="C767" s="257" t="s">
        <v>714</v>
      </c>
      <c r="D767" s="257">
        <v>65.63</v>
      </c>
      <c r="E767" s="257" t="s">
        <v>2252</v>
      </c>
      <c r="F767" s="257"/>
      <c r="G767" s="254"/>
    </row>
    <row r="768" spans="1:7">
      <c r="A768" s="254">
        <v>766</v>
      </c>
      <c r="B768" s="257" t="s">
        <v>2330</v>
      </c>
      <c r="C768" s="257" t="s">
        <v>714</v>
      </c>
      <c r="D768" s="257">
        <v>65.63</v>
      </c>
      <c r="E768" s="257" t="s">
        <v>2252</v>
      </c>
      <c r="F768" s="257"/>
      <c r="G768" s="254"/>
    </row>
    <row r="769" spans="1:7">
      <c r="A769" s="254">
        <v>767</v>
      </c>
      <c r="B769" s="257" t="s">
        <v>2331</v>
      </c>
      <c r="C769" s="257" t="s">
        <v>714</v>
      </c>
      <c r="D769" s="257">
        <v>65.63</v>
      </c>
      <c r="E769" s="257" t="s">
        <v>2252</v>
      </c>
      <c r="F769" s="257"/>
      <c r="G769" s="254"/>
    </row>
    <row r="770" spans="1:7">
      <c r="A770" s="254">
        <v>768</v>
      </c>
      <c r="B770" s="257" t="s">
        <v>2332</v>
      </c>
      <c r="C770" s="257" t="s">
        <v>714</v>
      </c>
      <c r="D770" s="257">
        <v>65.63</v>
      </c>
      <c r="E770" s="257" t="s">
        <v>2252</v>
      </c>
      <c r="F770" s="257"/>
      <c r="G770" s="254"/>
    </row>
    <row r="771" spans="1:7">
      <c r="A771" s="254">
        <v>769</v>
      </c>
      <c r="B771" s="257" t="s">
        <v>2333</v>
      </c>
      <c r="C771" s="257" t="s">
        <v>714</v>
      </c>
      <c r="D771" s="257">
        <v>65.63</v>
      </c>
      <c r="E771" s="257" t="s">
        <v>2252</v>
      </c>
      <c r="F771" s="257"/>
      <c r="G771" s="254"/>
    </row>
    <row r="772" spans="1:7">
      <c r="A772" s="254">
        <v>770</v>
      </c>
      <c r="B772" s="257" t="s">
        <v>2334</v>
      </c>
      <c r="C772" s="257" t="s">
        <v>714</v>
      </c>
      <c r="D772" s="257">
        <v>65.63</v>
      </c>
      <c r="E772" s="257" t="s">
        <v>2252</v>
      </c>
      <c r="F772" s="257"/>
      <c r="G772" s="254"/>
    </row>
    <row r="773" spans="1:7">
      <c r="A773" s="254">
        <v>771</v>
      </c>
      <c r="B773" s="257" t="s">
        <v>2335</v>
      </c>
      <c r="C773" s="257" t="s">
        <v>714</v>
      </c>
      <c r="D773" s="257">
        <v>65.63</v>
      </c>
      <c r="E773" s="257" t="s">
        <v>2252</v>
      </c>
      <c r="F773" s="257"/>
      <c r="G773" s="254"/>
    </row>
    <row r="774" spans="1:7">
      <c r="A774" s="254">
        <v>772</v>
      </c>
      <c r="B774" s="257" t="s">
        <v>2336</v>
      </c>
      <c r="C774" s="257" t="s">
        <v>714</v>
      </c>
      <c r="D774" s="257">
        <v>65.63</v>
      </c>
      <c r="E774" s="257" t="s">
        <v>2252</v>
      </c>
      <c r="F774" s="257"/>
      <c r="G774" s="254"/>
    </row>
    <row r="775" spans="1:7">
      <c r="A775" s="254">
        <v>773</v>
      </c>
      <c r="B775" s="257" t="s">
        <v>2337</v>
      </c>
      <c r="C775" s="257" t="s">
        <v>714</v>
      </c>
      <c r="D775" s="257">
        <v>65.63</v>
      </c>
      <c r="E775" s="257" t="s">
        <v>2252</v>
      </c>
      <c r="F775" s="257"/>
      <c r="G775" s="254"/>
    </row>
    <row r="776" spans="1:7">
      <c r="A776" s="254">
        <v>774</v>
      </c>
      <c r="B776" s="257" t="s">
        <v>2338</v>
      </c>
      <c r="C776" s="257" t="s">
        <v>714</v>
      </c>
      <c r="D776" s="257">
        <v>65.63</v>
      </c>
      <c r="E776" s="257" t="s">
        <v>2252</v>
      </c>
      <c r="F776" s="257"/>
      <c r="G776" s="254"/>
    </row>
    <row r="777" spans="1:7">
      <c r="A777" s="254">
        <v>775</v>
      </c>
      <c r="B777" s="257" t="s">
        <v>2339</v>
      </c>
      <c r="C777" s="257" t="s">
        <v>714</v>
      </c>
      <c r="D777" s="257">
        <v>65.63</v>
      </c>
      <c r="E777" s="257" t="s">
        <v>2252</v>
      </c>
      <c r="F777" s="257"/>
      <c r="G777" s="254"/>
    </row>
    <row r="778" spans="1:7">
      <c r="A778" s="254">
        <v>776</v>
      </c>
      <c r="B778" s="257" t="s">
        <v>2340</v>
      </c>
      <c r="C778" s="257" t="s">
        <v>714</v>
      </c>
      <c r="D778" s="257">
        <v>65.63</v>
      </c>
      <c r="E778" s="257" t="s">
        <v>2252</v>
      </c>
      <c r="F778" s="257"/>
      <c r="G778" s="254"/>
    </row>
    <row r="779" spans="1:7">
      <c r="A779" s="254">
        <v>777</v>
      </c>
      <c r="B779" s="257" t="s">
        <v>2341</v>
      </c>
      <c r="C779" s="257" t="s">
        <v>714</v>
      </c>
      <c r="D779" s="257">
        <v>65.63</v>
      </c>
      <c r="E779" s="257" t="s">
        <v>2252</v>
      </c>
      <c r="F779" s="257"/>
      <c r="G779" s="254"/>
    </row>
    <row r="780" spans="1:7">
      <c r="A780" s="254">
        <v>778</v>
      </c>
      <c r="B780" s="257" t="s">
        <v>2342</v>
      </c>
      <c r="C780" s="257" t="s">
        <v>714</v>
      </c>
      <c r="D780" s="257">
        <v>65.63</v>
      </c>
      <c r="E780" s="257" t="s">
        <v>2252</v>
      </c>
      <c r="F780" s="257"/>
      <c r="G780" s="254"/>
    </row>
    <row r="781" spans="1:7">
      <c r="A781" s="254">
        <v>779</v>
      </c>
      <c r="B781" s="257" t="s">
        <v>2343</v>
      </c>
      <c r="C781" s="257" t="s">
        <v>714</v>
      </c>
      <c r="D781" s="257">
        <v>65.63</v>
      </c>
      <c r="E781" s="257" t="s">
        <v>2252</v>
      </c>
      <c r="F781" s="257"/>
      <c r="G781" s="254"/>
    </row>
    <row r="782" spans="1:7">
      <c r="A782" s="254">
        <v>780</v>
      </c>
      <c r="B782" s="257" t="s">
        <v>2344</v>
      </c>
      <c r="C782" s="257" t="s">
        <v>714</v>
      </c>
      <c r="D782" s="257">
        <v>65.63</v>
      </c>
      <c r="E782" s="257" t="s">
        <v>2252</v>
      </c>
      <c r="F782" s="257"/>
      <c r="G782" s="254"/>
    </row>
    <row r="783" spans="1:7">
      <c r="A783" s="254">
        <v>781</v>
      </c>
      <c r="B783" s="257" t="s">
        <v>2345</v>
      </c>
      <c r="C783" s="257" t="s">
        <v>714</v>
      </c>
      <c r="D783" s="257">
        <v>65.63</v>
      </c>
      <c r="E783" s="257" t="s">
        <v>2252</v>
      </c>
      <c r="F783" s="257"/>
      <c r="G783" s="254"/>
    </row>
    <row r="784" spans="1:7">
      <c r="A784" s="254">
        <v>782</v>
      </c>
      <c r="B784" s="257" t="s">
        <v>2346</v>
      </c>
      <c r="C784" s="257" t="s">
        <v>794</v>
      </c>
      <c r="D784" s="257">
        <v>90.41</v>
      </c>
      <c r="E784" s="257" t="s">
        <v>1914</v>
      </c>
      <c r="F784" s="257"/>
      <c r="G784" s="254"/>
    </row>
    <row r="785" spans="1:7">
      <c r="A785" s="254">
        <v>783</v>
      </c>
      <c r="B785" s="257" t="s">
        <v>2347</v>
      </c>
      <c r="C785" s="257" t="s">
        <v>794</v>
      </c>
      <c r="D785" s="257">
        <v>90.45</v>
      </c>
      <c r="E785" s="257" t="s">
        <v>1914</v>
      </c>
      <c r="F785" s="257"/>
      <c r="G785" s="254"/>
    </row>
    <row r="786" spans="1:7">
      <c r="A786" s="254">
        <v>784</v>
      </c>
      <c r="B786" s="257" t="s">
        <v>2348</v>
      </c>
      <c r="C786" s="257" t="s">
        <v>794</v>
      </c>
      <c r="D786" s="257">
        <v>90.45</v>
      </c>
      <c r="E786" s="257" t="s">
        <v>1914</v>
      </c>
      <c r="F786" s="257"/>
      <c r="G786" s="254"/>
    </row>
    <row r="787" spans="1:7">
      <c r="A787" s="254">
        <v>785</v>
      </c>
      <c r="B787" s="257" t="s">
        <v>2349</v>
      </c>
      <c r="C787" s="257" t="s">
        <v>794</v>
      </c>
      <c r="D787" s="257">
        <v>90.45</v>
      </c>
      <c r="E787" s="257" t="s">
        <v>1914</v>
      </c>
      <c r="F787" s="257"/>
      <c r="G787" s="254"/>
    </row>
    <row r="788" spans="1:7">
      <c r="A788" s="254">
        <v>786</v>
      </c>
      <c r="B788" s="257" t="s">
        <v>2350</v>
      </c>
      <c r="C788" s="257" t="s">
        <v>794</v>
      </c>
      <c r="D788" s="257">
        <v>90.21</v>
      </c>
      <c r="E788" s="257" t="s">
        <v>1914</v>
      </c>
      <c r="F788" s="257"/>
      <c r="G788" s="254"/>
    </row>
    <row r="789" spans="1:7">
      <c r="A789" s="254">
        <v>787</v>
      </c>
      <c r="B789" s="257" t="s">
        <v>2351</v>
      </c>
      <c r="C789" s="257" t="s">
        <v>794</v>
      </c>
      <c r="D789" s="257">
        <v>90.21</v>
      </c>
      <c r="E789" s="257" t="s">
        <v>1914</v>
      </c>
      <c r="F789" s="257"/>
      <c r="G789" s="254"/>
    </row>
    <row r="790" spans="1:7">
      <c r="A790" s="254">
        <v>788</v>
      </c>
      <c r="B790" s="257" t="s">
        <v>2352</v>
      </c>
      <c r="C790" s="257" t="s">
        <v>794</v>
      </c>
      <c r="D790" s="257">
        <v>90.21</v>
      </c>
      <c r="E790" s="257" t="s">
        <v>1914</v>
      </c>
      <c r="F790" s="257"/>
      <c r="G790" s="254"/>
    </row>
    <row r="791" spans="1:7">
      <c r="A791" s="254">
        <v>789</v>
      </c>
      <c r="B791" s="257" t="s">
        <v>2353</v>
      </c>
      <c r="C791" s="257" t="s">
        <v>794</v>
      </c>
      <c r="D791" s="257">
        <v>90.45</v>
      </c>
      <c r="E791" s="257" t="s">
        <v>1914</v>
      </c>
      <c r="F791" s="257"/>
      <c r="G791" s="254"/>
    </row>
    <row r="792" spans="1:7">
      <c r="A792" s="254">
        <v>790</v>
      </c>
      <c r="B792" s="257" t="s">
        <v>2354</v>
      </c>
      <c r="C792" s="257" t="s">
        <v>714</v>
      </c>
      <c r="D792" s="257">
        <v>66.64</v>
      </c>
      <c r="E792" s="257" t="s">
        <v>1920</v>
      </c>
      <c r="F792" s="257"/>
      <c r="G792" s="254"/>
    </row>
    <row r="793" spans="1:7">
      <c r="A793" s="254">
        <v>791</v>
      </c>
      <c r="B793" s="257" t="s">
        <v>2355</v>
      </c>
      <c r="C793" s="257" t="s">
        <v>714</v>
      </c>
      <c r="D793" s="257">
        <v>66.64</v>
      </c>
      <c r="E793" s="257" t="s">
        <v>1920</v>
      </c>
      <c r="F793" s="257"/>
      <c r="G793" s="254"/>
    </row>
    <row r="794" spans="1:7">
      <c r="A794" s="254">
        <v>792</v>
      </c>
      <c r="B794" s="257" t="s">
        <v>2356</v>
      </c>
      <c r="C794" s="257" t="s">
        <v>714</v>
      </c>
      <c r="D794" s="257">
        <v>66.64</v>
      </c>
      <c r="E794" s="257" t="s">
        <v>1920</v>
      </c>
      <c r="F794" s="257"/>
      <c r="G794" s="254"/>
    </row>
    <row r="795" spans="1:7">
      <c r="A795" s="254">
        <v>793</v>
      </c>
      <c r="B795" s="257" t="s">
        <v>2357</v>
      </c>
      <c r="C795" s="257" t="s">
        <v>714</v>
      </c>
      <c r="D795" s="257">
        <v>66.64</v>
      </c>
      <c r="E795" s="257" t="s">
        <v>1920</v>
      </c>
      <c r="F795" s="257"/>
      <c r="G795" s="254"/>
    </row>
    <row r="796" spans="1:7">
      <c r="A796" s="254">
        <v>794</v>
      </c>
      <c r="B796" s="257" t="s">
        <v>2358</v>
      </c>
      <c r="C796" s="257" t="s">
        <v>714</v>
      </c>
      <c r="D796" s="257">
        <v>66.64</v>
      </c>
      <c r="E796" s="257" t="s">
        <v>1920</v>
      </c>
      <c r="F796" s="257"/>
      <c r="G796" s="254"/>
    </row>
    <row r="797" spans="1:7">
      <c r="A797" s="254">
        <v>795</v>
      </c>
      <c r="B797" s="257" t="s">
        <v>2359</v>
      </c>
      <c r="C797" s="257" t="s">
        <v>714</v>
      </c>
      <c r="D797" s="257">
        <v>66.64</v>
      </c>
      <c r="E797" s="257" t="s">
        <v>1920</v>
      </c>
      <c r="F797" s="257"/>
      <c r="G797" s="254"/>
    </row>
    <row r="798" spans="1:7">
      <c r="A798" s="254">
        <v>796</v>
      </c>
      <c r="B798" s="257" t="s">
        <v>2360</v>
      </c>
      <c r="C798" s="257" t="s">
        <v>714</v>
      </c>
      <c r="D798" s="257">
        <v>66.64</v>
      </c>
      <c r="E798" s="257" t="s">
        <v>1920</v>
      </c>
      <c r="F798" s="260" t="s">
        <v>2143</v>
      </c>
      <c r="G798" s="254"/>
    </row>
    <row r="799" spans="1:7">
      <c r="A799" s="254">
        <v>797</v>
      </c>
      <c r="B799" s="257" t="s">
        <v>2361</v>
      </c>
      <c r="C799" s="257" t="s">
        <v>714</v>
      </c>
      <c r="D799" s="257">
        <v>66.64</v>
      </c>
      <c r="E799" s="257" t="s">
        <v>1920</v>
      </c>
      <c r="F799" s="257"/>
      <c r="G799" s="254"/>
    </row>
    <row r="800" spans="1:7">
      <c r="A800" s="254">
        <v>798</v>
      </c>
      <c r="B800" s="257" t="s">
        <v>2362</v>
      </c>
      <c r="C800" s="257" t="s">
        <v>794</v>
      </c>
      <c r="D800" s="257">
        <v>90.65</v>
      </c>
      <c r="E800" s="257" t="s">
        <v>1914</v>
      </c>
      <c r="F800" s="257"/>
      <c r="G800" s="254"/>
    </row>
    <row r="801" spans="1:7">
      <c r="A801" s="254">
        <v>799</v>
      </c>
      <c r="B801" s="257" t="s">
        <v>2363</v>
      </c>
      <c r="C801" s="257" t="s">
        <v>794</v>
      </c>
      <c r="D801" s="257">
        <v>90.86</v>
      </c>
      <c r="E801" s="257" t="s">
        <v>1914</v>
      </c>
      <c r="F801" s="257"/>
      <c r="G801" s="254"/>
    </row>
    <row r="802" spans="1:7">
      <c r="A802" s="254">
        <v>800</v>
      </c>
      <c r="B802" s="257" t="s">
        <v>2364</v>
      </c>
      <c r="C802" s="257" t="s">
        <v>714</v>
      </c>
      <c r="D802" s="257">
        <v>66.64</v>
      </c>
      <c r="E802" s="257" t="s">
        <v>1920</v>
      </c>
      <c r="F802" s="257"/>
      <c r="G802" s="254"/>
    </row>
    <row r="803" spans="1:7">
      <c r="A803" s="254">
        <v>801</v>
      </c>
      <c r="B803" s="257" t="s">
        <v>2365</v>
      </c>
      <c r="C803" s="257" t="s">
        <v>714</v>
      </c>
      <c r="D803" s="257">
        <v>66.64</v>
      </c>
      <c r="E803" s="257" t="s">
        <v>1920</v>
      </c>
      <c r="F803" s="257"/>
      <c r="G803" s="254"/>
    </row>
    <row r="804" spans="1:7">
      <c r="A804" s="254">
        <v>802</v>
      </c>
      <c r="B804" s="257" t="s">
        <v>2366</v>
      </c>
      <c r="C804" s="257" t="s">
        <v>714</v>
      </c>
      <c r="D804" s="257">
        <v>66.64</v>
      </c>
      <c r="E804" s="257" t="s">
        <v>1920</v>
      </c>
      <c r="F804" s="257"/>
      <c r="G804" s="254"/>
    </row>
    <row r="805" spans="1:7">
      <c r="A805" s="254">
        <v>803</v>
      </c>
      <c r="B805" s="257" t="s">
        <v>2367</v>
      </c>
      <c r="C805" s="257" t="s">
        <v>714</v>
      </c>
      <c r="D805" s="257">
        <v>66.64</v>
      </c>
      <c r="E805" s="257" t="s">
        <v>1920</v>
      </c>
      <c r="F805" s="257"/>
      <c r="G805" s="254"/>
    </row>
    <row r="806" spans="1:7">
      <c r="A806" s="254">
        <v>804</v>
      </c>
      <c r="B806" s="257" t="s">
        <v>2368</v>
      </c>
      <c r="C806" s="257" t="s">
        <v>714</v>
      </c>
      <c r="D806" s="257">
        <v>66.64</v>
      </c>
      <c r="E806" s="257" t="s">
        <v>1920</v>
      </c>
      <c r="F806" s="257"/>
      <c r="G806" s="254"/>
    </row>
    <row r="807" spans="1:7">
      <c r="A807" s="254">
        <v>805</v>
      </c>
      <c r="B807" s="257" t="s">
        <v>2369</v>
      </c>
      <c r="C807" s="257" t="s">
        <v>714</v>
      </c>
      <c r="D807" s="257">
        <v>66.650000000000006</v>
      </c>
      <c r="E807" s="257" t="s">
        <v>1920</v>
      </c>
      <c r="F807" s="257"/>
      <c r="G807" s="254"/>
    </row>
    <row r="808" spans="1:7">
      <c r="A808" s="254">
        <v>806</v>
      </c>
      <c r="B808" s="257" t="s">
        <v>2370</v>
      </c>
      <c r="C808" s="257" t="s">
        <v>714</v>
      </c>
      <c r="D808" s="257">
        <v>66.650000000000006</v>
      </c>
      <c r="E808" s="257" t="s">
        <v>1920</v>
      </c>
      <c r="F808" s="257"/>
      <c r="G808" s="254"/>
    </row>
    <row r="809" spans="1:7">
      <c r="A809" s="254">
        <v>807</v>
      </c>
      <c r="B809" s="257" t="s">
        <v>2371</v>
      </c>
      <c r="C809" s="257" t="s">
        <v>714</v>
      </c>
      <c r="D809" s="257">
        <v>66.650000000000006</v>
      </c>
      <c r="E809" s="257" t="s">
        <v>1920</v>
      </c>
      <c r="F809" s="257"/>
      <c r="G809" s="254"/>
    </row>
    <row r="810" spans="1:7">
      <c r="A810" s="254">
        <v>808</v>
      </c>
      <c r="B810" s="257" t="s">
        <v>2372</v>
      </c>
      <c r="C810" s="257" t="s">
        <v>714</v>
      </c>
      <c r="D810" s="257">
        <v>66.650000000000006</v>
      </c>
      <c r="E810" s="257" t="s">
        <v>1920</v>
      </c>
      <c r="F810" s="257"/>
      <c r="G810" s="254"/>
    </row>
    <row r="811" spans="1:7">
      <c r="A811" s="254">
        <v>809</v>
      </c>
      <c r="B811" s="257" t="s">
        <v>2373</v>
      </c>
      <c r="C811" s="257" t="s">
        <v>714</v>
      </c>
      <c r="D811" s="257">
        <v>66.650000000000006</v>
      </c>
      <c r="E811" s="257" t="s">
        <v>1920</v>
      </c>
      <c r="F811" s="257"/>
      <c r="G811" s="254"/>
    </row>
    <row r="812" spans="1:7">
      <c r="A812" s="254">
        <v>810</v>
      </c>
      <c r="B812" s="257" t="s">
        <v>2374</v>
      </c>
      <c r="C812" s="257" t="s">
        <v>794</v>
      </c>
      <c r="D812" s="257">
        <v>90.66</v>
      </c>
      <c r="E812" s="257" t="s">
        <v>1914</v>
      </c>
      <c r="F812" s="257"/>
      <c r="G812" s="254"/>
    </row>
    <row r="813" spans="1:7">
      <c r="A813" s="254">
        <v>811</v>
      </c>
      <c r="B813" s="257" t="s">
        <v>2375</v>
      </c>
      <c r="C813" s="257" t="s">
        <v>794</v>
      </c>
      <c r="D813" s="257">
        <v>90.87</v>
      </c>
      <c r="E813" s="257" t="s">
        <v>1914</v>
      </c>
      <c r="F813" s="257"/>
      <c r="G813" s="254"/>
    </row>
    <row r="814" spans="1:7">
      <c r="A814" s="254">
        <v>812</v>
      </c>
      <c r="B814" s="257" t="s">
        <v>2376</v>
      </c>
      <c r="C814" s="257" t="s">
        <v>714</v>
      </c>
      <c r="D814" s="257">
        <v>66.650000000000006</v>
      </c>
      <c r="E814" s="257" t="s">
        <v>1920</v>
      </c>
      <c r="F814" s="257"/>
      <c r="G814" s="254"/>
    </row>
    <row r="815" spans="1:7">
      <c r="A815" s="254">
        <v>813</v>
      </c>
      <c r="B815" s="257" t="s">
        <v>2377</v>
      </c>
      <c r="C815" s="257" t="s">
        <v>714</v>
      </c>
      <c r="D815" s="257">
        <v>66.650000000000006</v>
      </c>
      <c r="E815" s="257" t="s">
        <v>1920</v>
      </c>
      <c r="F815" s="257"/>
      <c r="G815" s="254"/>
    </row>
    <row r="816" spans="1:7">
      <c r="A816" s="254">
        <v>814</v>
      </c>
      <c r="B816" s="257" t="s">
        <v>2378</v>
      </c>
      <c r="C816" s="257" t="s">
        <v>714</v>
      </c>
      <c r="D816" s="257">
        <v>66.650000000000006</v>
      </c>
      <c r="E816" s="257" t="s">
        <v>1920</v>
      </c>
      <c r="F816" s="257"/>
      <c r="G816" s="254"/>
    </row>
    <row r="817" spans="1:7">
      <c r="A817" s="254">
        <v>815</v>
      </c>
      <c r="B817" s="257" t="s">
        <v>2379</v>
      </c>
      <c r="C817" s="257" t="s">
        <v>714</v>
      </c>
      <c r="D817" s="257">
        <v>65.63</v>
      </c>
      <c r="E817" s="257" t="s">
        <v>2252</v>
      </c>
      <c r="F817" s="257"/>
      <c r="G817" s="254"/>
    </row>
    <row r="818" spans="1:7">
      <c r="A818" s="254">
        <v>816</v>
      </c>
      <c r="B818" s="257" t="s">
        <v>2380</v>
      </c>
      <c r="C818" s="257" t="s">
        <v>714</v>
      </c>
      <c r="D818" s="257">
        <v>65.63</v>
      </c>
      <c r="E818" s="257" t="s">
        <v>2252</v>
      </c>
      <c r="F818" s="257"/>
      <c r="G818" s="254"/>
    </row>
    <row r="819" spans="1:7">
      <c r="A819" s="254">
        <v>817</v>
      </c>
      <c r="B819" s="257" t="s">
        <v>2381</v>
      </c>
      <c r="C819" s="257" t="s">
        <v>714</v>
      </c>
      <c r="D819" s="257">
        <v>65.63</v>
      </c>
      <c r="E819" s="257" t="s">
        <v>2252</v>
      </c>
      <c r="F819" s="257"/>
      <c r="G819" s="254"/>
    </row>
    <row r="820" spans="1:7">
      <c r="A820" s="254">
        <v>818</v>
      </c>
      <c r="B820" s="257" t="s">
        <v>2382</v>
      </c>
      <c r="C820" s="257" t="s">
        <v>714</v>
      </c>
      <c r="D820" s="257">
        <v>65.63</v>
      </c>
      <c r="E820" s="257" t="s">
        <v>2252</v>
      </c>
      <c r="F820" s="257"/>
      <c r="G820" s="254"/>
    </row>
    <row r="821" spans="1:7">
      <c r="A821" s="254">
        <v>819</v>
      </c>
      <c r="B821" s="257" t="s">
        <v>2383</v>
      </c>
      <c r="C821" s="257" t="s">
        <v>714</v>
      </c>
      <c r="D821" s="257">
        <v>65.63</v>
      </c>
      <c r="E821" s="257" t="s">
        <v>2252</v>
      </c>
      <c r="F821" s="257"/>
      <c r="G821" s="254"/>
    </row>
    <row r="822" spans="1:7">
      <c r="A822" s="254">
        <v>820</v>
      </c>
      <c r="B822" s="257" t="s">
        <v>2384</v>
      </c>
      <c r="C822" s="257" t="s">
        <v>714</v>
      </c>
      <c r="D822" s="257">
        <v>65.63</v>
      </c>
      <c r="E822" s="257" t="s">
        <v>2252</v>
      </c>
      <c r="F822" s="257"/>
      <c r="G822" s="254"/>
    </row>
    <row r="823" spans="1:7">
      <c r="A823" s="254">
        <v>821</v>
      </c>
      <c r="B823" s="257" t="s">
        <v>2385</v>
      </c>
      <c r="C823" s="257" t="s">
        <v>714</v>
      </c>
      <c r="D823" s="257">
        <v>65.63</v>
      </c>
      <c r="E823" s="257" t="s">
        <v>2252</v>
      </c>
      <c r="F823" s="257"/>
      <c r="G823" s="254"/>
    </row>
    <row r="824" spans="1:7">
      <c r="A824" s="254">
        <v>822</v>
      </c>
      <c r="B824" s="257" t="s">
        <v>2386</v>
      </c>
      <c r="C824" s="257" t="s">
        <v>714</v>
      </c>
      <c r="D824" s="257">
        <v>65.63</v>
      </c>
      <c r="E824" s="257" t="s">
        <v>2252</v>
      </c>
      <c r="F824" s="257"/>
      <c r="G824" s="254"/>
    </row>
    <row r="825" spans="1:7">
      <c r="A825" s="254">
        <v>823</v>
      </c>
      <c r="B825" s="257" t="s">
        <v>2387</v>
      </c>
      <c r="C825" s="257" t="s">
        <v>714</v>
      </c>
      <c r="D825" s="257">
        <v>65.63</v>
      </c>
      <c r="E825" s="257" t="s">
        <v>2252</v>
      </c>
      <c r="F825" s="257"/>
      <c r="G825" s="254"/>
    </row>
    <row r="826" spans="1:7">
      <c r="A826" s="254">
        <v>824</v>
      </c>
      <c r="B826" s="257" t="s">
        <v>2388</v>
      </c>
      <c r="C826" s="257" t="s">
        <v>714</v>
      </c>
      <c r="D826" s="257">
        <v>65.63</v>
      </c>
      <c r="E826" s="257" t="s">
        <v>2252</v>
      </c>
      <c r="F826" s="257"/>
      <c r="G826" s="254"/>
    </row>
    <row r="827" spans="1:7">
      <c r="A827" s="254">
        <v>825</v>
      </c>
      <c r="B827" s="257" t="s">
        <v>2389</v>
      </c>
      <c r="C827" s="257" t="s">
        <v>714</v>
      </c>
      <c r="D827" s="257">
        <v>65.63</v>
      </c>
      <c r="E827" s="257" t="s">
        <v>2252</v>
      </c>
      <c r="F827" s="257"/>
      <c r="G827" s="254"/>
    </row>
    <row r="828" spans="1:7">
      <c r="A828" s="254">
        <v>826</v>
      </c>
      <c r="B828" s="257" t="s">
        <v>2390</v>
      </c>
      <c r="C828" s="257" t="s">
        <v>714</v>
      </c>
      <c r="D828" s="257">
        <v>65.63</v>
      </c>
      <c r="E828" s="257" t="s">
        <v>2252</v>
      </c>
      <c r="F828" s="257"/>
      <c r="G828" s="254"/>
    </row>
    <row r="829" spans="1:7">
      <c r="A829" s="254">
        <v>827</v>
      </c>
      <c r="B829" s="257" t="s">
        <v>2391</v>
      </c>
      <c r="C829" s="257" t="s">
        <v>714</v>
      </c>
      <c r="D829" s="257">
        <v>65.63</v>
      </c>
      <c r="E829" s="257" t="s">
        <v>2252</v>
      </c>
      <c r="F829" s="257"/>
      <c r="G829" s="254"/>
    </row>
    <row r="830" spans="1:7">
      <c r="A830" s="254">
        <v>828</v>
      </c>
      <c r="B830" s="257" t="s">
        <v>2392</v>
      </c>
      <c r="C830" s="257" t="s">
        <v>714</v>
      </c>
      <c r="D830" s="257">
        <v>65.63</v>
      </c>
      <c r="E830" s="257" t="s">
        <v>2252</v>
      </c>
      <c r="F830" s="257"/>
      <c r="G830" s="254"/>
    </row>
    <row r="831" spans="1:7">
      <c r="A831" s="254">
        <v>829</v>
      </c>
      <c r="B831" s="257" t="s">
        <v>2393</v>
      </c>
      <c r="C831" s="257" t="s">
        <v>714</v>
      </c>
      <c r="D831" s="257">
        <v>65.63</v>
      </c>
      <c r="E831" s="257" t="s">
        <v>2252</v>
      </c>
      <c r="F831" s="257"/>
      <c r="G831" s="254"/>
    </row>
    <row r="832" spans="1:7">
      <c r="A832" s="254">
        <v>830</v>
      </c>
      <c r="B832" s="257" t="s">
        <v>2394</v>
      </c>
      <c r="C832" s="257" t="s">
        <v>714</v>
      </c>
      <c r="D832" s="257">
        <v>65.63</v>
      </c>
      <c r="E832" s="257" t="s">
        <v>2252</v>
      </c>
      <c r="F832" s="257"/>
      <c r="G832" s="254"/>
    </row>
    <row r="833" spans="1:7">
      <c r="A833" s="254">
        <v>831</v>
      </c>
      <c r="B833" s="257" t="s">
        <v>2395</v>
      </c>
      <c r="C833" s="257" t="s">
        <v>714</v>
      </c>
      <c r="D833" s="257">
        <v>65.63</v>
      </c>
      <c r="E833" s="257" t="s">
        <v>2252</v>
      </c>
      <c r="F833" s="257"/>
      <c r="G833" s="254"/>
    </row>
    <row r="834" spans="1:7">
      <c r="A834" s="254">
        <v>832</v>
      </c>
      <c r="B834" s="257" t="s">
        <v>2396</v>
      </c>
      <c r="C834" s="257" t="s">
        <v>714</v>
      </c>
      <c r="D834" s="257">
        <v>65.63</v>
      </c>
      <c r="E834" s="257" t="s">
        <v>2252</v>
      </c>
      <c r="F834" s="257"/>
      <c r="G834" s="254"/>
    </row>
    <row r="835" spans="1:7">
      <c r="A835" s="254">
        <v>833</v>
      </c>
      <c r="B835" s="257" t="s">
        <v>2397</v>
      </c>
      <c r="C835" s="257" t="s">
        <v>714</v>
      </c>
      <c r="D835" s="257">
        <v>65.63</v>
      </c>
      <c r="E835" s="257" t="s">
        <v>2252</v>
      </c>
      <c r="F835" s="257"/>
      <c r="G835" s="254"/>
    </row>
    <row r="836" spans="1:7">
      <c r="A836" s="254">
        <v>834</v>
      </c>
      <c r="B836" s="257" t="s">
        <v>2398</v>
      </c>
      <c r="C836" s="257" t="s">
        <v>714</v>
      </c>
      <c r="D836" s="257">
        <v>65.63</v>
      </c>
      <c r="E836" s="257" t="s">
        <v>2252</v>
      </c>
      <c r="F836" s="257"/>
      <c r="G836" s="254"/>
    </row>
    <row r="837" spans="1:7">
      <c r="A837" s="254">
        <v>835</v>
      </c>
      <c r="B837" s="257" t="s">
        <v>2399</v>
      </c>
      <c r="C837" s="257" t="s">
        <v>714</v>
      </c>
      <c r="D837" s="257">
        <v>65.63</v>
      </c>
      <c r="E837" s="257" t="s">
        <v>2252</v>
      </c>
      <c r="F837" s="257"/>
      <c r="G837" s="254"/>
    </row>
    <row r="838" spans="1:7">
      <c r="A838" s="254">
        <v>836</v>
      </c>
      <c r="B838" s="257" t="s">
        <v>2400</v>
      </c>
      <c r="C838" s="257" t="s">
        <v>714</v>
      </c>
      <c r="D838" s="257">
        <v>65.63</v>
      </c>
      <c r="E838" s="257" t="s">
        <v>2252</v>
      </c>
      <c r="F838" s="257"/>
      <c r="G838" s="254"/>
    </row>
    <row r="839" spans="1:7">
      <c r="A839" s="254">
        <v>837</v>
      </c>
      <c r="B839" s="257" t="s">
        <v>2401</v>
      </c>
      <c r="C839" s="257" t="s">
        <v>714</v>
      </c>
      <c r="D839" s="257">
        <v>65.63</v>
      </c>
      <c r="E839" s="257" t="s">
        <v>2252</v>
      </c>
      <c r="F839" s="257"/>
      <c r="G839" s="254"/>
    </row>
    <row r="840" spans="1:7">
      <c r="A840" s="254">
        <v>838</v>
      </c>
      <c r="B840" s="257" t="s">
        <v>2402</v>
      </c>
      <c r="C840" s="257" t="s">
        <v>714</v>
      </c>
      <c r="D840" s="257">
        <v>65.63</v>
      </c>
      <c r="E840" s="257" t="s">
        <v>2252</v>
      </c>
      <c r="F840" s="257"/>
      <c r="G840" s="254"/>
    </row>
    <row r="841" spans="1:7">
      <c r="A841" s="254">
        <v>839</v>
      </c>
      <c r="B841" s="257" t="s">
        <v>2403</v>
      </c>
      <c r="C841" s="257" t="s">
        <v>714</v>
      </c>
      <c r="D841" s="257">
        <v>65.63</v>
      </c>
      <c r="E841" s="257" t="s">
        <v>2252</v>
      </c>
      <c r="F841" s="257"/>
      <c r="G841" s="254"/>
    </row>
    <row r="842" spans="1:7">
      <c r="A842" s="254">
        <v>840</v>
      </c>
      <c r="B842" s="257" t="s">
        <v>2404</v>
      </c>
      <c r="C842" s="257" t="s">
        <v>714</v>
      </c>
      <c r="D842" s="257">
        <v>65.63</v>
      </c>
      <c r="E842" s="257" t="s">
        <v>2252</v>
      </c>
      <c r="F842" s="257"/>
      <c r="G842" s="254"/>
    </row>
    <row r="843" spans="1:7">
      <c r="A843" s="254">
        <v>841</v>
      </c>
      <c r="B843" s="257" t="s">
        <v>2405</v>
      </c>
      <c r="C843" s="257" t="s">
        <v>714</v>
      </c>
      <c r="D843" s="257">
        <v>65.63</v>
      </c>
      <c r="E843" s="257" t="s">
        <v>2252</v>
      </c>
      <c r="F843" s="257"/>
      <c r="G843" s="254"/>
    </row>
    <row r="844" spans="1:7">
      <c r="A844" s="254">
        <v>842</v>
      </c>
      <c r="B844" s="257" t="s">
        <v>2406</v>
      </c>
      <c r="C844" s="257" t="s">
        <v>714</v>
      </c>
      <c r="D844" s="257">
        <v>65.63</v>
      </c>
      <c r="E844" s="257" t="s">
        <v>2252</v>
      </c>
      <c r="F844" s="257"/>
      <c r="G844" s="254"/>
    </row>
    <row r="845" spans="1:7">
      <c r="A845" s="254">
        <v>843</v>
      </c>
      <c r="B845" s="257" t="s">
        <v>2407</v>
      </c>
      <c r="C845" s="257" t="s">
        <v>714</v>
      </c>
      <c r="D845" s="257">
        <v>65.63</v>
      </c>
      <c r="E845" s="257" t="s">
        <v>2252</v>
      </c>
      <c r="F845" s="257"/>
      <c r="G845" s="254"/>
    </row>
    <row r="846" spans="1:7">
      <c r="A846" s="254">
        <v>844</v>
      </c>
      <c r="B846" s="257" t="s">
        <v>2408</v>
      </c>
      <c r="C846" s="257" t="s">
        <v>714</v>
      </c>
      <c r="D846" s="257">
        <v>65.63</v>
      </c>
      <c r="E846" s="257" t="s">
        <v>2252</v>
      </c>
      <c r="F846" s="257"/>
      <c r="G846" s="254"/>
    </row>
    <row r="847" spans="1:7">
      <c r="A847" s="254">
        <v>845</v>
      </c>
      <c r="B847" s="257" t="s">
        <v>2409</v>
      </c>
      <c r="C847" s="257" t="s">
        <v>714</v>
      </c>
      <c r="D847" s="257">
        <v>65.63</v>
      </c>
      <c r="E847" s="257" t="s">
        <v>2252</v>
      </c>
      <c r="F847" s="257"/>
      <c r="G847" s="254"/>
    </row>
    <row r="848" spans="1:7">
      <c r="A848" s="254">
        <v>846</v>
      </c>
      <c r="B848" s="257" t="s">
        <v>2410</v>
      </c>
      <c r="C848" s="257" t="s">
        <v>714</v>
      </c>
      <c r="D848" s="257">
        <v>65.63</v>
      </c>
      <c r="E848" s="257" t="s">
        <v>2252</v>
      </c>
      <c r="F848" s="257"/>
      <c r="G848" s="254"/>
    </row>
    <row r="849" spans="1:7">
      <c r="A849" s="254">
        <v>847</v>
      </c>
      <c r="B849" s="257" t="s">
        <v>2411</v>
      </c>
      <c r="C849" s="257" t="s">
        <v>714</v>
      </c>
      <c r="D849" s="257">
        <v>65.63</v>
      </c>
      <c r="E849" s="257" t="s">
        <v>2252</v>
      </c>
      <c r="F849" s="257"/>
      <c r="G849" s="254"/>
    </row>
    <row r="850" spans="1:7">
      <c r="A850" s="254">
        <v>848</v>
      </c>
      <c r="B850" s="257" t="s">
        <v>2412</v>
      </c>
      <c r="C850" s="257" t="s">
        <v>714</v>
      </c>
      <c r="D850" s="257">
        <v>65.63</v>
      </c>
      <c r="E850" s="257" t="s">
        <v>2252</v>
      </c>
      <c r="F850" s="257"/>
      <c r="G850" s="254"/>
    </row>
    <row r="851" spans="1:7">
      <c r="A851" s="254">
        <v>849</v>
      </c>
      <c r="B851" s="257" t="s">
        <v>2413</v>
      </c>
      <c r="C851" s="257" t="s">
        <v>714</v>
      </c>
      <c r="D851" s="257">
        <v>65.63</v>
      </c>
      <c r="E851" s="257" t="s">
        <v>2252</v>
      </c>
      <c r="F851" s="257"/>
      <c r="G851" s="254"/>
    </row>
    <row r="852" spans="1:7">
      <c r="A852" s="254">
        <v>850</v>
      </c>
      <c r="B852" s="257" t="s">
        <v>2414</v>
      </c>
      <c r="C852" s="257" t="s">
        <v>714</v>
      </c>
      <c r="D852" s="257">
        <v>65.63</v>
      </c>
      <c r="E852" s="257" t="s">
        <v>2252</v>
      </c>
      <c r="F852" s="257"/>
      <c r="G852" s="254"/>
    </row>
    <row r="853" spans="1:7">
      <c r="A853" s="254">
        <v>851</v>
      </c>
      <c r="B853" s="257" t="s">
        <v>2415</v>
      </c>
      <c r="C853" s="257" t="s">
        <v>714</v>
      </c>
      <c r="D853" s="257">
        <v>65.63</v>
      </c>
      <c r="E853" s="257" t="s">
        <v>2252</v>
      </c>
      <c r="F853" s="257"/>
      <c r="G853" s="254"/>
    </row>
    <row r="854" spans="1:7">
      <c r="A854" s="254">
        <v>852</v>
      </c>
      <c r="B854" s="257" t="s">
        <v>2416</v>
      </c>
      <c r="C854" s="257" t="s">
        <v>714</v>
      </c>
      <c r="D854" s="257">
        <v>65.63</v>
      </c>
      <c r="E854" s="257" t="s">
        <v>2252</v>
      </c>
      <c r="F854" s="257"/>
      <c r="G854" s="254"/>
    </row>
    <row r="855" spans="1:7">
      <c r="A855" s="254">
        <v>853</v>
      </c>
      <c r="B855" s="257" t="s">
        <v>2417</v>
      </c>
      <c r="C855" s="257" t="s">
        <v>714</v>
      </c>
      <c r="D855" s="257">
        <v>65.63</v>
      </c>
      <c r="E855" s="257" t="s">
        <v>2252</v>
      </c>
      <c r="F855" s="257"/>
      <c r="G855" s="254"/>
    </row>
    <row r="856" spans="1:7">
      <c r="A856" s="254">
        <v>854</v>
      </c>
      <c r="B856" s="257" t="s">
        <v>2418</v>
      </c>
      <c r="C856" s="257" t="s">
        <v>714</v>
      </c>
      <c r="D856" s="257">
        <v>65.63</v>
      </c>
      <c r="E856" s="257" t="s">
        <v>2252</v>
      </c>
      <c r="F856" s="257"/>
      <c r="G856" s="254"/>
    </row>
    <row r="857" spans="1:7">
      <c r="A857" s="254">
        <v>855</v>
      </c>
      <c r="B857" s="257" t="s">
        <v>2419</v>
      </c>
      <c r="C857" s="257" t="s">
        <v>714</v>
      </c>
      <c r="D857" s="257">
        <v>65.63</v>
      </c>
      <c r="E857" s="257" t="s">
        <v>2252</v>
      </c>
      <c r="F857" s="257"/>
      <c r="G857" s="254"/>
    </row>
    <row r="858" spans="1:7">
      <c r="A858" s="254">
        <v>856</v>
      </c>
      <c r="B858" s="257" t="s">
        <v>2420</v>
      </c>
      <c r="C858" s="257" t="s">
        <v>714</v>
      </c>
      <c r="D858" s="257">
        <v>65.63</v>
      </c>
      <c r="E858" s="257" t="s">
        <v>2252</v>
      </c>
      <c r="F858" s="257"/>
      <c r="G858" s="254"/>
    </row>
    <row r="859" spans="1:7">
      <c r="A859" s="254">
        <v>857</v>
      </c>
      <c r="B859" s="257" t="s">
        <v>2421</v>
      </c>
      <c r="C859" s="257" t="s">
        <v>714</v>
      </c>
      <c r="D859" s="257">
        <v>65.63</v>
      </c>
      <c r="E859" s="257" t="s">
        <v>2252</v>
      </c>
      <c r="F859" s="257"/>
      <c r="G859" s="254"/>
    </row>
    <row r="860" spans="1:7">
      <c r="A860" s="254">
        <v>858</v>
      </c>
      <c r="B860" s="257" t="s">
        <v>2422</v>
      </c>
      <c r="C860" s="257" t="s">
        <v>714</v>
      </c>
      <c r="D860" s="257">
        <v>65.63</v>
      </c>
      <c r="E860" s="257" t="s">
        <v>2252</v>
      </c>
      <c r="F860" s="257"/>
      <c r="G860" s="254"/>
    </row>
    <row r="861" spans="1:7">
      <c r="A861" s="254">
        <v>859</v>
      </c>
      <c r="B861" s="257" t="s">
        <v>2423</v>
      </c>
      <c r="C861" s="257" t="s">
        <v>714</v>
      </c>
      <c r="D861" s="257">
        <v>65.63</v>
      </c>
      <c r="E861" s="257" t="s">
        <v>2252</v>
      </c>
      <c r="F861" s="257"/>
      <c r="G861" s="254"/>
    </row>
    <row r="862" spans="1:7">
      <c r="A862" s="254">
        <v>860</v>
      </c>
      <c r="B862" s="257" t="s">
        <v>2424</v>
      </c>
      <c r="C862" s="257" t="s">
        <v>714</v>
      </c>
      <c r="D862" s="257">
        <v>65.63</v>
      </c>
      <c r="E862" s="257" t="s">
        <v>2252</v>
      </c>
      <c r="F862" s="257"/>
      <c r="G862" s="254"/>
    </row>
    <row r="863" spans="1:7">
      <c r="A863" s="254">
        <v>861</v>
      </c>
      <c r="B863" s="257" t="s">
        <v>2425</v>
      </c>
      <c r="C863" s="257" t="s">
        <v>714</v>
      </c>
      <c r="D863" s="257">
        <v>65.63</v>
      </c>
      <c r="E863" s="257" t="s">
        <v>2252</v>
      </c>
      <c r="F863" s="257"/>
      <c r="G863" s="254"/>
    </row>
    <row r="864" spans="1:7">
      <c r="A864" s="254">
        <v>862</v>
      </c>
      <c r="B864" s="257" t="s">
        <v>2426</v>
      </c>
      <c r="C864" s="257" t="s">
        <v>714</v>
      </c>
      <c r="D864" s="257">
        <v>65.63</v>
      </c>
      <c r="E864" s="257" t="s">
        <v>2252</v>
      </c>
      <c r="F864" s="257"/>
      <c r="G864" s="254"/>
    </row>
    <row r="865" spans="1:7">
      <c r="A865" s="254">
        <v>863</v>
      </c>
      <c r="B865" s="257" t="s">
        <v>2427</v>
      </c>
      <c r="C865" s="257" t="s">
        <v>714</v>
      </c>
      <c r="D865" s="257">
        <v>65.63</v>
      </c>
      <c r="E865" s="257" t="s">
        <v>2252</v>
      </c>
      <c r="F865" s="257"/>
      <c r="G865" s="254"/>
    </row>
    <row r="866" spans="1:7">
      <c r="A866" s="254">
        <v>864</v>
      </c>
      <c r="B866" s="257" t="s">
        <v>2428</v>
      </c>
      <c r="C866" s="257" t="s">
        <v>714</v>
      </c>
      <c r="D866" s="257">
        <v>65.63</v>
      </c>
      <c r="E866" s="257" t="s">
        <v>2252</v>
      </c>
      <c r="F866" s="257"/>
      <c r="G866" s="254"/>
    </row>
    <row r="867" spans="1:7">
      <c r="A867" s="254">
        <v>865</v>
      </c>
      <c r="B867" s="257" t="s">
        <v>2429</v>
      </c>
      <c r="C867" s="257" t="s">
        <v>714</v>
      </c>
      <c r="D867" s="257">
        <v>65.63</v>
      </c>
      <c r="E867" s="257" t="s">
        <v>2252</v>
      </c>
      <c r="F867" s="257"/>
      <c r="G867" s="254"/>
    </row>
    <row r="868" spans="1:7">
      <c r="A868" s="254">
        <v>866</v>
      </c>
      <c r="B868" s="257" t="s">
        <v>2430</v>
      </c>
      <c r="C868" s="257" t="s">
        <v>714</v>
      </c>
      <c r="D868" s="257">
        <v>65.63</v>
      </c>
      <c r="E868" s="257" t="s">
        <v>2252</v>
      </c>
      <c r="F868" s="257"/>
      <c r="G868" s="254"/>
    </row>
    <row r="869" spans="1:7">
      <c r="A869" s="254">
        <v>867</v>
      </c>
      <c r="B869" s="257" t="s">
        <v>2431</v>
      </c>
      <c r="C869" s="257" t="s">
        <v>714</v>
      </c>
      <c r="D869" s="257">
        <v>65.63</v>
      </c>
      <c r="E869" s="257" t="s">
        <v>2252</v>
      </c>
      <c r="F869" s="257"/>
      <c r="G869" s="254"/>
    </row>
    <row r="870" spans="1:7">
      <c r="A870" s="254">
        <v>868</v>
      </c>
      <c r="B870" s="257" t="s">
        <v>2432</v>
      </c>
      <c r="C870" s="257" t="s">
        <v>714</v>
      </c>
      <c r="D870" s="257">
        <v>65.63</v>
      </c>
      <c r="E870" s="257" t="s">
        <v>2252</v>
      </c>
      <c r="F870" s="257"/>
      <c r="G870" s="254"/>
    </row>
    <row r="871" spans="1:7">
      <c r="A871" s="254">
        <v>869</v>
      </c>
      <c r="B871" s="257" t="s">
        <v>2433</v>
      </c>
      <c r="C871" s="257" t="s">
        <v>714</v>
      </c>
      <c r="D871" s="257">
        <v>65.63</v>
      </c>
      <c r="E871" s="257" t="s">
        <v>2252</v>
      </c>
      <c r="F871" s="257"/>
      <c r="G871" s="254"/>
    </row>
    <row r="872" spans="1:7">
      <c r="A872" s="254">
        <v>870</v>
      </c>
      <c r="B872" s="257" t="s">
        <v>2434</v>
      </c>
      <c r="C872" s="257" t="s">
        <v>714</v>
      </c>
      <c r="D872" s="257">
        <v>65.63</v>
      </c>
      <c r="E872" s="257" t="s">
        <v>2252</v>
      </c>
      <c r="F872" s="257"/>
      <c r="G872" s="254"/>
    </row>
    <row r="873" spans="1:7">
      <c r="A873" s="254">
        <v>871</v>
      </c>
      <c r="B873" s="257" t="s">
        <v>2435</v>
      </c>
      <c r="C873" s="257" t="s">
        <v>714</v>
      </c>
      <c r="D873" s="257">
        <v>65.63</v>
      </c>
      <c r="E873" s="257" t="s">
        <v>2252</v>
      </c>
      <c r="F873" s="257"/>
      <c r="G873" s="254"/>
    </row>
    <row r="874" spans="1:7">
      <c r="A874" s="254">
        <v>872</v>
      </c>
      <c r="B874" s="257" t="s">
        <v>2436</v>
      </c>
      <c r="C874" s="257" t="s">
        <v>714</v>
      </c>
      <c r="D874" s="257">
        <v>65.63</v>
      </c>
      <c r="E874" s="257" t="s">
        <v>2252</v>
      </c>
      <c r="F874" s="257"/>
      <c r="G874" s="254"/>
    </row>
    <row r="875" spans="1:7">
      <c r="A875" s="254">
        <v>873</v>
      </c>
      <c r="B875" s="257" t="s">
        <v>2437</v>
      </c>
      <c r="C875" s="257" t="s">
        <v>714</v>
      </c>
      <c r="D875" s="257">
        <v>65.63</v>
      </c>
      <c r="E875" s="257" t="s">
        <v>2252</v>
      </c>
      <c r="F875" s="257"/>
      <c r="G875" s="254"/>
    </row>
    <row r="876" spans="1:7">
      <c r="A876" s="254">
        <v>874</v>
      </c>
      <c r="B876" s="257" t="s">
        <v>2438</v>
      </c>
      <c r="C876" s="257" t="s">
        <v>714</v>
      </c>
      <c r="D876" s="257">
        <v>65.63</v>
      </c>
      <c r="E876" s="257" t="s">
        <v>2252</v>
      </c>
      <c r="F876" s="257"/>
      <c r="G876" s="254"/>
    </row>
    <row r="877" spans="1:7">
      <c r="A877" s="254">
        <v>875</v>
      </c>
      <c r="B877" s="257" t="s">
        <v>2439</v>
      </c>
      <c r="C877" s="257" t="s">
        <v>714</v>
      </c>
      <c r="D877" s="257">
        <v>65.63</v>
      </c>
      <c r="E877" s="257" t="s">
        <v>2252</v>
      </c>
      <c r="F877" s="257"/>
      <c r="G877" s="254"/>
    </row>
    <row r="878" spans="1:7">
      <c r="A878" s="254">
        <v>876</v>
      </c>
      <c r="B878" s="257" t="s">
        <v>2440</v>
      </c>
      <c r="C878" s="257" t="s">
        <v>714</v>
      </c>
      <c r="D878" s="257">
        <v>65.63</v>
      </c>
      <c r="E878" s="257" t="s">
        <v>2252</v>
      </c>
      <c r="F878" s="257"/>
      <c r="G878" s="254"/>
    </row>
    <row r="879" spans="1:7">
      <c r="A879" s="254">
        <v>877</v>
      </c>
      <c r="B879" s="257" t="s">
        <v>2441</v>
      </c>
      <c r="C879" s="257" t="s">
        <v>714</v>
      </c>
      <c r="D879" s="257">
        <v>65.63</v>
      </c>
      <c r="E879" s="257" t="s">
        <v>2252</v>
      </c>
      <c r="F879" s="257"/>
      <c r="G879" s="254"/>
    </row>
    <row r="880" spans="1:7">
      <c r="A880" s="254">
        <v>878</v>
      </c>
      <c r="B880" s="257" t="s">
        <v>2442</v>
      </c>
      <c r="C880" s="257" t="s">
        <v>714</v>
      </c>
      <c r="D880" s="257">
        <v>65.63</v>
      </c>
      <c r="E880" s="257" t="s">
        <v>2252</v>
      </c>
      <c r="F880" s="257"/>
      <c r="G880" s="254"/>
    </row>
    <row r="881" spans="1:7">
      <c r="A881" s="254">
        <v>879</v>
      </c>
      <c r="B881" s="257" t="s">
        <v>2443</v>
      </c>
      <c r="C881" s="257" t="s">
        <v>714</v>
      </c>
      <c r="D881" s="257">
        <v>65.63</v>
      </c>
      <c r="E881" s="257" t="s">
        <v>2252</v>
      </c>
      <c r="F881" s="257"/>
      <c r="G881" s="254"/>
    </row>
    <row r="882" spans="1:7">
      <c r="A882" s="254">
        <v>880</v>
      </c>
      <c r="B882" s="257" t="s">
        <v>2444</v>
      </c>
      <c r="C882" s="257" t="s">
        <v>714</v>
      </c>
      <c r="D882" s="257">
        <v>65.63</v>
      </c>
      <c r="E882" s="257" t="s">
        <v>2252</v>
      </c>
      <c r="F882" s="257"/>
      <c r="G882" s="254"/>
    </row>
    <row r="883" spans="1:7">
      <c r="A883" s="254">
        <v>881</v>
      </c>
      <c r="B883" s="257" t="s">
        <v>2445</v>
      </c>
      <c r="C883" s="257" t="s">
        <v>714</v>
      </c>
      <c r="D883" s="257">
        <v>65.63</v>
      </c>
      <c r="E883" s="257" t="s">
        <v>2252</v>
      </c>
      <c r="F883" s="257"/>
      <c r="G883" s="254"/>
    </row>
    <row r="884" spans="1:7">
      <c r="A884" s="254">
        <v>882</v>
      </c>
      <c r="B884" s="257" t="s">
        <v>2446</v>
      </c>
      <c r="C884" s="257" t="s">
        <v>714</v>
      </c>
      <c r="D884" s="257">
        <v>65.63</v>
      </c>
      <c r="E884" s="257" t="s">
        <v>2252</v>
      </c>
      <c r="F884" s="257"/>
      <c r="G884" s="254"/>
    </row>
    <row r="885" spans="1:7">
      <c r="A885" s="254">
        <v>883</v>
      </c>
      <c r="B885" s="257" t="s">
        <v>2447</v>
      </c>
      <c r="C885" s="257" t="s">
        <v>714</v>
      </c>
      <c r="D885" s="257">
        <v>65.63</v>
      </c>
      <c r="E885" s="257" t="s">
        <v>2252</v>
      </c>
      <c r="F885" s="257"/>
      <c r="G885" s="254"/>
    </row>
    <row r="886" spans="1:7">
      <c r="A886" s="254">
        <v>884</v>
      </c>
      <c r="B886" s="257" t="s">
        <v>2448</v>
      </c>
      <c r="C886" s="257" t="s">
        <v>714</v>
      </c>
      <c r="D886" s="257">
        <v>65.63</v>
      </c>
      <c r="E886" s="257" t="s">
        <v>2252</v>
      </c>
      <c r="F886" s="257"/>
      <c r="G886" s="254"/>
    </row>
    <row r="887" spans="1:7">
      <c r="A887" s="254">
        <v>885</v>
      </c>
      <c r="B887" s="257" t="s">
        <v>2449</v>
      </c>
      <c r="C887" s="257" t="s">
        <v>714</v>
      </c>
      <c r="D887" s="257">
        <v>65.63</v>
      </c>
      <c r="E887" s="257" t="s">
        <v>2252</v>
      </c>
      <c r="F887" s="257"/>
      <c r="G887" s="254"/>
    </row>
    <row r="888" spans="1:7">
      <c r="A888" s="254">
        <v>886</v>
      </c>
      <c r="B888" s="257" t="s">
        <v>2450</v>
      </c>
      <c r="C888" s="257" t="s">
        <v>714</v>
      </c>
      <c r="D888" s="257">
        <v>65.63</v>
      </c>
      <c r="E888" s="257" t="s">
        <v>2252</v>
      </c>
      <c r="F888" s="257"/>
      <c r="G888" s="254"/>
    </row>
    <row r="889" spans="1:7">
      <c r="A889" s="254">
        <v>887</v>
      </c>
      <c r="B889" s="257" t="s">
        <v>2451</v>
      </c>
      <c r="C889" s="257" t="s">
        <v>714</v>
      </c>
      <c r="D889" s="257">
        <v>65.63</v>
      </c>
      <c r="E889" s="257" t="s">
        <v>2252</v>
      </c>
      <c r="F889" s="257"/>
      <c r="G889" s="254"/>
    </row>
    <row r="890" spans="1:7">
      <c r="A890" s="254">
        <v>888</v>
      </c>
      <c r="B890" s="257" t="s">
        <v>2452</v>
      </c>
      <c r="C890" s="257" t="s">
        <v>714</v>
      </c>
      <c r="D890" s="257">
        <v>65.63</v>
      </c>
      <c r="E890" s="257" t="s">
        <v>2252</v>
      </c>
      <c r="F890" s="257"/>
      <c r="G890" s="254"/>
    </row>
    <row r="891" spans="1:7">
      <c r="A891" s="254">
        <v>889</v>
      </c>
      <c r="B891" s="257" t="s">
        <v>2453</v>
      </c>
      <c r="C891" s="257" t="s">
        <v>714</v>
      </c>
      <c r="D891" s="257">
        <v>65.63</v>
      </c>
      <c r="E891" s="257" t="s">
        <v>2252</v>
      </c>
      <c r="F891" s="257"/>
      <c r="G891" s="254"/>
    </row>
    <row r="892" spans="1:7">
      <c r="A892" s="254">
        <v>890</v>
      </c>
      <c r="B892" s="257" t="s">
        <v>2454</v>
      </c>
      <c r="C892" s="257" t="s">
        <v>714</v>
      </c>
      <c r="D892" s="257">
        <v>65.63</v>
      </c>
      <c r="E892" s="257" t="s">
        <v>2252</v>
      </c>
      <c r="F892" s="257"/>
      <c r="G892" s="254"/>
    </row>
    <row r="893" spans="1:7">
      <c r="A893" s="254">
        <v>891</v>
      </c>
      <c r="B893" s="257" t="s">
        <v>2455</v>
      </c>
      <c r="C893" s="257" t="s">
        <v>714</v>
      </c>
      <c r="D893" s="257">
        <v>65.63</v>
      </c>
      <c r="E893" s="257" t="s">
        <v>2252</v>
      </c>
      <c r="F893" s="257"/>
      <c r="G893" s="254"/>
    </row>
    <row r="894" spans="1:7">
      <c r="A894" s="254">
        <v>892</v>
      </c>
      <c r="B894" s="257" t="s">
        <v>2456</v>
      </c>
      <c r="C894" s="257" t="s">
        <v>714</v>
      </c>
      <c r="D894" s="257">
        <v>65.63</v>
      </c>
      <c r="E894" s="257" t="s">
        <v>2252</v>
      </c>
      <c r="F894" s="257"/>
      <c r="G894" s="254"/>
    </row>
    <row r="895" spans="1:7">
      <c r="A895" s="254">
        <v>893</v>
      </c>
      <c r="B895" s="257" t="s">
        <v>2457</v>
      </c>
      <c r="C895" s="257" t="s">
        <v>714</v>
      </c>
      <c r="D895" s="257">
        <v>65.63</v>
      </c>
      <c r="E895" s="257" t="s">
        <v>2252</v>
      </c>
      <c r="F895" s="257"/>
      <c r="G895" s="254"/>
    </row>
    <row r="896" spans="1:7">
      <c r="A896" s="254">
        <v>894</v>
      </c>
      <c r="B896" s="257" t="s">
        <v>2458</v>
      </c>
      <c r="C896" s="257" t="s">
        <v>714</v>
      </c>
      <c r="D896" s="257">
        <v>65.63</v>
      </c>
      <c r="E896" s="257" t="s">
        <v>2252</v>
      </c>
      <c r="F896" s="257"/>
      <c r="G896" s="254"/>
    </row>
    <row r="897" spans="1:7">
      <c r="A897" s="254">
        <v>895</v>
      </c>
      <c r="B897" s="257" t="s">
        <v>2459</v>
      </c>
      <c r="C897" s="257" t="s">
        <v>714</v>
      </c>
      <c r="D897" s="257">
        <v>65.63</v>
      </c>
      <c r="E897" s="257" t="s">
        <v>2252</v>
      </c>
      <c r="F897" s="257"/>
      <c r="G897" s="254"/>
    </row>
    <row r="898" spans="1:7">
      <c r="A898" s="254">
        <v>896</v>
      </c>
      <c r="B898" s="257" t="s">
        <v>2460</v>
      </c>
      <c r="C898" s="257" t="s">
        <v>714</v>
      </c>
      <c r="D898" s="257">
        <v>65.63</v>
      </c>
      <c r="E898" s="257" t="s">
        <v>2252</v>
      </c>
      <c r="F898" s="257"/>
      <c r="G898" s="254"/>
    </row>
    <row r="899" spans="1:7">
      <c r="A899" s="254">
        <v>897</v>
      </c>
      <c r="B899" s="257" t="s">
        <v>2461</v>
      </c>
      <c r="C899" s="257" t="s">
        <v>714</v>
      </c>
      <c r="D899" s="257">
        <v>65.63</v>
      </c>
      <c r="E899" s="257" t="s">
        <v>2252</v>
      </c>
      <c r="F899" s="257"/>
      <c r="G899" s="254"/>
    </row>
    <row r="900" spans="1:7">
      <c r="A900" s="254">
        <v>898</v>
      </c>
      <c r="B900" s="257" t="s">
        <v>2462</v>
      </c>
      <c r="C900" s="257" t="s">
        <v>714</v>
      </c>
      <c r="D900" s="257">
        <v>65.63</v>
      </c>
      <c r="E900" s="257" t="s">
        <v>2252</v>
      </c>
      <c r="F900" s="257"/>
      <c r="G900" s="254"/>
    </row>
    <row r="901" spans="1:7">
      <c r="A901" s="254">
        <v>899</v>
      </c>
      <c r="B901" s="257" t="s">
        <v>2463</v>
      </c>
      <c r="C901" s="257" t="s">
        <v>714</v>
      </c>
      <c r="D901" s="257">
        <v>65.63</v>
      </c>
      <c r="E901" s="257" t="s">
        <v>2252</v>
      </c>
      <c r="F901" s="257"/>
      <c r="G901" s="254"/>
    </row>
    <row r="902" spans="1:7">
      <c r="A902" s="254">
        <v>900</v>
      </c>
      <c r="B902" s="257" t="s">
        <v>2464</v>
      </c>
      <c r="C902" s="257" t="s">
        <v>714</v>
      </c>
      <c r="D902" s="257">
        <v>65.63</v>
      </c>
      <c r="E902" s="257" t="s">
        <v>2252</v>
      </c>
      <c r="F902" s="257"/>
      <c r="G902" s="254"/>
    </row>
    <row r="903" spans="1:7">
      <c r="A903" s="254">
        <v>901</v>
      </c>
      <c r="B903" s="257" t="s">
        <v>2465</v>
      </c>
      <c r="C903" s="257" t="s">
        <v>714</v>
      </c>
      <c r="D903" s="257">
        <v>65.63</v>
      </c>
      <c r="E903" s="257" t="s">
        <v>2252</v>
      </c>
      <c r="F903" s="257"/>
      <c r="G903" s="254"/>
    </row>
    <row r="904" spans="1:7">
      <c r="A904" s="254">
        <v>902</v>
      </c>
      <c r="B904" s="257" t="s">
        <v>2466</v>
      </c>
      <c r="C904" s="257" t="s">
        <v>714</v>
      </c>
      <c r="D904" s="257">
        <v>65.63</v>
      </c>
      <c r="E904" s="257" t="s">
        <v>2252</v>
      </c>
      <c r="F904" s="257"/>
      <c r="G904" s="254"/>
    </row>
    <row r="905" spans="1:7">
      <c r="A905" s="254">
        <v>903</v>
      </c>
      <c r="B905" s="257" t="s">
        <v>2467</v>
      </c>
      <c r="C905" s="257" t="s">
        <v>714</v>
      </c>
      <c r="D905" s="257">
        <v>65.63</v>
      </c>
      <c r="E905" s="257" t="s">
        <v>2252</v>
      </c>
      <c r="F905" s="257"/>
      <c r="G905" s="254"/>
    </row>
    <row r="906" spans="1:7">
      <c r="A906" s="254">
        <v>904</v>
      </c>
      <c r="B906" s="257" t="s">
        <v>2468</v>
      </c>
      <c r="C906" s="257" t="s">
        <v>714</v>
      </c>
      <c r="D906" s="257">
        <v>65.63</v>
      </c>
      <c r="E906" s="257" t="s">
        <v>2252</v>
      </c>
      <c r="F906" s="257"/>
      <c r="G906" s="254"/>
    </row>
    <row r="907" spans="1:7">
      <c r="A907" s="254">
        <v>905</v>
      </c>
      <c r="B907" s="257" t="s">
        <v>2469</v>
      </c>
      <c r="C907" s="257" t="s">
        <v>714</v>
      </c>
      <c r="D907" s="257">
        <v>65.63</v>
      </c>
      <c r="E907" s="257" t="s">
        <v>2252</v>
      </c>
      <c r="F907" s="257"/>
      <c r="G907" s="254"/>
    </row>
    <row r="908" spans="1:7">
      <c r="A908" s="254">
        <v>906</v>
      </c>
      <c r="B908" s="257" t="s">
        <v>2470</v>
      </c>
      <c r="C908" s="257" t="s">
        <v>714</v>
      </c>
      <c r="D908" s="257">
        <v>65.63</v>
      </c>
      <c r="E908" s="257" t="s">
        <v>2252</v>
      </c>
      <c r="F908" s="257"/>
      <c r="G908" s="254"/>
    </row>
    <row r="909" spans="1:7">
      <c r="A909" s="254">
        <v>907</v>
      </c>
      <c r="B909" s="257" t="s">
        <v>2471</v>
      </c>
      <c r="C909" s="257" t="s">
        <v>714</v>
      </c>
      <c r="D909" s="257">
        <v>65.63</v>
      </c>
      <c r="E909" s="257" t="s">
        <v>2252</v>
      </c>
      <c r="F909" s="257"/>
      <c r="G909" s="254"/>
    </row>
    <row r="910" spans="1:7">
      <c r="A910" s="254">
        <v>908</v>
      </c>
      <c r="B910" s="257" t="s">
        <v>2472</v>
      </c>
      <c r="C910" s="257" t="s">
        <v>714</v>
      </c>
      <c r="D910" s="257">
        <v>65.63</v>
      </c>
      <c r="E910" s="257" t="s">
        <v>2252</v>
      </c>
      <c r="F910" s="257"/>
      <c r="G910" s="254"/>
    </row>
    <row r="911" spans="1:7">
      <c r="A911" s="254">
        <v>909</v>
      </c>
      <c r="B911" s="257" t="s">
        <v>2473</v>
      </c>
      <c r="C911" s="257" t="s">
        <v>794</v>
      </c>
      <c r="D911" s="257">
        <v>89.79</v>
      </c>
      <c r="E911" s="257" t="s">
        <v>1914</v>
      </c>
      <c r="F911" s="257"/>
      <c r="G911" s="254"/>
    </row>
    <row r="912" spans="1:7">
      <c r="A912" s="254">
        <v>910</v>
      </c>
      <c r="B912" s="257" t="s">
        <v>2474</v>
      </c>
      <c r="C912" s="257" t="s">
        <v>794</v>
      </c>
      <c r="D912" s="257">
        <v>89.79</v>
      </c>
      <c r="E912" s="257" t="s">
        <v>1914</v>
      </c>
      <c r="F912" s="257"/>
      <c r="G912" s="254"/>
    </row>
    <row r="913" spans="1:7">
      <c r="A913" s="254">
        <v>911</v>
      </c>
      <c r="B913" s="257" t="s">
        <v>2475</v>
      </c>
      <c r="C913" s="257" t="s">
        <v>794</v>
      </c>
      <c r="D913" s="257">
        <v>89.99</v>
      </c>
      <c r="E913" s="257" t="s">
        <v>1914</v>
      </c>
      <c r="F913" s="257"/>
      <c r="G913" s="254"/>
    </row>
    <row r="914" spans="1:7">
      <c r="A914" s="254">
        <v>912</v>
      </c>
      <c r="B914" s="257" t="s">
        <v>2476</v>
      </c>
      <c r="C914" s="257" t="s">
        <v>794</v>
      </c>
      <c r="D914" s="257">
        <v>89.79</v>
      </c>
      <c r="E914" s="257" t="s">
        <v>1914</v>
      </c>
      <c r="F914" s="257"/>
      <c r="G914" s="254"/>
    </row>
    <row r="915" spans="1:7">
      <c r="A915" s="254">
        <v>913</v>
      </c>
      <c r="B915" s="257" t="s">
        <v>2477</v>
      </c>
      <c r="C915" s="257" t="s">
        <v>794</v>
      </c>
      <c r="D915" s="257">
        <v>89.99</v>
      </c>
      <c r="E915" s="257" t="s">
        <v>1914</v>
      </c>
      <c r="F915" s="257"/>
      <c r="G915" s="254"/>
    </row>
    <row r="916" spans="1:7">
      <c r="A916" s="254">
        <v>914</v>
      </c>
      <c r="B916" s="257" t="s">
        <v>2478</v>
      </c>
      <c r="C916" s="257" t="s">
        <v>714</v>
      </c>
      <c r="D916" s="257">
        <v>65.75</v>
      </c>
      <c r="E916" s="257" t="s">
        <v>2252</v>
      </c>
      <c r="F916" s="257"/>
      <c r="G916" s="254"/>
    </row>
    <row r="917" spans="1:7">
      <c r="A917" s="254">
        <v>915</v>
      </c>
      <c r="B917" s="257" t="s">
        <v>2479</v>
      </c>
      <c r="C917" s="257" t="s">
        <v>714</v>
      </c>
      <c r="D917" s="257">
        <v>65.75</v>
      </c>
      <c r="E917" s="257" t="s">
        <v>2252</v>
      </c>
      <c r="F917" s="257"/>
      <c r="G917" s="254"/>
    </row>
    <row r="918" spans="1:7">
      <c r="A918" s="254">
        <v>916</v>
      </c>
      <c r="B918" s="257" t="s">
        <v>2480</v>
      </c>
      <c r="C918" s="257" t="s">
        <v>714</v>
      </c>
      <c r="D918" s="257">
        <v>65.75</v>
      </c>
      <c r="E918" s="257" t="s">
        <v>2252</v>
      </c>
      <c r="F918" s="257"/>
      <c r="G918" s="254"/>
    </row>
    <row r="919" spans="1:7">
      <c r="A919" s="254">
        <v>917</v>
      </c>
      <c r="B919" s="257" t="s">
        <v>2481</v>
      </c>
      <c r="C919" s="257" t="s">
        <v>714</v>
      </c>
      <c r="D919" s="257">
        <v>65.75</v>
      </c>
      <c r="E919" s="257" t="s">
        <v>2252</v>
      </c>
      <c r="F919" s="257"/>
      <c r="G919" s="254"/>
    </row>
    <row r="920" spans="1:7">
      <c r="A920" s="254">
        <v>918</v>
      </c>
      <c r="B920" s="257" t="s">
        <v>2482</v>
      </c>
      <c r="C920" s="257" t="s">
        <v>714</v>
      </c>
      <c r="D920" s="257">
        <v>65.75</v>
      </c>
      <c r="E920" s="257" t="s">
        <v>2252</v>
      </c>
      <c r="F920" s="257"/>
      <c r="G920" s="254"/>
    </row>
    <row r="921" spans="1:7">
      <c r="A921" s="254">
        <v>919</v>
      </c>
      <c r="B921" s="257" t="s">
        <v>2483</v>
      </c>
      <c r="C921" s="257" t="s">
        <v>714</v>
      </c>
      <c r="D921" s="257">
        <v>65.75</v>
      </c>
      <c r="E921" s="257" t="s">
        <v>2252</v>
      </c>
      <c r="F921" s="257"/>
      <c r="G921" s="254"/>
    </row>
    <row r="922" spans="1:7">
      <c r="A922" s="254">
        <v>920</v>
      </c>
      <c r="B922" s="257" t="s">
        <v>2484</v>
      </c>
      <c r="C922" s="257" t="s">
        <v>714</v>
      </c>
      <c r="D922" s="257">
        <v>65.75</v>
      </c>
      <c r="E922" s="257" t="s">
        <v>2252</v>
      </c>
      <c r="F922" s="257"/>
      <c r="G922" s="254"/>
    </row>
    <row r="923" spans="1:7">
      <c r="A923" s="254">
        <v>921</v>
      </c>
      <c r="B923" s="257" t="s">
        <v>2485</v>
      </c>
      <c r="C923" s="257" t="s">
        <v>714</v>
      </c>
      <c r="D923" s="257">
        <v>65.75</v>
      </c>
      <c r="E923" s="257" t="s">
        <v>2252</v>
      </c>
      <c r="F923" s="257"/>
      <c r="G923" s="254"/>
    </row>
    <row r="924" spans="1:7">
      <c r="A924" s="254">
        <v>922</v>
      </c>
      <c r="B924" s="257" t="s">
        <v>2486</v>
      </c>
      <c r="C924" s="257" t="s">
        <v>714</v>
      </c>
      <c r="D924" s="257">
        <v>65.75</v>
      </c>
      <c r="E924" s="257" t="s">
        <v>2252</v>
      </c>
      <c r="F924" s="257"/>
      <c r="G924" s="254"/>
    </row>
    <row r="925" spans="1:7">
      <c r="A925" s="254">
        <v>923</v>
      </c>
      <c r="B925" s="257" t="s">
        <v>2487</v>
      </c>
      <c r="C925" s="257" t="s">
        <v>714</v>
      </c>
      <c r="D925" s="257">
        <v>65.75</v>
      </c>
      <c r="E925" s="257" t="s">
        <v>2252</v>
      </c>
      <c r="F925" s="257"/>
      <c r="G925" s="254"/>
    </row>
    <row r="926" spans="1:7">
      <c r="A926" s="254">
        <v>924</v>
      </c>
      <c r="B926" s="257" t="s">
        <v>2488</v>
      </c>
      <c r="C926" s="257" t="s">
        <v>714</v>
      </c>
      <c r="D926" s="257">
        <v>65.75</v>
      </c>
      <c r="E926" s="257" t="s">
        <v>2252</v>
      </c>
      <c r="F926" s="257"/>
      <c r="G926" s="254"/>
    </row>
    <row r="927" spans="1:7">
      <c r="A927" s="254">
        <v>925</v>
      </c>
      <c r="B927" s="257" t="s">
        <v>2489</v>
      </c>
      <c r="C927" s="257" t="s">
        <v>714</v>
      </c>
      <c r="D927" s="257">
        <v>65.75</v>
      </c>
      <c r="E927" s="257" t="s">
        <v>2252</v>
      </c>
      <c r="F927" s="257"/>
      <c r="G927" s="254"/>
    </row>
    <row r="928" spans="1:7">
      <c r="A928" s="254">
        <v>926</v>
      </c>
      <c r="B928" s="257" t="s">
        <v>2490</v>
      </c>
      <c r="C928" s="257" t="s">
        <v>714</v>
      </c>
      <c r="D928" s="257">
        <v>65.75</v>
      </c>
      <c r="E928" s="257" t="s">
        <v>2252</v>
      </c>
      <c r="F928" s="257"/>
      <c r="G928" s="254"/>
    </row>
    <row r="929" spans="1:7">
      <c r="A929" s="254">
        <v>927</v>
      </c>
      <c r="B929" s="257" t="s">
        <v>2491</v>
      </c>
      <c r="C929" s="257" t="s">
        <v>714</v>
      </c>
      <c r="D929" s="257">
        <v>65.75</v>
      </c>
      <c r="E929" s="257" t="s">
        <v>2252</v>
      </c>
      <c r="F929" s="257"/>
      <c r="G929" s="254"/>
    </row>
    <row r="930" spans="1:7">
      <c r="A930" s="254">
        <v>928</v>
      </c>
      <c r="B930" s="257" t="s">
        <v>2492</v>
      </c>
      <c r="C930" s="257" t="s">
        <v>714</v>
      </c>
      <c r="D930" s="257">
        <v>65.75</v>
      </c>
      <c r="E930" s="257" t="s">
        <v>2252</v>
      </c>
      <c r="F930" s="257"/>
      <c r="G930" s="254"/>
    </row>
    <row r="931" spans="1:7">
      <c r="A931" s="254">
        <v>929</v>
      </c>
      <c r="B931" s="257" t="s">
        <v>2493</v>
      </c>
      <c r="C931" s="257" t="s">
        <v>714</v>
      </c>
      <c r="D931" s="257">
        <v>65.75</v>
      </c>
      <c r="E931" s="257" t="s">
        <v>2252</v>
      </c>
      <c r="F931" s="257"/>
      <c r="G931" s="254"/>
    </row>
    <row r="932" spans="1:7">
      <c r="A932" s="254">
        <v>930</v>
      </c>
      <c r="B932" s="257" t="s">
        <v>2494</v>
      </c>
      <c r="C932" s="257" t="s">
        <v>714</v>
      </c>
      <c r="D932" s="257">
        <v>65.75</v>
      </c>
      <c r="E932" s="257" t="s">
        <v>2252</v>
      </c>
      <c r="F932" s="257"/>
      <c r="G932" s="254"/>
    </row>
    <row r="933" spans="1:7">
      <c r="A933" s="254">
        <v>931</v>
      </c>
      <c r="B933" s="257" t="s">
        <v>2495</v>
      </c>
      <c r="C933" s="257" t="s">
        <v>714</v>
      </c>
      <c r="D933" s="257">
        <v>65.75</v>
      </c>
      <c r="E933" s="257" t="s">
        <v>2252</v>
      </c>
      <c r="F933" s="257"/>
      <c r="G933" s="254"/>
    </row>
    <row r="934" spans="1:7">
      <c r="A934" s="254">
        <v>932</v>
      </c>
      <c r="B934" s="257" t="s">
        <v>2496</v>
      </c>
      <c r="C934" s="257" t="s">
        <v>714</v>
      </c>
      <c r="D934" s="257">
        <v>65.75</v>
      </c>
      <c r="E934" s="257" t="s">
        <v>2252</v>
      </c>
      <c r="F934" s="257"/>
      <c r="G934" s="254"/>
    </row>
    <row r="935" spans="1:7">
      <c r="A935" s="254">
        <v>933</v>
      </c>
      <c r="B935" s="257" t="s">
        <v>2497</v>
      </c>
      <c r="C935" s="257" t="s">
        <v>714</v>
      </c>
      <c r="D935" s="257">
        <v>65.75</v>
      </c>
      <c r="E935" s="257" t="s">
        <v>2252</v>
      </c>
      <c r="F935" s="257"/>
      <c r="G935" s="254"/>
    </row>
    <row r="936" spans="1:7">
      <c r="A936" s="254">
        <v>934</v>
      </c>
      <c r="B936" s="257" t="s">
        <v>2498</v>
      </c>
      <c r="C936" s="257" t="s">
        <v>714</v>
      </c>
      <c r="D936" s="257">
        <v>65.75</v>
      </c>
      <c r="E936" s="257" t="s">
        <v>2252</v>
      </c>
      <c r="F936" s="257"/>
      <c r="G936" s="254"/>
    </row>
    <row r="937" spans="1:7">
      <c r="A937" s="254">
        <v>935</v>
      </c>
      <c r="B937" s="257" t="s">
        <v>2499</v>
      </c>
      <c r="C937" s="257" t="s">
        <v>714</v>
      </c>
      <c r="D937" s="257">
        <v>65.75</v>
      </c>
      <c r="E937" s="257" t="s">
        <v>2252</v>
      </c>
      <c r="F937" s="257"/>
      <c r="G937" s="254"/>
    </row>
    <row r="938" spans="1:7">
      <c r="A938" s="254">
        <v>936</v>
      </c>
      <c r="B938" s="257" t="s">
        <v>2500</v>
      </c>
      <c r="C938" s="257" t="s">
        <v>714</v>
      </c>
      <c r="D938" s="257">
        <v>65.75</v>
      </c>
      <c r="E938" s="257" t="s">
        <v>2252</v>
      </c>
      <c r="F938" s="257"/>
      <c r="G938" s="254"/>
    </row>
    <row r="939" spans="1:7">
      <c r="A939" s="254">
        <v>937</v>
      </c>
      <c r="B939" s="257" t="s">
        <v>2501</v>
      </c>
      <c r="C939" s="257" t="s">
        <v>714</v>
      </c>
      <c r="D939" s="257">
        <v>65.75</v>
      </c>
      <c r="E939" s="257" t="s">
        <v>2252</v>
      </c>
      <c r="F939" s="257"/>
      <c r="G939" s="254"/>
    </row>
    <row r="940" spans="1:7">
      <c r="A940" s="254">
        <v>938</v>
      </c>
      <c r="B940" s="257" t="s">
        <v>2502</v>
      </c>
      <c r="C940" s="257" t="s">
        <v>714</v>
      </c>
      <c r="D940" s="257">
        <v>65.75</v>
      </c>
      <c r="E940" s="257" t="s">
        <v>2252</v>
      </c>
      <c r="F940" s="257"/>
      <c r="G940" s="254"/>
    </row>
    <row r="941" spans="1:7">
      <c r="A941" s="254">
        <v>939</v>
      </c>
      <c r="B941" s="257" t="s">
        <v>2503</v>
      </c>
      <c r="C941" s="257" t="s">
        <v>714</v>
      </c>
      <c r="D941" s="257">
        <v>65.75</v>
      </c>
      <c r="E941" s="257" t="s">
        <v>2252</v>
      </c>
      <c r="F941" s="257"/>
      <c r="G941" s="254"/>
    </row>
    <row r="942" spans="1:7">
      <c r="A942" s="254">
        <v>940</v>
      </c>
      <c r="B942" s="257" t="s">
        <v>2504</v>
      </c>
      <c r="C942" s="257" t="s">
        <v>714</v>
      </c>
      <c r="D942" s="257">
        <v>65.75</v>
      </c>
      <c r="E942" s="257" t="s">
        <v>2252</v>
      </c>
      <c r="F942" s="257"/>
      <c r="G942" s="254"/>
    </row>
    <row r="943" spans="1:7">
      <c r="A943" s="254">
        <v>941</v>
      </c>
      <c r="B943" s="257" t="s">
        <v>2505</v>
      </c>
      <c r="C943" s="257" t="s">
        <v>714</v>
      </c>
      <c r="D943" s="257">
        <v>65.75</v>
      </c>
      <c r="E943" s="257" t="s">
        <v>2252</v>
      </c>
      <c r="F943" s="257"/>
      <c r="G943" s="254"/>
    </row>
    <row r="944" spans="1:7">
      <c r="A944" s="254">
        <v>942</v>
      </c>
      <c r="B944" s="257" t="s">
        <v>2506</v>
      </c>
      <c r="C944" s="257" t="s">
        <v>714</v>
      </c>
      <c r="D944" s="257">
        <v>65.75</v>
      </c>
      <c r="E944" s="257" t="s">
        <v>2252</v>
      </c>
      <c r="F944" s="257"/>
      <c r="G944" s="254"/>
    </row>
    <row r="945" spans="1:7">
      <c r="A945" s="254">
        <v>943</v>
      </c>
      <c r="B945" s="257" t="s">
        <v>2507</v>
      </c>
      <c r="C945" s="257" t="s">
        <v>714</v>
      </c>
      <c r="D945" s="257">
        <v>65.75</v>
      </c>
      <c r="E945" s="257" t="s">
        <v>2252</v>
      </c>
      <c r="F945" s="257"/>
      <c r="G945" s="254"/>
    </row>
    <row r="946" spans="1:7">
      <c r="A946" s="254">
        <v>944</v>
      </c>
      <c r="B946" s="257" t="s">
        <v>2508</v>
      </c>
      <c r="C946" s="257" t="s">
        <v>714</v>
      </c>
      <c r="D946" s="257">
        <v>65.75</v>
      </c>
      <c r="E946" s="257" t="s">
        <v>2252</v>
      </c>
      <c r="F946" s="257"/>
      <c r="G946" s="254"/>
    </row>
    <row r="947" spans="1:7">
      <c r="A947" s="254">
        <v>945</v>
      </c>
      <c r="B947" s="257" t="s">
        <v>2509</v>
      </c>
      <c r="C947" s="257" t="s">
        <v>714</v>
      </c>
      <c r="D947" s="257">
        <v>65.75</v>
      </c>
      <c r="E947" s="257" t="s">
        <v>2252</v>
      </c>
      <c r="F947" s="257"/>
      <c r="G947" s="254"/>
    </row>
    <row r="948" spans="1:7">
      <c r="A948" s="254">
        <v>946</v>
      </c>
      <c r="B948" s="257" t="s">
        <v>2510</v>
      </c>
      <c r="C948" s="257" t="s">
        <v>714</v>
      </c>
      <c r="D948" s="257">
        <v>65.75</v>
      </c>
      <c r="E948" s="257" t="s">
        <v>2252</v>
      </c>
      <c r="F948" s="257"/>
      <c r="G948" s="254"/>
    </row>
    <row r="949" spans="1:7">
      <c r="A949" s="254">
        <v>947</v>
      </c>
      <c r="B949" s="257" t="s">
        <v>2511</v>
      </c>
      <c r="C949" s="257" t="s">
        <v>714</v>
      </c>
      <c r="D949" s="257">
        <v>65.75</v>
      </c>
      <c r="E949" s="257" t="s">
        <v>2252</v>
      </c>
      <c r="F949" s="257"/>
      <c r="G949" s="254"/>
    </row>
    <row r="950" spans="1:7">
      <c r="A950" s="254">
        <v>948</v>
      </c>
      <c r="B950" s="257" t="s">
        <v>2512</v>
      </c>
      <c r="C950" s="257" t="s">
        <v>714</v>
      </c>
      <c r="D950" s="257">
        <v>65.75</v>
      </c>
      <c r="E950" s="257" t="s">
        <v>2252</v>
      </c>
      <c r="F950" s="257"/>
      <c r="G950" s="254"/>
    </row>
    <row r="951" spans="1:7">
      <c r="A951" s="254">
        <v>949</v>
      </c>
      <c r="B951" s="257" t="s">
        <v>2513</v>
      </c>
      <c r="C951" s="257" t="s">
        <v>714</v>
      </c>
      <c r="D951" s="257">
        <v>65.75</v>
      </c>
      <c r="E951" s="257" t="s">
        <v>2252</v>
      </c>
      <c r="F951" s="257"/>
      <c r="G951" s="254"/>
    </row>
    <row r="952" spans="1:7">
      <c r="A952" s="254">
        <v>950</v>
      </c>
      <c r="B952" s="257" t="s">
        <v>2514</v>
      </c>
      <c r="C952" s="257" t="s">
        <v>714</v>
      </c>
      <c r="D952" s="257">
        <v>65.75</v>
      </c>
      <c r="E952" s="257" t="s">
        <v>2252</v>
      </c>
      <c r="F952" s="257"/>
      <c r="G952" s="254"/>
    </row>
    <row r="953" spans="1:7">
      <c r="A953" s="254">
        <v>951</v>
      </c>
      <c r="B953" s="257" t="s">
        <v>2515</v>
      </c>
      <c r="C953" s="257" t="s">
        <v>714</v>
      </c>
      <c r="D953" s="257">
        <v>65.75</v>
      </c>
      <c r="E953" s="257" t="s">
        <v>2252</v>
      </c>
      <c r="F953" s="257"/>
      <c r="G953" s="254"/>
    </row>
    <row r="954" spans="1:7">
      <c r="A954" s="254">
        <v>952</v>
      </c>
      <c r="B954" s="257" t="s">
        <v>2516</v>
      </c>
      <c r="C954" s="257" t="s">
        <v>714</v>
      </c>
      <c r="D954" s="257">
        <v>65.75</v>
      </c>
      <c r="E954" s="257" t="s">
        <v>2252</v>
      </c>
      <c r="F954" s="257"/>
      <c r="G954" s="254"/>
    </row>
    <row r="955" spans="1:7">
      <c r="A955" s="254">
        <v>953</v>
      </c>
      <c r="B955" s="257" t="s">
        <v>2517</v>
      </c>
      <c r="C955" s="257" t="s">
        <v>714</v>
      </c>
      <c r="D955" s="257">
        <v>65.75</v>
      </c>
      <c r="E955" s="257" t="s">
        <v>2252</v>
      </c>
      <c r="F955" s="257"/>
      <c r="G955" s="254"/>
    </row>
    <row r="956" spans="1:7">
      <c r="A956" s="254">
        <v>954</v>
      </c>
      <c r="B956" s="257" t="s">
        <v>2518</v>
      </c>
      <c r="C956" s="257" t="s">
        <v>714</v>
      </c>
      <c r="D956" s="257">
        <v>65.75</v>
      </c>
      <c r="E956" s="257" t="s">
        <v>2252</v>
      </c>
      <c r="F956" s="257"/>
      <c r="G956" s="254"/>
    </row>
    <row r="957" spans="1:7">
      <c r="A957" s="254">
        <v>955</v>
      </c>
      <c r="B957" s="257" t="s">
        <v>2519</v>
      </c>
      <c r="C957" s="257" t="s">
        <v>714</v>
      </c>
      <c r="D957" s="257">
        <v>66.64</v>
      </c>
      <c r="E957" s="257" t="s">
        <v>1920</v>
      </c>
      <c r="F957" s="257"/>
      <c r="G957" s="254"/>
    </row>
    <row r="958" spans="1:7">
      <c r="A958" s="254">
        <v>956</v>
      </c>
      <c r="B958" s="257" t="s">
        <v>2520</v>
      </c>
      <c r="C958" s="257" t="s">
        <v>714</v>
      </c>
      <c r="D958" s="257">
        <v>66.64</v>
      </c>
      <c r="E958" s="257" t="s">
        <v>1920</v>
      </c>
      <c r="F958" s="257"/>
      <c r="G958" s="254"/>
    </row>
    <row r="959" spans="1:7">
      <c r="A959" s="254">
        <v>957</v>
      </c>
      <c r="B959" s="257" t="s">
        <v>2521</v>
      </c>
      <c r="C959" s="257" t="s">
        <v>714</v>
      </c>
      <c r="D959" s="257">
        <v>66.64</v>
      </c>
      <c r="E959" s="257" t="s">
        <v>1920</v>
      </c>
      <c r="F959" s="257"/>
      <c r="G959" s="254"/>
    </row>
    <row r="960" spans="1:7">
      <c r="A960" s="254">
        <v>958</v>
      </c>
      <c r="B960" s="257" t="s">
        <v>2522</v>
      </c>
      <c r="C960" s="257" t="s">
        <v>733</v>
      </c>
      <c r="D960" s="257">
        <v>98.96</v>
      </c>
      <c r="E960" s="257" t="s">
        <v>2523</v>
      </c>
      <c r="F960" s="257"/>
      <c r="G960" s="254"/>
    </row>
    <row r="961" spans="1:7">
      <c r="A961" s="254">
        <v>959</v>
      </c>
      <c r="B961" s="257" t="s">
        <v>2524</v>
      </c>
      <c r="C961" s="257" t="s">
        <v>714</v>
      </c>
      <c r="D961" s="257">
        <v>69.959999999999994</v>
      </c>
      <c r="E961" s="257" t="s">
        <v>2213</v>
      </c>
      <c r="F961" s="262"/>
      <c r="G961" s="254"/>
    </row>
    <row r="962" spans="1:7">
      <c r="D962">
        <f>SUM(D3:D961)</f>
        <v>74521.9399999999</v>
      </c>
    </row>
  </sheetData>
  <autoFilter ref="A2:G962"/>
  <mergeCells count="1">
    <mergeCell ref="A1:D1"/>
  </mergeCells>
  <phoneticPr fontId="1" type="noConversion"/>
  <pageMargins left="0.70866141732283472" right="0.70866141732283472" top="0.74803149606299213" bottom="0.74803149606299213" header="0.31496062992125984" footer="0.31496062992125984"/>
  <pageSetup paperSize="9" scale="44" fitToHeight="0"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8"/>
  <sheetViews>
    <sheetView workbookViewId="0">
      <selection activeCell="B36" sqref="B36"/>
    </sheetView>
  </sheetViews>
  <sheetFormatPr defaultRowHeight="13.8"/>
  <cols>
    <col min="1" max="1" width="5.77734375" customWidth="1"/>
    <col min="2" max="2" width="13.77734375" customWidth="1"/>
    <col min="3" max="5" width="8.33203125" customWidth="1"/>
    <col min="12" max="12" width="12.88671875" customWidth="1"/>
  </cols>
  <sheetData>
    <row r="1" spans="1:14" ht="14.4">
      <c r="A1" s="248" t="s">
        <v>170</v>
      </c>
      <c r="B1" s="248" t="s">
        <v>1759</v>
      </c>
      <c r="C1" s="248" t="s">
        <v>1760</v>
      </c>
      <c r="D1" s="248" t="s">
        <v>1761</v>
      </c>
      <c r="E1" s="191" t="s">
        <v>1762</v>
      </c>
      <c r="F1" s="248" t="s">
        <v>1763</v>
      </c>
      <c r="G1" s="248" t="s">
        <v>1764</v>
      </c>
      <c r="H1" s="248" t="s">
        <v>156</v>
      </c>
      <c r="I1" s="56" t="s">
        <v>177</v>
      </c>
      <c r="J1" s="248" t="s">
        <v>1767</v>
      </c>
      <c r="K1" s="248" t="s">
        <v>178</v>
      </c>
      <c r="L1" s="251" t="s">
        <v>176</v>
      </c>
      <c r="M1" s="248" t="s">
        <v>105</v>
      </c>
      <c r="N1" s="253" t="s">
        <v>920</v>
      </c>
    </row>
    <row r="2" spans="1:14" ht="14.4">
      <c r="A2" s="249">
        <v>1</v>
      </c>
      <c r="B2" s="253" t="s">
        <v>1774</v>
      </c>
      <c r="C2" s="269">
        <v>2024</v>
      </c>
      <c r="D2" s="253">
        <v>10</v>
      </c>
      <c r="E2" s="253">
        <v>26</v>
      </c>
      <c r="F2" s="253">
        <v>90</v>
      </c>
      <c r="G2" s="253">
        <v>2</v>
      </c>
      <c r="H2" s="56" t="s">
        <v>157</v>
      </c>
      <c r="I2" s="56" t="s">
        <v>121</v>
      </c>
      <c r="J2" s="56" t="s">
        <v>2921</v>
      </c>
      <c r="K2" s="253">
        <v>4700</v>
      </c>
      <c r="L2" s="251">
        <f t="shared" ref="L2:L32" si="0">ROUND(K2/F2,2)</f>
        <v>52.22</v>
      </c>
      <c r="M2" s="268">
        <f>L2</f>
        <v>52.22</v>
      </c>
      <c r="N2" s="252">
        <f>L2</f>
        <v>52.22</v>
      </c>
    </row>
    <row r="3" spans="1:14" s="250" customFormat="1" ht="14.4">
      <c r="A3" s="249">
        <v>2</v>
      </c>
      <c r="B3" s="253" t="s">
        <v>1774</v>
      </c>
      <c r="C3" s="269">
        <v>2024</v>
      </c>
      <c r="D3" s="253">
        <v>8</v>
      </c>
      <c r="E3" s="253">
        <v>31</v>
      </c>
      <c r="F3" s="253">
        <v>93</v>
      </c>
      <c r="G3" s="253">
        <v>2</v>
      </c>
      <c r="H3" s="56" t="s">
        <v>157</v>
      </c>
      <c r="I3" s="56" t="s">
        <v>121</v>
      </c>
      <c r="J3" s="56" t="s">
        <v>1746</v>
      </c>
      <c r="K3" s="253">
        <v>5000</v>
      </c>
      <c r="L3" s="251">
        <f t="shared" si="0"/>
        <v>53.76</v>
      </c>
      <c r="M3" s="314">
        <f>ROUND(AVERAGE(L3:L5),2)</f>
        <v>53.89</v>
      </c>
      <c r="N3" s="319">
        <f>ROUND(AVERAGE(L3:L4),2)</f>
        <v>57.72</v>
      </c>
    </row>
    <row r="4" spans="1:14" s="250" customFormat="1" ht="14.4">
      <c r="A4" s="249">
        <v>3</v>
      </c>
      <c r="B4" s="253" t="s">
        <v>2922</v>
      </c>
      <c r="C4" s="269">
        <v>2024</v>
      </c>
      <c r="D4" s="253">
        <v>8</v>
      </c>
      <c r="E4" s="253">
        <v>5</v>
      </c>
      <c r="F4" s="253">
        <v>60</v>
      </c>
      <c r="G4" s="253">
        <v>1</v>
      </c>
      <c r="H4" s="56" t="s">
        <v>157</v>
      </c>
      <c r="I4" s="56" t="s">
        <v>2923</v>
      </c>
      <c r="J4" s="56" t="s">
        <v>2924</v>
      </c>
      <c r="K4" s="253">
        <v>3700</v>
      </c>
      <c r="L4" s="251">
        <f t="shared" si="0"/>
        <v>61.67</v>
      </c>
      <c r="M4" s="315"/>
      <c r="N4" s="320"/>
    </row>
    <row r="5" spans="1:14" s="250" customFormat="1" ht="14.4">
      <c r="A5" s="249">
        <v>4</v>
      </c>
      <c r="B5" s="253" t="s">
        <v>2922</v>
      </c>
      <c r="C5" s="269">
        <v>2024</v>
      </c>
      <c r="D5" s="253">
        <v>7</v>
      </c>
      <c r="E5" s="253">
        <v>7</v>
      </c>
      <c r="F5" s="253">
        <v>93</v>
      </c>
      <c r="G5" s="253">
        <v>2</v>
      </c>
      <c r="H5" s="56" t="s">
        <v>157</v>
      </c>
      <c r="I5" s="56" t="s">
        <v>121</v>
      </c>
      <c r="J5" s="56" t="s">
        <v>2925</v>
      </c>
      <c r="K5" s="253">
        <v>4300</v>
      </c>
      <c r="L5" s="251">
        <f t="shared" si="0"/>
        <v>46.24</v>
      </c>
      <c r="M5" s="316"/>
      <c r="N5" s="252">
        <f>L5</f>
        <v>46.24</v>
      </c>
    </row>
    <row r="6" spans="1:14" s="250" customFormat="1" ht="14.4">
      <c r="A6" s="249">
        <v>5</v>
      </c>
      <c r="B6" s="253" t="s">
        <v>1774</v>
      </c>
      <c r="C6" s="269">
        <v>2024</v>
      </c>
      <c r="D6" s="253">
        <v>5</v>
      </c>
      <c r="E6" s="253">
        <v>29</v>
      </c>
      <c r="F6" s="253">
        <v>70</v>
      </c>
      <c r="G6" s="253">
        <v>1</v>
      </c>
      <c r="H6" s="56" t="s">
        <v>157</v>
      </c>
      <c r="I6" s="56" t="s">
        <v>2926</v>
      </c>
      <c r="J6" s="56" t="s">
        <v>2927</v>
      </c>
      <c r="K6" s="253">
        <v>3600</v>
      </c>
      <c r="L6" s="251">
        <f t="shared" si="0"/>
        <v>51.43</v>
      </c>
      <c r="M6" s="314">
        <f>ROUND(AVERAGE(L6:L9),2)</f>
        <v>49.79</v>
      </c>
      <c r="N6" s="314">
        <f>ROUND(AVERAGE(L6:L9),2)</f>
        <v>49.79</v>
      </c>
    </row>
    <row r="7" spans="1:14" s="250" customFormat="1" ht="14.4">
      <c r="A7" s="249">
        <v>6</v>
      </c>
      <c r="B7" s="253" t="s">
        <v>2922</v>
      </c>
      <c r="C7" s="269">
        <v>2024</v>
      </c>
      <c r="D7" s="253">
        <v>5</v>
      </c>
      <c r="E7" s="253">
        <v>16</v>
      </c>
      <c r="F7" s="253">
        <v>92.52</v>
      </c>
      <c r="G7" s="253">
        <v>2</v>
      </c>
      <c r="H7" s="56" t="s">
        <v>157</v>
      </c>
      <c r="I7" s="56" t="s">
        <v>2928</v>
      </c>
      <c r="J7" s="56" t="s">
        <v>2929</v>
      </c>
      <c r="K7" s="253">
        <v>4500</v>
      </c>
      <c r="L7" s="251">
        <f t="shared" si="0"/>
        <v>48.64</v>
      </c>
      <c r="M7" s="315"/>
      <c r="N7" s="315"/>
    </row>
    <row r="8" spans="1:14" s="250" customFormat="1" ht="14.4">
      <c r="A8" s="249">
        <v>7</v>
      </c>
      <c r="B8" s="253" t="s">
        <v>2922</v>
      </c>
      <c r="C8" s="269">
        <v>2024</v>
      </c>
      <c r="D8" s="253">
        <v>5</v>
      </c>
      <c r="E8" s="253">
        <v>7</v>
      </c>
      <c r="F8" s="253">
        <v>110</v>
      </c>
      <c r="G8" s="253">
        <v>3</v>
      </c>
      <c r="H8" s="56" t="s">
        <v>157</v>
      </c>
      <c r="I8" s="56" t="s">
        <v>2928</v>
      </c>
      <c r="J8" s="56" t="s">
        <v>2930</v>
      </c>
      <c r="K8" s="253">
        <v>5700</v>
      </c>
      <c r="L8" s="251">
        <f t="shared" si="0"/>
        <v>51.82</v>
      </c>
      <c r="M8" s="315"/>
      <c r="N8" s="315"/>
    </row>
    <row r="9" spans="1:14" s="250" customFormat="1" ht="14.4">
      <c r="A9" s="249">
        <v>8</v>
      </c>
      <c r="B9" s="253" t="s">
        <v>2922</v>
      </c>
      <c r="C9" s="269">
        <v>2024</v>
      </c>
      <c r="D9" s="253">
        <v>5</v>
      </c>
      <c r="E9" s="253">
        <v>4</v>
      </c>
      <c r="F9" s="253">
        <v>91</v>
      </c>
      <c r="G9" s="253">
        <v>2</v>
      </c>
      <c r="H9" s="56" t="s">
        <v>157</v>
      </c>
      <c r="I9" s="56" t="s">
        <v>2928</v>
      </c>
      <c r="J9" s="56" t="s">
        <v>2929</v>
      </c>
      <c r="K9" s="253">
        <v>4300</v>
      </c>
      <c r="L9" s="251">
        <f t="shared" si="0"/>
        <v>47.25</v>
      </c>
      <c r="M9" s="316"/>
      <c r="N9" s="316"/>
    </row>
    <row r="10" spans="1:14" s="250" customFormat="1" ht="14.4">
      <c r="A10" s="249">
        <v>9</v>
      </c>
      <c r="B10" s="253" t="s">
        <v>2922</v>
      </c>
      <c r="C10" s="269">
        <v>2024</v>
      </c>
      <c r="D10" s="253">
        <v>1</v>
      </c>
      <c r="E10" s="253">
        <v>25</v>
      </c>
      <c r="F10" s="253">
        <v>124.87</v>
      </c>
      <c r="G10" s="253">
        <v>3</v>
      </c>
      <c r="H10" s="56" t="s">
        <v>157</v>
      </c>
      <c r="I10" s="56" t="s">
        <v>2928</v>
      </c>
      <c r="J10" s="56" t="s">
        <v>2931</v>
      </c>
      <c r="K10" s="253">
        <v>6300</v>
      </c>
      <c r="L10" s="251">
        <f t="shared" si="0"/>
        <v>50.45</v>
      </c>
      <c r="M10" s="314">
        <f>ROUND(AVERAGE(L10:L11),2)</f>
        <v>55.23</v>
      </c>
      <c r="N10" s="319">
        <f>ROUND(AVERAGE(L10:L11),2)</f>
        <v>55.23</v>
      </c>
    </row>
    <row r="11" spans="1:14" s="250" customFormat="1" ht="14.4">
      <c r="A11" s="249">
        <v>10</v>
      </c>
      <c r="B11" s="253" t="s">
        <v>2922</v>
      </c>
      <c r="C11" s="269">
        <v>2024</v>
      </c>
      <c r="D11" s="253">
        <v>1</v>
      </c>
      <c r="E11" s="253">
        <v>7</v>
      </c>
      <c r="F11" s="253">
        <v>90</v>
      </c>
      <c r="G11" s="253">
        <v>2</v>
      </c>
      <c r="H11" s="56" t="s">
        <v>157</v>
      </c>
      <c r="I11" s="56" t="s">
        <v>2923</v>
      </c>
      <c r="J11" s="56" t="s">
        <v>2932</v>
      </c>
      <c r="K11" s="253">
        <v>5400</v>
      </c>
      <c r="L11" s="251">
        <f t="shared" si="0"/>
        <v>60</v>
      </c>
      <c r="M11" s="316"/>
      <c r="N11" s="320"/>
    </row>
    <row r="12" spans="1:14" s="250" customFormat="1" ht="14.4">
      <c r="A12" s="249">
        <v>11</v>
      </c>
      <c r="B12" s="253" t="s">
        <v>2922</v>
      </c>
      <c r="C12" s="269">
        <v>2023</v>
      </c>
      <c r="D12" s="253">
        <v>12</v>
      </c>
      <c r="E12" s="253">
        <v>29</v>
      </c>
      <c r="F12" s="253">
        <v>93</v>
      </c>
      <c r="G12" s="253">
        <v>2</v>
      </c>
      <c r="H12" s="56" t="s">
        <v>157</v>
      </c>
      <c r="I12" s="56" t="s">
        <v>2923</v>
      </c>
      <c r="J12" s="56" t="s">
        <v>2933</v>
      </c>
      <c r="K12" s="253">
        <v>4800</v>
      </c>
      <c r="L12" s="251">
        <f t="shared" si="0"/>
        <v>51.61</v>
      </c>
      <c r="M12" s="314">
        <f>ROUND(AVERAGE(L12:L14),2)</f>
        <v>48.36</v>
      </c>
      <c r="N12" s="314">
        <f>ROUND(AVERAGE(L12:L14),2)</f>
        <v>48.36</v>
      </c>
    </row>
    <row r="13" spans="1:14" s="250" customFormat="1" ht="14.4">
      <c r="A13" s="249">
        <v>12</v>
      </c>
      <c r="B13" s="253" t="s">
        <v>2934</v>
      </c>
      <c r="C13" s="269">
        <v>2023</v>
      </c>
      <c r="D13" s="253">
        <v>12</v>
      </c>
      <c r="E13" s="253">
        <v>27</v>
      </c>
      <c r="F13" s="253">
        <v>92</v>
      </c>
      <c r="G13" s="253">
        <v>2</v>
      </c>
      <c r="H13" s="56" t="s">
        <v>157</v>
      </c>
      <c r="I13" s="56" t="s">
        <v>2928</v>
      </c>
      <c r="J13" s="56" t="s">
        <v>1745</v>
      </c>
      <c r="K13" s="253">
        <v>4300</v>
      </c>
      <c r="L13" s="251">
        <f t="shared" si="0"/>
        <v>46.74</v>
      </c>
      <c r="M13" s="315"/>
      <c r="N13" s="315"/>
    </row>
    <row r="14" spans="1:14" s="250" customFormat="1" ht="14.4">
      <c r="A14" s="249">
        <v>13</v>
      </c>
      <c r="B14" s="253" t="s">
        <v>2935</v>
      </c>
      <c r="C14" s="269">
        <v>2023</v>
      </c>
      <c r="D14" s="253">
        <v>12</v>
      </c>
      <c r="E14" s="253">
        <v>18</v>
      </c>
      <c r="F14" s="253">
        <v>92</v>
      </c>
      <c r="G14" s="253">
        <v>2</v>
      </c>
      <c r="H14" s="56" t="s">
        <v>157</v>
      </c>
      <c r="I14" s="56" t="s">
        <v>936</v>
      </c>
      <c r="J14" s="56" t="s">
        <v>1750</v>
      </c>
      <c r="K14" s="253">
        <v>4300</v>
      </c>
      <c r="L14" s="251">
        <f t="shared" si="0"/>
        <v>46.74</v>
      </c>
      <c r="M14" s="316"/>
      <c r="N14" s="316"/>
    </row>
    <row r="17" spans="1:14" ht="14.4">
      <c r="A17" s="248" t="s">
        <v>170</v>
      </c>
      <c r="B17" s="248" t="s">
        <v>1759</v>
      </c>
      <c r="C17" s="248" t="s">
        <v>1760</v>
      </c>
      <c r="D17" s="248" t="s">
        <v>1761</v>
      </c>
      <c r="E17" s="191" t="s">
        <v>1762</v>
      </c>
      <c r="F17" s="248" t="s">
        <v>1763</v>
      </c>
      <c r="G17" s="248" t="s">
        <v>1764</v>
      </c>
      <c r="H17" s="248" t="s">
        <v>156</v>
      </c>
      <c r="I17" s="56" t="s">
        <v>177</v>
      </c>
      <c r="J17" s="248" t="s">
        <v>1767</v>
      </c>
      <c r="K17" s="248" t="s">
        <v>178</v>
      </c>
      <c r="L17" s="251" t="s">
        <v>176</v>
      </c>
      <c r="M17" s="248" t="s">
        <v>105</v>
      </c>
      <c r="N17" s="253" t="s">
        <v>920</v>
      </c>
    </row>
    <row r="18" spans="1:14" s="250" customFormat="1" ht="14.4">
      <c r="A18" s="249">
        <v>1</v>
      </c>
      <c r="B18" s="253" t="s">
        <v>2939</v>
      </c>
      <c r="C18" s="269">
        <v>2024</v>
      </c>
      <c r="D18" s="253">
        <v>9</v>
      </c>
      <c r="E18" s="253">
        <v>30</v>
      </c>
      <c r="F18" s="253">
        <v>69.47</v>
      </c>
      <c r="G18" s="253">
        <v>1</v>
      </c>
      <c r="H18" s="56" t="s">
        <v>157</v>
      </c>
      <c r="I18" s="56" t="s">
        <v>2923</v>
      </c>
      <c r="J18" s="56" t="s">
        <v>2937</v>
      </c>
      <c r="K18" s="253">
        <v>3600</v>
      </c>
      <c r="L18" s="251">
        <f t="shared" si="0"/>
        <v>51.82</v>
      </c>
      <c r="M18" s="314">
        <f>ROUND(AVERAGE(L18:L20),2)</f>
        <v>52.44</v>
      </c>
      <c r="N18" s="252">
        <f>L18</f>
        <v>51.82</v>
      </c>
    </row>
    <row r="19" spans="1:14" s="250" customFormat="1" ht="14.4">
      <c r="A19" s="249">
        <v>2</v>
      </c>
      <c r="B19" s="253" t="s">
        <v>2939</v>
      </c>
      <c r="C19" s="269">
        <v>2024</v>
      </c>
      <c r="D19" s="253">
        <v>7</v>
      </c>
      <c r="E19" s="253">
        <v>31</v>
      </c>
      <c r="F19" s="253">
        <v>85</v>
      </c>
      <c r="G19" s="253">
        <v>2</v>
      </c>
      <c r="H19" s="56" t="s">
        <v>157</v>
      </c>
      <c r="I19" s="56" t="s">
        <v>121</v>
      </c>
      <c r="J19" s="56" t="s">
        <v>2940</v>
      </c>
      <c r="K19" s="253">
        <v>4400</v>
      </c>
      <c r="L19" s="251">
        <f t="shared" si="0"/>
        <v>51.76</v>
      </c>
      <c r="M19" s="315"/>
      <c r="N19" s="319">
        <f>ROUND(AVERAGE(L19:L20),2)</f>
        <v>52.76</v>
      </c>
    </row>
    <row r="20" spans="1:14" s="250" customFormat="1" ht="14.4">
      <c r="A20" s="249">
        <v>3</v>
      </c>
      <c r="B20" s="253" t="s">
        <v>1773</v>
      </c>
      <c r="C20" s="269">
        <v>2024</v>
      </c>
      <c r="D20" s="253">
        <v>7</v>
      </c>
      <c r="E20" s="253">
        <v>7</v>
      </c>
      <c r="F20" s="253">
        <v>80</v>
      </c>
      <c r="G20" s="253">
        <v>2</v>
      </c>
      <c r="H20" s="56" t="s">
        <v>157</v>
      </c>
      <c r="I20" s="56" t="s">
        <v>121</v>
      </c>
      <c r="J20" s="56" t="s">
        <v>1778</v>
      </c>
      <c r="K20" s="253">
        <v>4300</v>
      </c>
      <c r="L20" s="251">
        <f t="shared" si="0"/>
        <v>53.75</v>
      </c>
      <c r="M20" s="316"/>
      <c r="N20" s="320"/>
    </row>
    <row r="21" spans="1:14" s="250" customFormat="1" ht="14.4">
      <c r="A21" s="249">
        <v>4</v>
      </c>
      <c r="B21" s="253" t="s">
        <v>1773</v>
      </c>
      <c r="C21" s="269">
        <v>2024</v>
      </c>
      <c r="D21" s="253">
        <v>6</v>
      </c>
      <c r="E21" s="253">
        <v>29</v>
      </c>
      <c r="F21" s="253">
        <v>69</v>
      </c>
      <c r="G21" s="253">
        <v>1</v>
      </c>
      <c r="H21" s="56" t="s">
        <v>157</v>
      </c>
      <c r="I21" s="56" t="s">
        <v>936</v>
      </c>
      <c r="J21" s="56" t="s">
        <v>2937</v>
      </c>
      <c r="K21" s="253">
        <v>3600</v>
      </c>
      <c r="L21" s="251">
        <f t="shared" si="0"/>
        <v>52.17</v>
      </c>
      <c r="M21" s="314">
        <f>ROUND(AVERAGE(L21:L27),2)</f>
        <v>53.42</v>
      </c>
      <c r="N21" s="319">
        <f>ROUND(AVERAGE(L21:L22),2)</f>
        <v>51.09</v>
      </c>
    </row>
    <row r="22" spans="1:14" s="250" customFormat="1" ht="14.4">
      <c r="A22" s="249">
        <v>5</v>
      </c>
      <c r="B22" s="253" t="s">
        <v>2939</v>
      </c>
      <c r="C22" s="269">
        <v>2024</v>
      </c>
      <c r="D22" s="253">
        <v>6</v>
      </c>
      <c r="E22" s="253">
        <v>19</v>
      </c>
      <c r="F22" s="253">
        <v>90</v>
      </c>
      <c r="G22" s="253">
        <v>2</v>
      </c>
      <c r="H22" s="56" t="s">
        <v>157</v>
      </c>
      <c r="I22" s="56" t="s">
        <v>121</v>
      </c>
      <c r="J22" s="56" t="s">
        <v>2938</v>
      </c>
      <c r="K22" s="253">
        <v>4500</v>
      </c>
      <c r="L22" s="251">
        <f t="shared" si="0"/>
        <v>50</v>
      </c>
      <c r="M22" s="315"/>
      <c r="N22" s="320"/>
    </row>
    <row r="23" spans="1:14" s="250" customFormat="1" ht="14.4">
      <c r="A23" s="249">
        <v>6</v>
      </c>
      <c r="B23" s="253" t="s">
        <v>2939</v>
      </c>
      <c r="C23" s="269">
        <v>2024</v>
      </c>
      <c r="D23" s="253">
        <v>5</v>
      </c>
      <c r="E23" s="253">
        <v>30</v>
      </c>
      <c r="F23" s="253">
        <v>63</v>
      </c>
      <c r="G23" s="253">
        <v>1</v>
      </c>
      <c r="H23" s="56" t="s">
        <v>157</v>
      </c>
      <c r="I23" s="56" t="s">
        <v>2923</v>
      </c>
      <c r="J23" s="56" t="s">
        <v>2941</v>
      </c>
      <c r="K23" s="253">
        <v>3700</v>
      </c>
      <c r="L23" s="251">
        <f t="shared" si="0"/>
        <v>58.73</v>
      </c>
      <c r="M23" s="315"/>
      <c r="N23" s="319">
        <f>ROUND(AVERAGE(L23:L24),2)</f>
        <v>53.26</v>
      </c>
    </row>
    <row r="24" spans="1:14" s="250" customFormat="1" ht="14.4">
      <c r="A24" s="249">
        <v>7</v>
      </c>
      <c r="B24" s="253" t="s">
        <v>1773</v>
      </c>
      <c r="C24" s="269">
        <v>2024</v>
      </c>
      <c r="D24" s="253">
        <v>5</v>
      </c>
      <c r="E24" s="253">
        <v>23</v>
      </c>
      <c r="F24" s="253">
        <v>90</v>
      </c>
      <c r="G24" s="253">
        <v>2</v>
      </c>
      <c r="H24" s="56" t="s">
        <v>157</v>
      </c>
      <c r="I24" s="56" t="s">
        <v>121</v>
      </c>
      <c r="J24" s="56" t="s">
        <v>2942</v>
      </c>
      <c r="K24" s="253">
        <v>4300</v>
      </c>
      <c r="L24" s="251">
        <f t="shared" si="0"/>
        <v>47.78</v>
      </c>
      <c r="M24" s="315"/>
      <c r="N24" s="320"/>
    </row>
    <row r="25" spans="1:14" s="250" customFormat="1" ht="14.4">
      <c r="A25" s="249">
        <v>8</v>
      </c>
      <c r="B25" s="253" t="s">
        <v>1773</v>
      </c>
      <c r="C25" s="269">
        <v>2024</v>
      </c>
      <c r="D25" s="253">
        <v>4</v>
      </c>
      <c r="E25" s="253">
        <v>20</v>
      </c>
      <c r="F25" s="253">
        <v>69.319999999999993</v>
      </c>
      <c r="G25" s="253">
        <v>1</v>
      </c>
      <c r="H25" s="56" t="s">
        <v>157</v>
      </c>
      <c r="I25" s="56" t="s">
        <v>936</v>
      </c>
      <c r="J25" s="56" t="s">
        <v>2938</v>
      </c>
      <c r="K25" s="253">
        <v>3800</v>
      </c>
      <c r="L25" s="251">
        <f t="shared" si="0"/>
        <v>54.82</v>
      </c>
      <c r="M25" s="315"/>
      <c r="N25" s="314">
        <f>ROUND(AVERAGE(L25:L27),2)</f>
        <v>55.08</v>
      </c>
    </row>
    <row r="26" spans="1:14" s="250" customFormat="1" ht="14.4">
      <c r="A26" s="249">
        <v>9</v>
      </c>
      <c r="B26" s="253" t="s">
        <v>1773</v>
      </c>
      <c r="C26" s="269">
        <v>2024</v>
      </c>
      <c r="D26" s="253">
        <v>4</v>
      </c>
      <c r="E26" s="253">
        <v>14</v>
      </c>
      <c r="F26" s="253">
        <v>70.069999999999993</v>
      </c>
      <c r="G26" s="253">
        <v>1</v>
      </c>
      <c r="H26" s="56" t="s">
        <v>157</v>
      </c>
      <c r="I26" s="56" t="s">
        <v>936</v>
      </c>
      <c r="J26" s="56" t="s">
        <v>2943</v>
      </c>
      <c r="K26" s="253">
        <v>3500</v>
      </c>
      <c r="L26" s="251">
        <f t="shared" si="0"/>
        <v>49.95</v>
      </c>
      <c r="M26" s="315"/>
      <c r="N26" s="315"/>
    </row>
    <row r="27" spans="1:14" s="250" customFormat="1" ht="14.4">
      <c r="A27" s="249">
        <v>10</v>
      </c>
      <c r="B27" s="253" t="s">
        <v>1773</v>
      </c>
      <c r="C27" s="269">
        <v>2024</v>
      </c>
      <c r="D27" s="253">
        <v>4</v>
      </c>
      <c r="E27" s="253">
        <v>7</v>
      </c>
      <c r="F27" s="253">
        <v>62.84</v>
      </c>
      <c r="G27" s="253">
        <v>2</v>
      </c>
      <c r="H27" s="56" t="s">
        <v>157</v>
      </c>
      <c r="I27" s="56" t="s">
        <v>121</v>
      </c>
      <c r="J27" s="56" t="s">
        <v>2944</v>
      </c>
      <c r="K27" s="253">
        <v>3800</v>
      </c>
      <c r="L27" s="251">
        <f t="shared" si="0"/>
        <v>60.47</v>
      </c>
      <c r="M27" s="316"/>
      <c r="N27" s="316"/>
    </row>
    <row r="28" spans="1:14" s="250" customFormat="1" ht="14.4">
      <c r="A28" s="249">
        <v>11</v>
      </c>
      <c r="B28" s="253" t="s">
        <v>1773</v>
      </c>
      <c r="C28" s="269">
        <v>2024</v>
      </c>
      <c r="D28" s="253">
        <v>3</v>
      </c>
      <c r="E28" s="253">
        <v>21</v>
      </c>
      <c r="F28" s="253">
        <v>60</v>
      </c>
      <c r="G28" s="253">
        <v>1</v>
      </c>
      <c r="H28" s="56" t="s">
        <v>157</v>
      </c>
      <c r="I28" s="56" t="s">
        <v>121</v>
      </c>
      <c r="J28" s="56" t="s">
        <v>2943</v>
      </c>
      <c r="K28" s="253">
        <v>3750</v>
      </c>
      <c r="L28" s="251">
        <f t="shared" si="0"/>
        <v>62.5</v>
      </c>
      <c r="M28" s="314">
        <f>ROUND(AVERAGE(L28:L30),2)</f>
        <v>57.38</v>
      </c>
      <c r="N28" s="314">
        <f>ROUND(AVERAGE(L28:L30),2)</f>
        <v>57.38</v>
      </c>
    </row>
    <row r="29" spans="1:14" s="250" customFormat="1" ht="14.4">
      <c r="A29" s="249">
        <v>12</v>
      </c>
      <c r="B29" s="253" t="s">
        <v>1773</v>
      </c>
      <c r="C29" s="269">
        <v>2024</v>
      </c>
      <c r="D29" s="253">
        <v>3</v>
      </c>
      <c r="E29" s="253">
        <v>11</v>
      </c>
      <c r="F29" s="253">
        <v>80</v>
      </c>
      <c r="G29" s="253">
        <v>2</v>
      </c>
      <c r="H29" s="56" t="s">
        <v>157</v>
      </c>
      <c r="I29" s="56" t="s">
        <v>2945</v>
      </c>
      <c r="J29" s="56" t="s">
        <v>2946</v>
      </c>
      <c r="K29" s="253">
        <v>4500</v>
      </c>
      <c r="L29" s="251">
        <f t="shared" si="0"/>
        <v>56.25</v>
      </c>
      <c r="M29" s="315"/>
      <c r="N29" s="315"/>
    </row>
    <row r="30" spans="1:14" s="250" customFormat="1" ht="14.4">
      <c r="A30" s="249">
        <v>13</v>
      </c>
      <c r="B30" s="253" t="s">
        <v>2939</v>
      </c>
      <c r="C30" s="269">
        <v>2024</v>
      </c>
      <c r="D30" s="253">
        <v>3</v>
      </c>
      <c r="E30" s="253">
        <v>9</v>
      </c>
      <c r="F30" s="253">
        <v>69.319999999999993</v>
      </c>
      <c r="G30" s="253">
        <v>1</v>
      </c>
      <c r="H30" s="56" t="s">
        <v>157</v>
      </c>
      <c r="I30" s="56" t="s">
        <v>2947</v>
      </c>
      <c r="J30" s="56" t="s">
        <v>2936</v>
      </c>
      <c r="K30" s="253">
        <v>3700</v>
      </c>
      <c r="L30" s="251">
        <f t="shared" si="0"/>
        <v>53.38</v>
      </c>
      <c r="M30" s="316"/>
      <c r="N30" s="316"/>
    </row>
    <row r="31" spans="1:14" s="250" customFormat="1" ht="14.4">
      <c r="A31" s="249">
        <v>14</v>
      </c>
      <c r="B31" s="253" t="s">
        <v>1773</v>
      </c>
      <c r="C31" s="269">
        <v>2023</v>
      </c>
      <c r="D31" s="253">
        <v>12</v>
      </c>
      <c r="E31" s="253">
        <v>21</v>
      </c>
      <c r="F31" s="253">
        <v>91.75</v>
      </c>
      <c r="G31" s="253">
        <v>2</v>
      </c>
      <c r="H31" s="56" t="s">
        <v>157</v>
      </c>
      <c r="I31" s="56" t="s">
        <v>121</v>
      </c>
      <c r="J31" s="56" t="s">
        <v>2948</v>
      </c>
      <c r="K31" s="253">
        <v>4700</v>
      </c>
      <c r="L31" s="251">
        <f t="shared" si="0"/>
        <v>51.23</v>
      </c>
      <c r="M31" s="314">
        <f>ROUND(AVERAGE(L31:L32),2)</f>
        <v>54.53</v>
      </c>
      <c r="N31" s="252">
        <f>L31</f>
        <v>51.23</v>
      </c>
    </row>
    <row r="32" spans="1:14" s="250" customFormat="1" ht="14.4">
      <c r="A32" s="249">
        <v>15</v>
      </c>
      <c r="B32" s="253" t="s">
        <v>1773</v>
      </c>
      <c r="C32" s="269">
        <v>2023</v>
      </c>
      <c r="D32" s="253">
        <v>11</v>
      </c>
      <c r="E32" s="253">
        <v>28</v>
      </c>
      <c r="F32" s="253">
        <v>60.53</v>
      </c>
      <c r="G32" s="253">
        <v>1</v>
      </c>
      <c r="H32" s="56" t="s">
        <v>157</v>
      </c>
      <c r="I32" s="56" t="s">
        <v>2947</v>
      </c>
      <c r="J32" s="56" t="s">
        <v>2949</v>
      </c>
      <c r="K32" s="253">
        <v>3500</v>
      </c>
      <c r="L32" s="251">
        <f t="shared" si="0"/>
        <v>57.82</v>
      </c>
      <c r="M32" s="316"/>
      <c r="N32" s="252">
        <f>L32</f>
        <v>57.82</v>
      </c>
    </row>
    <row r="33" spans="1:14" s="250" customFormat="1"/>
    <row r="34" spans="1:14" s="250" customFormat="1"/>
    <row r="35" spans="1:14" s="250" customFormat="1" ht="14.4">
      <c r="A35" s="248" t="s">
        <v>170</v>
      </c>
      <c r="B35" s="248" t="s">
        <v>1759</v>
      </c>
      <c r="C35" s="248" t="s">
        <v>1760</v>
      </c>
      <c r="D35" s="248" t="s">
        <v>1761</v>
      </c>
      <c r="E35" s="191" t="s">
        <v>1762</v>
      </c>
      <c r="F35" s="248" t="s">
        <v>1763</v>
      </c>
      <c r="G35" s="248" t="s">
        <v>1764</v>
      </c>
      <c r="H35" s="248" t="s">
        <v>156</v>
      </c>
      <c r="I35" s="56" t="s">
        <v>177</v>
      </c>
      <c r="J35" s="248" t="s">
        <v>1767</v>
      </c>
      <c r="K35" s="248" t="s">
        <v>178</v>
      </c>
      <c r="L35" s="251" t="s">
        <v>176</v>
      </c>
      <c r="M35" s="248" t="s">
        <v>105</v>
      </c>
      <c r="N35" s="253" t="s">
        <v>920</v>
      </c>
    </row>
    <row r="36" spans="1:14" s="250" customFormat="1" ht="14.4">
      <c r="A36" s="249">
        <v>1</v>
      </c>
      <c r="B36" s="253" t="s">
        <v>2916</v>
      </c>
      <c r="C36" s="269">
        <v>2024</v>
      </c>
      <c r="D36" s="253">
        <v>10</v>
      </c>
      <c r="E36" s="253">
        <v>12</v>
      </c>
      <c r="F36" s="253">
        <v>88.32</v>
      </c>
      <c r="G36" s="253">
        <v>3</v>
      </c>
      <c r="H36" s="56" t="s">
        <v>157</v>
      </c>
      <c r="I36" s="56" t="s">
        <v>121</v>
      </c>
      <c r="J36" s="56" t="s">
        <v>2918</v>
      </c>
      <c r="K36" s="253">
        <v>5000</v>
      </c>
      <c r="L36" s="251">
        <f t="shared" ref="L36:L58" si="1">ROUND(K36/F36,2)</f>
        <v>56.61</v>
      </c>
      <c r="M36" s="273">
        <f>L36</f>
        <v>56.61</v>
      </c>
      <c r="N36" s="272">
        <f>L36</f>
        <v>56.61</v>
      </c>
    </row>
    <row r="37" spans="1:14" s="250" customFormat="1" ht="14.4">
      <c r="A37" s="249">
        <v>2</v>
      </c>
      <c r="B37" s="253" t="s">
        <v>2916</v>
      </c>
      <c r="C37" s="269">
        <v>2024</v>
      </c>
      <c r="D37" s="253">
        <v>9</v>
      </c>
      <c r="E37" s="253">
        <v>12</v>
      </c>
      <c r="F37" s="253">
        <v>89</v>
      </c>
      <c r="G37" s="253">
        <v>3</v>
      </c>
      <c r="H37" s="56" t="s">
        <v>2950</v>
      </c>
      <c r="I37" s="56" t="s">
        <v>2928</v>
      </c>
      <c r="J37" s="56" t="s">
        <v>2918</v>
      </c>
      <c r="K37" s="253">
        <v>5225</v>
      </c>
      <c r="L37" s="251">
        <f t="shared" si="1"/>
        <v>58.71</v>
      </c>
      <c r="M37" s="314">
        <f>ROUND(AVERAGE(L37:L44),2)</f>
        <v>65.67</v>
      </c>
      <c r="N37" s="314">
        <f>ROUND(AVERAGE(L37:L38),2)</f>
        <v>57.77</v>
      </c>
    </row>
    <row r="38" spans="1:14" s="250" customFormat="1" ht="14.4">
      <c r="A38" s="249">
        <v>3</v>
      </c>
      <c r="B38" s="253" t="s">
        <v>2916</v>
      </c>
      <c r="C38" s="269">
        <v>2024</v>
      </c>
      <c r="D38" s="253">
        <v>9</v>
      </c>
      <c r="E38" s="253">
        <v>9</v>
      </c>
      <c r="F38" s="253">
        <v>88</v>
      </c>
      <c r="G38" s="253">
        <v>3</v>
      </c>
      <c r="H38" s="56" t="s">
        <v>157</v>
      </c>
      <c r="I38" s="56" t="s">
        <v>2951</v>
      </c>
      <c r="J38" s="56" t="s">
        <v>2952</v>
      </c>
      <c r="K38" s="253">
        <v>5000</v>
      </c>
      <c r="L38" s="251">
        <f t="shared" si="1"/>
        <v>56.82</v>
      </c>
      <c r="M38" s="315"/>
      <c r="N38" s="317"/>
    </row>
    <row r="39" spans="1:14" s="250" customFormat="1" ht="14.4">
      <c r="A39" s="249">
        <v>4</v>
      </c>
      <c r="B39" s="253" t="s">
        <v>2916</v>
      </c>
      <c r="C39" s="269">
        <v>2024</v>
      </c>
      <c r="D39" s="253">
        <v>8</v>
      </c>
      <c r="E39" s="253">
        <v>30</v>
      </c>
      <c r="F39" s="253">
        <v>89</v>
      </c>
      <c r="G39" s="253">
        <v>3</v>
      </c>
      <c r="H39" s="56" t="s">
        <v>157</v>
      </c>
      <c r="I39" s="56" t="s">
        <v>2928</v>
      </c>
      <c r="J39" s="56" t="s">
        <v>2953</v>
      </c>
      <c r="K39" s="253">
        <v>5700</v>
      </c>
      <c r="L39" s="251">
        <f t="shared" si="1"/>
        <v>64.040000000000006</v>
      </c>
      <c r="M39" s="315"/>
      <c r="N39" s="314">
        <f>ROUND(AVERAGE(L39:L42),2)</f>
        <v>69.88</v>
      </c>
    </row>
    <row r="40" spans="1:14" s="250" customFormat="1" ht="14.4">
      <c r="A40" s="249">
        <v>5</v>
      </c>
      <c r="B40" s="253" t="s">
        <v>2954</v>
      </c>
      <c r="C40" s="269">
        <v>2024</v>
      </c>
      <c r="D40" s="253">
        <v>8</v>
      </c>
      <c r="E40" s="253">
        <v>26</v>
      </c>
      <c r="F40" s="253">
        <v>89</v>
      </c>
      <c r="G40" s="253">
        <v>3</v>
      </c>
      <c r="H40" s="56" t="s">
        <v>2955</v>
      </c>
      <c r="I40" s="56" t="s">
        <v>2928</v>
      </c>
      <c r="J40" s="56" t="s">
        <v>2918</v>
      </c>
      <c r="K40" s="253">
        <v>6500</v>
      </c>
      <c r="L40" s="251">
        <f t="shared" si="1"/>
        <v>73.03</v>
      </c>
      <c r="M40" s="315"/>
      <c r="N40" s="318"/>
    </row>
    <row r="41" spans="1:14" s="250" customFormat="1" ht="14.4">
      <c r="A41" s="249">
        <v>6</v>
      </c>
      <c r="B41" s="253" t="s">
        <v>2954</v>
      </c>
      <c r="C41" s="269">
        <v>2024</v>
      </c>
      <c r="D41" s="253">
        <v>8</v>
      </c>
      <c r="E41" s="253">
        <v>16</v>
      </c>
      <c r="F41" s="253">
        <v>89.15</v>
      </c>
      <c r="G41" s="253">
        <v>3</v>
      </c>
      <c r="H41" s="56" t="s">
        <v>157</v>
      </c>
      <c r="I41" s="56" t="s">
        <v>121</v>
      </c>
      <c r="J41" s="56" t="s">
        <v>2953</v>
      </c>
      <c r="K41" s="253">
        <v>7500</v>
      </c>
      <c r="L41" s="251">
        <f t="shared" si="1"/>
        <v>84.13</v>
      </c>
      <c r="M41" s="315"/>
      <c r="N41" s="318"/>
    </row>
    <row r="42" spans="1:14" s="250" customFormat="1" ht="14.4">
      <c r="A42" s="249">
        <v>7</v>
      </c>
      <c r="B42" s="253" t="s">
        <v>2916</v>
      </c>
      <c r="C42" s="269">
        <v>2024</v>
      </c>
      <c r="D42" s="253">
        <v>8</v>
      </c>
      <c r="E42" s="253">
        <v>5</v>
      </c>
      <c r="F42" s="253">
        <v>89.2</v>
      </c>
      <c r="G42" s="253">
        <v>3</v>
      </c>
      <c r="H42" s="56" t="s">
        <v>157</v>
      </c>
      <c r="I42" s="56" t="s">
        <v>121</v>
      </c>
      <c r="J42" s="56" t="s">
        <v>2918</v>
      </c>
      <c r="K42" s="253">
        <v>5200</v>
      </c>
      <c r="L42" s="251">
        <f t="shared" si="1"/>
        <v>58.3</v>
      </c>
      <c r="M42" s="315"/>
      <c r="N42" s="317"/>
    </row>
    <row r="43" spans="1:14" s="250" customFormat="1" ht="14.4">
      <c r="A43" s="249">
        <v>8</v>
      </c>
      <c r="B43" s="253" t="s">
        <v>2916</v>
      </c>
      <c r="C43" s="269">
        <v>2024</v>
      </c>
      <c r="D43" s="253">
        <v>7</v>
      </c>
      <c r="E43" s="253">
        <v>28</v>
      </c>
      <c r="F43" s="253">
        <v>89</v>
      </c>
      <c r="G43" s="253">
        <v>3</v>
      </c>
      <c r="H43" s="56" t="s">
        <v>157</v>
      </c>
      <c r="I43" s="56" t="s">
        <v>121</v>
      </c>
      <c r="J43" s="56" t="s">
        <v>2918</v>
      </c>
      <c r="K43" s="253">
        <v>5800</v>
      </c>
      <c r="L43" s="251">
        <f t="shared" si="1"/>
        <v>65.17</v>
      </c>
      <c r="M43" s="315"/>
      <c r="N43" s="314">
        <f>ROUND(AVERAGE(L43:L44),2)</f>
        <v>65.17</v>
      </c>
    </row>
    <row r="44" spans="1:14" s="250" customFormat="1" ht="14.4">
      <c r="A44" s="249">
        <v>9</v>
      </c>
      <c r="B44" s="253" t="s">
        <v>2916</v>
      </c>
      <c r="C44" s="269">
        <v>2024</v>
      </c>
      <c r="D44" s="253">
        <v>7</v>
      </c>
      <c r="E44" s="253">
        <v>15</v>
      </c>
      <c r="F44" s="253">
        <v>89</v>
      </c>
      <c r="G44" s="253">
        <v>2</v>
      </c>
      <c r="H44" s="56" t="s">
        <v>157</v>
      </c>
      <c r="I44" s="56" t="s">
        <v>121</v>
      </c>
      <c r="J44" s="56" t="s">
        <v>2918</v>
      </c>
      <c r="K44" s="253">
        <v>5800</v>
      </c>
      <c r="L44" s="251">
        <f t="shared" si="1"/>
        <v>65.17</v>
      </c>
      <c r="M44" s="316"/>
      <c r="N44" s="317"/>
    </row>
    <row r="45" spans="1:14" s="250" customFormat="1" ht="14.4">
      <c r="A45" s="249">
        <v>10</v>
      </c>
      <c r="B45" s="253" t="s">
        <v>2916</v>
      </c>
      <c r="C45" s="269">
        <v>2024</v>
      </c>
      <c r="D45" s="253">
        <v>6</v>
      </c>
      <c r="E45" s="253">
        <v>27</v>
      </c>
      <c r="F45" s="253">
        <v>98</v>
      </c>
      <c r="G45" s="253">
        <v>5</v>
      </c>
      <c r="H45" s="56" t="s">
        <v>157</v>
      </c>
      <c r="I45" s="56" t="s">
        <v>121</v>
      </c>
      <c r="J45" s="56" t="s">
        <v>2920</v>
      </c>
      <c r="K45" s="253">
        <v>7500</v>
      </c>
      <c r="L45" s="251">
        <f t="shared" si="1"/>
        <v>76.53</v>
      </c>
      <c r="M45" s="314">
        <f>ROUND(AVERAGE(L45:L52),2)</f>
        <v>61.01</v>
      </c>
      <c r="N45" s="314">
        <f>ROUND(AVERAGE(L45:L47),2)</f>
        <v>65.58</v>
      </c>
    </row>
    <row r="46" spans="1:14" s="250" customFormat="1" ht="14.4">
      <c r="A46" s="249">
        <v>11</v>
      </c>
      <c r="B46" s="253" t="s">
        <v>2916</v>
      </c>
      <c r="C46" s="269">
        <v>2024</v>
      </c>
      <c r="D46" s="253">
        <v>6</v>
      </c>
      <c r="E46" s="253">
        <v>10</v>
      </c>
      <c r="F46" s="253">
        <v>89</v>
      </c>
      <c r="G46" s="253">
        <v>3</v>
      </c>
      <c r="H46" s="56" t="s">
        <v>2955</v>
      </c>
      <c r="I46" s="56" t="s">
        <v>2919</v>
      </c>
      <c r="J46" s="56" t="s">
        <v>2918</v>
      </c>
      <c r="K46" s="253">
        <v>5000</v>
      </c>
      <c r="L46" s="251">
        <f t="shared" si="1"/>
        <v>56.18</v>
      </c>
      <c r="M46" s="315"/>
      <c r="N46" s="315"/>
    </row>
    <row r="47" spans="1:14" s="250" customFormat="1" ht="14.4">
      <c r="A47" s="249">
        <v>12</v>
      </c>
      <c r="B47" s="253" t="s">
        <v>2916</v>
      </c>
      <c r="C47" s="269">
        <v>2024</v>
      </c>
      <c r="D47" s="253">
        <v>6</v>
      </c>
      <c r="E47" s="253">
        <v>3</v>
      </c>
      <c r="F47" s="253">
        <v>89</v>
      </c>
      <c r="G47" s="253">
        <v>2</v>
      </c>
      <c r="H47" s="56" t="s">
        <v>157</v>
      </c>
      <c r="I47" s="56" t="s">
        <v>121</v>
      </c>
      <c r="J47" s="56" t="s">
        <v>2917</v>
      </c>
      <c r="K47" s="253">
        <v>5700</v>
      </c>
      <c r="L47" s="251">
        <f t="shared" si="1"/>
        <v>64.040000000000006</v>
      </c>
      <c r="M47" s="315"/>
      <c r="N47" s="316"/>
    </row>
    <row r="48" spans="1:14" s="250" customFormat="1" ht="14.4">
      <c r="A48" s="249">
        <v>13</v>
      </c>
      <c r="B48" s="253" t="s">
        <v>2916</v>
      </c>
      <c r="C48" s="269">
        <v>2024</v>
      </c>
      <c r="D48" s="253">
        <v>5</v>
      </c>
      <c r="E48" s="253">
        <v>26</v>
      </c>
      <c r="F48" s="253">
        <v>89</v>
      </c>
      <c r="G48" s="253">
        <v>3</v>
      </c>
      <c r="H48" s="56" t="s">
        <v>2955</v>
      </c>
      <c r="I48" s="56" t="s">
        <v>2928</v>
      </c>
      <c r="J48" s="56" t="s">
        <v>2918</v>
      </c>
      <c r="K48" s="253">
        <v>6700</v>
      </c>
      <c r="L48" s="251">
        <f t="shared" si="1"/>
        <v>75.28</v>
      </c>
      <c r="M48" s="315"/>
      <c r="N48" s="314">
        <f>ROUND(AVERAGE(L48:L50),2)</f>
        <v>61.8</v>
      </c>
    </row>
    <row r="49" spans="1:14" s="250" customFormat="1" ht="14.4">
      <c r="A49" s="249">
        <v>14</v>
      </c>
      <c r="B49" s="253" t="s">
        <v>2954</v>
      </c>
      <c r="C49" s="269">
        <v>2024</v>
      </c>
      <c r="D49" s="253">
        <v>5</v>
      </c>
      <c r="E49" s="253">
        <v>16</v>
      </c>
      <c r="F49" s="253">
        <v>89</v>
      </c>
      <c r="G49" s="253">
        <v>3</v>
      </c>
      <c r="H49" s="56" t="s">
        <v>157</v>
      </c>
      <c r="I49" s="56" t="s">
        <v>121</v>
      </c>
      <c r="J49" s="56" t="s">
        <v>2918</v>
      </c>
      <c r="K49" s="253">
        <v>4800</v>
      </c>
      <c r="L49" s="251">
        <f t="shared" si="1"/>
        <v>53.93</v>
      </c>
      <c r="M49" s="315"/>
      <c r="N49" s="315"/>
    </row>
    <row r="50" spans="1:14" s="250" customFormat="1" ht="14.4">
      <c r="A50" s="249">
        <v>15</v>
      </c>
      <c r="B50" s="253" t="s">
        <v>2916</v>
      </c>
      <c r="C50" s="269">
        <v>2024</v>
      </c>
      <c r="D50" s="253">
        <v>5</v>
      </c>
      <c r="E50" s="253">
        <v>7</v>
      </c>
      <c r="F50" s="253">
        <v>89</v>
      </c>
      <c r="G50" s="253">
        <v>3</v>
      </c>
      <c r="H50" s="56" t="s">
        <v>157</v>
      </c>
      <c r="I50" s="56" t="s">
        <v>121</v>
      </c>
      <c r="J50" s="56" t="s">
        <v>2956</v>
      </c>
      <c r="K50" s="253">
        <v>5000</v>
      </c>
      <c r="L50" s="251">
        <f t="shared" si="1"/>
        <v>56.18</v>
      </c>
      <c r="M50" s="315"/>
      <c r="N50" s="316"/>
    </row>
    <row r="51" spans="1:14" s="250" customFormat="1" ht="14.4">
      <c r="A51" s="249">
        <v>16</v>
      </c>
      <c r="B51" s="253" t="s">
        <v>2916</v>
      </c>
      <c r="C51" s="269">
        <v>2024</v>
      </c>
      <c r="D51" s="253">
        <v>4</v>
      </c>
      <c r="E51" s="253">
        <v>23</v>
      </c>
      <c r="F51" s="253">
        <v>140</v>
      </c>
      <c r="G51" s="253">
        <v>4</v>
      </c>
      <c r="H51" s="56" t="s">
        <v>157</v>
      </c>
      <c r="I51" s="56" t="s">
        <v>2928</v>
      </c>
      <c r="J51" s="56" t="s">
        <v>1018</v>
      </c>
      <c r="K51" s="253">
        <v>7200</v>
      </c>
      <c r="L51" s="251">
        <f t="shared" si="1"/>
        <v>51.43</v>
      </c>
      <c r="M51" s="315"/>
      <c r="N51" s="314">
        <f>ROUND(AVERAGE(L51:L52),2)</f>
        <v>52.96</v>
      </c>
    </row>
    <row r="52" spans="1:14" s="250" customFormat="1" ht="14.4">
      <c r="A52" s="249">
        <v>17</v>
      </c>
      <c r="B52" s="253" t="s">
        <v>2916</v>
      </c>
      <c r="C52" s="269">
        <v>2024</v>
      </c>
      <c r="D52" s="253">
        <v>4</v>
      </c>
      <c r="E52" s="253">
        <v>14</v>
      </c>
      <c r="F52" s="253">
        <v>89</v>
      </c>
      <c r="G52" s="253">
        <v>3</v>
      </c>
      <c r="H52" s="56" t="s">
        <v>157</v>
      </c>
      <c r="I52" s="56" t="s">
        <v>121</v>
      </c>
      <c r="J52" s="56" t="s">
        <v>2918</v>
      </c>
      <c r="K52" s="253">
        <v>4850</v>
      </c>
      <c r="L52" s="251">
        <f t="shared" si="1"/>
        <v>54.49</v>
      </c>
      <c r="M52" s="316"/>
      <c r="N52" s="317"/>
    </row>
    <row r="53" spans="1:14" s="250" customFormat="1" ht="14.4">
      <c r="A53" s="249">
        <v>18</v>
      </c>
      <c r="B53" s="253" t="s">
        <v>2954</v>
      </c>
      <c r="C53" s="269">
        <v>2024</v>
      </c>
      <c r="D53" s="253">
        <v>3</v>
      </c>
      <c r="E53" s="253">
        <v>18</v>
      </c>
      <c r="F53" s="253">
        <v>95.39</v>
      </c>
      <c r="G53" s="253">
        <v>3</v>
      </c>
      <c r="H53" s="56" t="s">
        <v>157</v>
      </c>
      <c r="I53" s="56" t="s">
        <v>2928</v>
      </c>
      <c r="J53" s="56" t="s">
        <v>2920</v>
      </c>
      <c r="K53" s="253">
        <v>4900</v>
      </c>
      <c r="L53" s="251">
        <f t="shared" si="1"/>
        <v>51.37</v>
      </c>
      <c r="M53" s="314">
        <f>ROUND(AVERAGE(L53:L57),2)</f>
        <v>57.84</v>
      </c>
      <c r="N53" s="314">
        <f>ROUND(AVERAGE(L53:L57),2)</f>
        <v>57.84</v>
      </c>
    </row>
    <row r="54" spans="1:14" s="250" customFormat="1" ht="14.4">
      <c r="A54" s="249">
        <v>19</v>
      </c>
      <c r="B54" s="253" t="s">
        <v>2954</v>
      </c>
      <c r="C54" s="269">
        <v>2024</v>
      </c>
      <c r="D54" s="253">
        <v>3</v>
      </c>
      <c r="E54" s="253">
        <v>14</v>
      </c>
      <c r="F54" s="253">
        <v>89</v>
      </c>
      <c r="G54" s="253">
        <v>3</v>
      </c>
      <c r="H54" s="56" t="s">
        <v>157</v>
      </c>
      <c r="I54" s="56" t="s">
        <v>2928</v>
      </c>
      <c r="J54" s="56" t="s">
        <v>2918</v>
      </c>
      <c r="K54" s="253">
        <v>6300</v>
      </c>
      <c r="L54" s="251">
        <f t="shared" si="1"/>
        <v>70.790000000000006</v>
      </c>
      <c r="M54" s="315"/>
      <c r="N54" s="315"/>
    </row>
    <row r="55" spans="1:14" s="250" customFormat="1" ht="14.4">
      <c r="A55" s="249">
        <v>20</v>
      </c>
      <c r="B55" s="253" t="s">
        <v>2916</v>
      </c>
      <c r="C55" s="269">
        <v>2024</v>
      </c>
      <c r="D55" s="253">
        <v>3</v>
      </c>
      <c r="E55" s="253">
        <v>13</v>
      </c>
      <c r="F55" s="253">
        <v>89.42</v>
      </c>
      <c r="G55" s="253">
        <v>3</v>
      </c>
      <c r="H55" s="56" t="s">
        <v>157</v>
      </c>
      <c r="I55" s="56" t="s">
        <v>2923</v>
      </c>
      <c r="J55" s="56" t="s">
        <v>2956</v>
      </c>
      <c r="K55" s="253">
        <v>5000</v>
      </c>
      <c r="L55" s="251">
        <f t="shared" si="1"/>
        <v>55.92</v>
      </c>
      <c r="M55" s="315"/>
      <c r="N55" s="315"/>
    </row>
    <row r="56" spans="1:14" s="250" customFormat="1" ht="14.4">
      <c r="A56" s="249">
        <v>21</v>
      </c>
      <c r="B56" s="253" t="s">
        <v>2954</v>
      </c>
      <c r="C56" s="269">
        <v>2024</v>
      </c>
      <c r="D56" s="253">
        <v>3</v>
      </c>
      <c r="E56" s="253">
        <v>6</v>
      </c>
      <c r="F56" s="253">
        <v>89.15</v>
      </c>
      <c r="G56" s="253">
        <v>3</v>
      </c>
      <c r="H56" s="56" t="s">
        <v>2955</v>
      </c>
      <c r="I56" s="56" t="s">
        <v>2923</v>
      </c>
      <c r="J56" s="56" t="s">
        <v>2956</v>
      </c>
      <c r="K56" s="253">
        <v>4900</v>
      </c>
      <c r="L56" s="251">
        <f t="shared" si="1"/>
        <v>54.96</v>
      </c>
      <c r="M56" s="315"/>
      <c r="N56" s="315"/>
    </row>
    <row r="57" spans="1:14" s="250" customFormat="1" ht="14.4">
      <c r="A57" s="249">
        <v>22</v>
      </c>
      <c r="B57" s="253" t="s">
        <v>2954</v>
      </c>
      <c r="C57" s="269">
        <v>2024</v>
      </c>
      <c r="D57" s="253">
        <v>3</v>
      </c>
      <c r="E57" s="253">
        <v>2</v>
      </c>
      <c r="F57" s="253">
        <v>89</v>
      </c>
      <c r="G57" s="253">
        <v>3</v>
      </c>
      <c r="H57" s="56" t="s">
        <v>157</v>
      </c>
      <c r="I57" s="56" t="s">
        <v>2928</v>
      </c>
      <c r="J57" s="56" t="s">
        <v>2956</v>
      </c>
      <c r="K57" s="253">
        <v>5000</v>
      </c>
      <c r="L57" s="251">
        <f t="shared" si="1"/>
        <v>56.18</v>
      </c>
      <c r="M57" s="316"/>
      <c r="N57" s="316"/>
    </row>
    <row r="58" spans="1:14" s="250" customFormat="1" ht="14.4">
      <c r="A58" s="249">
        <v>23</v>
      </c>
      <c r="B58" s="253" t="s">
        <v>2957</v>
      </c>
      <c r="C58" s="269">
        <v>2023</v>
      </c>
      <c r="D58" s="253">
        <v>12</v>
      </c>
      <c r="E58" s="253">
        <v>16</v>
      </c>
      <c r="F58" s="253">
        <v>89</v>
      </c>
      <c r="G58" s="253">
        <v>3</v>
      </c>
      <c r="H58" s="56" t="s">
        <v>2955</v>
      </c>
      <c r="I58" s="56" t="s">
        <v>121</v>
      </c>
      <c r="J58" s="56" t="s">
        <v>2917</v>
      </c>
      <c r="K58" s="253">
        <v>5800</v>
      </c>
      <c r="L58" s="251">
        <f t="shared" si="1"/>
        <v>65.17</v>
      </c>
      <c r="M58" s="273">
        <f>L58</f>
        <v>65.17</v>
      </c>
      <c r="N58" s="272">
        <f>L58</f>
        <v>65.17</v>
      </c>
    </row>
  </sheetData>
  <mergeCells count="27">
    <mergeCell ref="M6:M9"/>
    <mergeCell ref="M3:M5"/>
    <mergeCell ref="M31:M32"/>
    <mergeCell ref="M28:M30"/>
    <mergeCell ref="M21:M27"/>
    <mergeCell ref="M18:M20"/>
    <mergeCell ref="M53:M57"/>
    <mergeCell ref="M45:M52"/>
    <mergeCell ref="M37:M44"/>
    <mergeCell ref="N3:N4"/>
    <mergeCell ref="N6:N9"/>
    <mergeCell ref="N10:N11"/>
    <mergeCell ref="N12:N14"/>
    <mergeCell ref="N28:N30"/>
    <mergeCell ref="N25:N27"/>
    <mergeCell ref="N23:N24"/>
    <mergeCell ref="N21:N22"/>
    <mergeCell ref="N19:N20"/>
    <mergeCell ref="N53:N57"/>
    <mergeCell ref="N51:N52"/>
    <mergeCell ref="M12:M14"/>
    <mergeCell ref="M10:M11"/>
    <mergeCell ref="N48:N50"/>
    <mergeCell ref="N45:N47"/>
    <mergeCell ref="N43:N44"/>
    <mergeCell ref="N39:N42"/>
    <mergeCell ref="N37:N38"/>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
  <sheetViews>
    <sheetView workbookViewId="0">
      <selection activeCell="A5" sqref="A5"/>
    </sheetView>
  </sheetViews>
  <sheetFormatPr defaultRowHeight="13.8"/>
  <cols>
    <col min="1" max="1" width="17.109375" customWidth="1"/>
    <col min="2" max="2" width="9.6640625" style="244" customWidth="1"/>
    <col min="3" max="14" width="11.21875" customWidth="1"/>
  </cols>
  <sheetData>
    <row r="1" spans="1:14" s="263" customFormat="1">
      <c r="A1" s="334" t="s">
        <v>213</v>
      </c>
      <c r="B1" s="334" t="s">
        <v>2910</v>
      </c>
      <c r="C1" s="247">
        <v>45566.333831018521</v>
      </c>
      <c r="D1" s="247">
        <v>45536.333831018521</v>
      </c>
      <c r="E1" s="247">
        <v>45505.333831018521</v>
      </c>
      <c r="F1" s="247">
        <v>45474.333831018521</v>
      </c>
      <c r="G1" s="247">
        <v>45444.333831018521</v>
      </c>
      <c r="H1" s="247">
        <v>45413.333831018521</v>
      </c>
      <c r="I1" s="247">
        <v>45383.333831018521</v>
      </c>
      <c r="J1" s="247">
        <v>45352.333831018521</v>
      </c>
      <c r="K1" s="247">
        <v>45323.333831018521</v>
      </c>
      <c r="L1" s="247">
        <v>45292.333831018521</v>
      </c>
      <c r="M1" s="247">
        <v>45261.333831018521</v>
      </c>
      <c r="N1" s="247">
        <v>45231.333831018521</v>
      </c>
    </row>
    <row r="2" spans="1:14" s="263" customFormat="1">
      <c r="A2" s="334"/>
      <c r="B2" s="334"/>
      <c r="C2" s="263" t="s">
        <v>905</v>
      </c>
      <c r="D2" s="263" t="s">
        <v>905</v>
      </c>
      <c r="E2" s="263" t="s">
        <v>905</v>
      </c>
      <c r="F2" s="263" t="s">
        <v>905</v>
      </c>
      <c r="G2" s="263" t="s">
        <v>905</v>
      </c>
      <c r="H2" s="263" t="s">
        <v>905</v>
      </c>
      <c r="I2" s="263" t="s">
        <v>905</v>
      </c>
      <c r="J2" s="263" t="s">
        <v>905</v>
      </c>
      <c r="K2" s="263" t="s">
        <v>905</v>
      </c>
      <c r="L2" s="263" t="s">
        <v>905</v>
      </c>
      <c r="M2" s="263" t="s">
        <v>905</v>
      </c>
      <c r="N2" s="263" t="s">
        <v>905</v>
      </c>
    </row>
    <row r="3" spans="1:14" s="263" customFormat="1">
      <c r="A3" s="263" t="s">
        <v>2902</v>
      </c>
      <c r="B3" s="265">
        <f>ROUND(AVERAGE(C3:N3),2)</f>
        <v>54.72</v>
      </c>
      <c r="C3" s="265">
        <v>53.59</v>
      </c>
      <c r="D3" s="265">
        <v>54.1</v>
      </c>
      <c r="E3" s="265">
        <v>54.13</v>
      </c>
      <c r="F3" s="265">
        <v>53.7</v>
      </c>
      <c r="G3" s="265">
        <v>53.67</v>
      </c>
      <c r="H3" s="265">
        <v>54.53</v>
      </c>
      <c r="I3" s="265">
        <v>54.77</v>
      </c>
      <c r="J3" s="265">
        <v>54.75</v>
      </c>
      <c r="K3" s="265">
        <v>55.13</v>
      </c>
      <c r="L3" s="265">
        <v>55.84</v>
      </c>
      <c r="M3" s="265">
        <v>56.21</v>
      </c>
      <c r="N3" s="265">
        <v>56.27</v>
      </c>
    </row>
    <row r="4" spans="1:14" s="263" customFormat="1">
      <c r="A4" s="263" t="s">
        <v>2909</v>
      </c>
      <c r="B4" s="266">
        <f t="shared" ref="B4:B11" si="0">ROUND(AVERAGE(C4:N4),2)</f>
        <v>60.19</v>
      </c>
      <c r="C4" s="265">
        <v>49.83</v>
      </c>
      <c r="D4" s="265">
        <v>49.61</v>
      </c>
      <c r="E4" s="265">
        <v>50.28</v>
      </c>
      <c r="F4" s="265">
        <v>51.27</v>
      </c>
      <c r="G4" s="265">
        <v>53.82</v>
      </c>
      <c r="H4" s="265">
        <v>59.14</v>
      </c>
      <c r="I4" s="265">
        <v>61.71</v>
      </c>
      <c r="J4" s="265">
        <v>65.790000000000006</v>
      </c>
      <c r="K4" s="265">
        <v>68.97</v>
      </c>
      <c r="L4" s="265">
        <v>69.05</v>
      </c>
      <c r="M4" s="265">
        <v>70.760000000000005</v>
      </c>
      <c r="N4" s="265">
        <v>72.06</v>
      </c>
    </row>
    <row r="5" spans="1:14" s="275" customFormat="1">
      <c r="A5" s="275" t="s">
        <v>2915</v>
      </c>
      <c r="B5" s="276">
        <f t="shared" si="0"/>
        <v>58.03</v>
      </c>
      <c r="C5" s="277">
        <v>56.19</v>
      </c>
      <c r="D5" s="277">
        <v>55.54</v>
      </c>
      <c r="E5" s="277">
        <v>55.87</v>
      </c>
      <c r="F5" s="277">
        <v>56.69</v>
      </c>
      <c r="G5" s="277">
        <v>57.41</v>
      </c>
      <c r="H5" s="277">
        <v>58.05</v>
      </c>
      <c r="I5" s="277">
        <v>58.22</v>
      </c>
      <c r="J5" s="277">
        <v>59.43</v>
      </c>
      <c r="K5" s="277">
        <v>60.09</v>
      </c>
      <c r="L5" s="277">
        <v>59.14</v>
      </c>
      <c r="M5" s="277">
        <v>59.04</v>
      </c>
      <c r="N5" s="277">
        <v>60.64</v>
      </c>
    </row>
    <row r="6" spans="1:14" s="263" customFormat="1">
      <c r="A6" s="263" t="s">
        <v>2903</v>
      </c>
      <c r="B6" s="265">
        <f t="shared" si="0"/>
        <v>72.260000000000005</v>
      </c>
      <c r="C6" s="265"/>
      <c r="D6" s="265"/>
      <c r="E6" s="265"/>
      <c r="F6" s="265"/>
      <c r="G6" s="265">
        <v>50.72</v>
      </c>
      <c r="H6" s="265">
        <v>67.05</v>
      </c>
      <c r="I6" s="265">
        <v>70.540000000000006</v>
      </c>
      <c r="J6" s="265">
        <v>65.040000000000006</v>
      </c>
      <c r="K6" s="265">
        <v>54.62</v>
      </c>
      <c r="L6" s="265">
        <v>73.540000000000006</v>
      </c>
      <c r="M6" s="265">
        <v>95.7</v>
      </c>
      <c r="N6" s="265">
        <v>100.88</v>
      </c>
    </row>
    <row r="7" spans="1:14" s="263" customFormat="1">
      <c r="A7" s="263" t="s">
        <v>2904</v>
      </c>
      <c r="B7" s="265">
        <f t="shared" si="0"/>
        <v>61.77</v>
      </c>
      <c r="C7" s="265">
        <v>49.65</v>
      </c>
      <c r="D7" s="265">
        <v>47.94</v>
      </c>
      <c r="E7" s="265">
        <v>47.94</v>
      </c>
      <c r="F7" s="265">
        <v>49.1</v>
      </c>
      <c r="G7" s="265">
        <v>56.14</v>
      </c>
      <c r="H7" s="265">
        <v>64.91</v>
      </c>
      <c r="I7" s="265">
        <v>63.19</v>
      </c>
      <c r="J7" s="265">
        <v>68.150000000000006</v>
      </c>
      <c r="K7" s="265">
        <v>72.23</v>
      </c>
      <c r="L7" s="265">
        <v>74.930000000000007</v>
      </c>
      <c r="M7" s="265">
        <v>77.08</v>
      </c>
      <c r="N7" s="265">
        <v>70</v>
      </c>
    </row>
    <row r="8" spans="1:14" s="263" customFormat="1">
      <c r="A8" s="263" t="s">
        <v>2905</v>
      </c>
      <c r="B8" s="266">
        <f t="shared" si="0"/>
        <v>56.03</v>
      </c>
      <c r="C8" s="265">
        <v>47.07</v>
      </c>
      <c r="D8" s="265">
        <v>49.81</v>
      </c>
      <c r="E8" s="265">
        <v>49.1</v>
      </c>
      <c r="F8" s="265">
        <v>52.45</v>
      </c>
      <c r="G8" s="265">
        <v>54.4</v>
      </c>
      <c r="H8" s="265">
        <v>55</v>
      </c>
      <c r="I8" s="265">
        <v>58.27</v>
      </c>
      <c r="J8" s="265">
        <v>65.8</v>
      </c>
      <c r="K8" s="265">
        <v>65.66</v>
      </c>
      <c r="L8" s="265">
        <v>60.49</v>
      </c>
      <c r="M8" s="265">
        <v>56.37</v>
      </c>
      <c r="N8" s="265">
        <v>57.89</v>
      </c>
    </row>
    <row r="9" spans="1:14" s="263" customFormat="1">
      <c r="A9" s="263" t="s">
        <v>2906</v>
      </c>
      <c r="B9" s="265">
        <f t="shared" si="0"/>
        <v>57.78</v>
      </c>
      <c r="C9" s="265">
        <v>55.22</v>
      </c>
      <c r="D9" s="265">
        <v>55.85</v>
      </c>
      <c r="E9" s="265">
        <v>56.48</v>
      </c>
      <c r="F9" s="265">
        <v>56.33</v>
      </c>
      <c r="G9" s="265">
        <v>61.29</v>
      </c>
      <c r="H9" s="265">
        <v>65.67</v>
      </c>
      <c r="I9" s="265">
        <v>61.79</v>
      </c>
      <c r="J9" s="265">
        <v>55.2</v>
      </c>
      <c r="K9" s="265">
        <v>54.96</v>
      </c>
      <c r="L9" s="265">
        <v>55.29</v>
      </c>
      <c r="M9" s="265">
        <v>57.15</v>
      </c>
      <c r="N9" s="265">
        <v>58.08</v>
      </c>
    </row>
    <row r="10" spans="1:14" s="263" customFormat="1">
      <c r="A10" s="263" t="s">
        <v>2907</v>
      </c>
      <c r="B10" s="265">
        <f t="shared" si="0"/>
        <v>75.53</v>
      </c>
      <c r="C10" s="265">
        <v>67.709999999999994</v>
      </c>
      <c r="D10" s="265">
        <v>70.150000000000006</v>
      </c>
      <c r="E10" s="265">
        <v>71.39</v>
      </c>
      <c r="F10" s="265">
        <v>74.52</v>
      </c>
      <c r="G10" s="265">
        <v>73.88</v>
      </c>
      <c r="H10" s="265">
        <v>73.41</v>
      </c>
      <c r="I10" s="265">
        <v>71.75</v>
      </c>
      <c r="J10" s="265">
        <v>71.5</v>
      </c>
      <c r="K10" s="265">
        <v>79.67</v>
      </c>
      <c r="L10" s="265">
        <v>83.14</v>
      </c>
      <c r="M10" s="265">
        <v>82.73</v>
      </c>
      <c r="N10" s="265">
        <v>86.55</v>
      </c>
    </row>
    <row r="11" spans="1:14" s="263" customFormat="1">
      <c r="A11" s="263" t="s">
        <v>2908</v>
      </c>
      <c r="B11" s="265">
        <f t="shared" si="0"/>
        <v>52.35</v>
      </c>
      <c r="C11" s="265">
        <v>31.7</v>
      </c>
      <c r="D11" s="265">
        <v>31.7</v>
      </c>
      <c r="E11" s="265">
        <v>31.7</v>
      </c>
      <c r="F11" s="265">
        <v>31.7</v>
      </c>
      <c r="G11" s="265">
        <v>42.09</v>
      </c>
      <c r="H11" s="265">
        <v>56.5</v>
      </c>
      <c r="I11" s="265">
        <v>62.49</v>
      </c>
      <c r="J11" s="265">
        <v>70.61</v>
      </c>
      <c r="K11" s="265">
        <v>70.680000000000007</v>
      </c>
      <c r="L11" s="265">
        <v>68.37</v>
      </c>
      <c r="M11" s="265">
        <v>68.42</v>
      </c>
      <c r="N11" s="265">
        <v>62.23</v>
      </c>
    </row>
  </sheetData>
  <mergeCells count="2">
    <mergeCell ref="B1:B2"/>
    <mergeCell ref="A1:A2"/>
  </mergeCells>
  <phoneticPr fontId="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6"/>
  <sheetViews>
    <sheetView workbookViewId="0">
      <pane xSplit="2" ySplit="2" topLeftCell="C39" activePane="bottomRight" state="frozen"/>
      <selection pane="topRight" activeCell="C1" sqref="C1"/>
      <selection pane="bottomLeft" activeCell="A3" sqref="A3"/>
      <selection pane="bottomRight" activeCell="A60" sqref="A60"/>
    </sheetView>
  </sheetViews>
  <sheetFormatPr defaultColWidth="11.77734375" defaultRowHeight="15.6"/>
  <cols>
    <col min="1" max="1" width="29.21875" style="234" customWidth="1"/>
    <col min="2" max="2" width="11.21875" style="234" customWidth="1"/>
    <col min="3" max="16384" width="11.77734375" style="234"/>
  </cols>
  <sheetData>
    <row r="1" spans="1:14">
      <c r="A1" s="335" t="s">
        <v>213</v>
      </c>
      <c r="C1" s="235">
        <v>45231.333831018521</v>
      </c>
      <c r="D1" s="235">
        <v>45200.333831018521</v>
      </c>
      <c r="E1" s="235">
        <v>45170.333831018521</v>
      </c>
      <c r="F1" s="235">
        <v>45139.333831018521</v>
      </c>
      <c r="G1" s="235">
        <v>45108.333831018521</v>
      </c>
      <c r="H1" s="235">
        <v>45078.333831018521</v>
      </c>
      <c r="I1" s="235">
        <v>45047.333831018521</v>
      </c>
      <c r="J1" s="235">
        <v>45017.333831018521</v>
      </c>
      <c r="K1" s="235">
        <v>44986.333831018521</v>
      </c>
      <c r="L1" s="235">
        <v>44958.333831018521</v>
      </c>
      <c r="M1" s="235">
        <v>44927.333831018521</v>
      </c>
      <c r="N1" s="235">
        <v>44896.333831018521</v>
      </c>
    </row>
    <row r="2" spans="1:14">
      <c r="A2" s="335"/>
      <c r="C2" s="234" t="s">
        <v>905</v>
      </c>
      <c r="D2" s="234" t="s">
        <v>905</v>
      </c>
      <c r="E2" s="234" t="s">
        <v>905</v>
      </c>
      <c r="F2" s="234" t="s">
        <v>905</v>
      </c>
      <c r="G2" s="234" t="s">
        <v>905</v>
      </c>
      <c r="H2" s="234" t="s">
        <v>905</v>
      </c>
      <c r="I2" s="234" t="s">
        <v>905</v>
      </c>
      <c r="J2" s="234" t="s">
        <v>905</v>
      </c>
      <c r="K2" s="234" t="s">
        <v>905</v>
      </c>
      <c r="L2" s="234" t="s">
        <v>905</v>
      </c>
      <c r="M2" s="234" t="s">
        <v>905</v>
      </c>
      <c r="N2" s="234" t="s">
        <v>905</v>
      </c>
    </row>
    <row r="3" spans="1:14">
      <c r="A3" s="234" t="s">
        <v>1805</v>
      </c>
      <c r="C3" s="234">
        <v>122.66</v>
      </c>
      <c r="D3" s="234" t="s">
        <v>220</v>
      </c>
      <c r="E3" s="234" t="s">
        <v>220</v>
      </c>
      <c r="F3" s="234" t="s">
        <v>220</v>
      </c>
      <c r="G3" s="234" t="s">
        <v>220</v>
      </c>
      <c r="H3" s="234" t="s">
        <v>220</v>
      </c>
      <c r="I3" s="234" t="s">
        <v>220</v>
      </c>
      <c r="J3" s="234" t="s">
        <v>220</v>
      </c>
      <c r="K3" s="234" t="s">
        <v>220</v>
      </c>
      <c r="L3" s="234" t="s">
        <v>220</v>
      </c>
      <c r="M3" s="234" t="s">
        <v>220</v>
      </c>
      <c r="N3" s="234" t="s">
        <v>220</v>
      </c>
    </row>
    <row r="4" spans="1:14">
      <c r="A4" s="234" t="s">
        <v>1806</v>
      </c>
      <c r="C4" s="234">
        <v>121.57</v>
      </c>
      <c r="D4" s="234">
        <v>121.43</v>
      </c>
      <c r="E4" s="234">
        <v>121.08</v>
      </c>
      <c r="F4" s="234">
        <v>121.06</v>
      </c>
      <c r="G4" s="234">
        <v>118.42</v>
      </c>
      <c r="H4" s="234">
        <v>119.49</v>
      </c>
      <c r="I4" s="234">
        <v>119.68</v>
      </c>
      <c r="J4" s="234">
        <v>123.04</v>
      </c>
      <c r="K4" s="234">
        <v>115.95</v>
      </c>
      <c r="L4" s="234">
        <v>106.54</v>
      </c>
      <c r="M4" s="234">
        <v>109.16</v>
      </c>
      <c r="N4" s="234">
        <v>125.26</v>
      </c>
    </row>
    <row r="5" spans="1:14">
      <c r="A5" s="234" t="s">
        <v>1807</v>
      </c>
      <c r="C5" s="234">
        <v>119.15</v>
      </c>
      <c r="D5" s="234">
        <v>121.44</v>
      </c>
      <c r="E5" s="234">
        <v>123.19</v>
      </c>
      <c r="F5" s="234">
        <v>125.17</v>
      </c>
      <c r="G5" s="234">
        <v>137.66</v>
      </c>
      <c r="H5" s="234">
        <v>141.97</v>
      </c>
      <c r="I5" s="234">
        <v>132.63</v>
      </c>
      <c r="J5" s="234">
        <v>112.91</v>
      </c>
      <c r="K5" s="234">
        <v>98.32</v>
      </c>
      <c r="L5" s="234">
        <v>101.66</v>
      </c>
      <c r="M5" s="234">
        <v>102.04</v>
      </c>
      <c r="N5" s="234" t="s">
        <v>220</v>
      </c>
    </row>
    <row r="6" spans="1:14">
      <c r="A6" s="234" t="s">
        <v>1808</v>
      </c>
      <c r="C6" s="234">
        <v>114.84</v>
      </c>
      <c r="D6" s="234" t="s">
        <v>220</v>
      </c>
      <c r="E6" s="234">
        <v>70.42</v>
      </c>
      <c r="F6" s="234">
        <v>75.03</v>
      </c>
      <c r="G6" s="234">
        <v>75.3</v>
      </c>
      <c r="H6" s="234">
        <v>81.319999999999993</v>
      </c>
      <c r="I6" s="234">
        <v>91.15</v>
      </c>
      <c r="J6" s="234">
        <v>86.88</v>
      </c>
      <c r="K6" s="234">
        <v>86.42</v>
      </c>
      <c r="L6" s="234">
        <v>80.02</v>
      </c>
      <c r="M6" s="234">
        <v>78.14</v>
      </c>
      <c r="N6" s="234">
        <v>84.23</v>
      </c>
    </row>
    <row r="7" spans="1:14">
      <c r="A7" s="234" t="s">
        <v>1809</v>
      </c>
      <c r="C7" s="234">
        <v>103.69</v>
      </c>
      <c r="D7" s="234">
        <v>103.46</v>
      </c>
      <c r="E7" s="234">
        <v>102.11</v>
      </c>
      <c r="F7" s="234">
        <v>103.66</v>
      </c>
      <c r="G7" s="234">
        <v>103.52</v>
      </c>
      <c r="H7" s="234">
        <v>103.12</v>
      </c>
      <c r="I7" s="234">
        <v>104.08</v>
      </c>
      <c r="J7" s="234">
        <v>102.71</v>
      </c>
      <c r="K7" s="234">
        <v>102.68</v>
      </c>
      <c r="L7" s="234">
        <v>101.56</v>
      </c>
      <c r="M7" s="234">
        <v>102.11</v>
      </c>
      <c r="N7" s="234">
        <v>99.57</v>
      </c>
    </row>
    <row r="8" spans="1:14">
      <c r="A8" s="234" t="s">
        <v>1810</v>
      </c>
      <c r="C8" s="234">
        <v>103.52</v>
      </c>
      <c r="D8" s="234">
        <v>105.06</v>
      </c>
      <c r="E8" s="234">
        <v>102.83</v>
      </c>
      <c r="F8" s="234">
        <v>97.42</v>
      </c>
      <c r="G8" s="234">
        <v>91.1</v>
      </c>
      <c r="H8" s="234">
        <v>97.36</v>
      </c>
      <c r="I8" s="234">
        <v>103.69</v>
      </c>
      <c r="J8" s="234">
        <v>109.91</v>
      </c>
      <c r="K8" s="234">
        <v>114.91</v>
      </c>
      <c r="L8" s="234">
        <v>107.55</v>
      </c>
      <c r="M8" s="234">
        <v>106.65</v>
      </c>
      <c r="N8" s="234">
        <v>114.09</v>
      </c>
    </row>
    <row r="9" spans="1:14">
      <c r="A9" s="234" t="s">
        <v>1811</v>
      </c>
      <c r="C9" s="234">
        <v>99.32</v>
      </c>
      <c r="D9" s="234">
        <v>100.66</v>
      </c>
      <c r="E9" s="234">
        <v>102.79</v>
      </c>
      <c r="F9" s="234">
        <v>109.01</v>
      </c>
      <c r="G9" s="234">
        <v>112.54</v>
      </c>
      <c r="H9" s="234">
        <v>107.64</v>
      </c>
      <c r="I9" s="234">
        <v>101.23</v>
      </c>
      <c r="J9" s="234">
        <v>95.42</v>
      </c>
      <c r="K9" s="234">
        <v>95.46</v>
      </c>
      <c r="L9" s="234">
        <v>99.07</v>
      </c>
      <c r="M9" s="234">
        <v>99.32</v>
      </c>
      <c r="N9" s="234">
        <v>123.43</v>
      </c>
    </row>
    <row r="10" spans="1:14">
      <c r="A10" s="234" t="s">
        <v>1812</v>
      </c>
      <c r="C10" s="234">
        <v>95.01</v>
      </c>
      <c r="D10" s="234">
        <v>95.96</v>
      </c>
      <c r="E10" s="234">
        <v>94.32</v>
      </c>
      <c r="F10" s="234">
        <v>95.22</v>
      </c>
      <c r="G10" s="234">
        <v>95.88</v>
      </c>
      <c r="H10" s="234">
        <v>97.07</v>
      </c>
      <c r="I10" s="234">
        <v>98.27</v>
      </c>
      <c r="J10" s="234">
        <v>97.81</v>
      </c>
      <c r="K10" s="234">
        <v>97.69</v>
      </c>
      <c r="L10" s="234">
        <v>97.62</v>
      </c>
      <c r="M10" s="234">
        <v>100</v>
      </c>
      <c r="N10" s="234">
        <v>94.25</v>
      </c>
    </row>
    <row r="11" spans="1:14">
      <c r="A11" s="234" t="s">
        <v>1813</v>
      </c>
      <c r="C11" s="234">
        <v>92.43</v>
      </c>
      <c r="D11" s="234">
        <v>90.65</v>
      </c>
      <c r="E11" s="234">
        <v>95.08</v>
      </c>
      <c r="F11" s="234">
        <v>95.48</v>
      </c>
      <c r="G11" s="234">
        <v>95.48</v>
      </c>
      <c r="H11" s="234">
        <v>96.11</v>
      </c>
      <c r="I11" s="234">
        <v>101.94</v>
      </c>
      <c r="J11" s="234">
        <v>97.38</v>
      </c>
      <c r="K11" s="234" t="s">
        <v>220</v>
      </c>
      <c r="L11" s="234" t="s">
        <v>220</v>
      </c>
      <c r="M11" s="234" t="s">
        <v>220</v>
      </c>
      <c r="N11" s="234" t="s">
        <v>220</v>
      </c>
    </row>
    <row r="12" spans="1:14">
      <c r="A12" s="234" t="s">
        <v>1814</v>
      </c>
      <c r="C12" s="234">
        <v>90.59</v>
      </c>
      <c r="D12" s="234">
        <v>80.69</v>
      </c>
      <c r="E12" s="234">
        <v>81.59</v>
      </c>
      <c r="F12" s="234">
        <v>80.08</v>
      </c>
      <c r="G12" s="234">
        <v>88.68</v>
      </c>
      <c r="H12" s="234">
        <v>100.46</v>
      </c>
      <c r="I12" s="234">
        <v>93.99</v>
      </c>
      <c r="J12" s="234">
        <v>94.71</v>
      </c>
      <c r="K12" s="234">
        <v>78.83</v>
      </c>
      <c r="L12" s="234">
        <v>86.31</v>
      </c>
      <c r="M12" s="234">
        <v>91.1</v>
      </c>
      <c r="N12" s="234">
        <v>94.05</v>
      </c>
    </row>
    <row r="13" spans="1:14">
      <c r="A13" s="234" t="s">
        <v>1815</v>
      </c>
      <c r="C13" s="234">
        <v>89.33</v>
      </c>
      <c r="D13" s="234">
        <v>95.25</v>
      </c>
      <c r="E13" s="234">
        <v>87.19</v>
      </c>
      <c r="F13" s="234">
        <v>84.04</v>
      </c>
      <c r="G13" s="234">
        <v>88.95</v>
      </c>
      <c r="H13" s="234">
        <v>94.02</v>
      </c>
      <c r="I13" s="234">
        <v>91.49</v>
      </c>
      <c r="J13" s="234">
        <v>92.68</v>
      </c>
      <c r="K13" s="234">
        <v>91.99</v>
      </c>
      <c r="L13" s="234">
        <v>93.11</v>
      </c>
      <c r="M13" s="234" t="s">
        <v>220</v>
      </c>
      <c r="N13" s="234">
        <v>96.71</v>
      </c>
    </row>
    <row r="14" spans="1:14">
      <c r="A14" s="234" t="s">
        <v>1816</v>
      </c>
      <c r="C14" s="234">
        <v>88.55</v>
      </c>
      <c r="D14" s="234">
        <v>88.83</v>
      </c>
      <c r="E14" s="234">
        <v>87.95</v>
      </c>
      <c r="F14" s="234">
        <v>87</v>
      </c>
      <c r="G14" s="234">
        <v>90.46</v>
      </c>
      <c r="H14" s="234">
        <v>89.88</v>
      </c>
      <c r="I14" s="234">
        <v>89.58</v>
      </c>
      <c r="J14" s="234">
        <v>90.13</v>
      </c>
      <c r="K14" s="234">
        <v>89.81</v>
      </c>
      <c r="L14" s="234">
        <v>87.31</v>
      </c>
      <c r="M14" s="234">
        <v>89.25</v>
      </c>
      <c r="N14" s="234">
        <v>89.04</v>
      </c>
    </row>
    <row r="15" spans="1:14">
      <c r="A15" s="234" t="s">
        <v>1817</v>
      </c>
      <c r="C15" s="234">
        <v>87.76</v>
      </c>
      <c r="D15" s="234">
        <v>90.19</v>
      </c>
      <c r="E15" s="234">
        <v>86.47</v>
      </c>
      <c r="F15" s="234">
        <v>86.44</v>
      </c>
      <c r="G15" s="234">
        <v>87.84</v>
      </c>
      <c r="H15" s="234">
        <v>89.08</v>
      </c>
      <c r="I15" s="234">
        <v>90.49</v>
      </c>
      <c r="J15" s="234">
        <v>89.92</v>
      </c>
      <c r="K15" s="234">
        <v>93.71</v>
      </c>
      <c r="L15" s="234">
        <v>92.44</v>
      </c>
      <c r="M15" s="234">
        <v>92.71</v>
      </c>
      <c r="N15" s="234">
        <v>94.89</v>
      </c>
    </row>
    <row r="16" spans="1:14">
      <c r="A16" s="234" t="s">
        <v>1818</v>
      </c>
      <c r="C16" s="234">
        <v>83.72</v>
      </c>
      <c r="D16" s="234">
        <v>83.34</v>
      </c>
      <c r="E16" s="234">
        <v>84.38</v>
      </c>
      <c r="F16" s="234">
        <v>83.76</v>
      </c>
      <c r="G16" s="234">
        <v>84.08</v>
      </c>
      <c r="H16" s="234">
        <v>85.98</v>
      </c>
      <c r="I16" s="234">
        <v>86.4</v>
      </c>
      <c r="J16" s="234">
        <v>88.36</v>
      </c>
      <c r="K16" s="234">
        <v>88.78</v>
      </c>
      <c r="L16" s="234">
        <v>78.650000000000006</v>
      </c>
      <c r="M16" s="234">
        <v>74.53</v>
      </c>
      <c r="N16" s="234">
        <v>78.75</v>
      </c>
    </row>
    <row r="17" spans="1:14">
      <c r="A17" s="234" t="s">
        <v>1819</v>
      </c>
      <c r="C17" s="234">
        <v>82.64</v>
      </c>
      <c r="D17" s="234">
        <v>79.5</v>
      </c>
      <c r="E17" s="234">
        <v>80.13</v>
      </c>
      <c r="F17" s="234">
        <v>82.83</v>
      </c>
      <c r="G17" s="234">
        <v>86.84</v>
      </c>
      <c r="H17" s="234">
        <v>89.11</v>
      </c>
      <c r="I17" s="234">
        <v>87.35</v>
      </c>
      <c r="J17" s="234">
        <v>89.09</v>
      </c>
      <c r="K17" s="234">
        <v>87.49</v>
      </c>
      <c r="L17" s="234">
        <v>87.94</v>
      </c>
      <c r="M17" s="234">
        <v>89.06</v>
      </c>
      <c r="N17" s="234">
        <v>89</v>
      </c>
    </row>
    <row r="18" spans="1:14">
      <c r="A18" s="234" t="s">
        <v>1820</v>
      </c>
      <c r="C18" s="234">
        <v>81.64</v>
      </c>
      <c r="D18" s="234">
        <v>75.58</v>
      </c>
      <c r="E18" s="234" t="s">
        <v>220</v>
      </c>
      <c r="F18" s="234" t="s">
        <v>220</v>
      </c>
      <c r="G18" s="234" t="s">
        <v>220</v>
      </c>
      <c r="H18" s="234" t="s">
        <v>220</v>
      </c>
      <c r="I18" s="234" t="s">
        <v>220</v>
      </c>
      <c r="J18" s="234" t="s">
        <v>220</v>
      </c>
      <c r="K18" s="234" t="s">
        <v>220</v>
      </c>
      <c r="L18" s="234" t="s">
        <v>220</v>
      </c>
      <c r="M18" s="234" t="s">
        <v>220</v>
      </c>
      <c r="N18" s="234" t="s">
        <v>220</v>
      </c>
    </row>
    <row r="19" spans="1:14">
      <c r="A19" s="234" t="s">
        <v>1821</v>
      </c>
      <c r="C19" s="234">
        <v>81.05</v>
      </c>
      <c r="D19" s="234">
        <v>81.48</v>
      </c>
      <c r="E19" s="234">
        <v>81.849999999999994</v>
      </c>
      <c r="F19" s="234">
        <v>82.27</v>
      </c>
      <c r="G19" s="234">
        <v>82.33</v>
      </c>
      <c r="H19" s="234">
        <v>82.27</v>
      </c>
      <c r="I19" s="234">
        <v>82.39</v>
      </c>
      <c r="J19" s="234">
        <v>83.25</v>
      </c>
      <c r="K19" s="234">
        <v>84.43</v>
      </c>
      <c r="L19" s="234">
        <v>84.33</v>
      </c>
      <c r="M19" s="234">
        <v>84.25</v>
      </c>
      <c r="N19" s="234">
        <v>84.27</v>
      </c>
    </row>
    <row r="20" spans="1:14">
      <c r="A20" s="234" t="s">
        <v>1822</v>
      </c>
      <c r="C20" s="234">
        <v>77.680000000000007</v>
      </c>
      <c r="D20" s="234">
        <v>78.44</v>
      </c>
      <c r="E20" s="234">
        <v>78.38</v>
      </c>
      <c r="F20" s="234">
        <v>78.84</v>
      </c>
      <c r="G20" s="234">
        <v>75.599999999999994</v>
      </c>
      <c r="H20" s="234">
        <v>64.900000000000006</v>
      </c>
      <c r="I20" s="234" t="s">
        <v>220</v>
      </c>
      <c r="J20" s="234" t="s">
        <v>220</v>
      </c>
      <c r="K20" s="234">
        <v>63.44</v>
      </c>
      <c r="L20" s="234">
        <v>73.27</v>
      </c>
      <c r="M20" s="234">
        <v>83.58</v>
      </c>
      <c r="N20" s="234">
        <v>83.33</v>
      </c>
    </row>
    <row r="21" spans="1:14">
      <c r="A21" s="234" t="s">
        <v>1823</v>
      </c>
      <c r="C21" s="234">
        <v>75.400000000000006</v>
      </c>
      <c r="D21" s="234">
        <v>77.91</v>
      </c>
      <c r="E21" s="234">
        <v>79.45</v>
      </c>
      <c r="F21" s="234">
        <v>80.650000000000006</v>
      </c>
      <c r="G21" s="234">
        <v>81.11</v>
      </c>
      <c r="H21" s="234">
        <v>81.88</v>
      </c>
      <c r="I21" s="234">
        <v>84.67</v>
      </c>
      <c r="J21" s="234">
        <v>84.06</v>
      </c>
      <c r="K21" s="234">
        <v>81.099999999999994</v>
      </c>
      <c r="L21" s="234">
        <v>78.84</v>
      </c>
      <c r="M21" s="234">
        <v>77.97</v>
      </c>
      <c r="N21" s="234">
        <v>79.03</v>
      </c>
    </row>
    <row r="22" spans="1:14">
      <c r="A22" s="234" t="s">
        <v>1824</v>
      </c>
      <c r="C22" s="234">
        <v>75.31</v>
      </c>
      <c r="D22" s="234">
        <v>75.650000000000006</v>
      </c>
      <c r="E22" s="234">
        <v>76.38</v>
      </c>
      <c r="F22" s="234" t="s">
        <v>220</v>
      </c>
      <c r="G22" s="234" t="s">
        <v>220</v>
      </c>
      <c r="H22" s="234" t="s">
        <v>220</v>
      </c>
      <c r="I22" s="234" t="s">
        <v>220</v>
      </c>
      <c r="J22" s="234" t="s">
        <v>220</v>
      </c>
      <c r="K22" s="234" t="s">
        <v>220</v>
      </c>
      <c r="L22" s="234" t="s">
        <v>220</v>
      </c>
      <c r="M22" s="234" t="s">
        <v>220</v>
      </c>
      <c r="N22" s="234" t="s">
        <v>220</v>
      </c>
    </row>
    <row r="23" spans="1:14">
      <c r="A23" s="234" t="s">
        <v>1825</v>
      </c>
      <c r="C23" s="234">
        <v>74.7</v>
      </c>
      <c r="D23" s="234" t="s">
        <v>220</v>
      </c>
      <c r="E23" s="234" t="s">
        <v>220</v>
      </c>
      <c r="F23" s="234">
        <v>64.599999999999994</v>
      </c>
      <c r="G23" s="234">
        <v>65.209999999999994</v>
      </c>
      <c r="H23" s="234">
        <v>72.540000000000006</v>
      </c>
      <c r="I23" s="234">
        <v>71.47</v>
      </c>
      <c r="J23" s="234">
        <v>75.84</v>
      </c>
      <c r="K23" s="234" t="s">
        <v>220</v>
      </c>
      <c r="L23" s="234" t="s">
        <v>220</v>
      </c>
      <c r="M23" s="234" t="s">
        <v>220</v>
      </c>
      <c r="N23" s="234" t="s">
        <v>220</v>
      </c>
    </row>
    <row r="24" spans="1:14">
      <c r="A24" s="234" t="s">
        <v>1826</v>
      </c>
      <c r="C24" s="234">
        <v>74.23</v>
      </c>
      <c r="D24" s="234" t="s">
        <v>220</v>
      </c>
      <c r="E24" s="234" t="s">
        <v>220</v>
      </c>
      <c r="F24" s="234">
        <v>84.25</v>
      </c>
      <c r="G24" s="234">
        <v>90.66</v>
      </c>
      <c r="H24" s="234">
        <v>92.43</v>
      </c>
      <c r="I24" s="234">
        <v>93.51</v>
      </c>
      <c r="J24" s="234">
        <v>87.97</v>
      </c>
      <c r="K24" s="234">
        <v>79.39</v>
      </c>
      <c r="L24" s="234">
        <v>75.63</v>
      </c>
      <c r="M24" s="234">
        <v>75.510000000000005</v>
      </c>
      <c r="N24" s="234">
        <v>79.89</v>
      </c>
    </row>
    <row r="25" spans="1:14">
      <c r="A25" s="234" t="s">
        <v>1827</v>
      </c>
      <c r="C25" s="234">
        <v>73.959999999999994</v>
      </c>
      <c r="D25" s="234">
        <v>77.989999999999995</v>
      </c>
      <c r="E25" s="234">
        <v>75.290000000000006</v>
      </c>
      <c r="F25" s="234">
        <v>72.45</v>
      </c>
      <c r="G25" s="234">
        <v>72.88</v>
      </c>
      <c r="H25" s="234">
        <v>73.13</v>
      </c>
      <c r="I25" s="234">
        <v>74.38</v>
      </c>
      <c r="J25" s="234">
        <v>72.849999999999994</v>
      </c>
      <c r="K25" s="234">
        <v>73.72</v>
      </c>
      <c r="L25" s="234">
        <v>70.25</v>
      </c>
      <c r="M25" s="234">
        <v>71.75</v>
      </c>
      <c r="N25" s="234">
        <v>74.2</v>
      </c>
    </row>
    <row r="26" spans="1:14">
      <c r="A26" s="234" t="s">
        <v>1828</v>
      </c>
      <c r="C26" s="234">
        <v>73.34</v>
      </c>
      <c r="D26" s="234">
        <v>70.31</v>
      </c>
      <c r="E26" s="234">
        <v>69.88</v>
      </c>
      <c r="F26" s="234">
        <v>70.680000000000007</v>
      </c>
      <c r="G26" s="234">
        <v>72.239999999999995</v>
      </c>
      <c r="H26" s="234">
        <v>73.08</v>
      </c>
      <c r="I26" s="234">
        <v>73.33</v>
      </c>
      <c r="J26" s="234">
        <v>75.45</v>
      </c>
      <c r="K26" s="234">
        <v>79.08</v>
      </c>
      <c r="L26" s="234" t="s">
        <v>220</v>
      </c>
      <c r="M26" s="234" t="s">
        <v>220</v>
      </c>
      <c r="N26" s="234" t="s">
        <v>220</v>
      </c>
    </row>
    <row r="27" spans="1:14">
      <c r="A27" s="234" t="s">
        <v>1829</v>
      </c>
      <c r="C27" s="234">
        <v>73.03</v>
      </c>
      <c r="D27" s="234">
        <v>72.930000000000007</v>
      </c>
      <c r="E27" s="234">
        <v>72.02</v>
      </c>
      <c r="F27" s="234">
        <v>74.489999999999995</v>
      </c>
      <c r="G27" s="234">
        <v>74.819999999999993</v>
      </c>
      <c r="H27" s="234">
        <v>78.290000000000006</v>
      </c>
      <c r="I27" s="234">
        <v>76.489999999999995</v>
      </c>
      <c r="J27" s="234">
        <v>76.02</v>
      </c>
      <c r="K27" s="234">
        <v>76.319999999999993</v>
      </c>
      <c r="L27" s="234">
        <v>73.88</v>
      </c>
      <c r="M27" s="234">
        <v>71.31</v>
      </c>
      <c r="N27" s="234">
        <v>71.14</v>
      </c>
    </row>
    <row r="28" spans="1:14">
      <c r="A28" s="234" t="s">
        <v>1830</v>
      </c>
      <c r="C28" s="234">
        <v>72.64</v>
      </c>
      <c r="D28" s="234">
        <v>74.69</v>
      </c>
      <c r="E28" s="234">
        <v>77.489999999999995</v>
      </c>
      <c r="F28" s="234">
        <v>78.02</v>
      </c>
      <c r="G28" s="234">
        <v>77.709999999999994</v>
      </c>
      <c r="H28" s="234">
        <v>76.790000000000006</v>
      </c>
      <c r="I28" s="234">
        <v>74.42</v>
      </c>
      <c r="J28" s="234">
        <v>79.92</v>
      </c>
      <c r="K28" s="234">
        <v>78.680000000000007</v>
      </c>
      <c r="L28" s="234">
        <v>78.650000000000006</v>
      </c>
      <c r="M28" s="234">
        <v>77.739999999999995</v>
      </c>
      <c r="N28" s="234">
        <v>75.23</v>
      </c>
    </row>
    <row r="29" spans="1:14">
      <c r="A29" s="234" t="s">
        <v>1831</v>
      </c>
      <c r="C29" s="234">
        <v>71.650000000000006</v>
      </c>
      <c r="D29" s="234">
        <v>72.430000000000007</v>
      </c>
      <c r="E29" s="234">
        <v>71.790000000000006</v>
      </c>
      <c r="F29" s="234">
        <v>70.38</v>
      </c>
      <c r="G29" s="234">
        <v>70.03</v>
      </c>
      <c r="H29" s="234">
        <v>69.709999999999994</v>
      </c>
      <c r="I29" s="234">
        <v>70.17</v>
      </c>
      <c r="J29" s="234">
        <v>69.37</v>
      </c>
      <c r="K29" s="234">
        <v>69.47</v>
      </c>
      <c r="L29" s="234">
        <v>67.94</v>
      </c>
      <c r="M29" s="234" t="s">
        <v>220</v>
      </c>
      <c r="N29" s="234" t="s">
        <v>220</v>
      </c>
    </row>
    <row r="30" spans="1:14">
      <c r="A30" s="234" t="s">
        <v>1832</v>
      </c>
      <c r="C30" s="234">
        <v>71.37</v>
      </c>
      <c r="D30" s="234">
        <v>74.62</v>
      </c>
      <c r="E30" s="234">
        <v>75.11</v>
      </c>
      <c r="F30" s="234">
        <v>77.709999999999994</v>
      </c>
      <c r="G30" s="234">
        <v>79.8</v>
      </c>
      <c r="H30" s="234">
        <v>78.23</v>
      </c>
      <c r="I30" s="234">
        <v>73.91</v>
      </c>
      <c r="J30" s="234">
        <v>77.12</v>
      </c>
      <c r="K30" s="234">
        <v>87.15</v>
      </c>
      <c r="L30" s="234" t="s">
        <v>220</v>
      </c>
      <c r="M30" s="234" t="s">
        <v>220</v>
      </c>
      <c r="N30" s="234" t="s">
        <v>220</v>
      </c>
    </row>
    <row r="31" spans="1:14">
      <c r="A31" s="234" t="s">
        <v>1833</v>
      </c>
      <c r="C31" s="234">
        <v>71.31</v>
      </c>
      <c r="D31" s="234">
        <v>71.44</v>
      </c>
      <c r="E31" s="234">
        <v>70.3</v>
      </c>
      <c r="F31" s="234">
        <v>70.11</v>
      </c>
      <c r="G31" s="234">
        <v>69.069999999999993</v>
      </c>
      <c r="H31" s="234">
        <v>66.11</v>
      </c>
      <c r="I31" s="234">
        <v>67.23</v>
      </c>
      <c r="J31" s="234">
        <v>72.73</v>
      </c>
      <c r="K31" s="234">
        <v>74.98</v>
      </c>
      <c r="L31" s="234">
        <v>69.92</v>
      </c>
      <c r="M31" s="234">
        <v>69.64</v>
      </c>
      <c r="N31" s="234">
        <v>70.59</v>
      </c>
    </row>
    <row r="32" spans="1:14">
      <c r="A32" s="234" t="s">
        <v>1834</v>
      </c>
      <c r="C32" s="234">
        <v>70.849999999999994</v>
      </c>
      <c r="D32" s="234">
        <v>69.239999999999995</v>
      </c>
      <c r="E32" s="234">
        <v>75.95</v>
      </c>
      <c r="F32" s="234">
        <v>71.680000000000007</v>
      </c>
      <c r="G32" s="234">
        <v>76.11</v>
      </c>
      <c r="H32" s="234">
        <v>79.209999999999994</v>
      </c>
      <c r="I32" s="234" t="s">
        <v>220</v>
      </c>
      <c r="J32" s="234" t="s">
        <v>220</v>
      </c>
      <c r="K32" s="234">
        <v>71.150000000000006</v>
      </c>
      <c r="L32" s="234">
        <v>71.83</v>
      </c>
      <c r="M32" s="234">
        <v>73.260000000000005</v>
      </c>
      <c r="N32" s="234">
        <v>73.349999999999994</v>
      </c>
    </row>
    <row r="33" spans="1:14">
      <c r="A33" s="234" t="s">
        <v>1835</v>
      </c>
      <c r="C33" s="234">
        <v>70.8</v>
      </c>
      <c r="D33" s="234">
        <v>80.209999999999994</v>
      </c>
      <c r="E33" s="234">
        <v>81.16</v>
      </c>
      <c r="F33" s="234">
        <v>77.59</v>
      </c>
      <c r="G33" s="234">
        <v>81.53</v>
      </c>
      <c r="H33" s="234">
        <v>82.74</v>
      </c>
      <c r="I33" s="234">
        <v>87.93</v>
      </c>
      <c r="J33" s="234" t="s">
        <v>220</v>
      </c>
      <c r="K33" s="234" t="s">
        <v>220</v>
      </c>
      <c r="L33" s="234" t="s">
        <v>220</v>
      </c>
      <c r="M33" s="234" t="s">
        <v>220</v>
      </c>
      <c r="N33" s="234" t="s">
        <v>220</v>
      </c>
    </row>
    <row r="34" spans="1:14">
      <c r="A34" s="234" t="s">
        <v>1836</v>
      </c>
      <c r="C34" s="234">
        <v>70.52</v>
      </c>
      <c r="D34" s="234">
        <v>71.41</v>
      </c>
      <c r="E34" s="234">
        <v>69.069999999999993</v>
      </c>
      <c r="F34" s="234">
        <v>67.84</v>
      </c>
      <c r="G34" s="234">
        <v>65.709999999999994</v>
      </c>
      <c r="H34" s="234">
        <v>68.45</v>
      </c>
      <c r="I34" s="234">
        <v>69.95</v>
      </c>
      <c r="J34" s="234">
        <v>66.47</v>
      </c>
      <c r="K34" s="234">
        <v>68.16</v>
      </c>
      <c r="L34" s="234">
        <v>63.14</v>
      </c>
      <c r="M34" s="234">
        <v>61.98</v>
      </c>
      <c r="N34" s="234">
        <v>63.13</v>
      </c>
    </row>
    <row r="35" spans="1:14">
      <c r="A35" s="234" t="s">
        <v>1837</v>
      </c>
      <c r="C35" s="234">
        <v>70.37</v>
      </c>
      <c r="D35" s="234">
        <v>72.900000000000006</v>
      </c>
      <c r="E35" s="234">
        <v>71.7</v>
      </c>
      <c r="F35" s="234">
        <v>77.77</v>
      </c>
      <c r="G35" s="234">
        <v>75.099999999999994</v>
      </c>
      <c r="H35" s="234">
        <v>72.040000000000006</v>
      </c>
      <c r="I35" s="234" t="s">
        <v>220</v>
      </c>
      <c r="J35" s="234">
        <v>75.58</v>
      </c>
      <c r="K35" s="234">
        <v>74.069999999999993</v>
      </c>
      <c r="L35" s="234">
        <v>73.06</v>
      </c>
      <c r="M35" s="234">
        <v>72.37</v>
      </c>
      <c r="N35" s="234">
        <v>73.680000000000007</v>
      </c>
    </row>
    <row r="36" spans="1:14">
      <c r="A36" s="234" t="s">
        <v>1838</v>
      </c>
      <c r="C36" s="234">
        <v>69.92</v>
      </c>
      <c r="D36" s="234">
        <v>70.92</v>
      </c>
      <c r="E36" s="234">
        <v>75.89</v>
      </c>
      <c r="F36" s="234">
        <v>81.19</v>
      </c>
      <c r="G36" s="234">
        <v>83.99</v>
      </c>
      <c r="H36" s="234">
        <v>86.09</v>
      </c>
      <c r="I36" s="234">
        <v>88.38</v>
      </c>
      <c r="J36" s="234">
        <v>89.61</v>
      </c>
      <c r="K36" s="234">
        <v>71.02</v>
      </c>
      <c r="L36" s="234">
        <v>72.58</v>
      </c>
      <c r="M36" s="234">
        <v>76.58</v>
      </c>
      <c r="N36" s="234">
        <v>68.36</v>
      </c>
    </row>
    <row r="37" spans="1:14">
      <c r="A37" s="234" t="s">
        <v>1839</v>
      </c>
      <c r="C37" s="234">
        <v>69.77</v>
      </c>
      <c r="D37" s="234">
        <v>71.28</v>
      </c>
      <c r="E37" s="234">
        <v>69.16</v>
      </c>
      <c r="F37" s="234">
        <v>69.36</v>
      </c>
      <c r="G37" s="234">
        <v>69.64</v>
      </c>
      <c r="H37" s="234">
        <v>68.98</v>
      </c>
      <c r="I37" s="234">
        <v>68.95</v>
      </c>
      <c r="J37" s="234">
        <v>69.989999999999995</v>
      </c>
      <c r="K37" s="234">
        <v>71.33</v>
      </c>
      <c r="L37" s="234">
        <v>73.92</v>
      </c>
      <c r="M37" s="234">
        <v>75.260000000000005</v>
      </c>
      <c r="N37" s="234">
        <v>74.709999999999994</v>
      </c>
    </row>
    <row r="38" spans="1:14">
      <c r="A38" s="234" t="s">
        <v>1840</v>
      </c>
      <c r="C38" s="234">
        <v>69.72</v>
      </c>
      <c r="D38" s="234">
        <v>75.150000000000006</v>
      </c>
      <c r="E38" s="234">
        <v>79.33</v>
      </c>
      <c r="F38" s="234">
        <v>72.42</v>
      </c>
      <c r="G38" s="234">
        <v>71.75</v>
      </c>
      <c r="H38" s="234">
        <v>72.62</v>
      </c>
      <c r="I38" s="234">
        <v>73.97</v>
      </c>
      <c r="J38" s="234">
        <v>73.17</v>
      </c>
      <c r="K38" s="234">
        <v>71.739999999999995</v>
      </c>
      <c r="L38" s="234">
        <v>69.11</v>
      </c>
      <c r="M38" s="234">
        <v>66.58</v>
      </c>
      <c r="N38" s="234">
        <v>70.959999999999994</v>
      </c>
    </row>
    <row r="39" spans="1:14">
      <c r="A39" s="234" t="s">
        <v>1841</v>
      </c>
      <c r="C39" s="234">
        <v>69.05</v>
      </c>
      <c r="D39" s="234">
        <v>70.64</v>
      </c>
      <c r="E39" s="234">
        <v>69.91</v>
      </c>
      <c r="F39" s="234">
        <v>66.34</v>
      </c>
      <c r="G39" s="234">
        <v>66.400000000000006</v>
      </c>
      <c r="H39" s="234">
        <v>64.88</v>
      </c>
      <c r="I39" s="234">
        <v>64.47</v>
      </c>
      <c r="J39" s="234">
        <v>64.540000000000006</v>
      </c>
      <c r="K39" s="234">
        <v>60.95</v>
      </c>
      <c r="L39" s="234">
        <v>59.48</v>
      </c>
      <c r="M39" s="234">
        <v>62</v>
      </c>
      <c r="N39" s="234">
        <v>64.760000000000005</v>
      </c>
    </row>
    <row r="40" spans="1:14">
      <c r="A40" s="234" t="s">
        <v>1842</v>
      </c>
      <c r="C40" s="234">
        <v>68.239999999999995</v>
      </c>
      <c r="D40" s="234">
        <v>71.55</v>
      </c>
      <c r="E40" s="234">
        <v>68.61</v>
      </c>
      <c r="F40" s="234">
        <v>71.33</v>
      </c>
      <c r="G40" s="234">
        <v>73.209999999999994</v>
      </c>
      <c r="H40" s="234">
        <v>63.29</v>
      </c>
      <c r="I40" s="234">
        <v>65.56</v>
      </c>
      <c r="J40" s="234">
        <v>67.290000000000006</v>
      </c>
      <c r="K40" s="234">
        <v>65.36</v>
      </c>
      <c r="L40" s="234">
        <v>58.92</v>
      </c>
      <c r="M40" s="234" t="s">
        <v>220</v>
      </c>
      <c r="N40" s="234" t="s">
        <v>220</v>
      </c>
    </row>
    <row r="41" spans="1:14">
      <c r="A41" s="234" t="s">
        <v>1843</v>
      </c>
      <c r="C41" s="234">
        <v>67.930000000000007</v>
      </c>
      <c r="D41" s="234" t="s">
        <v>220</v>
      </c>
      <c r="E41" s="234">
        <v>70.84</v>
      </c>
      <c r="F41" s="234">
        <v>68.510000000000005</v>
      </c>
      <c r="G41" s="234">
        <v>68.260000000000005</v>
      </c>
      <c r="H41" s="234">
        <v>68.02</v>
      </c>
      <c r="I41" s="234">
        <v>68.069999999999993</v>
      </c>
      <c r="J41" s="234" t="s">
        <v>220</v>
      </c>
      <c r="K41" s="234">
        <v>65.53</v>
      </c>
      <c r="L41" s="234">
        <v>68.14</v>
      </c>
      <c r="M41" s="234" t="s">
        <v>220</v>
      </c>
      <c r="N41" s="234" t="s">
        <v>220</v>
      </c>
    </row>
    <row r="42" spans="1:14">
      <c r="A42" s="234" t="s">
        <v>1844</v>
      </c>
      <c r="C42" s="234">
        <v>66.27</v>
      </c>
      <c r="D42" s="234">
        <v>67.12</v>
      </c>
      <c r="E42" s="234">
        <v>67.13</v>
      </c>
      <c r="F42" s="234">
        <v>67.540000000000006</v>
      </c>
      <c r="G42" s="234">
        <v>69.8</v>
      </c>
      <c r="H42" s="234">
        <v>71.36</v>
      </c>
      <c r="I42" s="234">
        <v>67.510000000000005</v>
      </c>
      <c r="J42" s="234">
        <v>68.2</v>
      </c>
      <c r="K42" s="234">
        <v>66.23</v>
      </c>
      <c r="L42" s="234">
        <v>66.510000000000005</v>
      </c>
      <c r="M42" s="234">
        <v>65.680000000000007</v>
      </c>
      <c r="N42" s="234">
        <v>64.56</v>
      </c>
    </row>
    <row r="43" spans="1:14">
      <c r="A43" s="234" t="s">
        <v>1845</v>
      </c>
      <c r="C43" s="234">
        <v>66.12</v>
      </c>
      <c r="D43" s="234">
        <v>66.12</v>
      </c>
      <c r="E43" s="234">
        <v>66.77</v>
      </c>
      <c r="F43" s="234">
        <v>68.03</v>
      </c>
      <c r="G43" s="234">
        <v>68.03</v>
      </c>
      <c r="H43" s="234">
        <v>67.349999999999994</v>
      </c>
      <c r="I43" s="234">
        <v>66.88</v>
      </c>
      <c r="J43" s="234">
        <v>65.94</v>
      </c>
      <c r="K43" s="234">
        <v>66.16</v>
      </c>
      <c r="L43" s="234" t="s">
        <v>220</v>
      </c>
      <c r="M43" s="234" t="s">
        <v>220</v>
      </c>
      <c r="N43" s="234" t="s">
        <v>220</v>
      </c>
    </row>
    <row r="44" spans="1:14">
      <c r="A44" s="234" t="s">
        <v>1846</v>
      </c>
      <c r="C44" s="234">
        <v>65.91</v>
      </c>
      <c r="D44" s="234" t="s">
        <v>220</v>
      </c>
      <c r="E44" s="234">
        <v>70.430000000000007</v>
      </c>
      <c r="F44" s="234">
        <v>69.680000000000007</v>
      </c>
      <c r="G44" s="234">
        <v>69.09</v>
      </c>
      <c r="H44" s="234">
        <v>73.290000000000006</v>
      </c>
      <c r="I44" s="234">
        <v>69.41</v>
      </c>
      <c r="J44" s="234">
        <v>71.05</v>
      </c>
      <c r="K44" s="234">
        <v>70.63</v>
      </c>
      <c r="L44" s="234">
        <v>67.2</v>
      </c>
      <c r="M44" s="234">
        <v>66.180000000000007</v>
      </c>
      <c r="N44" s="234" t="s">
        <v>220</v>
      </c>
    </row>
    <row r="45" spans="1:14">
      <c r="A45" s="234" t="s">
        <v>1847</v>
      </c>
      <c r="C45" s="234">
        <v>65.69</v>
      </c>
      <c r="D45" s="234">
        <v>64.069999999999993</v>
      </c>
      <c r="E45" s="234">
        <v>64.06</v>
      </c>
      <c r="F45" s="234">
        <v>62.38</v>
      </c>
      <c r="G45" s="234">
        <v>62.23</v>
      </c>
      <c r="H45" s="234">
        <v>66.05</v>
      </c>
      <c r="I45" s="234">
        <v>68.27</v>
      </c>
      <c r="J45" s="234" t="s">
        <v>220</v>
      </c>
      <c r="K45" s="234" t="s">
        <v>220</v>
      </c>
      <c r="L45" s="234" t="s">
        <v>220</v>
      </c>
      <c r="M45" s="234" t="s">
        <v>220</v>
      </c>
      <c r="N45" s="234" t="s">
        <v>220</v>
      </c>
    </row>
    <row r="46" spans="1:14">
      <c r="A46" s="234" t="s">
        <v>1848</v>
      </c>
      <c r="C46" s="234">
        <v>65.56</v>
      </c>
      <c r="D46" s="234">
        <v>65.81</v>
      </c>
      <c r="E46" s="234">
        <v>64.099999999999994</v>
      </c>
      <c r="F46" s="234">
        <v>64.67</v>
      </c>
      <c r="G46" s="234">
        <v>66.010000000000005</v>
      </c>
      <c r="H46" s="234" t="s">
        <v>220</v>
      </c>
      <c r="I46" s="234">
        <v>70.22</v>
      </c>
      <c r="J46" s="234">
        <v>68.39</v>
      </c>
      <c r="K46" s="234" t="s">
        <v>220</v>
      </c>
      <c r="L46" s="234">
        <v>62.75</v>
      </c>
      <c r="M46" s="234">
        <v>61.96</v>
      </c>
      <c r="N46" s="234" t="s">
        <v>220</v>
      </c>
    </row>
    <row r="47" spans="1:14">
      <c r="A47" s="234" t="s">
        <v>1849</v>
      </c>
      <c r="C47" s="234">
        <v>65.55</v>
      </c>
      <c r="D47" s="234">
        <v>67.099999999999994</v>
      </c>
      <c r="E47" s="234">
        <v>64.14</v>
      </c>
      <c r="F47" s="234">
        <v>63.77</v>
      </c>
      <c r="G47" s="234">
        <v>62.96</v>
      </c>
      <c r="H47" s="234">
        <v>63.28</v>
      </c>
      <c r="I47" s="234">
        <v>63.64</v>
      </c>
      <c r="J47" s="234">
        <v>63.89</v>
      </c>
      <c r="K47" s="234">
        <v>64.91</v>
      </c>
      <c r="L47" s="234">
        <v>64.67</v>
      </c>
      <c r="M47" s="234">
        <v>64.83</v>
      </c>
      <c r="N47" s="234">
        <v>65.94</v>
      </c>
    </row>
    <row r="48" spans="1:14">
      <c r="A48" s="234" t="s">
        <v>1850</v>
      </c>
      <c r="C48" s="234">
        <v>64.08</v>
      </c>
      <c r="D48" s="234">
        <v>65.17</v>
      </c>
      <c r="E48" s="234" t="s">
        <v>220</v>
      </c>
      <c r="F48" s="234" t="s">
        <v>220</v>
      </c>
      <c r="G48" s="234">
        <v>70.72</v>
      </c>
      <c r="H48" s="234">
        <v>80.260000000000005</v>
      </c>
      <c r="I48" s="234">
        <v>88.69</v>
      </c>
      <c r="J48" s="234" t="s">
        <v>220</v>
      </c>
      <c r="K48" s="234" t="s">
        <v>220</v>
      </c>
      <c r="L48" s="234">
        <v>59.05</v>
      </c>
      <c r="M48" s="234" t="s">
        <v>220</v>
      </c>
      <c r="N48" s="234" t="s">
        <v>220</v>
      </c>
    </row>
    <row r="49" spans="1:14">
      <c r="A49" s="234" t="s">
        <v>1851</v>
      </c>
      <c r="C49" s="234">
        <v>63.46</v>
      </c>
      <c r="D49" s="234">
        <v>64.260000000000005</v>
      </c>
      <c r="E49" s="234">
        <v>64.97</v>
      </c>
      <c r="F49" s="234">
        <v>64.48</v>
      </c>
      <c r="G49" s="234">
        <v>65.28</v>
      </c>
      <c r="H49" s="234">
        <v>66.290000000000006</v>
      </c>
      <c r="I49" s="234">
        <v>65.849999999999994</v>
      </c>
      <c r="J49" s="234">
        <v>63.2</v>
      </c>
      <c r="K49" s="234">
        <v>63.27</v>
      </c>
      <c r="L49" s="234">
        <v>64.94</v>
      </c>
      <c r="M49" s="234">
        <v>66.94</v>
      </c>
      <c r="N49" s="234">
        <v>69.39</v>
      </c>
    </row>
    <row r="50" spans="1:14">
      <c r="A50" s="234" t="s">
        <v>1852</v>
      </c>
      <c r="C50" s="234">
        <v>63.25</v>
      </c>
      <c r="D50" s="234" t="s">
        <v>220</v>
      </c>
      <c r="E50" s="234" t="s">
        <v>220</v>
      </c>
      <c r="F50" s="234" t="s">
        <v>220</v>
      </c>
      <c r="G50" s="234" t="s">
        <v>220</v>
      </c>
      <c r="H50" s="234" t="s">
        <v>220</v>
      </c>
      <c r="I50" s="234" t="s">
        <v>220</v>
      </c>
      <c r="J50" s="234" t="s">
        <v>220</v>
      </c>
      <c r="K50" s="234" t="s">
        <v>220</v>
      </c>
      <c r="L50" s="234" t="s">
        <v>220</v>
      </c>
      <c r="M50" s="234" t="s">
        <v>220</v>
      </c>
      <c r="N50" s="234" t="s">
        <v>220</v>
      </c>
    </row>
    <row r="51" spans="1:14">
      <c r="A51" s="234" t="s">
        <v>1853</v>
      </c>
      <c r="C51" s="234">
        <v>62.74</v>
      </c>
      <c r="D51" s="234">
        <v>62.76</v>
      </c>
      <c r="E51" s="234">
        <v>65.540000000000006</v>
      </c>
      <c r="F51" s="234">
        <v>68.62</v>
      </c>
      <c r="G51" s="234">
        <v>69.849999999999994</v>
      </c>
      <c r="H51" s="234">
        <v>68.81</v>
      </c>
      <c r="I51" s="234">
        <v>69.31</v>
      </c>
      <c r="J51" s="234">
        <v>66.72</v>
      </c>
      <c r="K51" s="234">
        <v>67.349999999999994</v>
      </c>
      <c r="L51" s="234">
        <v>69.31</v>
      </c>
      <c r="M51" s="234">
        <v>68.34</v>
      </c>
      <c r="N51" s="234">
        <v>67.14</v>
      </c>
    </row>
    <row r="52" spans="1:14">
      <c r="A52" s="234" t="s">
        <v>1854</v>
      </c>
      <c r="C52" s="234">
        <v>61.95</v>
      </c>
      <c r="D52" s="234">
        <v>63.09</v>
      </c>
      <c r="E52" s="234">
        <v>63.56</v>
      </c>
      <c r="F52" s="234">
        <v>64.23</v>
      </c>
      <c r="G52" s="234">
        <v>67.84</v>
      </c>
      <c r="H52" s="234">
        <v>68.31</v>
      </c>
      <c r="I52" s="234">
        <v>68.2</v>
      </c>
      <c r="J52" s="234">
        <v>67.16</v>
      </c>
      <c r="K52" s="234" t="s">
        <v>220</v>
      </c>
      <c r="L52" s="234" t="s">
        <v>220</v>
      </c>
      <c r="M52" s="234">
        <v>64.08</v>
      </c>
      <c r="N52" s="234">
        <v>68.59</v>
      </c>
    </row>
    <row r="53" spans="1:14">
      <c r="A53" s="234" t="s">
        <v>1855</v>
      </c>
      <c r="C53" s="234">
        <v>61.08</v>
      </c>
      <c r="D53" s="234">
        <v>64.11</v>
      </c>
      <c r="E53" s="234">
        <v>64.81</v>
      </c>
      <c r="F53" s="234">
        <v>66.17</v>
      </c>
      <c r="G53" s="234">
        <v>67.67</v>
      </c>
      <c r="H53" s="234">
        <v>66</v>
      </c>
      <c r="I53" s="234">
        <v>74.31</v>
      </c>
      <c r="J53" s="234" t="s">
        <v>220</v>
      </c>
      <c r="K53" s="234">
        <v>69.87</v>
      </c>
      <c r="L53" s="234">
        <v>70.55</v>
      </c>
      <c r="M53" s="234" t="s">
        <v>220</v>
      </c>
      <c r="N53" s="234" t="s">
        <v>220</v>
      </c>
    </row>
    <row r="54" spans="1:14">
      <c r="A54" s="234" t="s">
        <v>1856</v>
      </c>
      <c r="C54" s="234">
        <v>61.01</v>
      </c>
      <c r="D54" s="234">
        <v>61.97</v>
      </c>
      <c r="E54" s="234">
        <v>61.45</v>
      </c>
      <c r="F54" s="234">
        <v>61.36</v>
      </c>
      <c r="G54" s="234">
        <v>61.43</v>
      </c>
      <c r="H54" s="234">
        <v>61.21</v>
      </c>
      <c r="I54" s="234">
        <v>61.88</v>
      </c>
      <c r="J54" s="234">
        <v>62.1</v>
      </c>
      <c r="K54" s="234">
        <v>64.23</v>
      </c>
      <c r="L54" s="234" t="s">
        <v>220</v>
      </c>
      <c r="M54" s="234" t="s">
        <v>220</v>
      </c>
      <c r="N54" s="234" t="s">
        <v>220</v>
      </c>
    </row>
    <row r="55" spans="1:14">
      <c r="A55" s="234" t="s">
        <v>1857</v>
      </c>
      <c r="C55" s="234">
        <v>59.37</v>
      </c>
      <c r="D55" s="234">
        <v>58.72</v>
      </c>
      <c r="E55" s="234">
        <v>59.06</v>
      </c>
      <c r="F55" s="234">
        <v>60.47</v>
      </c>
      <c r="G55" s="234">
        <v>61.9</v>
      </c>
      <c r="H55" s="234">
        <v>61.24</v>
      </c>
      <c r="I55" s="234">
        <v>59.67</v>
      </c>
      <c r="J55" s="234">
        <v>58.26</v>
      </c>
      <c r="K55" s="234">
        <v>59.59</v>
      </c>
      <c r="L55" s="234">
        <v>60.3</v>
      </c>
      <c r="M55" s="234">
        <v>60.71</v>
      </c>
      <c r="N55" s="234">
        <v>60.06</v>
      </c>
    </row>
    <row r="56" spans="1:14">
      <c r="A56" s="234" t="s">
        <v>1858</v>
      </c>
      <c r="C56" s="234">
        <v>59.31</v>
      </c>
      <c r="D56" s="234">
        <v>64.64</v>
      </c>
      <c r="E56" s="234">
        <v>66.069999999999993</v>
      </c>
      <c r="F56" s="234">
        <v>68.25</v>
      </c>
      <c r="G56" s="234">
        <v>67.510000000000005</v>
      </c>
      <c r="H56" s="234">
        <v>65.98</v>
      </c>
      <c r="I56" s="234" t="s">
        <v>220</v>
      </c>
      <c r="J56" s="234" t="s">
        <v>220</v>
      </c>
      <c r="K56" s="234" t="s">
        <v>220</v>
      </c>
      <c r="L56" s="234" t="s">
        <v>220</v>
      </c>
      <c r="M56" s="234" t="s">
        <v>220</v>
      </c>
      <c r="N56" s="234" t="s">
        <v>220</v>
      </c>
    </row>
    <row r="57" spans="1:14">
      <c r="A57" s="234" t="s">
        <v>1859</v>
      </c>
      <c r="C57" s="234">
        <v>58.33</v>
      </c>
      <c r="D57" s="234">
        <v>56.48</v>
      </c>
      <c r="E57" s="234">
        <v>56.08</v>
      </c>
      <c r="F57" s="234">
        <v>56.65</v>
      </c>
      <c r="G57" s="234">
        <v>62.28</v>
      </c>
      <c r="H57" s="234">
        <v>63.84</v>
      </c>
      <c r="I57" s="234">
        <v>64.599999999999994</v>
      </c>
      <c r="J57" s="234">
        <v>67.989999999999995</v>
      </c>
      <c r="K57" s="234">
        <v>71.260000000000005</v>
      </c>
      <c r="L57" s="234" t="s">
        <v>220</v>
      </c>
      <c r="M57" s="234" t="s">
        <v>220</v>
      </c>
      <c r="N57" s="234" t="s">
        <v>220</v>
      </c>
    </row>
    <row r="58" spans="1:14">
      <c r="A58" s="234" t="s">
        <v>1860</v>
      </c>
      <c r="C58" s="234">
        <v>58.09</v>
      </c>
      <c r="D58" s="234" t="s">
        <v>220</v>
      </c>
      <c r="E58" s="234" t="s">
        <v>220</v>
      </c>
      <c r="F58" s="234" t="s">
        <v>220</v>
      </c>
      <c r="G58" s="234" t="s">
        <v>220</v>
      </c>
      <c r="H58" s="234" t="s">
        <v>220</v>
      </c>
      <c r="I58" s="234" t="s">
        <v>220</v>
      </c>
      <c r="J58" s="234" t="s">
        <v>220</v>
      </c>
      <c r="K58" s="234" t="s">
        <v>220</v>
      </c>
      <c r="L58" s="234" t="s">
        <v>220</v>
      </c>
      <c r="M58" s="234" t="s">
        <v>220</v>
      </c>
      <c r="N58" s="234" t="s">
        <v>220</v>
      </c>
    </row>
    <row r="59" spans="1:14">
      <c r="A59" s="234" t="s">
        <v>1861</v>
      </c>
      <c r="C59" s="234">
        <v>56.25</v>
      </c>
      <c r="D59" s="234" t="s">
        <v>220</v>
      </c>
      <c r="E59" s="234" t="s">
        <v>220</v>
      </c>
      <c r="F59" s="234" t="s">
        <v>220</v>
      </c>
      <c r="G59" s="234" t="s">
        <v>220</v>
      </c>
      <c r="H59" s="234" t="s">
        <v>220</v>
      </c>
      <c r="I59" s="234" t="s">
        <v>220</v>
      </c>
      <c r="J59" s="234" t="s">
        <v>220</v>
      </c>
      <c r="K59" s="234" t="s">
        <v>220</v>
      </c>
      <c r="L59" s="234" t="s">
        <v>220</v>
      </c>
      <c r="M59" s="234" t="s">
        <v>220</v>
      </c>
      <c r="N59" s="234" t="s">
        <v>220</v>
      </c>
    </row>
    <row r="60" spans="1:14">
      <c r="A60" s="234" t="s">
        <v>1862</v>
      </c>
      <c r="C60" s="234">
        <v>55.52</v>
      </c>
      <c r="D60" s="234">
        <v>54.8</v>
      </c>
      <c r="E60" s="234">
        <v>54.76</v>
      </c>
      <c r="F60" s="234">
        <v>56.18</v>
      </c>
      <c r="G60" s="234">
        <v>56.51</v>
      </c>
      <c r="H60" s="234">
        <v>55.74</v>
      </c>
      <c r="I60" s="234">
        <v>55.29</v>
      </c>
      <c r="J60" s="234">
        <v>55.06</v>
      </c>
      <c r="K60" s="234">
        <v>54.99</v>
      </c>
      <c r="L60" s="234" t="s">
        <v>220</v>
      </c>
      <c r="M60" s="234" t="s">
        <v>220</v>
      </c>
      <c r="N60" s="234">
        <v>56.02</v>
      </c>
    </row>
    <row r="61" spans="1:14">
      <c r="A61" s="234" t="s">
        <v>1863</v>
      </c>
      <c r="C61" s="234">
        <v>55.49</v>
      </c>
      <c r="D61" s="234" t="s">
        <v>220</v>
      </c>
      <c r="E61" s="234" t="s">
        <v>220</v>
      </c>
      <c r="F61" s="234" t="s">
        <v>220</v>
      </c>
      <c r="G61" s="234" t="s">
        <v>220</v>
      </c>
      <c r="H61" s="234" t="s">
        <v>220</v>
      </c>
      <c r="I61" s="234" t="s">
        <v>220</v>
      </c>
      <c r="J61" s="234" t="s">
        <v>220</v>
      </c>
      <c r="K61" s="234" t="s">
        <v>220</v>
      </c>
      <c r="L61" s="234" t="s">
        <v>220</v>
      </c>
      <c r="M61" s="234" t="s">
        <v>220</v>
      </c>
      <c r="N61" s="234" t="s">
        <v>220</v>
      </c>
    </row>
    <row r="62" spans="1:14">
      <c r="A62" s="234" t="s">
        <v>1864</v>
      </c>
      <c r="C62" s="234">
        <v>54.64</v>
      </c>
      <c r="D62" s="234">
        <v>56.27</v>
      </c>
      <c r="E62" s="234">
        <v>57.36</v>
      </c>
      <c r="F62" s="234">
        <v>57.73</v>
      </c>
      <c r="G62" s="234">
        <v>57.37</v>
      </c>
      <c r="H62" s="234">
        <v>57.42</v>
      </c>
      <c r="I62" s="234">
        <v>58.61</v>
      </c>
      <c r="J62" s="234">
        <v>58.86</v>
      </c>
      <c r="K62" s="234">
        <v>58.55</v>
      </c>
      <c r="L62" s="234">
        <v>58.82</v>
      </c>
      <c r="M62" s="234">
        <v>58.45</v>
      </c>
      <c r="N62" s="234">
        <v>56.45</v>
      </c>
    </row>
    <row r="63" spans="1:14" s="236" customFormat="1">
      <c r="A63" s="236" t="s">
        <v>1865</v>
      </c>
      <c r="B63" s="234">
        <f>ROUND(AVERAGE(C63:N63),2)</f>
        <v>42.32</v>
      </c>
      <c r="C63" s="236">
        <v>54.55</v>
      </c>
      <c r="D63" s="236">
        <v>56.52</v>
      </c>
      <c r="E63" s="236">
        <v>56.64</v>
      </c>
      <c r="F63" s="236">
        <v>54.75</v>
      </c>
      <c r="G63" s="236">
        <v>54.66</v>
      </c>
      <c r="H63" s="236">
        <v>57.17</v>
      </c>
      <c r="I63" s="236">
        <v>57.75</v>
      </c>
      <c r="J63" s="236">
        <v>57.85</v>
      </c>
      <c r="K63" s="236">
        <v>57.96</v>
      </c>
      <c r="L63" s="236">
        <v>0</v>
      </c>
      <c r="M63" s="236">
        <v>0</v>
      </c>
      <c r="N63" s="236">
        <v>0</v>
      </c>
    </row>
    <row r="64" spans="1:14" s="237" customFormat="1">
      <c r="A64" s="237" t="s">
        <v>1866</v>
      </c>
      <c r="B64" s="234">
        <f t="shared" ref="B64:B72" si="0">ROUND(AVERAGE(C64:N64),2)</f>
        <v>55.61</v>
      </c>
      <c r="C64" s="237">
        <v>54.2</v>
      </c>
      <c r="D64" s="237">
        <v>54.52</v>
      </c>
      <c r="E64" s="237">
        <v>54.85</v>
      </c>
      <c r="F64" s="237">
        <v>56.05</v>
      </c>
      <c r="G64" s="237">
        <v>56.01</v>
      </c>
      <c r="H64" s="237">
        <v>55.48</v>
      </c>
      <c r="I64" s="237">
        <v>55.3</v>
      </c>
      <c r="J64" s="237">
        <v>55.92</v>
      </c>
      <c r="K64" s="237">
        <v>55.6</v>
      </c>
      <c r="L64" s="237">
        <v>54.65</v>
      </c>
      <c r="M64" s="237">
        <v>54.93</v>
      </c>
      <c r="N64" s="237">
        <v>59.84</v>
      </c>
    </row>
    <row r="65" spans="1:14" s="236" customFormat="1">
      <c r="A65" s="236" t="s">
        <v>1867</v>
      </c>
      <c r="B65" s="234">
        <f t="shared" si="0"/>
        <v>4.46</v>
      </c>
      <c r="C65" s="236">
        <v>53.57</v>
      </c>
      <c r="D65" s="236">
        <v>0</v>
      </c>
      <c r="E65" s="236">
        <v>0</v>
      </c>
      <c r="F65" s="236">
        <v>0</v>
      </c>
      <c r="G65" s="236">
        <v>0</v>
      </c>
      <c r="H65" s="236">
        <v>0</v>
      </c>
      <c r="I65" s="236">
        <v>0</v>
      </c>
      <c r="J65" s="236">
        <v>0</v>
      </c>
      <c r="K65" s="236">
        <v>0</v>
      </c>
      <c r="L65" s="236">
        <v>0</v>
      </c>
      <c r="M65" s="236">
        <v>0</v>
      </c>
      <c r="N65" s="236">
        <v>0</v>
      </c>
    </row>
    <row r="66" spans="1:14">
      <c r="A66" s="234" t="s">
        <v>1868</v>
      </c>
      <c r="B66" s="234">
        <f t="shared" si="0"/>
        <v>53.71</v>
      </c>
      <c r="C66" s="234">
        <v>53.52</v>
      </c>
      <c r="D66" s="234">
        <v>54.92</v>
      </c>
      <c r="E66" s="234" t="s">
        <v>220</v>
      </c>
      <c r="F66" s="234" t="s">
        <v>220</v>
      </c>
      <c r="G66" s="234">
        <v>52.68</v>
      </c>
      <c r="H66" s="234" t="s">
        <v>220</v>
      </c>
      <c r="I66" s="234" t="s">
        <v>220</v>
      </c>
      <c r="J66" s="234" t="s">
        <v>220</v>
      </c>
      <c r="K66" s="234" t="s">
        <v>220</v>
      </c>
      <c r="L66" s="234" t="s">
        <v>220</v>
      </c>
      <c r="M66" s="234" t="s">
        <v>220</v>
      </c>
      <c r="N66" s="234" t="s">
        <v>220</v>
      </c>
    </row>
    <row r="67" spans="1:14" s="236" customFormat="1">
      <c r="A67" s="236" t="s">
        <v>1869</v>
      </c>
      <c r="B67" s="234">
        <f t="shared" si="0"/>
        <v>40.270000000000003</v>
      </c>
      <c r="C67" s="236">
        <v>53.18</v>
      </c>
      <c r="D67" s="236">
        <v>53.22</v>
      </c>
      <c r="E67" s="236">
        <v>54.26</v>
      </c>
      <c r="F67" s="236">
        <v>52.43</v>
      </c>
      <c r="G67" s="236">
        <v>50.84</v>
      </c>
      <c r="H67" s="236">
        <v>55.54</v>
      </c>
      <c r="I67" s="236">
        <v>55.07</v>
      </c>
      <c r="J67" s="236">
        <v>54.5</v>
      </c>
      <c r="K67" s="236">
        <v>54.15</v>
      </c>
      <c r="L67" s="236">
        <v>0</v>
      </c>
      <c r="M67" s="236">
        <v>0</v>
      </c>
      <c r="N67" s="236">
        <v>0</v>
      </c>
    </row>
    <row r="68" spans="1:14">
      <c r="A68" s="234" t="s">
        <v>1870</v>
      </c>
      <c r="B68" s="234">
        <f t="shared" si="0"/>
        <v>53.16</v>
      </c>
      <c r="C68" s="234">
        <v>52.84</v>
      </c>
      <c r="D68" s="234">
        <v>53.85</v>
      </c>
      <c r="E68" s="234">
        <v>53.35</v>
      </c>
      <c r="F68" s="234">
        <v>52.09</v>
      </c>
      <c r="G68" s="234">
        <v>52.24</v>
      </c>
      <c r="H68" s="234">
        <v>52.76</v>
      </c>
      <c r="I68" s="234">
        <v>53.19</v>
      </c>
      <c r="J68" s="234">
        <v>53.94</v>
      </c>
      <c r="K68" s="234">
        <v>53.93</v>
      </c>
      <c r="L68" s="234">
        <v>53.47</v>
      </c>
      <c r="M68" s="234">
        <v>52.83</v>
      </c>
      <c r="N68" s="234">
        <v>53.47</v>
      </c>
    </row>
    <row r="69" spans="1:14">
      <c r="A69" s="234" t="s">
        <v>1871</v>
      </c>
      <c r="B69" s="234">
        <f t="shared" si="0"/>
        <v>53.23</v>
      </c>
      <c r="C69" s="234">
        <v>52.29</v>
      </c>
      <c r="D69" s="234">
        <v>50.74</v>
      </c>
      <c r="E69" s="234">
        <v>52.26</v>
      </c>
      <c r="F69" s="234">
        <v>55.52</v>
      </c>
      <c r="G69" s="234">
        <v>56.65</v>
      </c>
      <c r="H69" s="234">
        <v>56.24</v>
      </c>
      <c r="I69" s="234">
        <v>53.28</v>
      </c>
      <c r="J69" s="234">
        <v>53.61</v>
      </c>
      <c r="K69" s="234">
        <v>56.27</v>
      </c>
      <c r="L69" s="234">
        <v>50.55</v>
      </c>
      <c r="M69" s="234">
        <v>50.5</v>
      </c>
      <c r="N69" s="234">
        <v>50.81</v>
      </c>
    </row>
    <row r="70" spans="1:14">
      <c r="A70" s="234" t="s">
        <v>1872</v>
      </c>
      <c r="B70" s="234">
        <f t="shared" si="0"/>
        <v>54.19</v>
      </c>
      <c r="C70" s="234">
        <v>51.95</v>
      </c>
      <c r="D70" s="234">
        <v>51.91</v>
      </c>
      <c r="E70" s="234">
        <v>54.05</v>
      </c>
      <c r="F70" s="234">
        <v>55.12</v>
      </c>
      <c r="G70" s="234">
        <v>53.74</v>
      </c>
      <c r="H70" s="234" t="s">
        <v>220</v>
      </c>
      <c r="I70" s="234">
        <v>52.67</v>
      </c>
      <c r="J70" s="234">
        <v>53.02</v>
      </c>
      <c r="K70" s="234">
        <v>53.55</v>
      </c>
      <c r="L70" s="234">
        <v>56.5</v>
      </c>
      <c r="M70" s="234">
        <v>58.64</v>
      </c>
      <c r="N70" s="234">
        <v>54.89</v>
      </c>
    </row>
    <row r="71" spans="1:14" s="236" customFormat="1">
      <c r="A71" s="236" t="s">
        <v>1873</v>
      </c>
      <c r="B71" s="234">
        <f t="shared" si="0"/>
        <v>52.1</v>
      </c>
      <c r="C71" s="236">
        <v>50.02</v>
      </c>
      <c r="D71" s="236">
        <v>50.82</v>
      </c>
      <c r="E71" s="236">
        <v>50.84</v>
      </c>
      <c r="F71" s="236">
        <v>51.85</v>
      </c>
      <c r="G71" s="236">
        <v>52.38</v>
      </c>
      <c r="H71" s="236">
        <v>52.1</v>
      </c>
      <c r="I71" s="236">
        <v>52.34</v>
      </c>
      <c r="J71" s="236">
        <v>51.48</v>
      </c>
      <c r="K71" s="236">
        <v>54.15</v>
      </c>
      <c r="L71" s="236">
        <v>53.69</v>
      </c>
      <c r="M71" s="236">
        <v>52.68</v>
      </c>
      <c r="N71" s="236">
        <v>52.88</v>
      </c>
    </row>
    <row r="72" spans="1:14" s="237" customFormat="1">
      <c r="A72" s="237" t="s">
        <v>1874</v>
      </c>
      <c r="B72" s="234">
        <f t="shared" si="0"/>
        <v>52.38</v>
      </c>
      <c r="C72" s="237">
        <v>49.3</v>
      </c>
      <c r="D72" s="237">
        <v>50.78</v>
      </c>
      <c r="E72" s="237">
        <v>51.44</v>
      </c>
      <c r="F72" s="237">
        <v>51.45</v>
      </c>
      <c r="G72" s="237">
        <v>51.36</v>
      </c>
      <c r="H72" s="237">
        <v>52.99</v>
      </c>
      <c r="I72" s="237">
        <v>52.9</v>
      </c>
      <c r="J72" s="237">
        <v>53.59</v>
      </c>
      <c r="K72" s="237">
        <v>53.45</v>
      </c>
      <c r="L72" s="237">
        <v>54</v>
      </c>
      <c r="M72" s="237">
        <v>54.12</v>
      </c>
      <c r="N72" s="237">
        <v>53.2</v>
      </c>
    </row>
    <row r="73" spans="1:14">
      <c r="A73" s="234" t="s">
        <v>1875</v>
      </c>
      <c r="C73" s="234">
        <v>49.01</v>
      </c>
      <c r="D73" s="234">
        <v>49.14</v>
      </c>
      <c r="E73" s="234">
        <v>49.05</v>
      </c>
      <c r="F73" s="234">
        <v>49.15</v>
      </c>
      <c r="G73" s="234">
        <v>49.74</v>
      </c>
      <c r="H73" s="234">
        <v>49.54</v>
      </c>
      <c r="I73" s="234">
        <v>49.35</v>
      </c>
      <c r="J73" s="234">
        <v>49.85</v>
      </c>
      <c r="K73" s="234">
        <v>50.02</v>
      </c>
      <c r="L73" s="234">
        <v>50.97</v>
      </c>
      <c r="M73" s="234">
        <v>51.16</v>
      </c>
      <c r="N73" s="234">
        <v>51.45</v>
      </c>
    </row>
    <row r="74" spans="1:14">
      <c r="A74" s="234" t="s">
        <v>1876</v>
      </c>
      <c r="C74" s="234">
        <v>45.84</v>
      </c>
      <c r="D74" s="234">
        <v>46.64</v>
      </c>
      <c r="E74" s="234">
        <v>46.74</v>
      </c>
      <c r="F74" s="234">
        <v>47.15</v>
      </c>
      <c r="G74" s="234">
        <v>46.85</v>
      </c>
      <c r="H74" s="234">
        <v>46.58</v>
      </c>
      <c r="I74" s="234">
        <v>47.59</v>
      </c>
      <c r="J74" s="234">
        <v>48.09</v>
      </c>
      <c r="K74" s="234">
        <v>49.49</v>
      </c>
      <c r="L74" s="234">
        <v>50.36</v>
      </c>
      <c r="M74" s="234">
        <v>49.04</v>
      </c>
      <c r="N74" s="234">
        <v>47.52</v>
      </c>
    </row>
    <row r="75" spans="1:14">
      <c r="A75" s="234" t="s">
        <v>1877</v>
      </c>
      <c r="C75" s="234">
        <v>45.13</v>
      </c>
      <c r="D75" s="234">
        <v>44.16</v>
      </c>
      <c r="E75" s="234">
        <v>44.63</v>
      </c>
      <c r="F75" s="234">
        <v>44.82</v>
      </c>
      <c r="G75" s="234">
        <v>44.41</v>
      </c>
      <c r="H75" s="234">
        <v>43.86</v>
      </c>
      <c r="I75" s="234">
        <v>44.35</v>
      </c>
      <c r="J75" s="234">
        <v>44.61</v>
      </c>
      <c r="K75" s="234">
        <v>44.78</v>
      </c>
      <c r="L75" s="234">
        <v>45.83</v>
      </c>
      <c r="M75" s="234">
        <v>45.95</v>
      </c>
      <c r="N75" s="234">
        <v>45.91</v>
      </c>
    </row>
    <row r="76" spans="1:14" s="237" customFormat="1">
      <c r="A76" s="237" t="s">
        <v>1878</v>
      </c>
      <c r="B76" s="234">
        <f t="shared" ref="B76" si="1">ROUND(AVERAGE(C76:N76),2)</f>
        <v>53.76</v>
      </c>
      <c r="C76" s="237">
        <f>ROUND((C63+C65+C67+C71)/4,2)</f>
        <v>52.83</v>
      </c>
      <c r="D76" s="237">
        <f>ROUND((D63+D65+D67+D71)/3,2)</f>
        <v>53.52</v>
      </c>
      <c r="E76" s="237">
        <f>ROUND((E63+E65+E67+E71)/3,2)</f>
        <v>53.91</v>
      </c>
      <c r="F76" s="237">
        <f t="shared" ref="F76:K76" si="2">ROUND((F63+F65+F67+F71)/3,2)</f>
        <v>53.01</v>
      </c>
      <c r="G76" s="237">
        <f t="shared" si="2"/>
        <v>52.63</v>
      </c>
      <c r="H76" s="237">
        <f t="shared" si="2"/>
        <v>54.94</v>
      </c>
      <c r="I76" s="237">
        <f t="shared" si="2"/>
        <v>55.05</v>
      </c>
      <c r="J76" s="237">
        <f t="shared" si="2"/>
        <v>54.61</v>
      </c>
      <c r="K76" s="237">
        <f t="shared" si="2"/>
        <v>55.42</v>
      </c>
      <c r="L76" s="237">
        <f>ROUND((L63+L65+L67+L71)/1,2)</f>
        <v>53.69</v>
      </c>
      <c r="M76" s="237">
        <f t="shared" ref="M76:N76" si="3">ROUND((M63+M65+M67+M71)/1,2)</f>
        <v>52.68</v>
      </c>
      <c r="N76" s="237">
        <f t="shared" si="3"/>
        <v>52.88</v>
      </c>
    </row>
  </sheetData>
  <mergeCells count="1">
    <mergeCell ref="A1:A2"/>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51"/>
  <sheetViews>
    <sheetView topLeftCell="A2" zoomScale="90" zoomScaleNormal="90" workbookViewId="0">
      <selection activeCell="M40" sqref="M40:M42"/>
    </sheetView>
  </sheetViews>
  <sheetFormatPr defaultColWidth="9" defaultRowHeight="13.8"/>
  <cols>
    <col min="1" max="1" width="17.6640625" style="46" customWidth="1"/>
    <col min="2" max="2" width="19.33203125" style="46" customWidth="1"/>
    <col min="3" max="3" width="16.109375" style="46" hidden="1" customWidth="1"/>
    <col min="4" max="4" width="19.33203125" style="46" customWidth="1"/>
    <col min="5" max="5" width="8" style="46" customWidth="1"/>
    <col min="6" max="6" width="18.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c r="A4" s="321" t="s">
        <v>1724</v>
      </c>
      <c r="B4" s="87"/>
      <c r="C4" s="33">
        <v>2</v>
      </c>
      <c r="D4" s="69" t="s">
        <v>220</v>
      </c>
      <c r="E4" s="324">
        <v>2</v>
      </c>
      <c r="F4" s="177">
        <f>G4-$N$7-N8</f>
        <v>52.4</v>
      </c>
      <c r="G4" s="324">
        <f>ROUND(AVERAGE(D5),2)</f>
        <v>55.4</v>
      </c>
      <c r="H4" s="55"/>
      <c r="J4" s="168" t="str">
        <f>G3</f>
        <v>含物业费和取暖费</v>
      </c>
    </row>
    <row r="5" spans="1:15" ht="14.4">
      <c r="A5" s="323"/>
      <c r="B5" s="87">
        <v>44896</v>
      </c>
      <c r="C5" s="33">
        <v>3</v>
      </c>
      <c r="D5" s="69">
        <f>中指数据!M37</f>
        <v>55.4</v>
      </c>
      <c r="E5" s="326"/>
      <c r="F5" s="177"/>
      <c r="G5" s="326"/>
      <c r="H5" s="55"/>
      <c r="I5" s="56" t="s">
        <v>879</v>
      </c>
      <c r="J5" s="158" t="s">
        <v>65</v>
      </c>
      <c r="K5" s="59" t="s">
        <v>66</v>
      </c>
      <c r="L5" s="59" t="s">
        <v>67</v>
      </c>
    </row>
    <row r="6" spans="1:15" ht="14.4">
      <c r="A6" s="321" t="s">
        <v>1725</v>
      </c>
      <c r="B6" s="87">
        <v>44927</v>
      </c>
      <c r="C6" s="33">
        <v>1</v>
      </c>
      <c r="D6" s="69">
        <f>中指数据!L37</f>
        <v>55.71</v>
      </c>
      <c r="E6" s="324">
        <v>3</v>
      </c>
      <c r="F6" s="177" t="e">
        <f>#REF!-$N$7-N8</f>
        <v>#REF!</v>
      </c>
      <c r="G6" s="324">
        <f>ROUND(AVERAGE(D6:D8),2)</f>
        <v>54.9</v>
      </c>
      <c r="H6" s="55"/>
      <c r="I6" s="58" t="s">
        <v>68</v>
      </c>
      <c r="J6" s="161">
        <f>G17</f>
        <v>54.71</v>
      </c>
      <c r="K6" s="70"/>
      <c r="L6" s="331">
        <f>ROUND(AVERAGE(J6:J8),2)</f>
        <v>54.72</v>
      </c>
      <c r="M6" s="29" t="s">
        <v>1702</v>
      </c>
      <c r="N6" s="46">
        <f>ROUND((L6-N7-N8)/(1+5%)*2.5%,2)</f>
        <v>1.23</v>
      </c>
    </row>
    <row r="7" spans="1:15" ht="15" customHeight="1">
      <c r="A7" s="322"/>
      <c r="B7" s="87">
        <v>44958</v>
      </c>
      <c r="C7" s="33">
        <v>1</v>
      </c>
      <c r="D7" s="69">
        <f>中指数据!K37</f>
        <v>55.72</v>
      </c>
      <c r="E7" s="325"/>
      <c r="F7" s="177"/>
      <c r="G7" s="325"/>
      <c r="H7" s="55"/>
      <c r="I7" s="58" t="s">
        <v>69</v>
      </c>
      <c r="J7" s="69" t="s">
        <v>220</v>
      </c>
      <c r="K7" s="70"/>
      <c r="L7" s="330"/>
      <c r="M7" s="146" t="s">
        <v>107</v>
      </c>
      <c r="N7" s="147">
        <v>0.5</v>
      </c>
      <c r="O7" s="29"/>
    </row>
    <row r="8" spans="1:15" ht="14.4">
      <c r="A8" s="323"/>
      <c r="B8" s="87">
        <v>44986</v>
      </c>
      <c r="C8" s="33">
        <v>1</v>
      </c>
      <c r="D8" s="69">
        <f>中指数据!J37</f>
        <v>53.28</v>
      </c>
      <c r="E8" s="326"/>
      <c r="F8" s="177"/>
      <c r="G8" s="326"/>
      <c r="H8" s="55"/>
      <c r="I8" s="58" t="s">
        <v>70</v>
      </c>
      <c r="J8" s="162">
        <f>G50</f>
        <v>54.72</v>
      </c>
      <c r="K8" s="70"/>
      <c r="L8" s="330"/>
      <c r="M8" s="146" t="s">
        <v>158</v>
      </c>
      <c r="N8" s="147">
        <f>30/12</f>
        <v>2.5</v>
      </c>
      <c r="O8" s="46" t="s">
        <v>700</v>
      </c>
    </row>
    <row r="9" spans="1:15">
      <c r="A9" s="321" t="s">
        <v>1726</v>
      </c>
      <c r="B9" s="87">
        <v>45017</v>
      </c>
      <c r="C9" s="33">
        <v>2</v>
      </c>
      <c r="D9" s="69">
        <f>中指数据!I37</f>
        <v>52.58</v>
      </c>
      <c r="E9" s="324">
        <v>5</v>
      </c>
      <c r="F9" s="177">
        <f>G6-N7-N8</f>
        <v>51.9</v>
      </c>
      <c r="G9" s="324">
        <f>ROUND(AVERAGE(D9:D11),2)</f>
        <v>53.88</v>
      </c>
      <c r="H9" s="55"/>
      <c r="J9" s="168" t="s">
        <v>919</v>
      </c>
      <c r="L9" s="169">
        <f>L6-N7-N8-N6</f>
        <v>50.49</v>
      </c>
    </row>
    <row r="10" spans="1:15" ht="15" customHeight="1">
      <c r="A10" s="322"/>
      <c r="B10" s="87">
        <v>45047</v>
      </c>
      <c r="C10" s="33">
        <v>3</v>
      </c>
      <c r="D10" s="69">
        <f>中指数据!H37</f>
        <v>53.5</v>
      </c>
      <c r="E10" s="325"/>
      <c r="F10" s="177"/>
      <c r="G10" s="325"/>
      <c r="H10" s="55"/>
    </row>
    <row r="11" spans="1:15">
      <c r="A11" s="323"/>
      <c r="B11" s="87">
        <v>45078</v>
      </c>
      <c r="C11" s="33">
        <v>2</v>
      </c>
      <c r="D11" s="69">
        <f>中指数据!G37</f>
        <v>55.55</v>
      </c>
      <c r="E11" s="326"/>
      <c r="F11" s="177"/>
      <c r="G11" s="326"/>
      <c r="H11" s="55"/>
    </row>
    <row r="12" spans="1:15">
      <c r="A12" s="321" t="s">
        <v>1727</v>
      </c>
      <c r="B12" s="87">
        <v>45108</v>
      </c>
      <c r="C12" s="33">
        <v>2</v>
      </c>
      <c r="D12" s="69">
        <f>中指数据!F37</f>
        <v>56.05</v>
      </c>
      <c r="E12" s="324">
        <v>4</v>
      </c>
      <c r="F12" s="177">
        <f>G9-N7-N8</f>
        <v>50.88</v>
      </c>
      <c r="G12" s="324">
        <f>ROUND(AVERAGE(D12:D14),2)</f>
        <v>55.61</v>
      </c>
      <c r="H12" s="55"/>
    </row>
    <row r="13" spans="1:15" ht="15" customHeight="1">
      <c r="A13" s="322"/>
      <c r="B13" s="87">
        <v>45139</v>
      </c>
      <c r="C13" s="33">
        <v>3</v>
      </c>
      <c r="D13" s="69">
        <f>中指数据!E37</f>
        <v>55.57</v>
      </c>
      <c r="E13" s="325"/>
      <c r="F13" s="177"/>
      <c r="G13" s="325"/>
      <c r="H13" s="55"/>
    </row>
    <row r="14" spans="1:15">
      <c r="A14" s="323"/>
      <c r="B14" s="87">
        <v>45170</v>
      </c>
      <c r="C14" s="33">
        <v>2</v>
      </c>
      <c r="D14" s="69">
        <f>中指数据!D37</f>
        <v>55.2</v>
      </c>
      <c r="E14" s="326"/>
      <c r="F14" s="177"/>
      <c r="G14" s="326"/>
      <c r="H14" s="55"/>
    </row>
    <row r="15" spans="1:15">
      <c r="A15" s="321" t="s">
        <v>1728</v>
      </c>
      <c r="B15" s="87">
        <v>45200</v>
      </c>
      <c r="C15" s="86">
        <v>1</v>
      </c>
      <c r="D15" s="72">
        <f>中指数据!C37</f>
        <v>53.33</v>
      </c>
      <c r="E15" s="324">
        <v>2</v>
      </c>
      <c r="F15" s="132">
        <f>G12-N7-N8</f>
        <v>52.61</v>
      </c>
      <c r="G15" s="324">
        <f>ROUND(AVERAGE(D15:D16),2)</f>
        <v>53.74</v>
      </c>
      <c r="H15" s="55"/>
    </row>
    <row r="16" spans="1:15">
      <c r="A16" s="323"/>
      <c r="B16" s="87">
        <v>45231</v>
      </c>
      <c r="C16" s="203"/>
      <c r="D16" s="69">
        <f>中指数据!B37</f>
        <v>54.15</v>
      </c>
      <c r="E16" s="326"/>
      <c r="F16" s="132"/>
      <c r="G16" s="326"/>
      <c r="H16" s="55"/>
    </row>
    <row r="17" spans="1:8" ht="14.4">
      <c r="A17" s="88" t="s">
        <v>153</v>
      </c>
      <c r="B17" s="89"/>
      <c r="C17" s="89"/>
      <c r="D17" s="89"/>
      <c r="E17" s="90"/>
      <c r="F17" s="143" t="e">
        <f>ROUND(AVERAGE(F4:F15),2)</f>
        <v>#REF!</v>
      </c>
      <c r="G17" s="142">
        <f>ROUND(AVERAGE(G4:G16),2)</f>
        <v>54.71</v>
      </c>
      <c r="H17" s="44"/>
    </row>
    <row r="19" spans="1:8" ht="14.4" hidden="1">
      <c r="B19" s="155" t="s">
        <v>71</v>
      </c>
      <c r="C19" s="156"/>
      <c r="D19" s="157" t="s">
        <v>150</v>
      </c>
    </row>
    <row r="20" spans="1:8" ht="14.4" hidden="1">
      <c r="A20" s="59" t="s">
        <v>155</v>
      </c>
      <c r="B20" s="24" t="s">
        <v>63</v>
      </c>
      <c r="C20" s="59" t="s">
        <v>73</v>
      </c>
      <c r="D20" s="28" t="s">
        <v>873</v>
      </c>
      <c r="E20" s="59" t="str">
        <f>E3</f>
        <v>样本数量</v>
      </c>
      <c r="F20" s="166" t="str">
        <f>F3</f>
        <v>不含物业费、取暖费</v>
      </c>
      <c r="G20" s="141" t="str">
        <f>G3</f>
        <v>含物业费和取暖费</v>
      </c>
    </row>
    <row r="21" spans="1:8" hidden="1">
      <c r="A21" s="329" t="s">
        <v>916</v>
      </c>
      <c r="B21" s="87">
        <v>44470</v>
      </c>
      <c r="C21" s="59"/>
      <c r="D21" s="27"/>
      <c r="E21" s="330"/>
      <c r="F21" s="177"/>
      <c r="G21" s="330"/>
      <c r="H21" s="55"/>
    </row>
    <row r="22" spans="1:8" hidden="1">
      <c r="A22" s="329"/>
      <c r="B22" s="87">
        <v>44501</v>
      </c>
      <c r="C22" s="59"/>
      <c r="D22" s="27"/>
      <c r="E22" s="330"/>
      <c r="F22" s="177"/>
      <c r="G22" s="330"/>
      <c r="H22" s="55"/>
    </row>
    <row r="23" spans="1:8" hidden="1">
      <c r="A23" s="329"/>
      <c r="B23" s="87">
        <v>44531</v>
      </c>
      <c r="C23" s="59"/>
      <c r="D23" s="27"/>
      <c r="E23" s="330"/>
      <c r="F23" s="177"/>
      <c r="G23" s="330"/>
      <c r="H23" s="55"/>
    </row>
    <row r="24" spans="1:8" ht="15" hidden="1" customHeight="1">
      <c r="A24" s="329" t="s">
        <v>915</v>
      </c>
      <c r="B24" s="87">
        <v>44562</v>
      </c>
      <c r="C24" s="59"/>
      <c r="D24" s="27"/>
      <c r="E24" s="330"/>
      <c r="F24" s="177"/>
      <c r="G24" s="330"/>
      <c r="H24" s="55"/>
    </row>
    <row r="25" spans="1:8" hidden="1">
      <c r="A25" s="329"/>
      <c r="B25" s="87">
        <v>44593</v>
      </c>
      <c r="C25" s="59"/>
      <c r="D25" s="27"/>
      <c r="E25" s="330"/>
      <c r="F25" s="177"/>
      <c r="G25" s="330"/>
      <c r="H25" s="55"/>
    </row>
    <row r="26" spans="1:8" hidden="1">
      <c r="A26" s="329"/>
      <c r="B26" s="87">
        <v>44621</v>
      </c>
      <c r="C26" s="59"/>
      <c r="D26" s="27"/>
      <c r="E26" s="330"/>
      <c r="F26" s="177"/>
      <c r="G26" s="330"/>
      <c r="H26" s="55"/>
    </row>
    <row r="27" spans="1:8" ht="15" hidden="1" customHeight="1">
      <c r="A27" s="329" t="s">
        <v>949</v>
      </c>
      <c r="B27" s="87">
        <v>44652</v>
      </c>
      <c r="C27" s="59"/>
      <c r="D27" s="27"/>
      <c r="E27" s="330"/>
      <c r="F27" s="177"/>
      <c r="G27" s="330"/>
      <c r="H27" s="55"/>
    </row>
    <row r="28" spans="1:8" hidden="1">
      <c r="A28" s="329"/>
      <c r="B28" s="87">
        <v>44682</v>
      </c>
      <c r="C28" s="59"/>
      <c r="D28" s="27"/>
      <c r="E28" s="330"/>
      <c r="F28" s="177"/>
      <c r="G28" s="330"/>
      <c r="H28" s="55"/>
    </row>
    <row r="29" spans="1:8" hidden="1">
      <c r="A29" s="329"/>
      <c r="B29" s="87">
        <v>44713</v>
      </c>
      <c r="C29" s="59"/>
      <c r="D29" s="27"/>
      <c r="E29" s="330"/>
      <c r="F29" s="177"/>
      <c r="G29" s="330"/>
      <c r="H29" s="55"/>
    </row>
    <row r="30" spans="1:8" ht="15" hidden="1" customHeight="1">
      <c r="A30" s="329" t="s">
        <v>950</v>
      </c>
      <c r="B30" s="87">
        <v>44743</v>
      </c>
      <c r="C30" s="59"/>
      <c r="D30" s="27"/>
      <c r="E30" s="330"/>
      <c r="F30" s="177"/>
      <c r="G30" s="330"/>
      <c r="H30" s="55"/>
    </row>
    <row r="31" spans="1:8" hidden="1">
      <c r="A31" s="329"/>
      <c r="B31" s="87">
        <v>44774</v>
      </c>
      <c r="C31" s="59"/>
      <c r="D31" s="27"/>
      <c r="E31" s="330"/>
      <c r="F31" s="177"/>
      <c r="G31" s="330"/>
      <c r="H31" s="55"/>
    </row>
    <row r="32" spans="1:8" hidden="1">
      <c r="A32" s="329"/>
      <c r="B32" s="87">
        <v>44805</v>
      </c>
      <c r="C32" s="59"/>
      <c r="D32" s="27"/>
      <c r="E32" s="330"/>
      <c r="F32" s="132"/>
      <c r="G32" s="330"/>
      <c r="H32" s="55"/>
    </row>
    <row r="33" spans="1:8" hidden="1">
      <c r="A33" s="93" t="str">
        <f>A17</f>
        <v>平均月租金（元/平方米/月）</v>
      </c>
      <c r="B33" s="94"/>
      <c r="C33" s="94"/>
      <c r="D33" s="94"/>
      <c r="E33" s="71"/>
      <c r="F33" s="143"/>
      <c r="G33" s="142"/>
      <c r="H33" s="44"/>
    </row>
    <row r="35" spans="1:8" ht="14.4">
      <c r="B35" s="155" t="s">
        <v>74</v>
      </c>
      <c r="C35" s="156"/>
      <c r="D35" s="157" t="s">
        <v>151</v>
      </c>
      <c r="H35" s="77"/>
    </row>
    <row r="36" spans="1:8" ht="14.4">
      <c r="A36" s="59" t="s">
        <v>155</v>
      </c>
      <c r="B36" s="24" t="s">
        <v>63</v>
      </c>
      <c r="C36" s="59" t="s">
        <v>73</v>
      </c>
      <c r="D36" s="28" t="s">
        <v>873</v>
      </c>
      <c r="E36" s="59" t="str">
        <f>E3</f>
        <v>样本数量</v>
      </c>
      <c r="F36" s="151" t="str">
        <f>F20</f>
        <v>不含物业费、取暖费</v>
      </c>
      <c r="G36" s="141" t="str">
        <f>G20</f>
        <v>含物业费和取暖费</v>
      </c>
      <c r="H36" s="164"/>
    </row>
    <row r="37" spans="1:8">
      <c r="A37" s="321" t="s">
        <v>1724</v>
      </c>
      <c r="B37" s="87"/>
      <c r="C37" s="33">
        <v>2</v>
      </c>
      <c r="D37" s="69" t="s">
        <v>220</v>
      </c>
      <c r="E37" s="324">
        <v>3</v>
      </c>
      <c r="F37" s="177">
        <f>G37-$N$7-N41</f>
        <v>50.1</v>
      </c>
      <c r="G37" s="324">
        <f>市场数据2023!N30</f>
        <v>50.6</v>
      </c>
      <c r="H37" s="327"/>
    </row>
    <row r="38" spans="1:8">
      <c r="A38" s="323"/>
      <c r="B38" s="87">
        <v>44896</v>
      </c>
      <c r="C38" s="33">
        <v>3</v>
      </c>
      <c r="D38" s="69">
        <f>市场数据2023!M30</f>
        <v>50.6</v>
      </c>
      <c r="E38" s="326"/>
      <c r="F38" s="177"/>
      <c r="G38" s="326"/>
      <c r="H38" s="328"/>
    </row>
    <row r="39" spans="1:8">
      <c r="A39" s="321" t="s">
        <v>1725</v>
      </c>
      <c r="B39" s="87">
        <v>44927</v>
      </c>
      <c r="C39" s="33">
        <v>1</v>
      </c>
      <c r="D39" s="69"/>
      <c r="E39" s="324">
        <v>5</v>
      </c>
      <c r="F39" s="177" t="e">
        <f>#REF!-$N$7-N41</f>
        <v>#REF!</v>
      </c>
      <c r="G39" s="324">
        <f>市场数据2023!N31</f>
        <v>61.92</v>
      </c>
      <c r="H39" s="327"/>
    </row>
    <row r="40" spans="1:8" ht="15" customHeight="1">
      <c r="A40" s="322"/>
      <c r="B40" s="87">
        <v>44958</v>
      </c>
      <c r="C40" s="33">
        <v>1</v>
      </c>
      <c r="D40" s="69">
        <f>中指数据!K70</f>
        <v>0</v>
      </c>
      <c r="E40" s="325"/>
      <c r="F40" s="177"/>
      <c r="G40" s="325"/>
      <c r="H40" s="328"/>
    </row>
    <row r="41" spans="1:8">
      <c r="A41" s="323"/>
      <c r="B41" s="87">
        <v>44986</v>
      </c>
      <c r="C41" s="33">
        <v>1</v>
      </c>
      <c r="D41" s="69">
        <f>市场数据2023!M31</f>
        <v>61.92</v>
      </c>
      <c r="E41" s="326"/>
      <c r="F41" s="177"/>
      <c r="G41" s="326"/>
      <c r="H41" s="328"/>
    </row>
    <row r="42" spans="1:8">
      <c r="A42" s="321" t="s">
        <v>1726</v>
      </c>
      <c r="B42" s="87">
        <v>45017</v>
      </c>
      <c r="C42" s="33">
        <v>2</v>
      </c>
      <c r="D42" s="69">
        <f>市场数据2023!L32</f>
        <v>50.6</v>
      </c>
      <c r="E42" s="324">
        <v>3</v>
      </c>
      <c r="F42" s="177">
        <f>G39-N40-N41</f>
        <v>61.92</v>
      </c>
      <c r="G42" s="324">
        <f>市场数据2023!N32</f>
        <v>46.05</v>
      </c>
      <c r="H42" s="327"/>
    </row>
    <row r="43" spans="1:8" ht="15" customHeight="1">
      <c r="A43" s="322"/>
      <c r="B43" s="87">
        <v>45047</v>
      </c>
      <c r="C43" s="33">
        <v>3</v>
      </c>
      <c r="D43" s="69">
        <f>市场数据2023!L33</f>
        <v>40.54</v>
      </c>
      <c r="E43" s="325"/>
      <c r="F43" s="177"/>
      <c r="G43" s="325"/>
      <c r="H43" s="328"/>
    </row>
    <row r="44" spans="1:8">
      <c r="A44" s="323"/>
      <c r="B44" s="87">
        <v>45078</v>
      </c>
      <c r="C44" s="33">
        <v>2</v>
      </c>
      <c r="D44" s="69">
        <f>市场数据2023!L34</f>
        <v>47.02</v>
      </c>
      <c r="E44" s="326"/>
      <c r="F44" s="177"/>
      <c r="G44" s="326"/>
      <c r="H44" s="328"/>
    </row>
    <row r="45" spans="1:8">
      <c r="A45" s="321" t="s">
        <v>1727</v>
      </c>
      <c r="B45" s="87">
        <v>45108</v>
      </c>
      <c r="C45" s="33">
        <v>2</v>
      </c>
      <c r="D45" s="69">
        <f>市场数据2023!L35</f>
        <v>64.7</v>
      </c>
      <c r="E45" s="324">
        <v>2</v>
      </c>
      <c r="F45" s="177">
        <f>G42-N40-N41</f>
        <v>46.05</v>
      </c>
      <c r="G45" s="324">
        <f>市场数据2023!N35</f>
        <v>53.29</v>
      </c>
      <c r="H45" s="327"/>
    </row>
    <row r="46" spans="1:8" ht="15" customHeight="1">
      <c r="A46" s="322"/>
      <c r="B46" s="87">
        <v>45139</v>
      </c>
      <c r="C46" s="33">
        <v>3</v>
      </c>
      <c r="D46" s="69">
        <f>市场数据2023!L36</f>
        <v>50.7</v>
      </c>
      <c r="E46" s="325"/>
      <c r="F46" s="177"/>
      <c r="G46" s="325"/>
      <c r="H46" s="328"/>
    </row>
    <row r="47" spans="1:8">
      <c r="A47" s="323"/>
      <c r="B47" s="87">
        <v>45170</v>
      </c>
      <c r="C47" s="33">
        <v>2</v>
      </c>
      <c r="D47" s="69">
        <f>市场数据2023!L37</f>
        <v>44.48</v>
      </c>
      <c r="E47" s="326"/>
      <c r="F47" s="177"/>
      <c r="G47" s="326"/>
      <c r="H47" s="328"/>
    </row>
    <row r="48" spans="1:8">
      <c r="A48" s="321" t="s">
        <v>1728</v>
      </c>
      <c r="B48" s="87">
        <v>45200</v>
      </c>
      <c r="C48" s="86">
        <v>1</v>
      </c>
      <c r="D48" s="72">
        <f>市场数据2023!L38</f>
        <v>61.36</v>
      </c>
      <c r="E48" s="324">
        <v>2</v>
      </c>
      <c r="F48" s="132">
        <f>G45-N40-N41</f>
        <v>53.29</v>
      </c>
      <c r="G48" s="324">
        <f>市场数据2023!N38</f>
        <v>61.72</v>
      </c>
      <c r="H48" s="165"/>
    </row>
    <row r="49" spans="1:8">
      <c r="A49" s="323"/>
      <c r="B49" s="87">
        <v>45231</v>
      </c>
      <c r="C49" s="203"/>
      <c r="D49" s="69">
        <f>市场数据2023!L39</f>
        <v>62.07</v>
      </c>
      <c r="E49" s="326"/>
      <c r="F49" s="132"/>
      <c r="G49" s="326"/>
      <c r="H49" s="165"/>
    </row>
    <row r="50" spans="1:8">
      <c r="A50" s="93" t="str">
        <f>A17</f>
        <v>平均月租金（元/平方米/月）</v>
      </c>
      <c r="B50" s="94"/>
      <c r="C50" s="94"/>
      <c r="D50" s="94"/>
      <c r="E50" s="71"/>
      <c r="F50" s="143" t="e">
        <f>ROUND(AVERAGE(F37:F48),2)</f>
        <v>#REF!</v>
      </c>
      <c r="G50" s="167">
        <f>ROUND(AVERAGE(G37:G49),2)</f>
        <v>54.72</v>
      </c>
      <c r="H50" s="152"/>
    </row>
    <row r="51" spans="1:8">
      <c r="H51" s="77"/>
    </row>
  </sheetData>
  <mergeCells count="47">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 ref="A4:A5"/>
    <mergeCell ref="A6:A8"/>
    <mergeCell ref="A9:A11"/>
    <mergeCell ref="A12:A14"/>
    <mergeCell ref="A15:A16"/>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E30:E32"/>
    <mergeCell ref="G30:G32"/>
    <mergeCell ref="E37:E38"/>
    <mergeCell ref="G37:G38"/>
    <mergeCell ref="G4:G5"/>
    <mergeCell ref="G6:G8"/>
    <mergeCell ref="G9:G11"/>
    <mergeCell ref="E4:E5"/>
    <mergeCell ref="E6:E8"/>
    <mergeCell ref="E9:E11"/>
  </mergeCells>
  <phoneticPr fontId="1" type="noConversion"/>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51"/>
  <sheetViews>
    <sheetView zoomScale="90" zoomScaleNormal="90" workbookViewId="0">
      <selection activeCell="M40" sqref="M40:M42"/>
    </sheetView>
  </sheetViews>
  <sheetFormatPr defaultColWidth="9" defaultRowHeight="13.8"/>
  <cols>
    <col min="1" max="1" width="16.6640625" style="77" customWidth="1"/>
    <col min="2" max="2" width="17.109375" style="77" customWidth="1"/>
    <col min="3" max="3" width="3.6640625" style="77" hidden="1" customWidth="1"/>
    <col min="4" max="4" width="20.88671875" style="77" customWidth="1"/>
    <col min="5" max="5" width="9.6640625" style="77" customWidth="1"/>
    <col min="6" max="6" width="21.109375" style="77" hidden="1" customWidth="1"/>
    <col min="7" max="7" width="20" style="77" customWidth="1"/>
    <col min="8" max="8" width="4.88671875" style="77" customWidth="1"/>
    <col min="9" max="9" width="10.44140625" style="77" customWidth="1"/>
    <col min="10" max="10" width="18.44140625" style="77" customWidth="1"/>
    <col min="11" max="11" width="3.33203125" style="77" hidden="1" customWidth="1"/>
    <col min="12" max="12" width="12.109375" style="77" customWidth="1"/>
    <col min="13" max="16384" width="9" style="77"/>
  </cols>
  <sheetData>
    <row r="1" spans="1:14" ht="14.4">
      <c r="B1" s="153" t="s">
        <v>61</v>
      </c>
      <c r="C1" s="153"/>
      <c r="D1" s="157" t="s">
        <v>150</v>
      </c>
      <c r="F1" s="77">
        <v>12</v>
      </c>
    </row>
    <row r="2" spans="1:14" ht="14.4">
      <c r="B2" s="340" t="s">
        <v>62</v>
      </c>
      <c r="C2" s="341" t="e">
        <f>#REF!</f>
        <v>#REF!</v>
      </c>
      <c r="D2" s="92"/>
      <c r="E2" s="148"/>
    </row>
    <row r="3" spans="1:14" ht="14.4">
      <c r="A3" s="59" t="s">
        <v>155</v>
      </c>
      <c r="B3" s="24" t="s">
        <v>63</v>
      </c>
      <c r="C3" s="92" t="s">
        <v>64</v>
      </c>
      <c r="D3" s="92" t="s">
        <v>111</v>
      </c>
      <c r="E3" s="92" t="s">
        <v>154</v>
      </c>
      <c r="F3" s="75" t="str">
        <f>德茂小区!F3</f>
        <v>不含物业费、取暖费</v>
      </c>
      <c r="G3" s="144" t="str">
        <f>德茂小区!G3</f>
        <v>含物业费和取暖费</v>
      </c>
    </row>
    <row r="4" spans="1:14">
      <c r="A4" s="321" t="s">
        <v>1724</v>
      </c>
      <c r="B4" s="87"/>
      <c r="C4" s="33">
        <v>2</v>
      </c>
      <c r="D4" s="69" t="s">
        <v>220</v>
      </c>
      <c r="E4" s="324">
        <v>1</v>
      </c>
      <c r="F4" s="177">
        <f>G4-$N$7-N8</f>
        <v>47.04</v>
      </c>
      <c r="G4" s="324">
        <f>ROUND(AVERAGE(D5),2)</f>
        <v>50.24</v>
      </c>
      <c r="H4" s="149"/>
      <c r="J4" s="171" t="str">
        <f>德茂小区!J4</f>
        <v>含物业费和取暖费</v>
      </c>
    </row>
    <row r="5" spans="1:14" ht="14.4">
      <c r="A5" s="323"/>
      <c r="B5" s="87">
        <v>44896</v>
      </c>
      <c r="C5" s="33">
        <v>3</v>
      </c>
      <c r="D5" s="69">
        <f>中指数据!M40</f>
        <v>50.24</v>
      </c>
      <c r="E5" s="326"/>
      <c r="F5" s="177"/>
      <c r="G5" s="326"/>
      <c r="H5" s="149"/>
      <c r="I5" s="75" t="str">
        <f>德茂小区!I5</f>
        <v>数据来源</v>
      </c>
      <c r="J5" s="158" t="s">
        <v>65</v>
      </c>
      <c r="K5" s="74" t="s">
        <v>66</v>
      </c>
      <c r="L5" s="74" t="s">
        <v>67</v>
      </c>
      <c r="M5" s="29"/>
      <c r="N5" s="46"/>
    </row>
    <row r="6" spans="1:14" ht="14.4">
      <c r="A6" s="321" t="s">
        <v>1725</v>
      </c>
      <c r="B6" s="87">
        <v>44927</v>
      </c>
      <c r="C6" s="33">
        <v>1</v>
      </c>
      <c r="D6" s="69">
        <f>中指数据!L40</f>
        <v>49.52</v>
      </c>
      <c r="E6" s="324">
        <v>2</v>
      </c>
      <c r="F6" s="177" t="e">
        <f>#REF!-$N$7-N8</f>
        <v>#REF!</v>
      </c>
      <c r="G6" s="324">
        <f>ROUND(AVERAGE(D6:D8),2)</f>
        <v>48.92</v>
      </c>
      <c r="H6" s="149"/>
      <c r="I6" s="75" t="s">
        <v>68</v>
      </c>
      <c r="J6" s="143">
        <f>G17</f>
        <v>49.5</v>
      </c>
      <c r="K6" s="150"/>
      <c r="L6" s="339">
        <f>ROUND(AVERAGE(J6:J8),2)</f>
        <v>49.74</v>
      </c>
      <c r="M6" s="29" t="s">
        <v>1702</v>
      </c>
      <c r="N6" s="46">
        <f>ROUND((L6-N7-N8)/(1+5%)*2.5%,2)</f>
        <v>1.1100000000000001</v>
      </c>
    </row>
    <row r="7" spans="1:14" ht="15" customHeight="1">
      <c r="A7" s="322"/>
      <c r="B7" s="87">
        <v>44958</v>
      </c>
      <c r="C7" s="33">
        <v>1</v>
      </c>
      <c r="D7" s="69">
        <f>中指数据!K40</f>
        <v>49.2</v>
      </c>
      <c r="E7" s="325"/>
      <c r="F7" s="177"/>
      <c r="G7" s="325"/>
      <c r="H7" s="149"/>
      <c r="I7" s="75" t="s">
        <v>69</v>
      </c>
      <c r="J7" s="69" t="s">
        <v>220</v>
      </c>
      <c r="K7" s="150"/>
      <c r="L7" s="338"/>
      <c r="M7" s="146" t="s">
        <v>107</v>
      </c>
      <c r="N7" s="147">
        <v>0.7</v>
      </c>
    </row>
    <row r="8" spans="1:14" ht="14.4">
      <c r="A8" s="323"/>
      <c r="B8" s="87">
        <v>44986</v>
      </c>
      <c r="C8" s="33">
        <v>1</v>
      </c>
      <c r="D8" s="69">
        <f>中指数据!J40</f>
        <v>48.03</v>
      </c>
      <c r="E8" s="326"/>
      <c r="F8" s="177"/>
      <c r="G8" s="326"/>
      <c r="H8" s="149"/>
      <c r="I8" s="75" t="s">
        <v>70</v>
      </c>
      <c r="J8" s="160">
        <f>G50</f>
        <v>49.98</v>
      </c>
      <c r="K8" s="150"/>
      <c r="L8" s="338"/>
      <c r="M8" s="147" t="str">
        <f>德茂小区!M8</f>
        <v>取暖费</v>
      </c>
      <c r="N8" s="147">
        <f>德茂小区!N8</f>
        <v>2.5</v>
      </c>
    </row>
    <row r="9" spans="1:14">
      <c r="A9" s="321" t="s">
        <v>1726</v>
      </c>
      <c r="B9" s="87">
        <v>45017</v>
      </c>
      <c r="C9" s="33">
        <v>2</v>
      </c>
      <c r="D9" s="69">
        <f>中指数据!I40</f>
        <v>47.99</v>
      </c>
      <c r="E9" s="324">
        <v>1</v>
      </c>
      <c r="F9" s="177">
        <f>G6-N7-N8</f>
        <v>45.72</v>
      </c>
      <c r="G9" s="324">
        <f>ROUND(AVERAGE(D9:D11),2)</f>
        <v>47.54</v>
      </c>
      <c r="H9" s="149"/>
      <c r="J9" s="171" t="str">
        <f>德茂小区!J9</f>
        <v>不含物业费和供暖费</v>
      </c>
      <c r="L9" s="169">
        <f>L6-N7-N8-N6</f>
        <v>45.43</v>
      </c>
    </row>
    <row r="10" spans="1:14" ht="15" customHeight="1">
      <c r="A10" s="322"/>
      <c r="B10" s="87">
        <v>45047</v>
      </c>
      <c r="C10" s="33">
        <v>3</v>
      </c>
      <c r="D10" s="69">
        <f>中指数据!H40</f>
        <v>48.62</v>
      </c>
      <c r="E10" s="325"/>
      <c r="F10" s="177"/>
      <c r="G10" s="325"/>
      <c r="H10" s="149"/>
    </row>
    <row r="11" spans="1:14">
      <c r="A11" s="323"/>
      <c r="B11" s="87">
        <v>45078</v>
      </c>
      <c r="C11" s="33">
        <v>2</v>
      </c>
      <c r="D11" s="69">
        <f>中指数据!G40</f>
        <v>46</v>
      </c>
      <c r="E11" s="326"/>
      <c r="F11" s="177"/>
      <c r="G11" s="326"/>
      <c r="H11" s="149"/>
    </row>
    <row r="12" spans="1:14">
      <c r="A12" s="321" t="s">
        <v>1727</v>
      </c>
      <c r="B12" s="87">
        <v>45108</v>
      </c>
      <c r="C12" s="33">
        <v>2</v>
      </c>
      <c r="D12" s="69">
        <f>中指数据!F40</f>
        <v>50.34</v>
      </c>
      <c r="E12" s="324">
        <v>2</v>
      </c>
      <c r="F12" s="177">
        <f>G9-N7-N8</f>
        <v>44.339999999999996</v>
      </c>
      <c r="G12" s="324">
        <f>ROUND(AVERAGE(D12:D14),2)</f>
        <v>50.4</v>
      </c>
      <c r="H12" s="149"/>
    </row>
    <row r="13" spans="1:14" ht="15" customHeight="1">
      <c r="A13" s="322"/>
      <c r="B13" s="87">
        <v>45139</v>
      </c>
      <c r="C13" s="33">
        <v>3</v>
      </c>
      <c r="D13" s="69">
        <f>中指数据!E40</f>
        <v>50.17</v>
      </c>
      <c r="E13" s="325"/>
      <c r="F13" s="177"/>
      <c r="G13" s="325"/>
      <c r="H13" s="149"/>
    </row>
    <row r="14" spans="1:14">
      <c r="A14" s="323"/>
      <c r="B14" s="87">
        <v>45170</v>
      </c>
      <c r="C14" s="33">
        <v>2</v>
      </c>
      <c r="D14" s="69">
        <f>中指数据!D40</f>
        <v>50.7</v>
      </c>
      <c r="E14" s="326"/>
      <c r="F14" s="177"/>
      <c r="G14" s="326"/>
      <c r="H14" s="149"/>
    </row>
    <row r="15" spans="1:14">
      <c r="A15" s="321" t="s">
        <v>1728</v>
      </c>
      <c r="B15" s="87">
        <v>45200</v>
      </c>
      <c r="C15" s="86">
        <v>1</v>
      </c>
      <c r="D15" s="72">
        <f>中指数据!C40</f>
        <v>50</v>
      </c>
      <c r="E15" s="324">
        <v>2</v>
      </c>
      <c r="F15" s="132">
        <f>G12-N7-N8</f>
        <v>47.199999999999996</v>
      </c>
      <c r="G15" s="324">
        <f>ROUND(AVERAGE(D15:D16),2)</f>
        <v>50.4</v>
      </c>
      <c r="H15" s="149"/>
    </row>
    <row r="16" spans="1:14">
      <c r="A16" s="323"/>
      <c r="B16" s="87">
        <v>45231</v>
      </c>
      <c r="C16" s="203"/>
      <c r="D16" s="69">
        <f>中指数据!B40</f>
        <v>50.8</v>
      </c>
      <c r="E16" s="326"/>
      <c r="F16" s="132"/>
      <c r="G16" s="326"/>
      <c r="H16" s="149"/>
    </row>
    <row r="17" spans="1:10" ht="14.4">
      <c r="A17" s="345" t="s">
        <v>152</v>
      </c>
      <c r="B17" s="346"/>
      <c r="C17" s="346"/>
      <c r="D17" s="346"/>
      <c r="E17" s="346"/>
      <c r="F17" s="80" t="e">
        <f>ROUND(AVERAGE(F4:F15),2)</f>
        <v>#REF!</v>
      </c>
      <c r="G17" s="145">
        <f>ROUND(AVERAGE(G4:G16),2)</f>
        <v>49.5</v>
      </c>
      <c r="H17" s="152"/>
    </row>
    <row r="19" spans="1:10" ht="14.4" hidden="1">
      <c r="B19" s="347" t="s">
        <v>71</v>
      </c>
      <c r="C19" s="348"/>
      <c r="D19" s="157" t="s">
        <v>150</v>
      </c>
    </row>
    <row r="20" spans="1:10" ht="14.4" hidden="1">
      <c r="A20" s="59" t="s">
        <v>155</v>
      </c>
      <c r="B20" s="24" t="s">
        <v>63</v>
      </c>
      <c r="C20" s="75" t="s">
        <v>73</v>
      </c>
      <c r="D20" s="28" t="s">
        <v>873</v>
      </c>
      <c r="E20" s="75" t="str">
        <f>E3</f>
        <v>样本数量</v>
      </c>
      <c r="F20" s="75" t="str">
        <f>F3</f>
        <v>不含物业费、取暖费</v>
      </c>
      <c r="G20" s="144" t="str">
        <f>德茂小区!G20</f>
        <v>含物业费和取暖费</v>
      </c>
    </row>
    <row r="21" spans="1:10" hidden="1">
      <c r="A21" s="329" t="s">
        <v>916</v>
      </c>
      <c r="B21" s="87">
        <v>44470</v>
      </c>
      <c r="C21" s="92"/>
      <c r="D21" s="132"/>
      <c r="E21" s="336"/>
      <c r="F21" s="178"/>
      <c r="G21" s="338"/>
    </row>
    <row r="22" spans="1:10" hidden="1">
      <c r="A22" s="329"/>
      <c r="B22" s="87">
        <v>44501</v>
      </c>
      <c r="C22" s="92"/>
      <c r="D22" s="132"/>
      <c r="E22" s="336"/>
      <c r="F22" s="178"/>
      <c r="G22" s="338"/>
    </row>
    <row r="23" spans="1:10" hidden="1">
      <c r="A23" s="329"/>
      <c r="B23" s="87">
        <v>44531</v>
      </c>
      <c r="C23" s="92"/>
      <c r="D23" s="132"/>
      <c r="E23" s="336"/>
      <c r="F23" s="178"/>
      <c r="G23" s="338"/>
    </row>
    <row r="24" spans="1:10" ht="15" hidden="1" customHeight="1">
      <c r="A24" s="329" t="s">
        <v>915</v>
      </c>
      <c r="B24" s="87">
        <v>44562</v>
      </c>
      <c r="C24" s="92"/>
      <c r="D24" s="132"/>
      <c r="E24" s="336"/>
      <c r="F24" s="178"/>
      <c r="G24" s="338"/>
    </row>
    <row r="25" spans="1:10" hidden="1">
      <c r="A25" s="329"/>
      <c r="B25" s="87">
        <v>44593</v>
      </c>
      <c r="C25" s="92"/>
      <c r="D25" s="132"/>
      <c r="E25" s="336"/>
      <c r="F25" s="178"/>
      <c r="G25" s="338"/>
    </row>
    <row r="26" spans="1:10" hidden="1">
      <c r="A26" s="329"/>
      <c r="B26" s="87">
        <v>44621</v>
      </c>
      <c r="C26" s="92"/>
      <c r="D26" s="132"/>
      <c r="E26" s="336"/>
      <c r="F26" s="178"/>
      <c r="G26" s="338"/>
    </row>
    <row r="27" spans="1:10" ht="15" hidden="1" customHeight="1">
      <c r="A27" s="329" t="s">
        <v>949</v>
      </c>
      <c r="B27" s="87">
        <v>44652</v>
      </c>
      <c r="C27" s="92"/>
      <c r="D27" s="132"/>
      <c r="E27" s="336"/>
      <c r="F27" s="178"/>
      <c r="G27" s="338"/>
    </row>
    <row r="28" spans="1:10" hidden="1">
      <c r="A28" s="329"/>
      <c r="B28" s="87">
        <v>44682</v>
      </c>
      <c r="C28" s="92"/>
      <c r="D28" s="132"/>
      <c r="E28" s="336"/>
      <c r="F28" s="178"/>
      <c r="G28" s="338"/>
      <c r="J28" s="77">
        <f>J8/J6</f>
        <v>1.0096969696969695</v>
      </c>
    </row>
    <row r="29" spans="1:10" hidden="1">
      <c r="A29" s="329"/>
      <c r="B29" s="87">
        <v>44713</v>
      </c>
      <c r="C29" s="92"/>
      <c r="D29" s="132"/>
      <c r="E29" s="336"/>
      <c r="F29" s="178"/>
      <c r="G29" s="338"/>
      <c r="J29" s="77">
        <f>1-J28</f>
        <v>-9.6969696969695374E-3</v>
      </c>
    </row>
    <row r="30" spans="1:10" ht="15" hidden="1" customHeight="1">
      <c r="A30" s="329" t="s">
        <v>950</v>
      </c>
      <c r="B30" s="87">
        <v>44743</v>
      </c>
      <c r="C30" s="92"/>
      <c r="D30" s="132"/>
      <c r="E30" s="337"/>
      <c r="F30" s="178"/>
      <c r="G30" s="338"/>
    </row>
    <row r="31" spans="1:10" hidden="1">
      <c r="A31" s="329"/>
      <c r="B31" s="87">
        <v>44774</v>
      </c>
      <c r="C31" s="92"/>
      <c r="D31" s="132"/>
      <c r="E31" s="337"/>
      <c r="F31" s="178"/>
      <c r="G31" s="338"/>
    </row>
    <row r="32" spans="1:10" hidden="1">
      <c r="A32" s="329"/>
      <c r="B32" s="87">
        <v>44805</v>
      </c>
      <c r="C32" s="92"/>
      <c r="D32" s="132"/>
      <c r="E32" s="337"/>
      <c r="F32" s="75"/>
      <c r="G32" s="338"/>
    </row>
    <row r="33" spans="1:9" hidden="1">
      <c r="A33" s="336" t="str">
        <f>A17</f>
        <v>平均月租金（元/平方米/月）</v>
      </c>
      <c r="B33" s="336"/>
      <c r="C33" s="336"/>
      <c r="D33" s="336"/>
      <c r="E33" s="336"/>
      <c r="F33" s="80" t="e">
        <f>ROUND(AVERAGE(F21:F32),2)</f>
        <v>#DIV/0!</v>
      </c>
      <c r="G33" s="145" t="e">
        <f>ROUND(AVERAGE(G21:G32),2)</f>
        <v>#DIV/0!</v>
      </c>
      <c r="H33" s="152"/>
    </row>
    <row r="34" spans="1:9">
      <c r="A34" s="75"/>
      <c r="B34" s="75"/>
      <c r="C34" s="75"/>
      <c r="E34" s="75"/>
      <c r="F34" s="75"/>
      <c r="G34" s="75"/>
    </row>
    <row r="35" spans="1:9" ht="14.4">
      <c r="A35" s="75"/>
      <c r="B35" s="342" t="s">
        <v>74</v>
      </c>
      <c r="C35" s="342"/>
      <c r="D35" s="159" t="s">
        <v>151</v>
      </c>
      <c r="E35" s="75"/>
      <c r="F35" s="75"/>
      <c r="G35" s="75"/>
    </row>
    <row r="36" spans="1:9" ht="14.4">
      <c r="A36" s="59" t="s">
        <v>155</v>
      </c>
      <c r="B36" s="24" t="s">
        <v>63</v>
      </c>
      <c r="C36" s="75" t="s">
        <v>73</v>
      </c>
      <c r="D36" s="28" t="s">
        <v>873</v>
      </c>
      <c r="E36" s="75" t="str">
        <f>E3</f>
        <v>样本数量</v>
      </c>
      <c r="F36" s="79" t="str">
        <f>德茂小区!F36</f>
        <v>不含物业费、取暖费</v>
      </c>
      <c r="G36" s="144" t="str">
        <f>德茂小区!G36</f>
        <v>含物业费和取暖费</v>
      </c>
    </row>
    <row r="37" spans="1:9">
      <c r="A37" s="321" t="s">
        <v>1724</v>
      </c>
      <c r="B37" s="87"/>
      <c r="C37" s="33">
        <v>2</v>
      </c>
      <c r="D37" s="69" t="s">
        <v>220</v>
      </c>
      <c r="E37" s="324">
        <v>1</v>
      </c>
      <c r="F37" s="177">
        <f>G37-$N$7-N41</f>
        <v>42.379999999999995</v>
      </c>
      <c r="G37" s="324">
        <f>市场数据2023!N43</f>
        <v>43.08</v>
      </c>
      <c r="H37" s="343"/>
    </row>
    <row r="38" spans="1:9">
      <c r="A38" s="323"/>
      <c r="B38" s="87">
        <v>44896</v>
      </c>
      <c r="C38" s="33">
        <v>3</v>
      </c>
      <c r="D38" s="69">
        <f>中指数据!M70</f>
        <v>0</v>
      </c>
      <c r="E38" s="326"/>
      <c r="F38" s="177"/>
      <c r="G38" s="326"/>
      <c r="H38" s="344"/>
      <c r="I38" s="152"/>
    </row>
    <row r="39" spans="1:9">
      <c r="A39" s="321" t="s">
        <v>1725</v>
      </c>
      <c r="B39" s="87">
        <v>44927</v>
      </c>
      <c r="C39" s="33">
        <v>1</v>
      </c>
      <c r="D39" s="69">
        <f>中指数据!L70</f>
        <v>0</v>
      </c>
      <c r="E39" s="324">
        <v>2</v>
      </c>
      <c r="F39" s="177" t="e">
        <f>#REF!-$N$7-N41</f>
        <v>#REF!</v>
      </c>
      <c r="G39" s="324">
        <f>市场数据2023!N44</f>
        <v>48.44</v>
      </c>
      <c r="H39" s="343"/>
    </row>
    <row r="40" spans="1:9" ht="15" customHeight="1">
      <c r="A40" s="322"/>
      <c r="B40" s="87">
        <v>44958</v>
      </c>
      <c r="C40" s="33">
        <v>1</v>
      </c>
      <c r="D40" s="69">
        <f>中指数据!K70</f>
        <v>0</v>
      </c>
      <c r="E40" s="325"/>
      <c r="F40" s="177"/>
      <c r="G40" s="325"/>
      <c r="H40" s="344"/>
    </row>
    <row r="41" spans="1:9">
      <c r="A41" s="323"/>
      <c r="B41" s="87">
        <v>44986</v>
      </c>
      <c r="C41" s="33">
        <v>1</v>
      </c>
      <c r="D41" s="69">
        <f>中指数据!J70</f>
        <v>0</v>
      </c>
      <c r="E41" s="326"/>
      <c r="F41" s="177"/>
      <c r="G41" s="326"/>
      <c r="H41" s="344"/>
    </row>
    <row r="42" spans="1:9">
      <c r="A42" s="321" t="s">
        <v>1726</v>
      </c>
      <c r="B42" s="87">
        <v>45017</v>
      </c>
      <c r="C42" s="33">
        <v>2</v>
      </c>
      <c r="D42" s="69">
        <f>中指数据!I70</f>
        <v>0</v>
      </c>
      <c r="E42" s="324">
        <v>3</v>
      </c>
      <c r="F42" s="177">
        <f>G39-N40-N41</f>
        <v>48.44</v>
      </c>
      <c r="G42" s="324">
        <f>市场数据2023!N45</f>
        <v>57.1</v>
      </c>
      <c r="H42" s="343"/>
    </row>
    <row r="43" spans="1:9" ht="15" customHeight="1">
      <c r="A43" s="322"/>
      <c r="B43" s="87">
        <v>45047</v>
      </c>
      <c r="C43" s="33">
        <v>3</v>
      </c>
      <c r="D43" s="69">
        <f>中指数据!H70</f>
        <v>0</v>
      </c>
      <c r="E43" s="325"/>
      <c r="F43" s="177"/>
      <c r="G43" s="325"/>
      <c r="H43" s="344"/>
    </row>
    <row r="44" spans="1:9">
      <c r="A44" s="323"/>
      <c r="B44" s="87">
        <v>45078</v>
      </c>
      <c r="C44" s="33">
        <v>2</v>
      </c>
      <c r="D44" s="69">
        <f>中指数据!G70</f>
        <v>0</v>
      </c>
      <c r="E44" s="326"/>
      <c r="F44" s="177"/>
      <c r="G44" s="326"/>
      <c r="H44" s="344"/>
    </row>
    <row r="45" spans="1:9">
      <c r="A45" s="321" t="s">
        <v>1727</v>
      </c>
      <c r="B45" s="87">
        <v>45108</v>
      </c>
      <c r="C45" s="33">
        <v>2</v>
      </c>
      <c r="D45" s="69">
        <f>中指数据!F70</f>
        <v>0</v>
      </c>
      <c r="E45" s="324">
        <v>1</v>
      </c>
      <c r="F45" s="177">
        <f>G42-N40-N41</f>
        <v>57.1</v>
      </c>
      <c r="G45" s="324">
        <f>市场数据2023!N46</f>
        <v>52.94</v>
      </c>
      <c r="H45" s="343"/>
    </row>
    <row r="46" spans="1:9" ht="15" customHeight="1">
      <c r="A46" s="322"/>
      <c r="B46" s="87">
        <v>45139</v>
      </c>
      <c r="C46" s="33">
        <v>3</v>
      </c>
      <c r="D46" s="69">
        <f>中指数据!E70</f>
        <v>0</v>
      </c>
      <c r="E46" s="325"/>
      <c r="F46" s="177"/>
      <c r="G46" s="325"/>
      <c r="H46" s="344"/>
    </row>
    <row r="47" spans="1:9">
      <c r="A47" s="323"/>
      <c r="B47" s="87">
        <v>45170</v>
      </c>
      <c r="C47" s="33">
        <v>2</v>
      </c>
      <c r="D47" s="69">
        <f>中指数据!D70</f>
        <v>0</v>
      </c>
      <c r="E47" s="326"/>
      <c r="F47" s="177"/>
      <c r="G47" s="326"/>
      <c r="H47" s="344"/>
    </row>
    <row r="48" spans="1:9">
      <c r="A48" s="321" t="s">
        <v>1728</v>
      </c>
      <c r="B48" s="87">
        <v>45200</v>
      </c>
      <c r="C48" s="86">
        <v>1</v>
      </c>
      <c r="D48" s="72">
        <f>中指数据!C70</f>
        <v>0</v>
      </c>
      <c r="E48" s="324">
        <v>2</v>
      </c>
      <c r="F48" s="132">
        <f>G45-N40-N41</f>
        <v>52.94</v>
      </c>
      <c r="G48" s="324">
        <f>市场数据2023!N47</f>
        <v>48.32</v>
      </c>
      <c r="H48" s="152"/>
    </row>
    <row r="49" spans="1:8">
      <c r="A49" s="323"/>
      <c r="B49" s="87">
        <v>45231</v>
      </c>
      <c r="C49" s="203"/>
      <c r="D49" s="69">
        <f>中指数据!B70</f>
        <v>0</v>
      </c>
      <c r="E49" s="326"/>
      <c r="F49" s="132"/>
      <c r="G49" s="326"/>
      <c r="H49" s="152"/>
    </row>
    <row r="50" spans="1:8">
      <c r="A50" s="336" t="str">
        <f>A17</f>
        <v>平均月租金（元/平方米/月）</v>
      </c>
      <c r="B50" s="336"/>
      <c r="C50" s="336"/>
      <c r="D50" s="336"/>
      <c r="E50" s="336"/>
      <c r="F50" s="80" t="e">
        <f>ROUND(AVERAGE(F37:F48),2)</f>
        <v>#REF!</v>
      </c>
      <c r="G50" s="145">
        <f>ROUND(AVERAGE(G37:G49),2)</f>
        <v>49.98</v>
      </c>
      <c r="H50" s="152"/>
    </row>
    <row r="51" spans="1:8">
      <c r="H51" s="170"/>
    </row>
  </sheetData>
  <mergeCells count="53">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 ref="A6:A8"/>
    <mergeCell ref="E6:E8"/>
    <mergeCell ref="G6:G8"/>
    <mergeCell ref="A9:A11"/>
    <mergeCell ref="E9:E11"/>
    <mergeCell ref="G9:G11"/>
    <mergeCell ref="A12:A14"/>
    <mergeCell ref="E12:E14"/>
    <mergeCell ref="G12:G14"/>
    <mergeCell ref="A15:A16"/>
    <mergeCell ref="E15:E16"/>
    <mergeCell ref="G15:G16"/>
    <mergeCell ref="A37:A38"/>
    <mergeCell ref="E37:E38"/>
    <mergeCell ref="G37:G38"/>
    <mergeCell ref="E24:E26"/>
    <mergeCell ref="G24:G26"/>
    <mergeCell ref="E27:E29"/>
    <mergeCell ref="G27:G29"/>
    <mergeCell ref="G30:G32"/>
    <mergeCell ref="E21:E23"/>
    <mergeCell ref="E30:E32"/>
    <mergeCell ref="A21:A23"/>
    <mergeCell ref="A24:A26"/>
    <mergeCell ref="A27:A29"/>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4"/>
  <sheetViews>
    <sheetView topLeftCell="A7" zoomScale="90" zoomScaleNormal="90" workbookViewId="0">
      <selection activeCell="M40" sqref="M40:M42"/>
    </sheetView>
  </sheetViews>
  <sheetFormatPr defaultColWidth="9" defaultRowHeight="13.8"/>
  <cols>
    <col min="1" max="1" width="15.88671875" style="46" customWidth="1"/>
    <col min="2" max="2" width="16.33203125" style="46" customWidth="1"/>
    <col min="3" max="3" width="1.33203125" style="46" hidden="1" customWidth="1"/>
    <col min="4" max="4" width="24.88671875" style="46" customWidth="1"/>
    <col min="5" max="5" width="8.6640625" style="46" customWidth="1"/>
    <col min="6" max="6" width="18" style="77" hidden="1" customWidth="1"/>
    <col min="7" max="7" width="18.6640625" style="46" customWidth="1"/>
    <col min="8" max="8" width="5.44140625" style="77" customWidth="1"/>
    <col min="9" max="9" width="11" style="46" customWidth="1"/>
    <col min="10" max="10" width="16.6640625" style="46" customWidth="1"/>
    <col min="11" max="12" width="11" style="46" customWidth="1"/>
    <col min="13" max="16384" width="9" style="46"/>
  </cols>
  <sheetData>
    <row r="1" spans="1:13" ht="14.4">
      <c r="B1" s="153" t="s">
        <v>61</v>
      </c>
      <c r="C1" s="153"/>
      <c r="D1" s="157" t="str">
        <f>德茂佳苑!D1</f>
        <v>含供暖、物业</v>
      </c>
      <c r="F1" s="77">
        <v>12</v>
      </c>
    </row>
    <row r="2" spans="1:13" ht="14.4">
      <c r="B2" s="354" t="s">
        <v>62</v>
      </c>
      <c r="C2" s="355" t="e">
        <f>#REF!</f>
        <v>#REF!</v>
      </c>
      <c r="D2" s="92"/>
      <c r="E2" s="23"/>
    </row>
    <row r="3" spans="1:13" ht="14.4">
      <c r="A3" s="59" t="s">
        <v>155</v>
      </c>
      <c r="B3" s="24" t="s">
        <v>63</v>
      </c>
      <c r="C3" s="24" t="s">
        <v>64</v>
      </c>
      <c r="D3" s="24" t="s">
        <v>111</v>
      </c>
      <c r="E3" s="24" t="s">
        <v>154</v>
      </c>
      <c r="F3" s="74" t="str">
        <f>德茂小区!F3</f>
        <v>不含物业费、取暖费</v>
      </c>
      <c r="G3" s="144" t="str">
        <f>德茂小区!G3</f>
        <v>含物业费和取暖费</v>
      </c>
      <c r="K3" s="77"/>
    </row>
    <row r="4" spans="1:13">
      <c r="A4" s="321" t="s">
        <v>1724</v>
      </c>
      <c r="B4" s="87"/>
      <c r="C4" s="33">
        <v>2</v>
      </c>
      <c r="D4" s="69" t="s">
        <v>220</v>
      </c>
      <c r="E4" s="324">
        <v>4</v>
      </c>
      <c r="F4" s="177">
        <f>G4-$N$7-N8</f>
        <v>57.2</v>
      </c>
      <c r="G4" s="324">
        <f>ROUND(AVERAGE(D5),2)</f>
        <v>57.2</v>
      </c>
      <c r="H4" s="149"/>
      <c r="J4" s="168" t="str">
        <f>德茂佳苑!$J$4</f>
        <v>含物业费和取暖费</v>
      </c>
      <c r="K4" s="77"/>
    </row>
    <row r="5" spans="1:13" ht="14.4">
      <c r="A5" s="323"/>
      <c r="B5" s="87">
        <v>44896</v>
      </c>
      <c r="C5" s="33">
        <v>3</v>
      </c>
      <c r="D5" s="69">
        <f>中指数据!M30</f>
        <v>57.2</v>
      </c>
      <c r="E5" s="326"/>
      <c r="F5" s="177"/>
      <c r="G5" s="326"/>
      <c r="H5" s="149"/>
      <c r="I5" s="58" t="str">
        <f>德茂佳苑!$I$5</f>
        <v>数据来源</v>
      </c>
      <c r="J5" s="158" t="s">
        <v>65</v>
      </c>
      <c r="K5" s="74" t="s">
        <v>67</v>
      </c>
    </row>
    <row r="6" spans="1:13" ht="14.4">
      <c r="A6" s="321" t="s">
        <v>1725</v>
      </c>
      <c r="B6" s="87">
        <v>44927</v>
      </c>
      <c r="C6" s="33">
        <v>1</v>
      </c>
      <c r="D6" s="69">
        <f>中指数据!L30</f>
        <v>56.54</v>
      </c>
      <c r="E6" s="324">
        <v>5</v>
      </c>
      <c r="F6" s="177" t="e">
        <f>#REF!-$N$7-N8</f>
        <v>#REF!</v>
      </c>
      <c r="G6" s="324">
        <f>ROUND(AVERAGE(D6:D8),2)</f>
        <v>56.93</v>
      </c>
      <c r="H6" s="149"/>
      <c r="I6" s="58" t="s">
        <v>68</v>
      </c>
      <c r="J6" s="45">
        <f>G17</f>
        <v>55.91</v>
      </c>
      <c r="K6" s="358">
        <f>AVERAGE(J6:J8)</f>
        <v>57.69</v>
      </c>
      <c r="L6" s="29" t="s">
        <v>1702</v>
      </c>
      <c r="M6" s="46">
        <f>ROUND((K6-M7-M8)/(1+5%)*2.5%,2)</f>
        <v>1.25</v>
      </c>
    </row>
    <row r="7" spans="1:13" ht="15" customHeight="1">
      <c r="A7" s="322"/>
      <c r="B7" s="87">
        <v>44958</v>
      </c>
      <c r="C7" s="33">
        <v>1</v>
      </c>
      <c r="D7" s="69">
        <f>中指数据!K30</f>
        <v>57.05</v>
      </c>
      <c r="E7" s="325"/>
      <c r="F7" s="177"/>
      <c r="G7" s="325"/>
      <c r="H7" s="149"/>
      <c r="I7" s="58" t="s">
        <v>69</v>
      </c>
      <c r="J7" s="69" t="s">
        <v>220</v>
      </c>
      <c r="K7" s="358"/>
      <c r="L7" s="146" t="s">
        <v>107</v>
      </c>
      <c r="M7" s="147">
        <v>2.61</v>
      </c>
    </row>
    <row r="8" spans="1:13" ht="14.4">
      <c r="A8" s="323"/>
      <c r="B8" s="87">
        <v>44986</v>
      </c>
      <c r="C8" s="33">
        <v>1</v>
      </c>
      <c r="D8" s="69">
        <f>中指数据!J30</f>
        <v>57.19</v>
      </c>
      <c r="E8" s="326"/>
      <c r="F8" s="177"/>
      <c r="G8" s="326"/>
      <c r="H8" s="149"/>
      <c r="I8" s="58" t="s">
        <v>70</v>
      </c>
      <c r="J8" s="57">
        <f>G50</f>
        <v>59.47</v>
      </c>
      <c r="K8" s="358"/>
      <c r="L8" s="147" t="str">
        <f>德茂小区!M8</f>
        <v>取暖费</v>
      </c>
      <c r="M8" s="147">
        <v>2.5</v>
      </c>
    </row>
    <row r="9" spans="1:13">
      <c r="A9" s="321" t="s">
        <v>1726</v>
      </c>
      <c r="B9" s="87">
        <v>45017</v>
      </c>
      <c r="C9" s="33">
        <v>2</v>
      </c>
      <c r="D9" s="69">
        <f>中指数据!I30</f>
        <v>56.25</v>
      </c>
      <c r="E9" s="324">
        <v>3</v>
      </c>
      <c r="F9" s="177">
        <f>G6-N7-N8</f>
        <v>56.93</v>
      </c>
      <c r="G9" s="324">
        <f>ROUND(AVERAGE(D9:D11),2)</f>
        <v>54.6</v>
      </c>
      <c r="H9" s="149"/>
      <c r="J9" s="168" t="str">
        <f>德茂佳苑!J9</f>
        <v>不含物业费和供暖费</v>
      </c>
      <c r="K9" s="169">
        <f>K6-M7-M8-M6</f>
        <v>51.33</v>
      </c>
    </row>
    <row r="10" spans="1:13" ht="15" customHeight="1">
      <c r="A10" s="322"/>
      <c r="B10" s="87">
        <v>45047</v>
      </c>
      <c r="C10" s="33">
        <v>3</v>
      </c>
      <c r="D10" s="69">
        <f>中指数据!H30</f>
        <v>53.97</v>
      </c>
      <c r="E10" s="325"/>
      <c r="F10" s="177"/>
      <c r="G10" s="325"/>
      <c r="H10" s="149"/>
      <c r="K10" s="77"/>
    </row>
    <row r="11" spans="1:13">
      <c r="A11" s="323"/>
      <c r="B11" s="87">
        <v>45078</v>
      </c>
      <c r="C11" s="33">
        <v>2</v>
      </c>
      <c r="D11" s="69">
        <f>中指数据!G30</f>
        <v>53.59</v>
      </c>
      <c r="E11" s="326"/>
      <c r="F11" s="177"/>
      <c r="G11" s="326"/>
      <c r="H11" s="149"/>
      <c r="K11" s="77"/>
    </row>
    <row r="12" spans="1:13">
      <c r="A12" s="321" t="s">
        <v>1727</v>
      </c>
      <c r="B12" s="87">
        <v>45108</v>
      </c>
      <c r="C12" s="33">
        <v>2</v>
      </c>
      <c r="D12" s="69">
        <f>中指数据!F30</f>
        <v>54.01</v>
      </c>
      <c r="E12" s="324">
        <v>4</v>
      </c>
      <c r="F12" s="177">
        <f>G9-N7-N8</f>
        <v>54.6</v>
      </c>
      <c r="G12" s="324">
        <f>ROUND(AVERAGE(D12:D14),2)</f>
        <v>54.54</v>
      </c>
      <c r="H12" s="149"/>
    </row>
    <row r="13" spans="1:13" ht="15" customHeight="1">
      <c r="A13" s="322"/>
      <c r="B13" s="87">
        <v>45139</v>
      </c>
      <c r="C13" s="33">
        <v>3</v>
      </c>
      <c r="D13" s="69">
        <f>中指数据!E30</f>
        <v>54.29</v>
      </c>
      <c r="E13" s="325"/>
      <c r="F13" s="177"/>
      <c r="G13" s="325"/>
      <c r="H13" s="149"/>
    </row>
    <row r="14" spans="1:13">
      <c r="A14" s="323"/>
      <c r="B14" s="87">
        <v>45170</v>
      </c>
      <c r="C14" s="33">
        <v>2</v>
      </c>
      <c r="D14" s="69">
        <f>中指数据!D30</f>
        <v>55.33</v>
      </c>
      <c r="E14" s="326"/>
      <c r="F14" s="177"/>
      <c r="G14" s="326"/>
      <c r="H14" s="149"/>
    </row>
    <row r="15" spans="1:13">
      <c r="A15" s="321" t="s">
        <v>1728</v>
      </c>
      <c r="B15" s="87">
        <v>45200</v>
      </c>
      <c r="C15" s="86">
        <v>1</v>
      </c>
      <c r="D15" s="72">
        <f>中指数据!C30</f>
        <v>56.86</v>
      </c>
      <c r="E15" s="324"/>
      <c r="F15" s="132">
        <f>G12-N7-N8</f>
        <v>54.54</v>
      </c>
      <c r="G15" s="324">
        <f>ROUND(AVERAGE(D15:D16),2)</f>
        <v>56.29</v>
      </c>
      <c r="H15" s="149"/>
    </row>
    <row r="16" spans="1:13">
      <c r="A16" s="323"/>
      <c r="B16" s="87">
        <v>45231</v>
      </c>
      <c r="C16" s="203"/>
      <c r="D16" s="69">
        <f>中指数据!B30</f>
        <v>55.72</v>
      </c>
      <c r="E16" s="326"/>
      <c r="F16" s="132"/>
      <c r="G16" s="326"/>
      <c r="H16" s="149"/>
    </row>
    <row r="17" spans="1:8" ht="14.4">
      <c r="A17" s="356" t="s">
        <v>153</v>
      </c>
      <c r="B17" s="357"/>
      <c r="C17" s="357"/>
      <c r="D17" s="357"/>
      <c r="E17" s="357"/>
      <c r="F17" s="80" t="e">
        <f>ROUND(AVERAGE(F4:F11),2)</f>
        <v>#REF!</v>
      </c>
      <c r="G17" s="145">
        <f>ROUND(AVERAGE(G4:G16),2)</f>
        <v>55.91</v>
      </c>
      <c r="H17" s="152"/>
    </row>
    <row r="18" spans="1:8">
      <c r="G18" s="77"/>
    </row>
    <row r="19" spans="1:8" ht="14.4" hidden="1">
      <c r="B19" s="353" t="s">
        <v>71</v>
      </c>
      <c r="C19" s="353"/>
      <c r="D19" s="153" t="str">
        <f>D1</f>
        <v>含供暖、物业</v>
      </c>
      <c r="G19" s="77"/>
    </row>
    <row r="20" spans="1:8" ht="14.4" hidden="1">
      <c r="A20" s="59" t="s">
        <v>155</v>
      </c>
      <c r="B20" s="24" t="s">
        <v>63</v>
      </c>
      <c r="C20" s="58" t="s">
        <v>73</v>
      </c>
      <c r="D20" s="28" t="s">
        <v>873</v>
      </c>
      <c r="E20" s="58" t="str">
        <f>E3</f>
        <v>样本数量</v>
      </c>
      <c r="F20" s="75" t="str">
        <f>F3</f>
        <v>不含物业费、取暖费</v>
      </c>
      <c r="G20" s="144" t="str">
        <f>G3</f>
        <v>含物业费和取暖费</v>
      </c>
    </row>
    <row r="21" spans="1:8" hidden="1">
      <c r="A21" s="329" t="s">
        <v>916</v>
      </c>
      <c r="B21" s="87">
        <v>44470</v>
      </c>
      <c r="C21" s="33"/>
      <c r="D21" s="69"/>
      <c r="E21" s="330"/>
      <c r="F21" s="338"/>
      <c r="G21" s="338"/>
      <c r="H21" s="152"/>
    </row>
    <row r="22" spans="1:8" hidden="1">
      <c r="A22" s="329"/>
      <c r="B22" s="87">
        <v>44501</v>
      </c>
      <c r="C22" s="33"/>
      <c r="D22" s="69"/>
      <c r="E22" s="330"/>
      <c r="F22" s="338"/>
      <c r="G22" s="338"/>
      <c r="H22" s="152"/>
    </row>
    <row r="23" spans="1:8" hidden="1">
      <c r="A23" s="329"/>
      <c r="B23" s="87">
        <v>44531</v>
      </c>
      <c r="C23" s="33"/>
      <c r="D23" s="69"/>
      <c r="E23" s="330"/>
      <c r="F23" s="338"/>
      <c r="G23" s="338"/>
      <c r="H23" s="152"/>
    </row>
    <row r="24" spans="1:8" ht="15" hidden="1" customHeight="1">
      <c r="A24" s="329" t="s">
        <v>915</v>
      </c>
      <c r="B24" s="87">
        <v>44562</v>
      </c>
      <c r="C24" s="33"/>
      <c r="D24" s="69"/>
      <c r="E24" s="349"/>
      <c r="F24" s="338"/>
      <c r="G24" s="338"/>
      <c r="H24" s="152"/>
    </row>
    <row r="25" spans="1:8" hidden="1">
      <c r="A25" s="329"/>
      <c r="B25" s="87">
        <v>44593</v>
      </c>
      <c r="C25" s="33"/>
      <c r="D25" s="69"/>
      <c r="E25" s="349"/>
      <c r="F25" s="338"/>
      <c r="G25" s="338"/>
      <c r="H25" s="152"/>
    </row>
    <row r="26" spans="1:8" ht="14.1" hidden="1" customHeight="1">
      <c r="A26" s="329"/>
      <c r="B26" s="87">
        <v>44621</v>
      </c>
      <c r="C26" s="33"/>
      <c r="D26" s="69"/>
      <c r="E26" s="349"/>
      <c r="F26" s="338"/>
      <c r="G26" s="338"/>
      <c r="H26" s="152"/>
    </row>
    <row r="27" spans="1:8" ht="14.1" hidden="1" customHeight="1">
      <c r="A27" s="329" t="s">
        <v>949</v>
      </c>
      <c r="B27" s="87">
        <v>44652</v>
      </c>
      <c r="C27" s="33"/>
      <c r="D27" s="69"/>
      <c r="E27" s="330"/>
      <c r="F27" s="338"/>
      <c r="G27" s="338"/>
      <c r="H27" s="152"/>
    </row>
    <row r="28" spans="1:8" ht="14.1" hidden="1" customHeight="1">
      <c r="A28" s="329"/>
      <c r="B28" s="87">
        <v>44682</v>
      </c>
      <c r="C28" s="33"/>
      <c r="D28" s="69"/>
      <c r="E28" s="330"/>
      <c r="F28" s="338"/>
      <c r="G28" s="338"/>
      <c r="H28" s="152"/>
    </row>
    <row r="29" spans="1:8" hidden="1">
      <c r="A29" s="329"/>
      <c r="B29" s="87">
        <v>44713</v>
      </c>
      <c r="C29" s="33"/>
      <c r="D29" s="69"/>
      <c r="E29" s="330"/>
      <c r="F29" s="338"/>
      <c r="G29" s="338"/>
      <c r="H29" s="152"/>
    </row>
    <row r="30" spans="1:8" ht="15" hidden="1" customHeight="1">
      <c r="A30" s="329" t="s">
        <v>950</v>
      </c>
      <c r="B30" s="87">
        <v>44743</v>
      </c>
      <c r="C30" s="33"/>
      <c r="D30" s="69"/>
      <c r="E30" s="349"/>
      <c r="F30" s="338"/>
      <c r="G30" s="338"/>
      <c r="H30" s="152"/>
    </row>
    <row r="31" spans="1:8" hidden="1">
      <c r="A31" s="329"/>
      <c r="B31" s="87">
        <v>44774</v>
      </c>
      <c r="C31" s="33"/>
      <c r="D31" s="69"/>
      <c r="E31" s="349"/>
      <c r="F31" s="338"/>
      <c r="G31" s="350"/>
      <c r="H31" s="152"/>
    </row>
    <row r="32" spans="1:8" hidden="1">
      <c r="A32" s="329"/>
      <c r="B32" s="87">
        <v>44805</v>
      </c>
      <c r="C32" s="33"/>
      <c r="D32" s="69"/>
      <c r="E32" s="349"/>
      <c r="F32" s="338"/>
      <c r="G32" s="351"/>
      <c r="H32" s="152"/>
    </row>
    <row r="33" spans="1:8" hidden="1">
      <c r="A33" s="329" t="str">
        <f>A17</f>
        <v>平均月租金（元/平方米/月）</v>
      </c>
      <c r="B33" s="329"/>
      <c r="C33" s="329"/>
      <c r="D33" s="329"/>
      <c r="E33" s="329"/>
      <c r="F33" s="80" t="e">
        <f>ROUND(AVERAGE(F21:F31),2)</f>
        <v>#DIV/0!</v>
      </c>
      <c r="G33" s="145" t="e">
        <f>ROUND(AVERAGE(G21:G32),2)</f>
        <v>#DIV/0!</v>
      </c>
      <c r="H33" s="152"/>
    </row>
    <row r="34" spans="1:8">
      <c r="G34" s="77"/>
    </row>
    <row r="35" spans="1:8" ht="14.4">
      <c r="B35" s="353" t="s">
        <v>74</v>
      </c>
      <c r="C35" s="353"/>
      <c r="D35" s="157" t="s">
        <v>150</v>
      </c>
      <c r="G35" s="77"/>
    </row>
    <row r="36" spans="1:8" ht="14.4">
      <c r="A36" s="59" t="s">
        <v>155</v>
      </c>
      <c r="B36" s="24" t="s">
        <v>63</v>
      </c>
      <c r="C36" s="58" t="s">
        <v>73</v>
      </c>
      <c r="D36" s="28" t="s">
        <v>873</v>
      </c>
      <c r="E36" s="58" t="str">
        <f>E3</f>
        <v>样本数量</v>
      </c>
      <c r="F36" s="75" t="str">
        <f>德茂佳苑!F36</f>
        <v>不含物业费、取暖费</v>
      </c>
      <c r="G36" s="144" t="str">
        <f>G20</f>
        <v>含物业费和取暖费</v>
      </c>
    </row>
    <row r="37" spans="1:8">
      <c r="A37" s="321" t="s">
        <v>1724</v>
      </c>
      <c r="B37" s="87"/>
      <c r="C37" s="33">
        <v>2</v>
      </c>
      <c r="D37" s="69" t="s">
        <v>220</v>
      </c>
      <c r="E37" s="324">
        <v>1</v>
      </c>
      <c r="F37" s="177">
        <f>G37-$N$7-N41</f>
        <v>55.26</v>
      </c>
      <c r="G37" s="324">
        <f>ROUND(市场数据2023!N59,2)</f>
        <v>55.26</v>
      </c>
      <c r="H37" s="343"/>
    </row>
    <row r="38" spans="1:8">
      <c r="A38" s="323"/>
      <c r="B38" s="87">
        <v>44896</v>
      </c>
      <c r="C38" s="33">
        <v>3</v>
      </c>
      <c r="D38" s="69">
        <f>市场数据2023!L59</f>
        <v>55.26</v>
      </c>
      <c r="E38" s="326"/>
      <c r="F38" s="177"/>
      <c r="G38" s="326"/>
      <c r="H38" s="343"/>
    </row>
    <row r="39" spans="1:8">
      <c r="A39" s="321" t="s">
        <v>1725</v>
      </c>
      <c r="B39" s="87">
        <v>44927</v>
      </c>
      <c r="C39" s="33">
        <v>1</v>
      </c>
      <c r="D39" s="69"/>
      <c r="E39" s="324">
        <v>1</v>
      </c>
      <c r="F39" s="177" t="e">
        <f>#REF!-$N$7-N41</f>
        <v>#REF!</v>
      </c>
      <c r="G39" s="324">
        <f>ROUND(市场数据2023!N60,2)</f>
        <v>64.709999999999994</v>
      </c>
      <c r="H39" s="343"/>
    </row>
    <row r="40" spans="1:8" ht="15" customHeight="1">
      <c r="A40" s="322"/>
      <c r="B40" s="87">
        <v>44958</v>
      </c>
      <c r="C40" s="33">
        <v>1</v>
      </c>
      <c r="D40" s="69">
        <f>市场数据2023!L60</f>
        <v>70.790000000000006</v>
      </c>
      <c r="E40" s="325"/>
      <c r="F40" s="177"/>
      <c r="G40" s="325"/>
      <c r="H40" s="343"/>
    </row>
    <row r="41" spans="1:8">
      <c r="A41" s="323"/>
      <c r="B41" s="87">
        <v>44986</v>
      </c>
      <c r="C41" s="33">
        <v>1</v>
      </c>
      <c r="D41" s="69">
        <f>市场数据2023!L61</f>
        <v>58.63</v>
      </c>
      <c r="E41" s="326"/>
      <c r="F41" s="177"/>
      <c r="G41" s="326"/>
      <c r="H41" s="343"/>
    </row>
    <row r="42" spans="1:8">
      <c r="A42" s="321" t="s">
        <v>1726</v>
      </c>
      <c r="B42" s="87">
        <v>45017</v>
      </c>
      <c r="C42" s="33">
        <v>2</v>
      </c>
      <c r="D42" s="69">
        <f>市场数据2023!L62</f>
        <v>65</v>
      </c>
      <c r="E42" s="324">
        <v>1</v>
      </c>
      <c r="F42" s="177">
        <f>G39-N40-N41</f>
        <v>64.709999999999994</v>
      </c>
      <c r="G42" s="324">
        <f>ROUND(市场数据2023!N62,2)</f>
        <v>61.72</v>
      </c>
      <c r="H42" s="343"/>
    </row>
    <row r="43" spans="1:8" ht="15" customHeight="1">
      <c r="A43" s="322"/>
      <c r="B43" s="87">
        <v>45047</v>
      </c>
      <c r="C43" s="33">
        <v>3</v>
      </c>
      <c r="D43" s="69">
        <f>中指数据!H70</f>
        <v>0</v>
      </c>
      <c r="E43" s="325"/>
      <c r="F43" s="177"/>
      <c r="G43" s="325"/>
      <c r="H43" s="343"/>
    </row>
    <row r="44" spans="1:8">
      <c r="A44" s="323"/>
      <c r="B44" s="87">
        <v>45078</v>
      </c>
      <c r="C44" s="33">
        <v>2</v>
      </c>
      <c r="D44" s="69">
        <f>市场数据2023!L63</f>
        <v>58.43</v>
      </c>
      <c r="E44" s="326"/>
      <c r="F44" s="177"/>
      <c r="G44" s="326"/>
      <c r="H44" s="343"/>
    </row>
    <row r="45" spans="1:8">
      <c r="A45" s="321" t="s">
        <v>1727</v>
      </c>
      <c r="B45" s="87">
        <v>45108</v>
      </c>
      <c r="C45" s="33">
        <v>2</v>
      </c>
      <c r="D45" s="69"/>
      <c r="E45" s="324">
        <v>3</v>
      </c>
      <c r="F45" s="177">
        <f>G42-N40-N41</f>
        <v>61.72</v>
      </c>
      <c r="G45" s="324">
        <f>ROUND(市场数据2023!N64,2)</f>
        <v>55.76</v>
      </c>
      <c r="H45" s="343"/>
    </row>
    <row r="46" spans="1:8" ht="15" customHeight="1">
      <c r="A46" s="322"/>
      <c r="B46" s="87">
        <v>45139</v>
      </c>
      <c r="C46" s="33">
        <v>3</v>
      </c>
      <c r="D46" s="69">
        <f>市场数据2023!L64</f>
        <v>56.38</v>
      </c>
      <c r="E46" s="325"/>
      <c r="F46" s="177"/>
      <c r="G46" s="325"/>
      <c r="H46" s="343"/>
    </row>
    <row r="47" spans="1:8">
      <c r="A47" s="323"/>
      <c r="B47" s="87">
        <v>45170</v>
      </c>
      <c r="C47" s="33">
        <v>2</v>
      </c>
      <c r="D47" s="69">
        <f>市场数据2023!L65</f>
        <v>55.13</v>
      </c>
      <c r="E47" s="326"/>
      <c r="F47" s="177"/>
      <c r="G47" s="326"/>
      <c r="H47" s="343"/>
    </row>
    <row r="48" spans="1:8">
      <c r="A48" s="321" t="s">
        <v>1728</v>
      </c>
      <c r="B48" s="87">
        <v>45200</v>
      </c>
      <c r="C48" s="86">
        <v>1</v>
      </c>
      <c r="D48" s="72">
        <f>市场数据2023!L66</f>
        <v>58.11</v>
      </c>
      <c r="E48" s="324">
        <v>3</v>
      </c>
      <c r="F48" s="132">
        <f>G45-N40-N41</f>
        <v>55.76</v>
      </c>
      <c r="G48" s="324">
        <f>ROUND(市场数据2023!N66,2)</f>
        <v>59.88</v>
      </c>
      <c r="H48" s="152"/>
    </row>
    <row r="49" spans="1:8">
      <c r="A49" s="323"/>
      <c r="B49" s="87">
        <v>45231</v>
      </c>
      <c r="C49" s="203"/>
      <c r="D49" s="69">
        <f>市场数据2023!L67</f>
        <v>61.64</v>
      </c>
      <c r="E49" s="326"/>
      <c r="F49" s="132"/>
      <c r="G49" s="326"/>
      <c r="H49" s="152"/>
    </row>
    <row r="50" spans="1:8">
      <c r="A50" s="329" t="str">
        <f>A17</f>
        <v>平均月租金（元/平方米/月）</v>
      </c>
      <c r="B50" s="329"/>
      <c r="C50" s="329"/>
      <c r="D50" s="329"/>
      <c r="E50" s="329"/>
      <c r="F50" s="80" t="e">
        <f>ROUND(AVERAGE(F37:F48),2)</f>
        <v>#REF!</v>
      </c>
      <c r="G50" s="145">
        <f>ROUND(AVERAGE(G37:G49),2)</f>
        <v>59.47</v>
      </c>
      <c r="H50" s="152"/>
    </row>
    <row r="51" spans="1:8">
      <c r="G51" s="77"/>
    </row>
    <row r="52" spans="1:8" ht="14.4" hidden="1">
      <c r="A52" s="28" t="s">
        <v>75</v>
      </c>
      <c r="B52" s="59" t="s">
        <v>72</v>
      </c>
      <c r="C52" s="59" t="s">
        <v>73</v>
      </c>
      <c r="D52" s="59" t="s">
        <v>76</v>
      </c>
      <c r="E52" s="28" t="s">
        <v>77</v>
      </c>
      <c r="F52" s="172" t="s">
        <v>78</v>
      </c>
      <c r="G52" s="29"/>
      <c r="H52" s="164"/>
    </row>
    <row r="53" spans="1:8" hidden="1">
      <c r="A53" s="59" t="e">
        <f>#REF!</f>
        <v>#REF!</v>
      </c>
      <c r="B53" s="25">
        <v>43617</v>
      </c>
      <c r="C53" s="59">
        <v>3</v>
      </c>
      <c r="D53" s="26">
        <v>91.57</v>
      </c>
      <c r="E53" s="27" t="e">
        <f>#REF!</f>
        <v>#REF!</v>
      </c>
      <c r="F53" s="74" t="e">
        <f>#REF!</f>
        <v>#REF!</v>
      </c>
    </row>
    <row r="54" spans="1:8" hidden="1">
      <c r="A54" s="59">
        <f>A38</f>
        <v>0</v>
      </c>
      <c r="B54" s="25"/>
      <c r="C54" s="59"/>
      <c r="D54" s="26"/>
      <c r="E54" s="27">
        <f>E5</f>
        <v>0</v>
      </c>
      <c r="F54" s="76">
        <f>F5</f>
        <v>0</v>
      </c>
      <c r="G54" s="44"/>
      <c r="H54" s="152"/>
    </row>
    <row r="55" spans="1:8" hidden="1">
      <c r="A55" s="59">
        <f>A41</f>
        <v>0</v>
      </c>
      <c r="B55" s="25"/>
      <c r="C55" s="59"/>
      <c r="D55" s="26"/>
      <c r="E55" s="27">
        <f>E6</f>
        <v>5</v>
      </c>
      <c r="F55" s="76" t="e">
        <f>#REF!</f>
        <v>#REF!</v>
      </c>
      <c r="G55" s="44"/>
      <c r="H55" s="152"/>
    </row>
    <row r="56" spans="1:8" hidden="1">
      <c r="A56" s="59">
        <f>A44</f>
        <v>0</v>
      </c>
      <c r="B56" s="25">
        <v>43891</v>
      </c>
      <c r="C56" s="59">
        <v>2</v>
      </c>
      <c r="D56" s="26">
        <v>92.31</v>
      </c>
      <c r="E56" s="27">
        <f>E7</f>
        <v>0</v>
      </c>
      <c r="F56" s="76" t="e">
        <f>#REF!</f>
        <v>#REF!</v>
      </c>
      <c r="G56" s="44"/>
      <c r="H56" s="152"/>
    </row>
    <row r="57" spans="1:8" hidden="1">
      <c r="A57" s="59">
        <f>A47</f>
        <v>0</v>
      </c>
      <c r="B57" s="25"/>
      <c r="C57" s="59"/>
      <c r="D57" s="26"/>
      <c r="E57" s="27">
        <f>E10</f>
        <v>0</v>
      </c>
      <c r="F57" s="76" t="e">
        <f>#REF!</f>
        <v>#REF!</v>
      </c>
      <c r="G57" s="44"/>
      <c r="H57" s="152"/>
    </row>
    <row r="58" spans="1:8" ht="14.4" hidden="1">
      <c r="A58" s="352" t="s">
        <v>65</v>
      </c>
      <c r="B58" s="352"/>
      <c r="C58" s="352"/>
      <c r="D58" s="352"/>
      <c r="E58" s="352"/>
      <c r="F58" s="76" t="e">
        <f>ROUND(AVERAGE(F53:F57),2)</f>
        <v>#REF!</v>
      </c>
      <c r="G58" s="44"/>
      <c r="H58" s="152"/>
    </row>
    <row r="59" spans="1:8" hidden="1"/>
    <row r="60" spans="1:8" ht="14.4" hidden="1">
      <c r="A60" s="28" t="s">
        <v>75</v>
      </c>
      <c r="B60" s="59" t="s">
        <v>72</v>
      </c>
      <c r="C60" s="59" t="s">
        <v>73</v>
      </c>
      <c r="D60" s="59" t="s">
        <v>76</v>
      </c>
      <c r="E60" s="28" t="s">
        <v>77</v>
      </c>
      <c r="F60" s="172" t="s">
        <v>78</v>
      </c>
      <c r="G60" s="29"/>
      <c r="H60" s="164"/>
    </row>
    <row r="61" spans="1:8" ht="14.4" hidden="1">
      <c r="A61" s="59" t="s">
        <v>79</v>
      </c>
      <c r="B61" s="25">
        <v>43617</v>
      </c>
      <c r="C61" s="59">
        <v>3</v>
      </c>
      <c r="D61" s="26">
        <v>91.57</v>
      </c>
      <c r="E61" s="27" t="e">
        <f>#REF!</f>
        <v>#REF!</v>
      </c>
      <c r="F61" s="76" t="e">
        <f>#REF!</f>
        <v>#REF!</v>
      </c>
      <c r="G61" s="44"/>
      <c r="H61" s="152"/>
    </row>
    <row r="62" spans="1:8" ht="14.4" hidden="1">
      <c r="A62" s="59" t="s">
        <v>80</v>
      </c>
      <c r="B62" s="25"/>
      <c r="C62" s="59"/>
      <c r="D62" s="26"/>
      <c r="E62" s="27" t="e">
        <f>#REF!</f>
        <v>#REF!</v>
      </c>
      <c r="F62" s="76">
        <f>F21</f>
        <v>0</v>
      </c>
      <c r="G62" s="44"/>
      <c r="H62" s="152"/>
    </row>
    <row r="63" spans="1:8" ht="14.4" hidden="1">
      <c r="A63" s="59" t="s">
        <v>81</v>
      </c>
      <c r="B63" s="25"/>
      <c r="C63" s="59"/>
      <c r="D63" s="26"/>
      <c r="E63" s="27" t="e">
        <f>#REF!</f>
        <v>#REF!</v>
      </c>
      <c r="F63" s="76">
        <f>F22</f>
        <v>0</v>
      </c>
      <c r="G63" s="44"/>
      <c r="H63" s="152"/>
    </row>
    <row r="64" spans="1:8" ht="14.4" hidden="1">
      <c r="A64" s="59" t="s">
        <v>82</v>
      </c>
      <c r="B64" s="25">
        <v>43891</v>
      </c>
      <c r="C64" s="59">
        <v>2</v>
      </c>
      <c r="D64" s="26">
        <v>92.31</v>
      </c>
      <c r="E64" s="27" t="e">
        <f>#REF!</f>
        <v>#REF!</v>
      </c>
      <c r="F64" s="76" t="e">
        <f>#REF!</f>
        <v>#REF!</v>
      </c>
      <c r="G64" s="44"/>
      <c r="H64" s="152"/>
    </row>
    <row r="65" spans="1:8" ht="14.4" hidden="1">
      <c r="A65" s="59" t="s">
        <v>83</v>
      </c>
      <c r="B65" s="25"/>
      <c r="C65" s="59"/>
      <c r="D65" s="26"/>
      <c r="E65" s="27" t="e">
        <f>#REF!</f>
        <v>#REF!</v>
      </c>
      <c r="F65" s="76" t="e">
        <f>#REF!</f>
        <v>#REF!</v>
      </c>
      <c r="G65" s="44"/>
      <c r="H65" s="152"/>
    </row>
    <row r="66" spans="1:8" ht="14.4" hidden="1">
      <c r="A66" s="352" t="s">
        <v>65</v>
      </c>
      <c r="B66" s="352"/>
      <c r="C66" s="352"/>
      <c r="D66" s="352"/>
      <c r="E66" s="352"/>
      <c r="F66" s="76" t="e">
        <f>ROUND(AVERAGE(F61:F64),2)</f>
        <v>#REF!</v>
      </c>
      <c r="G66" s="44"/>
      <c r="H66" s="152"/>
    </row>
    <row r="67" spans="1:8" hidden="1"/>
    <row r="68" spans="1:8" ht="14.4" hidden="1">
      <c r="A68" s="28" t="s">
        <v>75</v>
      </c>
      <c r="B68" s="59" t="s">
        <v>72</v>
      </c>
      <c r="C68" s="59" t="s">
        <v>73</v>
      </c>
      <c r="D68" s="59" t="s">
        <v>76</v>
      </c>
      <c r="E68" s="28" t="s">
        <v>77</v>
      </c>
      <c r="F68" s="172" t="s">
        <v>78</v>
      </c>
      <c r="G68" s="29"/>
      <c r="H68" s="164"/>
    </row>
    <row r="69" spans="1:8" ht="14.4" hidden="1">
      <c r="A69" s="59" t="s">
        <v>79</v>
      </c>
      <c r="B69" s="25">
        <v>43617</v>
      </c>
      <c r="C69" s="59">
        <v>3</v>
      </c>
      <c r="D69" s="26">
        <v>91.57</v>
      </c>
      <c r="E69" s="27" t="e">
        <f>#REF!</f>
        <v>#REF!</v>
      </c>
      <c r="F69" s="76" t="e">
        <f>#REF!</f>
        <v>#REF!</v>
      </c>
      <c r="G69" s="44"/>
      <c r="H69" s="152"/>
    </row>
    <row r="70" spans="1:8" ht="14.4" hidden="1">
      <c r="A70" s="59" t="s">
        <v>80</v>
      </c>
      <c r="B70" s="25"/>
      <c r="C70" s="59"/>
      <c r="D70" s="26"/>
      <c r="E70" s="27">
        <f>E37</f>
        <v>1</v>
      </c>
      <c r="F70" s="76">
        <f>F37</f>
        <v>55.26</v>
      </c>
      <c r="G70" s="44"/>
      <c r="H70" s="152"/>
    </row>
    <row r="71" spans="1:8" ht="14.4" hidden="1">
      <c r="A71" s="59" t="s">
        <v>81</v>
      </c>
      <c r="B71" s="25"/>
      <c r="C71" s="59"/>
      <c r="D71" s="26"/>
      <c r="E71" s="27" t="e">
        <f>#REF!</f>
        <v>#REF!</v>
      </c>
      <c r="F71" s="76" t="e">
        <f>F39</f>
        <v>#REF!</v>
      </c>
      <c r="G71" s="44"/>
      <c r="H71" s="152"/>
    </row>
    <row r="72" spans="1:8" ht="14.4" hidden="1">
      <c r="A72" s="59" t="s">
        <v>82</v>
      </c>
      <c r="B72" s="25">
        <v>43891</v>
      </c>
      <c r="C72" s="59">
        <v>2</v>
      </c>
      <c r="D72" s="26">
        <v>92.31</v>
      </c>
      <c r="E72" s="27" t="e">
        <f>#REF!</f>
        <v>#REF!</v>
      </c>
      <c r="F72" s="76">
        <f>F42</f>
        <v>64.709999999999994</v>
      </c>
      <c r="G72" s="44"/>
      <c r="H72" s="152"/>
    </row>
    <row r="73" spans="1:8" ht="14.4" hidden="1">
      <c r="A73" s="59" t="s">
        <v>83</v>
      </c>
      <c r="B73" s="25"/>
      <c r="C73" s="59"/>
      <c r="D73" s="26"/>
      <c r="E73" s="27" t="e">
        <f>#REF!</f>
        <v>#REF!</v>
      </c>
      <c r="F73" s="76">
        <f>F45</f>
        <v>61.72</v>
      </c>
      <c r="G73" s="44"/>
      <c r="H73" s="152"/>
    </row>
    <row r="74" spans="1:8" ht="14.4" hidden="1">
      <c r="A74" s="352" t="s">
        <v>65</v>
      </c>
      <c r="B74" s="352"/>
      <c r="C74" s="352"/>
      <c r="D74" s="352"/>
      <c r="E74" s="352"/>
      <c r="F74" s="76" t="e">
        <f>ROUND(AVERAGE(F69:F73),2)</f>
        <v>#REF!</v>
      </c>
      <c r="G74" s="44"/>
      <c r="H74" s="152"/>
    </row>
  </sheetData>
  <mergeCells count="60">
    <mergeCell ref="H42:H44"/>
    <mergeCell ref="H45:H47"/>
    <mergeCell ref="K6:K8"/>
    <mergeCell ref="H37:H38"/>
    <mergeCell ref="H39:H41"/>
    <mergeCell ref="B2:C2"/>
    <mergeCell ref="A17:E17"/>
    <mergeCell ref="B19:C19"/>
    <mergeCell ref="A4:A5"/>
    <mergeCell ref="E4:E5"/>
    <mergeCell ref="A6:A8"/>
    <mergeCell ref="E6:E8"/>
    <mergeCell ref="A9:A11"/>
    <mergeCell ref="A12:A14"/>
    <mergeCell ref="E12:E14"/>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21:G23"/>
    <mergeCell ref="A39:A41"/>
    <mergeCell ref="E39:E41"/>
    <mergeCell ref="G39:G41"/>
    <mergeCell ref="A42:A44"/>
    <mergeCell ref="E42:E44"/>
    <mergeCell ref="G42:G44"/>
    <mergeCell ref="A45:A47"/>
    <mergeCell ref="E45:E47"/>
    <mergeCell ref="G45:G47"/>
    <mergeCell ref="A48:A49"/>
    <mergeCell ref="E48:E49"/>
    <mergeCell ref="G48:G49"/>
  </mergeCells>
  <phoneticPr fontId="1"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workbookViewId="0">
      <pane xSplit="1" ySplit="2" topLeftCell="B21" activePane="bottomRight" state="frozen"/>
      <selection pane="topRight" activeCell="B1" sqref="B1"/>
      <selection pane="bottomLeft" activeCell="A3" sqref="A3"/>
      <selection pane="bottomRight" activeCell="E19" sqref="E19"/>
    </sheetView>
  </sheetViews>
  <sheetFormatPr defaultRowHeight="13.8"/>
  <cols>
    <col min="1" max="1" width="20" customWidth="1"/>
    <col min="2" max="4" width="9.6640625" customWidth="1"/>
    <col min="13" max="13" width="12.33203125" customWidth="1"/>
  </cols>
  <sheetData>
    <row r="1" spans="1:14">
      <c r="A1" s="359" t="s">
        <v>213</v>
      </c>
      <c r="B1" s="220">
        <v>45231.333831018521</v>
      </c>
      <c r="C1" s="220">
        <v>45200.333831018521</v>
      </c>
      <c r="D1" s="220">
        <v>45170.333831018521</v>
      </c>
      <c r="E1" s="220">
        <v>45139.333831018521</v>
      </c>
      <c r="F1" s="220">
        <v>45108.333831018521</v>
      </c>
      <c r="G1" s="220">
        <v>45078.333831018521</v>
      </c>
      <c r="H1" s="220">
        <v>45047.333831018521</v>
      </c>
      <c r="I1" s="220">
        <v>45017.333831018521</v>
      </c>
      <c r="J1" s="220">
        <v>44986.333831018521</v>
      </c>
      <c r="K1" s="220">
        <v>44958.333831018521</v>
      </c>
      <c r="L1" s="220">
        <v>44927.333831018521</v>
      </c>
      <c r="M1" s="220">
        <v>44896.333831018521</v>
      </c>
    </row>
    <row r="2" spans="1:14">
      <c r="A2" s="359"/>
      <c r="B2" t="s">
        <v>905</v>
      </c>
      <c r="C2" t="s">
        <v>905</v>
      </c>
      <c r="D2" t="s">
        <v>905</v>
      </c>
      <c r="E2" t="s">
        <v>905</v>
      </c>
      <c r="F2" t="s">
        <v>905</v>
      </c>
      <c r="G2" t="s">
        <v>905</v>
      </c>
      <c r="H2" t="s">
        <v>905</v>
      </c>
      <c r="I2" t="s">
        <v>905</v>
      </c>
      <c r="J2" t="s">
        <v>905</v>
      </c>
      <c r="K2" t="s">
        <v>905</v>
      </c>
      <c r="L2" t="s">
        <v>905</v>
      </c>
      <c r="M2" t="s">
        <v>905</v>
      </c>
    </row>
    <row r="3" spans="1:14">
      <c r="A3" t="s">
        <v>1706</v>
      </c>
      <c r="B3">
        <v>103.55</v>
      </c>
      <c r="C3">
        <v>120.17</v>
      </c>
      <c r="D3">
        <v>122.8</v>
      </c>
      <c r="E3" t="s">
        <v>220</v>
      </c>
      <c r="F3" t="s">
        <v>220</v>
      </c>
      <c r="G3" t="s">
        <v>220</v>
      </c>
      <c r="H3">
        <v>105.19</v>
      </c>
      <c r="I3" t="s">
        <v>220</v>
      </c>
      <c r="J3" t="s">
        <v>220</v>
      </c>
      <c r="K3" t="s">
        <v>220</v>
      </c>
      <c r="L3" t="s">
        <v>220</v>
      </c>
      <c r="M3" t="s">
        <v>220</v>
      </c>
    </row>
    <row r="4" spans="1:14">
      <c r="A4" t="s">
        <v>954</v>
      </c>
      <c r="B4">
        <v>87.09</v>
      </c>
      <c r="C4">
        <v>87.87</v>
      </c>
      <c r="D4">
        <v>81.52</v>
      </c>
      <c r="E4">
        <v>80.31</v>
      </c>
      <c r="F4">
        <v>83.48</v>
      </c>
      <c r="G4">
        <v>84.09</v>
      </c>
      <c r="H4">
        <v>84.4</v>
      </c>
      <c r="I4">
        <v>82.44</v>
      </c>
      <c r="J4">
        <v>82.72</v>
      </c>
      <c r="K4">
        <v>82.68</v>
      </c>
      <c r="L4">
        <v>86.02</v>
      </c>
      <c r="M4">
        <v>82.33</v>
      </c>
    </row>
    <row r="5" spans="1:14">
      <c r="A5" t="s">
        <v>952</v>
      </c>
      <c r="B5">
        <v>86.12</v>
      </c>
      <c r="C5">
        <v>86.81</v>
      </c>
      <c r="D5">
        <v>85.06</v>
      </c>
      <c r="E5">
        <v>85.12</v>
      </c>
      <c r="F5">
        <v>84.25</v>
      </c>
      <c r="G5">
        <v>84.06</v>
      </c>
      <c r="H5">
        <v>83.59</v>
      </c>
      <c r="I5">
        <v>84.66</v>
      </c>
      <c r="J5">
        <v>86.99</v>
      </c>
      <c r="K5">
        <v>89.8</v>
      </c>
      <c r="L5">
        <v>87.41</v>
      </c>
      <c r="M5">
        <v>91.68</v>
      </c>
    </row>
    <row r="6" spans="1:14">
      <c r="A6" s="224" t="s">
        <v>955</v>
      </c>
      <c r="B6" s="190">
        <v>79.67</v>
      </c>
      <c r="C6" s="190">
        <v>79.22</v>
      </c>
      <c r="D6" s="190">
        <v>70.97</v>
      </c>
      <c r="E6" s="190">
        <v>63.9</v>
      </c>
      <c r="F6" s="190">
        <v>64.78</v>
      </c>
      <c r="G6" s="190">
        <v>77</v>
      </c>
      <c r="H6" s="190">
        <v>77.430000000000007</v>
      </c>
      <c r="I6" s="190">
        <v>75.959999999999994</v>
      </c>
      <c r="J6" s="190">
        <v>74.06</v>
      </c>
      <c r="K6" s="190">
        <v>69.430000000000007</v>
      </c>
      <c r="L6" s="190">
        <v>65.98</v>
      </c>
      <c r="M6" s="190">
        <v>67.680000000000007</v>
      </c>
      <c r="N6" t="s">
        <v>1755</v>
      </c>
    </row>
    <row r="7" spans="1:14">
      <c r="A7" t="s">
        <v>953</v>
      </c>
      <c r="B7">
        <v>76.680000000000007</v>
      </c>
      <c r="C7">
        <v>77.39</v>
      </c>
      <c r="D7">
        <v>77.52</v>
      </c>
      <c r="E7">
        <v>79.28</v>
      </c>
      <c r="F7">
        <v>78.989999999999995</v>
      </c>
      <c r="G7">
        <v>78.08</v>
      </c>
      <c r="H7">
        <v>76.98</v>
      </c>
      <c r="I7">
        <v>78.05</v>
      </c>
      <c r="J7">
        <v>79.38</v>
      </c>
      <c r="K7">
        <v>76.41</v>
      </c>
      <c r="L7">
        <v>67.989999999999995</v>
      </c>
      <c r="M7">
        <v>72.09</v>
      </c>
    </row>
    <row r="8" spans="1:14">
      <c r="A8" s="224" t="s">
        <v>1707</v>
      </c>
      <c r="B8" s="190">
        <v>73.819999999999993</v>
      </c>
      <c r="C8" s="190">
        <v>73.41</v>
      </c>
      <c r="D8" s="190">
        <v>76.38</v>
      </c>
      <c r="E8" s="190">
        <v>70.66</v>
      </c>
      <c r="F8" s="190">
        <v>70.569999999999993</v>
      </c>
      <c r="G8" s="190" t="s">
        <v>220</v>
      </c>
      <c r="H8" s="190" t="s">
        <v>220</v>
      </c>
      <c r="I8" s="190" t="s">
        <v>220</v>
      </c>
      <c r="J8" s="190" t="s">
        <v>220</v>
      </c>
      <c r="K8" s="190" t="s">
        <v>220</v>
      </c>
      <c r="L8" s="190" t="s">
        <v>220</v>
      </c>
      <c r="M8" s="190" t="s">
        <v>220</v>
      </c>
    </row>
    <row r="9" spans="1:14">
      <c r="A9" t="s">
        <v>1708</v>
      </c>
      <c r="B9">
        <v>73.62</v>
      </c>
      <c r="C9">
        <v>75.75</v>
      </c>
      <c r="D9">
        <v>75.58</v>
      </c>
      <c r="E9">
        <v>74.2</v>
      </c>
      <c r="F9">
        <v>72.31</v>
      </c>
      <c r="G9" t="s">
        <v>220</v>
      </c>
      <c r="H9" t="s">
        <v>220</v>
      </c>
      <c r="I9" t="s">
        <v>220</v>
      </c>
      <c r="J9" t="s">
        <v>220</v>
      </c>
      <c r="K9" t="s">
        <v>220</v>
      </c>
      <c r="L9" t="s">
        <v>220</v>
      </c>
      <c r="M9" t="s">
        <v>220</v>
      </c>
    </row>
    <row r="10" spans="1:14">
      <c r="A10" t="s">
        <v>1709</v>
      </c>
      <c r="B10">
        <v>67.930000000000007</v>
      </c>
      <c r="C10">
        <v>67.05</v>
      </c>
      <c r="D10">
        <v>66.22</v>
      </c>
      <c r="E10">
        <v>66.599999999999994</v>
      </c>
      <c r="F10">
        <v>62.39</v>
      </c>
      <c r="G10" t="s">
        <v>220</v>
      </c>
      <c r="H10" t="s">
        <v>220</v>
      </c>
      <c r="I10" t="s">
        <v>220</v>
      </c>
      <c r="J10" t="s">
        <v>220</v>
      </c>
      <c r="K10" t="s">
        <v>220</v>
      </c>
      <c r="L10" t="s">
        <v>220</v>
      </c>
      <c r="M10" t="s">
        <v>220</v>
      </c>
    </row>
    <row r="11" spans="1:14">
      <c r="A11" s="224" t="s">
        <v>1710</v>
      </c>
      <c r="B11" s="190">
        <v>67.010000000000005</v>
      </c>
      <c r="C11" s="190">
        <v>64.98</v>
      </c>
      <c r="D11" s="190">
        <v>69.36</v>
      </c>
      <c r="E11" s="190">
        <v>74.91</v>
      </c>
      <c r="F11" s="190">
        <v>76.13</v>
      </c>
      <c r="G11" s="190">
        <v>91.94</v>
      </c>
      <c r="H11" s="190">
        <v>92.42</v>
      </c>
      <c r="I11" s="190" t="s">
        <v>220</v>
      </c>
      <c r="J11" s="190" t="s">
        <v>220</v>
      </c>
      <c r="K11" s="190" t="s">
        <v>220</v>
      </c>
      <c r="L11" s="190">
        <v>82.32</v>
      </c>
      <c r="M11" s="190">
        <v>71.53</v>
      </c>
    </row>
    <row r="12" spans="1:14">
      <c r="A12" t="s">
        <v>956</v>
      </c>
      <c r="B12">
        <v>64.77</v>
      </c>
      <c r="C12">
        <v>65.98</v>
      </c>
      <c r="D12">
        <v>67.7</v>
      </c>
      <c r="E12">
        <v>69.09</v>
      </c>
      <c r="F12">
        <v>69.760000000000005</v>
      </c>
      <c r="G12">
        <v>72.319999999999993</v>
      </c>
      <c r="H12">
        <v>71.38</v>
      </c>
      <c r="I12">
        <v>65.680000000000007</v>
      </c>
      <c r="J12">
        <v>65.78</v>
      </c>
      <c r="K12">
        <v>66.11</v>
      </c>
      <c r="L12">
        <v>64.67</v>
      </c>
      <c r="M12">
        <v>68.19</v>
      </c>
    </row>
    <row r="13" spans="1:14">
      <c r="A13" t="s">
        <v>959</v>
      </c>
      <c r="B13">
        <v>64.28</v>
      </c>
      <c r="C13">
        <v>62.88</v>
      </c>
      <c r="D13">
        <v>60.54</v>
      </c>
      <c r="E13">
        <v>59.56</v>
      </c>
      <c r="F13">
        <v>65.430000000000007</v>
      </c>
      <c r="G13">
        <v>68.81</v>
      </c>
      <c r="H13">
        <v>69.64</v>
      </c>
      <c r="I13">
        <v>71.44</v>
      </c>
      <c r="J13">
        <v>67.44</v>
      </c>
      <c r="K13">
        <v>68.53</v>
      </c>
      <c r="L13">
        <v>64.849999999999994</v>
      </c>
      <c r="M13">
        <v>65.37</v>
      </c>
    </row>
    <row r="14" spans="1:14">
      <c r="A14" t="s">
        <v>958</v>
      </c>
      <c r="B14">
        <v>64.2</v>
      </c>
      <c r="C14">
        <v>66.41</v>
      </c>
      <c r="D14">
        <v>66.2</v>
      </c>
      <c r="E14">
        <v>62.94</v>
      </c>
      <c r="F14">
        <v>63.92</v>
      </c>
      <c r="G14">
        <v>67.83</v>
      </c>
      <c r="H14">
        <v>69.790000000000006</v>
      </c>
      <c r="I14">
        <v>66.27</v>
      </c>
      <c r="J14">
        <v>65.930000000000007</v>
      </c>
      <c r="K14">
        <v>65.27</v>
      </c>
      <c r="L14">
        <v>59.56</v>
      </c>
      <c r="M14" t="s">
        <v>220</v>
      </c>
    </row>
    <row r="15" spans="1:14">
      <c r="A15" s="224" t="s">
        <v>961</v>
      </c>
      <c r="B15" s="190">
        <v>63.25</v>
      </c>
      <c r="C15" s="190">
        <v>62.84</v>
      </c>
      <c r="D15" s="190">
        <v>62.12</v>
      </c>
      <c r="E15" s="190">
        <v>61.95</v>
      </c>
      <c r="F15" s="190">
        <v>61.66</v>
      </c>
      <c r="G15" s="190">
        <v>61.32</v>
      </c>
      <c r="H15" s="190">
        <v>61.89</v>
      </c>
      <c r="I15" s="190">
        <v>62.28</v>
      </c>
      <c r="J15" s="190">
        <v>61.24</v>
      </c>
      <c r="K15" s="190">
        <v>61.96</v>
      </c>
      <c r="L15" s="190">
        <v>62.52</v>
      </c>
      <c r="M15" s="190">
        <v>62.22</v>
      </c>
      <c r="N15" t="s">
        <v>1731</v>
      </c>
    </row>
    <row r="16" spans="1:14">
      <c r="A16" t="s">
        <v>1711</v>
      </c>
      <c r="B16">
        <v>63.18</v>
      </c>
      <c r="C16">
        <v>64.86</v>
      </c>
      <c r="D16">
        <v>63.8</v>
      </c>
      <c r="E16">
        <v>63.18</v>
      </c>
      <c r="F16">
        <v>61.65</v>
      </c>
      <c r="G16">
        <v>61.02</v>
      </c>
      <c r="H16">
        <v>59.57</v>
      </c>
      <c r="I16">
        <v>60.5</v>
      </c>
      <c r="J16">
        <v>62.28</v>
      </c>
      <c r="K16">
        <v>63.24</v>
      </c>
      <c r="L16">
        <v>64.2</v>
      </c>
      <c r="M16">
        <v>62.96</v>
      </c>
    </row>
    <row r="17" spans="1:14">
      <c r="A17" t="s">
        <v>1712</v>
      </c>
      <c r="B17">
        <v>62.33</v>
      </c>
      <c r="C17">
        <v>56.48</v>
      </c>
      <c r="D17">
        <v>55</v>
      </c>
      <c r="E17">
        <v>55.89</v>
      </c>
      <c r="F17">
        <v>53.89</v>
      </c>
      <c r="G17">
        <v>57.21</v>
      </c>
      <c r="H17">
        <v>59.43</v>
      </c>
      <c r="I17">
        <v>61.34</v>
      </c>
      <c r="J17" t="s">
        <v>220</v>
      </c>
      <c r="K17" t="s">
        <v>220</v>
      </c>
      <c r="L17" t="s">
        <v>220</v>
      </c>
      <c r="M17" t="s">
        <v>220</v>
      </c>
    </row>
    <row r="18" spans="1:14">
      <c r="A18" t="s">
        <v>1713</v>
      </c>
      <c r="B18">
        <v>61.07</v>
      </c>
      <c r="C18">
        <v>59.99</v>
      </c>
      <c r="D18">
        <v>60.31</v>
      </c>
      <c r="E18">
        <v>60.57</v>
      </c>
      <c r="F18">
        <v>59.46</v>
      </c>
      <c r="G18">
        <v>57.19</v>
      </c>
      <c r="H18">
        <v>55.72</v>
      </c>
      <c r="I18">
        <v>55.21</v>
      </c>
      <c r="J18">
        <v>55.14</v>
      </c>
      <c r="K18">
        <v>54.29</v>
      </c>
      <c r="L18">
        <v>55.75</v>
      </c>
      <c r="M18">
        <v>55.75</v>
      </c>
    </row>
    <row r="19" spans="1:14">
      <c r="A19" s="190" t="s">
        <v>967</v>
      </c>
      <c r="B19" s="190">
        <v>61.04</v>
      </c>
      <c r="C19" s="190">
        <v>64.06</v>
      </c>
      <c r="D19" s="190">
        <v>62.27</v>
      </c>
      <c r="E19" s="190">
        <v>62.28</v>
      </c>
      <c r="F19" s="190">
        <v>63.46</v>
      </c>
      <c r="G19" s="190">
        <v>62.22</v>
      </c>
      <c r="H19" s="190">
        <v>60.81</v>
      </c>
      <c r="I19" s="190">
        <v>61.79</v>
      </c>
      <c r="J19" s="190">
        <v>61</v>
      </c>
      <c r="K19" s="190">
        <v>58.11</v>
      </c>
      <c r="L19" s="190">
        <v>56.66</v>
      </c>
      <c r="M19" s="190">
        <v>60.49</v>
      </c>
      <c r="N19" t="s">
        <v>1754</v>
      </c>
    </row>
    <row r="20" spans="1:14">
      <c r="A20" t="s">
        <v>963</v>
      </c>
      <c r="B20">
        <v>60.8</v>
      </c>
      <c r="C20">
        <v>59.94</v>
      </c>
      <c r="D20">
        <v>60.54</v>
      </c>
      <c r="E20">
        <v>61.42</v>
      </c>
      <c r="F20">
        <v>60.54</v>
      </c>
      <c r="G20">
        <v>60.29</v>
      </c>
      <c r="H20">
        <v>60.67</v>
      </c>
      <c r="I20">
        <v>60.69</v>
      </c>
      <c r="J20">
        <v>61.19</v>
      </c>
      <c r="K20">
        <v>62.43</v>
      </c>
      <c r="L20">
        <v>63.86</v>
      </c>
      <c r="M20">
        <v>63.29</v>
      </c>
    </row>
    <row r="21" spans="1:14">
      <c r="A21" t="s">
        <v>1714</v>
      </c>
      <c r="B21">
        <v>60.19</v>
      </c>
      <c r="C21">
        <v>59.81</v>
      </c>
      <c r="D21">
        <v>58.08</v>
      </c>
      <c r="E21" t="s">
        <v>220</v>
      </c>
      <c r="F21" t="s">
        <v>220</v>
      </c>
      <c r="G21" t="s">
        <v>220</v>
      </c>
      <c r="H21" t="s">
        <v>220</v>
      </c>
      <c r="I21" t="s">
        <v>220</v>
      </c>
      <c r="J21" t="s">
        <v>220</v>
      </c>
      <c r="K21" t="s">
        <v>220</v>
      </c>
      <c r="L21" t="s">
        <v>220</v>
      </c>
      <c r="M21" t="s">
        <v>220</v>
      </c>
    </row>
    <row r="22" spans="1:14">
      <c r="A22" t="s">
        <v>960</v>
      </c>
      <c r="B22">
        <v>59.62</v>
      </c>
      <c r="C22">
        <v>60.13</v>
      </c>
      <c r="D22">
        <v>60.41</v>
      </c>
      <c r="E22">
        <v>61.59</v>
      </c>
      <c r="F22">
        <v>58.85</v>
      </c>
      <c r="G22">
        <v>58.56</v>
      </c>
      <c r="H22">
        <v>59.91</v>
      </c>
      <c r="I22">
        <v>62.8</v>
      </c>
      <c r="J22">
        <v>63.44</v>
      </c>
      <c r="K22">
        <v>61.84</v>
      </c>
      <c r="L22">
        <v>60.37</v>
      </c>
      <c r="M22">
        <v>60.87</v>
      </c>
    </row>
    <row r="23" spans="1:14">
      <c r="A23" t="s">
        <v>964</v>
      </c>
      <c r="B23">
        <v>59.23</v>
      </c>
      <c r="C23">
        <v>59.85</v>
      </c>
      <c r="D23">
        <v>59.75</v>
      </c>
      <c r="E23">
        <v>60.46</v>
      </c>
      <c r="F23">
        <v>63.13</v>
      </c>
      <c r="G23">
        <v>61.72</v>
      </c>
      <c r="H23">
        <v>60.67</v>
      </c>
      <c r="I23">
        <v>59.49</v>
      </c>
      <c r="J23">
        <v>59.87</v>
      </c>
      <c r="K23">
        <v>59.7</v>
      </c>
      <c r="L23">
        <v>60.65</v>
      </c>
      <c r="M23">
        <v>60.17</v>
      </c>
    </row>
    <row r="24" spans="1:14">
      <c r="A24" t="s">
        <v>962</v>
      </c>
      <c r="B24">
        <v>58.9</v>
      </c>
      <c r="C24">
        <v>59.19</v>
      </c>
      <c r="D24">
        <v>59.01</v>
      </c>
      <c r="E24">
        <v>59</v>
      </c>
      <c r="F24">
        <v>57.31</v>
      </c>
      <c r="G24">
        <v>55.89</v>
      </c>
      <c r="H24">
        <v>56.7</v>
      </c>
      <c r="I24">
        <v>60.16</v>
      </c>
      <c r="J24">
        <v>60.19</v>
      </c>
      <c r="K24">
        <v>58.5</v>
      </c>
      <c r="L24">
        <v>58.06</v>
      </c>
      <c r="M24">
        <v>59.47</v>
      </c>
    </row>
    <row r="25" spans="1:14">
      <c r="A25" t="s">
        <v>975</v>
      </c>
      <c r="B25">
        <v>58.23</v>
      </c>
      <c r="C25">
        <v>58.79</v>
      </c>
      <c r="D25">
        <v>56.21</v>
      </c>
      <c r="E25">
        <v>56.61</v>
      </c>
      <c r="F25">
        <v>60.25</v>
      </c>
      <c r="G25">
        <v>59.33</v>
      </c>
      <c r="H25">
        <v>55.48</v>
      </c>
      <c r="I25">
        <v>56.19</v>
      </c>
      <c r="J25">
        <v>56.68</v>
      </c>
      <c r="K25">
        <v>55.04</v>
      </c>
      <c r="L25">
        <v>54.86</v>
      </c>
      <c r="M25">
        <v>56.46</v>
      </c>
    </row>
    <row r="26" spans="1:14">
      <c r="A26" t="s">
        <v>969</v>
      </c>
      <c r="B26">
        <v>57.34</v>
      </c>
      <c r="C26">
        <v>58.07</v>
      </c>
      <c r="D26">
        <v>58.25</v>
      </c>
      <c r="E26" t="s">
        <v>220</v>
      </c>
      <c r="F26" t="s">
        <v>220</v>
      </c>
      <c r="G26" t="s">
        <v>220</v>
      </c>
      <c r="H26" t="s">
        <v>220</v>
      </c>
      <c r="I26" t="s">
        <v>220</v>
      </c>
      <c r="J26">
        <v>60.22</v>
      </c>
      <c r="K26">
        <v>59.35</v>
      </c>
      <c r="L26">
        <v>58.39</v>
      </c>
      <c r="M26">
        <v>59.13</v>
      </c>
    </row>
    <row r="27" spans="1:14">
      <c r="A27" t="s">
        <v>966</v>
      </c>
      <c r="B27">
        <v>57.21</v>
      </c>
      <c r="C27">
        <v>58.72</v>
      </c>
      <c r="D27">
        <v>59.1</v>
      </c>
      <c r="E27">
        <v>58.05</v>
      </c>
      <c r="F27">
        <v>60.3</v>
      </c>
      <c r="G27">
        <v>59.74</v>
      </c>
      <c r="H27">
        <v>60.04</v>
      </c>
      <c r="I27">
        <v>62.47</v>
      </c>
      <c r="J27">
        <v>63.42</v>
      </c>
      <c r="K27">
        <v>64</v>
      </c>
      <c r="L27">
        <v>61.1</v>
      </c>
      <c r="M27">
        <v>60.85</v>
      </c>
    </row>
    <row r="28" spans="1:14">
      <c r="A28" t="s">
        <v>1715</v>
      </c>
      <c r="B28">
        <v>56.86</v>
      </c>
      <c r="C28">
        <v>54.53</v>
      </c>
      <c r="D28">
        <v>52.06</v>
      </c>
      <c r="E28">
        <v>52.21</v>
      </c>
      <c r="F28">
        <v>52.62</v>
      </c>
      <c r="G28">
        <v>53.45</v>
      </c>
      <c r="H28">
        <v>53.94</v>
      </c>
      <c r="I28">
        <v>57</v>
      </c>
      <c r="J28">
        <v>56.48</v>
      </c>
      <c r="K28">
        <v>56.5</v>
      </c>
      <c r="L28">
        <v>57.13</v>
      </c>
      <c r="M28">
        <v>62.34</v>
      </c>
    </row>
    <row r="29" spans="1:14">
      <c r="A29" t="s">
        <v>965</v>
      </c>
      <c r="B29">
        <v>55.89</v>
      </c>
      <c r="C29">
        <v>56.99</v>
      </c>
      <c r="D29">
        <v>55.72</v>
      </c>
      <c r="E29">
        <v>54.68</v>
      </c>
      <c r="F29">
        <v>54.4</v>
      </c>
      <c r="G29">
        <v>53.41</v>
      </c>
      <c r="H29">
        <v>55.41</v>
      </c>
      <c r="I29">
        <v>56.93</v>
      </c>
      <c r="J29">
        <v>57.79</v>
      </c>
      <c r="K29">
        <v>59.45</v>
      </c>
      <c r="L29">
        <v>60.03</v>
      </c>
      <c r="M29">
        <v>58.61</v>
      </c>
    </row>
    <row r="30" spans="1:14">
      <c r="A30" s="225" t="s">
        <v>1716</v>
      </c>
      <c r="B30" s="214">
        <v>55.72</v>
      </c>
      <c r="C30" s="214">
        <v>56.86</v>
      </c>
      <c r="D30" s="214">
        <v>55.33</v>
      </c>
      <c r="E30" s="214">
        <v>54.29</v>
      </c>
      <c r="F30" s="214">
        <v>54.01</v>
      </c>
      <c r="G30" s="214">
        <v>53.59</v>
      </c>
      <c r="H30" s="214">
        <v>53.97</v>
      </c>
      <c r="I30" s="214">
        <v>56.25</v>
      </c>
      <c r="J30" s="214">
        <v>57.19</v>
      </c>
      <c r="K30" s="214">
        <v>57.05</v>
      </c>
      <c r="L30" s="214">
        <v>56.54</v>
      </c>
      <c r="M30" s="214">
        <v>57.2</v>
      </c>
      <c r="N30" t="s">
        <v>1730</v>
      </c>
    </row>
    <row r="31" spans="1:14">
      <c r="A31" t="s">
        <v>1717</v>
      </c>
      <c r="B31">
        <v>55.71</v>
      </c>
      <c r="C31">
        <v>55.59</v>
      </c>
      <c r="D31">
        <v>55.25</v>
      </c>
      <c r="E31">
        <v>54.14</v>
      </c>
      <c r="F31">
        <v>53.89</v>
      </c>
      <c r="G31">
        <v>54.18</v>
      </c>
      <c r="H31">
        <v>55.18</v>
      </c>
      <c r="I31">
        <v>55.25</v>
      </c>
      <c r="J31" t="s">
        <v>220</v>
      </c>
      <c r="K31" t="s">
        <v>220</v>
      </c>
      <c r="L31" t="s">
        <v>220</v>
      </c>
      <c r="M31" t="s">
        <v>220</v>
      </c>
      <c r="N31" t="s">
        <v>1729</v>
      </c>
    </row>
    <row r="32" spans="1:14">
      <c r="A32" t="s">
        <v>1718</v>
      </c>
      <c r="B32">
        <v>55.37</v>
      </c>
      <c r="C32">
        <v>56.4</v>
      </c>
      <c r="D32">
        <v>56.27</v>
      </c>
      <c r="E32">
        <v>57.67</v>
      </c>
      <c r="F32">
        <v>57.51</v>
      </c>
      <c r="G32">
        <v>56.84</v>
      </c>
      <c r="H32">
        <v>58.12</v>
      </c>
      <c r="I32">
        <v>57.82</v>
      </c>
      <c r="J32">
        <v>59.69</v>
      </c>
      <c r="K32">
        <v>60.57</v>
      </c>
      <c r="L32">
        <v>62.62</v>
      </c>
      <c r="M32">
        <v>59.68</v>
      </c>
    </row>
    <row r="33" spans="1:13">
      <c r="A33" t="s">
        <v>973</v>
      </c>
      <c r="B33">
        <v>54.93</v>
      </c>
      <c r="C33">
        <v>55.79</v>
      </c>
      <c r="D33">
        <v>54.97</v>
      </c>
      <c r="E33">
        <v>55.02</v>
      </c>
      <c r="F33">
        <v>54.25</v>
      </c>
      <c r="G33">
        <v>52.9</v>
      </c>
      <c r="H33">
        <v>53.97</v>
      </c>
      <c r="I33">
        <v>52.4</v>
      </c>
      <c r="J33">
        <v>53.32</v>
      </c>
      <c r="K33">
        <v>54.29</v>
      </c>
      <c r="L33">
        <v>53.52</v>
      </c>
      <c r="M33">
        <v>53.4</v>
      </c>
    </row>
    <row r="34" spans="1:13">
      <c r="A34" t="s">
        <v>970</v>
      </c>
      <c r="B34">
        <v>54.43</v>
      </c>
      <c r="C34">
        <v>59.66</v>
      </c>
      <c r="D34">
        <v>58.58</v>
      </c>
      <c r="E34">
        <v>60.47</v>
      </c>
      <c r="F34">
        <v>56.52</v>
      </c>
      <c r="G34">
        <v>53.02</v>
      </c>
      <c r="H34">
        <v>55.77</v>
      </c>
      <c r="I34">
        <v>55.23</v>
      </c>
      <c r="J34">
        <v>54.54</v>
      </c>
      <c r="K34">
        <v>55</v>
      </c>
      <c r="L34">
        <v>56.55</v>
      </c>
      <c r="M34">
        <v>58.83</v>
      </c>
    </row>
    <row r="35" spans="1:13">
      <c r="A35" t="s">
        <v>957</v>
      </c>
      <c r="B35">
        <v>54.41</v>
      </c>
      <c r="C35">
        <v>55.9</v>
      </c>
      <c r="D35">
        <v>55.32</v>
      </c>
      <c r="E35">
        <v>53.03</v>
      </c>
      <c r="F35">
        <v>52.9</v>
      </c>
      <c r="G35">
        <v>52.83</v>
      </c>
      <c r="H35">
        <v>53.82</v>
      </c>
      <c r="I35">
        <v>53.22</v>
      </c>
      <c r="J35">
        <v>58.33</v>
      </c>
      <c r="K35">
        <v>64.8</v>
      </c>
      <c r="L35">
        <v>67.72</v>
      </c>
      <c r="M35">
        <v>65.459999999999994</v>
      </c>
    </row>
    <row r="36" spans="1:13">
      <c r="A36" t="s">
        <v>968</v>
      </c>
      <c r="B36">
        <v>54.26</v>
      </c>
      <c r="C36">
        <v>53.96</v>
      </c>
      <c r="D36">
        <v>53.92</v>
      </c>
      <c r="E36">
        <v>53.48</v>
      </c>
      <c r="F36">
        <v>51.86</v>
      </c>
      <c r="G36">
        <v>52.64</v>
      </c>
      <c r="H36">
        <v>53.53</v>
      </c>
      <c r="I36">
        <v>53.75</v>
      </c>
      <c r="J36">
        <v>52.66</v>
      </c>
      <c r="K36">
        <v>53.23</v>
      </c>
      <c r="L36">
        <v>53.79</v>
      </c>
      <c r="M36">
        <v>54.62</v>
      </c>
    </row>
    <row r="37" spans="1:13" ht="15.6">
      <c r="A37" s="226" t="s">
        <v>974</v>
      </c>
      <c r="B37" s="226">
        <v>54.15</v>
      </c>
      <c r="C37" s="226">
        <v>53.33</v>
      </c>
      <c r="D37" s="226">
        <v>55.2</v>
      </c>
      <c r="E37" s="226">
        <v>55.57</v>
      </c>
      <c r="F37" s="226">
        <v>56.05</v>
      </c>
      <c r="G37" s="226">
        <v>55.55</v>
      </c>
      <c r="H37" s="226">
        <v>53.5</v>
      </c>
      <c r="I37" s="226">
        <v>52.58</v>
      </c>
      <c r="J37" s="226">
        <v>53.28</v>
      </c>
      <c r="K37" s="226">
        <v>55.72</v>
      </c>
      <c r="L37" s="226">
        <v>55.71</v>
      </c>
      <c r="M37" s="226">
        <v>55.4</v>
      </c>
    </row>
    <row r="38" spans="1:13">
      <c r="A38" t="s">
        <v>972</v>
      </c>
      <c r="B38">
        <v>53.52</v>
      </c>
      <c r="C38">
        <v>54.32</v>
      </c>
      <c r="D38">
        <v>55.72</v>
      </c>
      <c r="E38">
        <v>56.8</v>
      </c>
      <c r="F38">
        <v>54.86</v>
      </c>
      <c r="G38">
        <v>56.55</v>
      </c>
      <c r="H38">
        <v>58.49</v>
      </c>
      <c r="I38">
        <v>58.38</v>
      </c>
      <c r="J38">
        <v>58.28</v>
      </c>
      <c r="K38">
        <v>57.78</v>
      </c>
      <c r="L38">
        <v>56.94</v>
      </c>
      <c r="M38">
        <v>57.64</v>
      </c>
    </row>
    <row r="39" spans="1:13">
      <c r="A39" t="s">
        <v>971</v>
      </c>
      <c r="B39">
        <v>52.13</v>
      </c>
      <c r="C39">
        <v>54.59</v>
      </c>
      <c r="D39">
        <v>54.82</v>
      </c>
      <c r="E39">
        <v>54.22</v>
      </c>
      <c r="F39">
        <v>55.7</v>
      </c>
      <c r="G39">
        <v>57.77</v>
      </c>
      <c r="H39">
        <v>58.85</v>
      </c>
      <c r="I39">
        <v>55.16</v>
      </c>
      <c r="J39">
        <v>55.34</v>
      </c>
      <c r="K39">
        <v>55.83</v>
      </c>
      <c r="L39">
        <v>54.33</v>
      </c>
      <c r="M39">
        <v>54.17</v>
      </c>
    </row>
    <row r="40" spans="1:13" ht="15.6">
      <c r="A40" s="226" t="s">
        <v>976</v>
      </c>
      <c r="B40" s="226">
        <v>50.8</v>
      </c>
      <c r="C40" s="226">
        <v>50</v>
      </c>
      <c r="D40" s="226">
        <v>50.7</v>
      </c>
      <c r="E40" s="226">
        <v>50.17</v>
      </c>
      <c r="F40" s="226">
        <v>50.34</v>
      </c>
      <c r="G40" s="226">
        <v>46</v>
      </c>
      <c r="H40" s="226">
        <v>48.62</v>
      </c>
      <c r="I40" s="226">
        <v>47.99</v>
      </c>
      <c r="J40" s="226">
        <v>48.03</v>
      </c>
      <c r="K40" s="226">
        <v>49.2</v>
      </c>
      <c r="L40" s="226">
        <v>49.52</v>
      </c>
      <c r="M40" s="226">
        <v>50.24</v>
      </c>
    </row>
    <row r="41" spans="1:13">
      <c r="A41" t="s">
        <v>1719</v>
      </c>
      <c r="B41">
        <v>48.64</v>
      </c>
      <c r="C41">
        <v>50.99</v>
      </c>
      <c r="D41">
        <v>50.15</v>
      </c>
      <c r="E41">
        <v>49.32</v>
      </c>
      <c r="F41">
        <v>47.05</v>
      </c>
      <c r="G41">
        <v>48.24</v>
      </c>
      <c r="H41">
        <v>49.59</v>
      </c>
      <c r="I41">
        <v>51.49</v>
      </c>
      <c r="J41" t="s">
        <v>220</v>
      </c>
      <c r="K41" t="s">
        <v>220</v>
      </c>
      <c r="L41" t="s">
        <v>220</v>
      </c>
      <c r="M41" t="s">
        <v>220</v>
      </c>
    </row>
    <row r="42" spans="1:13" ht="15.6">
      <c r="A42" s="222" t="s">
        <v>977</v>
      </c>
      <c r="B42" s="222">
        <v>42.32</v>
      </c>
      <c r="C42" s="222">
        <v>42.74</v>
      </c>
      <c r="D42" s="222">
        <v>45.39</v>
      </c>
      <c r="E42" s="222">
        <v>45.1</v>
      </c>
      <c r="F42" s="222">
        <v>44.26</v>
      </c>
      <c r="G42" s="222">
        <v>44.04</v>
      </c>
      <c r="H42" s="222">
        <v>45.22</v>
      </c>
      <c r="I42" s="222">
        <v>45.83</v>
      </c>
      <c r="J42" s="222">
        <v>47.33</v>
      </c>
      <c r="K42" s="222">
        <v>50.3</v>
      </c>
      <c r="L42" s="222">
        <v>46.97</v>
      </c>
      <c r="M42" s="223">
        <v>45.96</v>
      </c>
    </row>
  </sheetData>
  <mergeCells count="1">
    <mergeCell ref="A1:A2"/>
  </mergeCells>
  <phoneticPr fontId="1"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zoomScale="90" zoomScaleNormal="90" workbookViewId="0">
      <selection activeCell="B38" sqref="B38"/>
    </sheetView>
  </sheetViews>
  <sheetFormatPr defaultColWidth="22.88671875" defaultRowHeight="13.8"/>
  <cols>
    <col min="1" max="2" width="22.88671875" style="134"/>
    <col min="3" max="3" width="15.44140625" style="134" customWidth="1"/>
    <col min="4" max="4" width="38.33203125" style="134" customWidth="1"/>
    <col min="5" max="7" width="13.44140625" style="134" customWidth="1"/>
    <col min="8" max="16384" width="22.88671875" style="134"/>
  </cols>
  <sheetData>
    <row r="1" spans="1:7">
      <c r="A1" s="135" t="s">
        <v>57</v>
      </c>
      <c r="B1" s="67" t="s">
        <v>180</v>
      </c>
      <c r="C1" s="67" t="s">
        <v>181</v>
      </c>
      <c r="D1" s="67" t="s">
        <v>182</v>
      </c>
      <c r="E1" s="140">
        <v>19377.439999999999</v>
      </c>
    </row>
    <row r="2" spans="1:7" ht="89.25" customHeight="1">
      <c r="A2" s="136">
        <v>1</v>
      </c>
      <c r="B2" s="67" t="s">
        <v>183</v>
      </c>
      <c r="C2" s="67">
        <f>F2</f>
        <v>1291829</v>
      </c>
      <c r="D2" s="68" t="s">
        <v>875</v>
      </c>
      <c r="E2" s="134">
        <f>4000*E1</f>
        <v>77509760</v>
      </c>
      <c r="F2" s="134">
        <f>ROUND(E2/60,0)</f>
        <v>1291829</v>
      </c>
    </row>
    <row r="3" spans="1:7">
      <c r="A3" s="136">
        <v>2</v>
      </c>
      <c r="B3" s="67" t="s">
        <v>184</v>
      </c>
      <c r="C3" s="67">
        <f>C4+C5+C6</f>
        <v>1499814</v>
      </c>
      <c r="D3" s="137" t="s">
        <v>58</v>
      </c>
    </row>
    <row r="4" spans="1:7" ht="60">
      <c r="A4" s="136">
        <v>2.1</v>
      </c>
      <c r="B4" s="67" t="s">
        <v>185</v>
      </c>
      <c r="C4" s="67">
        <f>E4</f>
        <v>348794</v>
      </c>
      <c r="D4" s="68" t="s">
        <v>868</v>
      </c>
      <c r="E4" s="134">
        <f>ROUND(1.5*12*E1,0)</f>
        <v>348794</v>
      </c>
    </row>
    <row r="5" spans="1:7" ht="76.5" customHeight="1">
      <c r="A5" s="136">
        <v>2.2000000000000002</v>
      </c>
      <c r="B5" s="67" t="s">
        <v>186</v>
      </c>
      <c r="C5" s="67">
        <f>ROUND(E5,0)</f>
        <v>232529</v>
      </c>
      <c r="D5" s="68" t="s">
        <v>876</v>
      </c>
      <c r="E5" s="134">
        <f>ROUND(E2*0.003,0)</f>
        <v>232529</v>
      </c>
    </row>
    <row r="6" spans="1:7" ht="36">
      <c r="A6" s="136">
        <v>2.2999999999999998</v>
      </c>
      <c r="B6" s="67" t="s">
        <v>191</v>
      </c>
      <c r="C6" s="67">
        <f>E6</f>
        <v>918491</v>
      </c>
      <c r="D6" s="68" t="s">
        <v>871</v>
      </c>
      <c r="E6" s="138">
        <f>ROUND(3.95*E1*12,0)</f>
        <v>918491</v>
      </c>
    </row>
    <row r="7" spans="1:7">
      <c r="A7" s="136">
        <v>3</v>
      </c>
      <c r="B7" s="67" t="s">
        <v>193</v>
      </c>
      <c r="C7" s="67">
        <f>C8+C9+C10</f>
        <v>102890</v>
      </c>
      <c r="D7" s="137" t="s">
        <v>59</v>
      </c>
    </row>
    <row r="8" spans="1:7" ht="48">
      <c r="A8" s="136">
        <v>3.1</v>
      </c>
      <c r="B8" s="67" t="s">
        <v>187</v>
      </c>
      <c r="C8" s="67">
        <f>E8</f>
        <v>18583</v>
      </c>
      <c r="D8" s="68" t="s">
        <v>880</v>
      </c>
      <c r="E8" s="134">
        <f>ROUND(47.95*E1*0.02,0)</f>
        <v>18583</v>
      </c>
    </row>
    <row r="9" spans="1:7">
      <c r="A9" s="136">
        <v>3.2</v>
      </c>
      <c r="B9" s="67" t="s">
        <v>195</v>
      </c>
      <c r="C9" s="67">
        <v>0</v>
      </c>
      <c r="D9" s="68" t="s">
        <v>869</v>
      </c>
      <c r="G9" s="134">
        <f>E9*F9</f>
        <v>0</v>
      </c>
    </row>
    <row r="10" spans="1:7" ht="72">
      <c r="A10" s="136">
        <v>3.3</v>
      </c>
      <c r="B10" s="67" t="s">
        <v>197</v>
      </c>
      <c r="C10" s="67">
        <f>E10</f>
        <v>84307</v>
      </c>
      <c r="D10" s="68" t="s">
        <v>881</v>
      </c>
      <c r="E10" s="134">
        <f>ROUND((C2+C3+C8)*0.03,0)</f>
        <v>84307</v>
      </c>
    </row>
    <row r="11" spans="1:7">
      <c r="A11" s="136">
        <v>4</v>
      </c>
      <c r="B11" s="67" t="s">
        <v>188</v>
      </c>
      <c r="C11" s="67">
        <f>C2+C3+C7</f>
        <v>2894533</v>
      </c>
      <c r="D11" s="137" t="s">
        <v>60</v>
      </c>
    </row>
    <row r="12" spans="1:7">
      <c r="A12" s="136">
        <v>5</v>
      </c>
      <c r="B12" s="67" t="s">
        <v>199</v>
      </c>
      <c r="C12" s="67">
        <f>ROUND(C11/E1/12,0)</f>
        <v>12</v>
      </c>
      <c r="D12" s="137" t="s">
        <v>870</v>
      </c>
    </row>
    <row r="15" spans="1:7">
      <c r="E15" s="134">
        <v>138.75</v>
      </c>
      <c r="F15" s="134" t="e">
        <f>E15/F9</f>
        <v>#DIV/0!</v>
      </c>
    </row>
    <row r="16" spans="1:7">
      <c r="E16" s="134">
        <v>4631.17</v>
      </c>
    </row>
    <row r="17" spans="5:6">
      <c r="E17" s="134">
        <f>E16*0.7</f>
        <v>3241.819</v>
      </c>
      <c r="F17" s="134">
        <f>E17*F9</f>
        <v>0</v>
      </c>
    </row>
    <row r="41" spans="2:5">
      <c r="B41" s="134">
        <v>659348240.59000003</v>
      </c>
      <c r="C41" s="134">
        <f>B41/60</f>
        <v>10989137.343166668</v>
      </c>
      <c r="D41" s="134">
        <f>C41*0.35</f>
        <v>3846198.0701083336</v>
      </c>
      <c r="E41" s="134">
        <f>12*B42</f>
        <v>774192.96</v>
      </c>
    </row>
    <row r="42" spans="2:5">
      <c r="B42" s="134">
        <v>64516.08</v>
      </c>
    </row>
    <row r="43" spans="2:5">
      <c r="B43" s="134">
        <v>40.19</v>
      </c>
    </row>
    <row r="47" spans="2:5">
      <c r="B47" s="134">
        <v>4631.17</v>
      </c>
      <c r="C47" s="139">
        <v>4.7500000000000001E-2</v>
      </c>
      <c r="D47" s="139">
        <v>4.9000000000000002E-2</v>
      </c>
    </row>
    <row r="48" spans="2:5">
      <c r="B48" s="134">
        <f>B47*0.7</f>
        <v>3241.819</v>
      </c>
      <c r="C48" s="134">
        <f>D47*0.9</f>
        <v>4.41E-2</v>
      </c>
      <c r="D48" s="13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6"/>
  <sheetViews>
    <sheetView topLeftCell="A78" workbookViewId="0">
      <selection activeCell="G97" sqref="G97"/>
    </sheetView>
  </sheetViews>
  <sheetFormatPr defaultColWidth="9" defaultRowHeight="13.8"/>
  <cols>
    <col min="1" max="1" width="9" style="187"/>
    <col min="2" max="2" width="19.21875" style="187" bestFit="1" customWidth="1"/>
    <col min="3" max="3" width="13" style="187" bestFit="1" customWidth="1"/>
    <col min="4" max="16384" width="9" style="187"/>
  </cols>
  <sheetData>
    <row r="1" spans="1:5">
      <c r="A1" s="186" t="s">
        <v>84</v>
      </c>
      <c r="B1" s="186" t="s">
        <v>88</v>
      </c>
      <c r="C1" s="186" t="s">
        <v>903</v>
      </c>
      <c r="D1" s="186" t="s">
        <v>89</v>
      </c>
      <c r="E1" s="186" t="s">
        <v>90</v>
      </c>
    </row>
    <row r="2" spans="1:5">
      <c r="A2" s="186" t="s">
        <v>921</v>
      </c>
      <c r="B2" s="186" t="s">
        <v>937</v>
      </c>
      <c r="C2" s="186">
        <v>71.492403932082198</v>
      </c>
      <c r="D2" s="186">
        <v>2022</v>
      </c>
      <c r="E2" s="186" t="s">
        <v>97</v>
      </c>
    </row>
    <row r="3" spans="1:5">
      <c r="A3" s="186" t="s">
        <v>921</v>
      </c>
      <c r="B3" s="186" t="s">
        <v>922</v>
      </c>
      <c r="C3" s="186">
        <v>80.242995738507503</v>
      </c>
      <c r="D3" s="186">
        <v>2022</v>
      </c>
      <c r="E3" s="186" t="s">
        <v>100</v>
      </c>
    </row>
    <row r="4" spans="1:5">
      <c r="A4" s="186" t="s">
        <v>921</v>
      </c>
      <c r="B4" s="186" t="s">
        <v>938</v>
      </c>
      <c r="C4" s="186">
        <v>83.658672509712602</v>
      </c>
      <c r="D4" s="186">
        <v>2022</v>
      </c>
      <c r="E4" s="186" t="s">
        <v>100</v>
      </c>
    </row>
    <row r="5" spans="1:5">
      <c r="A5" s="186" t="s">
        <v>921</v>
      </c>
      <c r="B5" s="186" t="s">
        <v>923</v>
      </c>
      <c r="C5" s="186">
        <v>71.412688691424506</v>
      </c>
      <c r="D5" s="186">
        <v>2021</v>
      </c>
      <c r="E5" s="186" t="s">
        <v>101</v>
      </c>
    </row>
    <row r="6" spans="1:5">
      <c r="A6" s="186" t="s">
        <v>921</v>
      </c>
      <c r="B6" s="186" t="s">
        <v>923</v>
      </c>
      <c r="C6" s="186">
        <v>72.596905043113694</v>
      </c>
      <c r="D6" s="186">
        <v>2021</v>
      </c>
      <c r="E6" s="186" t="s">
        <v>92</v>
      </c>
    </row>
    <row r="7" spans="1:5">
      <c r="A7" s="186" t="s">
        <v>921</v>
      </c>
      <c r="B7" s="186" t="s">
        <v>923</v>
      </c>
      <c r="C7" s="186">
        <v>88.022407350826398</v>
      </c>
      <c r="D7" s="186">
        <v>2021</v>
      </c>
      <c r="E7" s="186" t="s">
        <v>93</v>
      </c>
    </row>
    <row r="8" spans="1:5">
      <c r="A8" s="186" t="s">
        <v>921</v>
      </c>
      <c r="B8" s="186" t="s">
        <v>923</v>
      </c>
      <c r="C8" s="186">
        <v>95.720998999749895</v>
      </c>
      <c r="D8" s="186">
        <v>2021</v>
      </c>
      <c r="E8" s="186" t="s">
        <v>94</v>
      </c>
    </row>
    <row r="9" spans="1:5">
      <c r="A9" s="186" t="s">
        <v>921</v>
      </c>
      <c r="B9" s="186" t="s">
        <v>923</v>
      </c>
      <c r="C9" s="186">
        <v>87.441860465116207</v>
      </c>
      <c r="D9" s="186">
        <v>2022</v>
      </c>
      <c r="E9" s="186" t="s">
        <v>95</v>
      </c>
    </row>
    <row r="10" spans="1:5">
      <c r="A10" s="186" t="s">
        <v>921</v>
      </c>
      <c r="B10" s="186" t="s">
        <v>923</v>
      </c>
      <c r="C10" s="186">
        <v>74.445991952955694</v>
      </c>
      <c r="D10" s="186">
        <v>2022</v>
      </c>
      <c r="E10" s="186" t="s">
        <v>103</v>
      </c>
    </row>
    <row r="11" spans="1:5">
      <c r="A11" s="186" t="s">
        <v>921</v>
      </c>
      <c r="B11" s="186" t="s">
        <v>923</v>
      </c>
      <c r="C11" s="186">
        <v>74.488427366645496</v>
      </c>
      <c r="D11" s="186">
        <v>2022</v>
      </c>
      <c r="E11" s="186" t="s">
        <v>102</v>
      </c>
    </row>
    <row r="12" spans="1:5">
      <c r="A12" s="186" t="s">
        <v>921</v>
      </c>
      <c r="B12" s="186" t="s">
        <v>923</v>
      </c>
      <c r="C12" s="186">
        <v>77.842464736007898</v>
      </c>
      <c r="D12" s="186">
        <v>2022</v>
      </c>
      <c r="E12" s="186" t="s">
        <v>96</v>
      </c>
    </row>
    <row r="13" spans="1:5">
      <c r="A13" s="186" t="s">
        <v>921</v>
      </c>
      <c r="B13" s="186" t="s">
        <v>939</v>
      </c>
      <c r="C13" s="186">
        <v>77.382157337109504</v>
      </c>
      <c r="D13" s="186">
        <v>2022</v>
      </c>
      <c r="E13" s="186" t="s">
        <v>97</v>
      </c>
    </row>
    <row r="14" spans="1:5">
      <c r="A14" s="186" t="s">
        <v>921</v>
      </c>
      <c r="B14" s="186" t="s">
        <v>923</v>
      </c>
      <c r="C14" s="186">
        <v>75.452069594248499</v>
      </c>
      <c r="D14" s="186">
        <v>2022</v>
      </c>
      <c r="E14" s="186" t="s">
        <v>98</v>
      </c>
    </row>
    <row r="15" spans="1:5">
      <c r="A15" s="186" t="s">
        <v>921</v>
      </c>
      <c r="B15" s="186" t="s">
        <v>923</v>
      </c>
      <c r="C15" s="186">
        <v>80.994099886966097</v>
      </c>
      <c r="D15" s="186">
        <v>2022</v>
      </c>
      <c r="E15" s="186" t="s">
        <v>99</v>
      </c>
    </row>
    <row r="16" spans="1:5">
      <c r="A16" s="186" t="s">
        <v>921</v>
      </c>
      <c r="B16" s="186" t="s">
        <v>923</v>
      </c>
      <c r="C16" s="186">
        <v>81.053635025040904</v>
      </c>
      <c r="D16" s="186">
        <v>2022</v>
      </c>
      <c r="E16" s="186" t="s">
        <v>100</v>
      </c>
    </row>
    <row r="17" spans="1:5">
      <c r="A17" s="186" t="s">
        <v>921</v>
      </c>
      <c r="B17" s="186" t="s">
        <v>940</v>
      </c>
      <c r="C17" s="186">
        <v>65.620003244987601</v>
      </c>
      <c r="D17" s="186">
        <v>2021</v>
      </c>
      <c r="E17" s="186" t="s">
        <v>101</v>
      </c>
    </row>
    <row r="18" spans="1:5">
      <c r="A18" s="186" t="s">
        <v>921</v>
      </c>
      <c r="B18" s="186" t="s">
        <v>924</v>
      </c>
      <c r="C18" s="186">
        <v>58.533765130815901</v>
      </c>
      <c r="D18" s="186">
        <v>2021</v>
      </c>
      <c r="E18" s="186" t="s">
        <v>92</v>
      </c>
    </row>
    <row r="19" spans="1:5">
      <c r="A19" s="186" t="s">
        <v>921</v>
      </c>
      <c r="B19" s="186" t="s">
        <v>924</v>
      </c>
      <c r="C19" s="186">
        <v>63.095012257429602</v>
      </c>
      <c r="D19" s="186">
        <v>2021</v>
      </c>
      <c r="E19" s="186" t="s">
        <v>93</v>
      </c>
    </row>
    <row r="20" spans="1:5">
      <c r="A20" s="186" t="s">
        <v>921</v>
      </c>
      <c r="B20" s="186" t="s">
        <v>924</v>
      </c>
      <c r="C20" s="186">
        <v>49.971444888634998</v>
      </c>
      <c r="D20" s="186">
        <v>2021</v>
      </c>
      <c r="E20" s="186" t="s">
        <v>94</v>
      </c>
    </row>
    <row r="21" spans="1:5">
      <c r="A21" s="186" t="s">
        <v>921</v>
      </c>
      <c r="B21" s="186" t="s">
        <v>924</v>
      </c>
      <c r="C21" s="186">
        <v>60.666564275840798</v>
      </c>
      <c r="D21" s="186">
        <v>2022</v>
      </c>
      <c r="E21" s="186" t="s">
        <v>95</v>
      </c>
    </row>
    <row r="22" spans="1:5">
      <c r="A22" s="186" t="s">
        <v>921</v>
      </c>
      <c r="B22" s="186" t="s">
        <v>924</v>
      </c>
      <c r="C22" s="186">
        <v>79.613272857483807</v>
      </c>
      <c r="D22" s="186">
        <v>2022</v>
      </c>
      <c r="E22" s="186" t="s">
        <v>103</v>
      </c>
    </row>
    <row r="23" spans="1:5">
      <c r="A23" s="186" t="s">
        <v>921</v>
      </c>
      <c r="B23" s="186" t="s">
        <v>924</v>
      </c>
      <c r="C23" s="186">
        <v>76.077768385460701</v>
      </c>
      <c r="D23" s="186">
        <v>2022</v>
      </c>
      <c r="E23" s="186" t="s">
        <v>102</v>
      </c>
    </row>
    <row r="24" spans="1:5">
      <c r="A24" s="186" t="s">
        <v>921</v>
      </c>
      <c r="B24" s="186" t="s">
        <v>924</v>
      </c>
      <c r="C24" s="186">
        <v>76.212755478945994</v>
      </c>
      <c r="D24" s="186">
        <v>2022</v>
      </c>
      <c r="E24" s="186" t="s">
        <v>97</v>
      </c>
    </row>
    <row r="25" spans="1:5">
      <c r="A25" s="186" t="s">
        <v>921</v>
      </c>
      <c r="B25" s="186" t="s">
        <v>924</v>
      </c>
      <c r="C25" s="186">
        <v>101.752550353125</v>
      </c>
      <c r="D25" s="186">
        <v>2022</v>
      </c>
      <c r="E25" s="186" t="s">
        <v>99</v>
      </c>
    </row>
    <row r="26" spans="1:5">
      <c r="A26" s="186" t="s">
        <v>921</v>
      </c>
      <c r="B26" s="186" t="s">
        <v>924</v>
      </c>
      <c r="C26" s="186">
        <v>104.14276722955999</v>
      </c>
      <c r="D26" s="186">
        <v>2022</v>
      </c>
      <c r="E26" s="186" t="s">
        <v>100</v>
      </c>
    </row>
    <row r="27" spans="1:5">
      <c r="A27" s="186" t="s">
        <v>921</v>
      </c>
      <c r="B27" s="186" t="s">
        <v>941</v>
      </c>
      <c r="C27" s="186">
        <v>69.603960396039597</v>
      </c>
      <c r="D27" s="186">
        <v>2021</v>
      </c>
      <c r="E27" s="186" t="s">
        <v>101</v>
      </c>
    </row>
    <row r="28" spans="1:5">
      <c r="A28" s="186" t="s">
        <v>921</v>
      </c>
      <c r="B28" s="186" t="s">
        <v>925</v>
      </c>
      <c r="C28" s="186">
        <v>66.104470850611506</v>
      </c>
      <c r="D28" s="186">
        <v>2021</v>
      </c>
      <c r="E28" s="186" t="s">
        <v>92</v>
      </c>
    </row>
    <row r="29" spans="1:5">
      <c r="A29" s="186" t="s">
        <v>921</v>
      </c>
      <c r="B29" s="186" t="s">
        <v>925</v>
      </c>
      <c r="C29" s="186">
        <v>76.210318548166001</v>
      </c>
      <c r="D29" s="186">
        <v>2021</v>
      </c>
      <c r="E29" s="186" t="s">
        <v>93</v>
      </c>
    </row>
    <row r="30" spans="1:5">
      <c r="A30" s="186" t="s">
        <v>921</v>
      </c>
      <c r="B30" s="186" t="s">
        <v>925</v>
      </c>
      <c r="C30" s="186">
        <v>73.708766472947502</v>
      </c>
      <c r="D30" s="186">
        <v>2021</v>
      </c>
      <c r="E30" s="186" t="s">
        <v>94</v>
      </c>
    </row>
    <row r="31" spans="1:5">
      <c r="A31" s="186" t="s">
        <v>921</v>
      </c>
      <c r="B31" s="186" t="s">
        <v>925</v>
      </c>
      <c r="C31" s="186">
        <v>77.555564849235793</v>
      </c>
      <c r="D31" s="186">
        <v>2022</v>
      </c>
      <c r="E31" s="186" t="s">
        <v>95</v>
      </c>
    </row>
    <row r="32" spans="1:5">
      <c r="A32" s="186" t="s">
        <v>921</v>
      </c>
      <c r="B32" s="186" t="s">
        <v>925</v>
      </c>
      <c r="C32" s="186">
        <v>69.692299045915306</v>
      </c>
      <c r="D32" s="186">
        <v>2022</v>
      </c>
      <c r="E32" s="186" t="s">
        <v>103</v>
      </c>
    </row>
    <row r="33" spans="1:5">
      <c r="A33" s="186" t="s">
        <v>921</v>
      </c>
      <c r="B33" s="186" t="s">
        <v>925</v>
      </c>
      <c r="C33" s="186">
        <v>74.755884705053106</v>
      </c>
      <c r="D33" s="186">
        <v>2022</v>
      </c>
      <c r="E33" s="186" t="s">
        <v>102</v>
      </c>
    </row>
    <row r="34" spans="1:5">
      <c r="A34" s="186" t="s">
        <v>921</v>
      </c>
      <c r="B34" s="186" t="s">
        <v>925</v>
      </c>
      <c r="C34" s="186">
        <v>71.039469029420104</v>
      </c>
      <c r="D34" s="186">
        <v>2022</v>
      </c>
      <c r="E34" s="186" t="s">
        <v>96</v>
      </c>
    </row>
    <row r="35" spans="1:5">
      <c r="A35" s="186" t="s">
        <v>921</v>
      </c>
      <c r="B35" s="186" t="s">
        <v>925</v>
      </c>
      <c r="C35" s="186">
        <v>69.5</v>
      </c>
      <c r="D35" s="186">
        <v>2022</v>
      </c>
      <c r="E35" s="186" t="s">
        <v>97</v>
      </c>
    </row>
    <row r="36" spans="1:5">
      <c r="A36" s="186" t="s">
        <v>921</v>
      </c>
      <c r="B36" s="186" t="s">
        <v>925</v>
      </c>
      <c r="C36" s="186">
        <v>75.840550525058603</v>
      </c>
      <c r="D36" s="186">
        <v>2022</v>
      </c>
      <c r="E36" s="186" t="s">
        <v>98</v>
      </c>
    </row>
    <row r="37" spans="1:5">
      <c r="A37" s="186" t="s">
        <v>921</v>
      </c>
      <c r="B37" s="186" t="s">
        <v>925</v>
      </c>
      <c r="C37" s="186">
        <v>72.776026249758701</v>
      </c>
      <c r="D37" s="186">
        <v>2022</v>
      </c>
      <c r="E37" s="186" t="s">
        <v>99</v>
      </c>
    </row>
    <row r="38" spans="1:5">
      <c r="A38" s="186" t="s">
        <v>921</v>
      </c>
      <c r="B38" s="186" t="s">
        <v>925</v>
      </c>
      <c r="C38" s="186">
        <v>73.219568685793007</v>
      </c>
      <c r="D38" s="186">
        <v>2022</v>
      </c>
      <c r="E38" s="186" t="s">
        <v>100</v>
      </c>
    </row>
    <row r="39" spans="1:5">
      <c r="A39" s="186" t="s">
        <v>921</v>
      </c>
      <c r="B39" s="186" t="s">
        <v>926</v>
      </c>
      <c r="C39" s="186">
        <v>64.896004953724599</v>
      </c>
      <c r="D39" s="186">
        <v>2021</v>
      </c>
      <c r="E39" s="186" t="s">
        <v>101</v>
      </c>
    </row>
    <row r="40" spans="1:5">
      <c r="A40" s="186" t="s">
        <v>921</v>
      </c>
      <c r="B40" s="186" t="s">
        <v>926</v>
      </c>
      <c r="C40" s="186">
        <v>69.970243059227101</v>
      </c>
      <c r="D40" s="186">
        <v>2021</v>
      </c>
      <c r="E40" s="186" t="s">
        <v>92</v>
      </c>
    </row>
    <row r="41" spans="1:5">
      <c r="A41" s="186" t="s">
        <v>921</v>
      </c>
      <c r="B41" s="186" t="s">
        <v>926</v>
      </c>
      <c r="C41" s="186">
        <v>78.5310556401719</v>
      </c>
      <c r="D41" s="186">
        <v>2021</v>
      </c>
      <c r="E41" s="186" t="s">
        <v>93</v>
      </c>
    </row>
    <row r="42" spans="1:5">
      <c r="A42" s="186" t="s">
        <v>921</v>
      </c>
      <c r="B42" s="186" t="s">
        <v>926</v>
      </c>
      <c r="C42" s="186">
        <v>71.801593329507597</v>
      </c>
      <c r="D42" s="186">
        <v>2021</v>
      </c>
      <c r="E42" s="186" t="s">
        <v>94</v>
      </c>
    </row>
    <row r="43" spans="1:5">
      <c r="A43" s="186" t="s">
        <v>921</v>
      </c>
      <c r="B43" s="186" t="s">
        <v>926</v>
      </c>
      <c r="C43" s="186">
        <v>73.646197797964803</v>
      </c>
      <c r="D43" s="186">
        <v>2022</v>
      </c>
      <c r="E43" s="186" t="s">
        <v>103</v>
      </c>
    </row>
    <row r="44" spans="1:5">
      <c r="A44" s="186" t="s">
        <v>921</v>
      </c>
      <c r="B44" s="186" t="s">
        <v>926</v>
      </c>
      <c r="C44" s="186">
        <v>71.184668059451795</v>
      </c>
      <c r="D44" s="186">
        <v>2022</v>
      </c>
      <c r="E44" s="186" t="s">
        <v>102</v>
      </c>
    </row>
    <row r="45" spans="1:5">
      <c r="A45" s="186" t="s">
        <v>921</v>
      </c>
      <c r="B45" s="186" t="s">
        <v>926</v>
      </c>
      <c r="C45" s="186">
        <v>68.098867405189097</v>
      </c>
      <c r="D45" s="186">
        <v>2022</v>
      </c>
      <c r="E45" s="186" t="s">
        <v>96</v>
      </c>
    </row>
    <row r="46" spans="1:5">
      <c r="A46" s="186" t="s">
        <v>921</v>
      </c>
      <c r="B46" s="186" t="s">
        <v>926</v>
      </c>
      <c r="C46" s="186">
        <v>71.114245193714396</v>
      </c>
      <c r="D46" s="186">
        <v>2022</v>
      </c>
      <c r="E46" s="186" t="s">
        <v>97</v>
      </c>
    </row>
    <row r="47" spans="1:5">
      <c r="A47" s="186" t="s">
        <v>921</v>
      </c>
      <c r="B47" s="186" t="s">
        <v>926</v>
      </c>
      <c r="C47" s="186">
        <v>69.770695379426002</v>
      </c>
      <c r="D47" s="186">
        <v>2022</v>
      </c>
      <c r="E47" s="186" t="s">
        <v>98</v>
      </c>
    </row>
    <row r="48" spans="1:5">
      <c r="A48" s="186" t="s">
        <v>921</v>
      </c>
      <c r="B48" s="186" t="s">
        <v>926</v>
      </c>
      <c r="C48" s="186">
        <v>66.808042755532796</v>
      </c>
      <c r="D48" s="186">
        <v>2022</v>
      </c>
      <c r="E48" s="186" t="s">
        <v>99</v>
      </c>
    </row>
    <row r="49" spans="1:5">
      <c r="A49" s="186" t="s">
        <v>921</v>
      </c>
      <c r="B49" s="186" t="s">
        <v>926</v>
      </c>
      <c r="C49" s="186">
        <v>74.617804656172495</v>
      </c>
      <c r="D49" s="186">
        <v>2022</v>
      </c>
      <c r="E49" s="186" t="s">
        <v>100</v>
      </c>
    </row>
    <row r="50" spans="1:5">
      <c r="A50" s="186" t="s">
        <v>921</v>
      </c>
      <c r="B50" s="186" t="s">
        <v>942</v>
      </c>
      <c r="C50" s="186">
        <v>59.3814826080595</v>
      </c>
      <c r="D50" s="186">
        <v>2021</v>
      </c>
      <c r="E50" s="186" t="s">
        <v>101</v>
      </c>
    </row>
    <row r="51" spans="1:5">
      <c r="A51" s="186" t="s">
        <v>921</v>
      </c>
      <c r="B51" s="186" t="s">
        <v>927</v>
      </c>
      <c r="C51" s="186">
        <v>60.005775339301103</v>
      </c>
      <c r="D51" s="186">
        <v>2021</v>
      </c>
      <c r="E51" s="186" t="s">
        <v>92</v>
      </c>
    </row>
    <row r="52" spans="1:5">
      <c r="A52" s="186" t="s">
        <v>921</v>
      </c>
      <c r="B52" s="186" t="s">
        <v>927</v>
      </c>
      <c r="C52" s="186">
        <v>66.250978260156202</v>
      </c>
      <c r="D52" s="186">
        <v>2021</v>
      </c>
      <c r="E52" s="186" t="s">
        <v>93</v>
      </c>
    </row>
    <row r="53" spans="1:5">
      <c r="A53" s="186" t="s">
        <v>921</v>
      </c>
      <c r="B53" s="186" t="s">
        <v>927</v>
      </c>
      <c r="C53" s="186">
        <v>58.571428571428498</v>
      </c>
      <c r="D53" s="186">
        <v>2021</v>
      </c>
      <c r="E53" s="186" t="s">
        <v>94</v>
      </c>
    </row>
    <row r="54" spans="1:5">
      <c r="A54" s="186" t="s">
        <v>921</v>
      </c>
      <c r="B54" s="186" t="s">
        <v>927</v>
      </c>
      <c r="C54" s="186">
        <v>64.258135686707107</v>
      </c>
      <c r="D54" s="186">
        <v>2022</v>
      </c>
      <c r="E54" s="186" t="s">
        <v>95</v>
      </c>
    </row>
    <row r="55" spans="1:5">
      <c r="A55" s="186" t="s">
        <v>921</v>
      </c>
      <c r="B55" s="186" t="s">
        <v>927</v>
      </c>
      <c r="C55" s="186">
        <v>62.380952380952301</v>
      </c>
      <c r="D55" s="186">
        <v>2022</v>
      </c>
      <c r="E55" s="186" t="s">
        <v>103</v>
      </c>
    </row>
    <row r="56" spans="1:5">
      <c r="A56" s="186" t="s">
        <v>921</v>
      </c>
      <c r="B56" s="186" t="s">
        <v>927</v>
      </c>
      <c r="C56" s="186">
        <v>82.391304347826093</v>
      </c>
      <c r="D56" s="186">
        <v>2022</v>
      </c>
      <c r="E56" s="186" t="s">
        <v>102</v>
      </c>
    </row>
    <row r="57" spans="1:5">
      <c r="A57" s="186" t="s">
        <v>921</v>
      </c>
      <c r="B57" s="186" t="s">
        <v>927</v>
      </c>
      <c r="C57" s="186">
        <v>62.654320987654302</v>
      </c>
      <c r="D57" s="186">
        <v>2022</v>
      </c>
      <c r="E57" s="186" t="s">
        <v>96</v>
      </c>
    </row>
    <row r="58" spans="1:5">
      <c r="A58" s="186" t="s">
        <v>921</v>
      </c>
      <c r="B58" s="186" t="s">
        <v>951</v>
      </c>
      <c r="C58" s="186">
        <v>80.4355240555075</v>
      </c>
      <c r="D58" s="186">
        <v>2022</v>
      </c>
      <c r="E58" s="186" t="s">
        <v>98</v>
      </c>
    </row>
    <row r="59" spans="1:5">
      <c r="A59" s="186" t="s">
        <v>921</v>
      </c>
      <c r="B59" s="186" t="s">
        <v>927</v>
      </c>
      <c r="C59" s="186">
        <v>74.568960622545106</v>
      </c>
      <c r="D59" s="186">
        <v>2022</v>
      </c>
      <c r="E59" s="186" t="s">
        <v>100</v>
      </c>
    </row>
    <row r="60" spans="1:5">
      <c r="A60" s="186" t="s">
        <v>921</v>
      </c>
      <c r="B60" s="186" t="s">
        <v>943</v>
      </c>
      <c r="C60" s="186">
        <v>22.828776477146</v>
      </c>
      <c r="D60" s="186">
        <v>2022</v>
      </c>
      <c r="E60" s="186" t="s">
        <v>100</v>
      </c>
    </row>
    <row r="61" spans="1:5">
      <c r="A61" s="186" t="s">
        <v>921</v>
      </c>
      <c r="B61" s="186" t="s">
        <v>928</v>
      </c>
      <c r="C61" s="186">
        <v>47.303914265226602</v>
      </c>
      <c r="D61" s="186">
        <v>2021</v>
      </c>
      <c r="E61" s="186" t="s">
        <v>101</v>
      </c>
    </row>
    <row r="62" spans="1:5">
      <c r="A62" s="186" t="s">
        <v>921</v>
      </c>
      <c r="B62" s="186" t="s">
        <v>928</v>
      </c>
      <c r="C62" s="186">
        <v>45.864809182772397</v>
      </c>
      <c r="D62" s="186">
        <v>2021</v>
      </c>
      <c r="E62" s="186" t="s">
        <v>92</v>
      </c>
    </row>
    <row r="63" spans="1:5">
      <c r="A63" s="186" t="s">
        <v>921</v>
      </c>
      <c r="B63" s="186" t="s">
        <v>928</v>
      </c>
      <c r="C63" s="186">
        <v>49.1415602366055</v>
      </c>
      <c r="D63" s="186">
        <v>2021</v>
      </c>
      <c r="E63" s="186" t="s">
        <v>93</v>
      </c>
    </row>
    <row r="64" spans="1:5">
      <c r="A64" s="186" t="s">
        <v>921</v>
      </c>
      <c r="B64" s="186" t="s">
        <v>928</v>
      </c>
      <c r="C64" s="186">
        <v>50.918698210640002</v>
      </c>
      <c r="D64" s="186">
        <v>2021</v>
      </c>
      <c r="E64" s="186" t="s">
        <v>94</v>
      </c>
    </row>
    <row r="65" spans="1:5">
      <c r="A65" s="186" t="s">
        <v>921</v>
      </c>
      <c r="B65" s="186" t="s">
        <v>928</v>
      </c>
      <c r="C65" s="186">
        <v>48.504895895088602</v>
      </c>
      <c r="D65" s="186">
        <v>2022</v>
      </c>
      <c r="E65" s="186" t="s">
        <v>95</v>
      </c>
    </row>
    <row r="66" spans="1:5">
      <c r="A66" s="186" t="s">
        <v>921</v>
      </c>
      <c r="B66" s="186" t="s">
        <v>928</v>
      </c>
      <c r="C66" s="186">
        <v>48.9152327789607</v>
      </c>
      <c r="D66" s="186">
        <v>2022</v>
      </c>
      <c r="E66" s="186" t="s">
        <v>103</v>
      </c>
    </row>
    <row r="67" spans="1:5">
      <c r="A67" s="186" t="s">
        <v>921</v>
      </c>
      <c r="B67" s="186" t="s">
        <v>928</v>
      </c>
      <c r="C67" s="186">
        <v>48.287822627265598</v>
      </c>
      <c r="D67" s="186">
        <v>2022</v>
      </c>
      <c r="E67" s="186" t="s">
        <v>102</v>
      </c>
    </row>
    <row r="68" spans="1:5">
      <c r="A68" s="186" t="s">
        <v>921</v>
      </c>
      <c r="B68" s="186" t="s">
        <v>928</v>
      </c>
      <c r="C68" s="186">
        <v>49.637266132111399</v>
      </c>
      <c r="D68" s="186">
        <v>2022</v>
      </c>
      <c r="E68" s="186" t="s">
        <v>96</v>
      </c>
    </row>
    <row r="69" spans="1:5">
      <c r="A69" s="186" t="s">
        <v>921</v>
      </c>
      <c r="B69" s="186" t="s">
        <v>928</v>
      </c>
      <c r="C69" s="186">
        <v>50.940730274410598</v>
      </c>
      <c r="D69" s="186">
        <v>2022</v>
      </c>
      <c r="E69" s="186" t="s">
        <v>97</v>
      </c>
    </row>
    <row r="70" spans="1:5">
      <c r="A70" s="186" t="s">
        <v>921</v>
      </c>
      <c r="B70" s="186" t="s">
        <v>928</v>
      </c>
      <c r="C70" s="186">
        <v>51.414322468296596</v>
      </c>
      <c r="D70" s="186">
        <v>2022</v>
      </c>
      <c r="E70" s="186" t="s">
        <v>98</v>
      </c>
    </row>
    <row r="71" spans="1:5">
      <c r="A71" s="186" t="s">
        <v>921</v>
      </c>
      <c r="B71" s="186" t="s">
        <v>928</v>
      </c>
      <c r="C71" s="186">
        <v>53.474641889276</v>
      </c>
      <c r="D71" s="186">
        <v>2022</v>
      </c>
      <c r="E71" s="186" t="s">
        <v>99</v>
      </c>
    </row>
    <row r="72" spans="1:5">
      <c r="A72" s="186" t="s">
        <v>921</v>
      </c>
      <c r="B72" s="186" t="s">
        <v>928</v>
      </c>
      <c r="C72" s="186">
        <v>52.764086907991199</v>
      </c>
      <c r="D72" s="186">
        <v>2022</v>
      </c>
      <c r="E72" s="186" t="s">
        <v>100</v>
      </c>
    </row>
    <row r="73" spans="1:5">
      <c r="A73" s="186" t="s">
        <v>921</v>
      </c>
      <c r="B73" s="186" t="s">
        <v>929</v>
      </c>
      <c r="C73" s="186">
        <v>52.380717296114298</v>
      </c>
      <c r="D73" s="186">
        <v>2021</v>
      </c>
      <c r="E73" s="186" t="s">
        <v>101</v>
      </c>
    </row>
    <row r="74" spans="1:5">
      <c r="A74" s="186" t="s">
        <v>921</v>
      </c>
      <c r="B74" s="186" t="s">
        <v>929</v>
      </c>
      <c r="C74" s="186">
        <v>51.537000426406102</v>
      </c>
      <c r="D74" s="186">
        <v>2021</v>
      </c>
      <c r="E74" s="186" t="s">
        <v>92</v>
      </c>
    </row>
    <row r="75" spans="1:5">
      <c r="A75" s="186" t="s">
        <v>921</v>
      </c>
      <c r="B75" s="186" t="s">
        <v>929</v>
      </c>
      <c r="C75" s="186">
        <v>44.827974124161699</v>
      </c>
      <c r="D75" s="186">
        <v>2021</v>
      </c>
      <c r="E75" s="186" t="s">
        <v>93</v>
      </c>
    </row>
    <row r="76" spans="1:5">
      <c r="A76" s="186" t="s">
        <v>921</v>
      </c>
      <c r="B76" s="186" t="s">
        <v>929</v>
      </c>
      <c r="C76" s="186">
        <v>47.696603071195902</v>
      </c>
      <c r="D76" s="186">
        <v>2022</v>
      </c>
      <c r="E76" s="186" t="s">
        <v>95</v>
      </c>
    </row>
    <row r="77" spans="1:5">
      <c r="A77" s="186" t="s">
        <v>921</v>
      </c>
      <c r="B77" s="186" t="s">
        <v>929</v>
      </c>
      <c r="C77" s="186">
        <v>54.745596868884498</v>
      </c>
      <c r="D77" s="186">
        <v>2022</v>
      </c>
      <c r="E77" s="186" t="s">
        <v>103</v>
      </c>
    </row>
    <row r="78" spans="1:5">
      <c r="A78" s="186" t="s">
        <v>921</v>
      </c>
      <c r="B78" s="186" t="s">
        <v>929</v>
      </c>
      <c r="C78" s="186">
        <v>50.191110522319498</v>
      </c>
      <c r="D78" s="186">
        <v>2022</v>
      </c>
      <c r="E78" s="186" t="s">
        <v>102</v>
      </c>
    </row>
    <row r="79" spans="1:5">
      <c r="A79" s="186" t="s">
        <v>921</v>
      </c>
      <c r="B79" s="186" t="s">
        <v>929</v>
      </c>
      <c r="C79" s="186">
        <v>51.373907566333301</v>
      </c>
      <c r="D79" s="186">
        <v>2022</v>
      </c>
      <c r="E79" s="186" t="s">
        <v>96</v>
      </c>
    </row>
    <row r="80" spans="1:5">
      <c r="A80" s="186" t="s">
        <v>921</v>
      </c>
      <c r="B80" s="186" t="s">
        <v>929</v>
      </c>
      <c r="C80" s="186">
        <v>51.050297095991297</v>
      </c>
      <c r="D80" s="186">
        <v>2022</v>
      </c>
      <c r="E80" s="186" t="s">
        <v>97</v>
      </c>
    </row>
    <row r="81" spans="1:5">
      <c r="A81" s="186" t="s">
        <v>921</v>
      </c>
      <c r="B81" s="186" t="s">
        <v>929</v>
      </c>
      <c r="C81" s="186">
        <v>53.172715423696701</v>
      </c>
      <c r="D81" s="186">
        <v>2022</v>
      </c>
      <c r="E81" s="186" t="s">
        <v>98</v>
      </c>
    </row>
    <row r="82" spans="1:5">
      <c r="A82" s="186" t="s">
        <v>921</v>
      </c>
      <c r="B82" s="186" t="s">
        <v>929</v>
      </c>
      <c r="C82" s="186">
        <v>53.3163834751808</v>
      </c>
      <c r="D82" s="186">
        <v>2022</v>
      </c>
      <c r="E82" s="186" t="s">
        <v>99</v>
      </c>
    </row>
    <row r="83" spans="1:5">
      <c r="A83" s="186" t="s">
        <v>921</v>
      </c>
      <c r="B83" s="186" t="s">
        <v>929</v>
      </c>
      <c r="C83" s="186">
        <v>51.078320090805903</v>
      </c>
      <c r="D83" s="186">
        <v>2022</v>
      </c>
      <c r="E83" s="186" t="s">
        <v>100</v>
      </c>
    </row>
    <row r="84" spans="1:5">
      <c r="A84" s="186" t="s">
        <v>921</v>
      </c>
      <c r="B84" s="186" t="s">
        <v>930</v>
      </c>
      <c r="C84" s="186">
        <v>49.035945818168599</v>
      </c>
      <c r="D84" s="186">
        <v>2021</v>
      </c>
      <c r="E84" s="186" t="s">
        <v>101</v>
      </c>
    </row>
    <row r="85" spans="1:5">
      <c r="A85" s="186" t="s">
        <v>921</v>
      </c>
      <c r="B85" s="186" t="s">
        <v>930</v>
      </c>
      <c r="C85" s="186">
        <v>50.386294927779602</v>
      </c>
      <c r="D85" s="186">
        <v>2021</v>
      </c>
      <c r="E85" s="186" t="s">
        <v>92</v>
      </c>
    </row>
    <row r="86" spans="1:5">
      <c r="A86" s="186" t="s">
        <v>921</v>
      </c>
      <c r="B86" s="186" t="s">
        <v>930</v>
      </c>
      <c r="C86" s="186">
        <v>52.391037788429301</v>
      </c>
      <c r="D86" s="186">
        <v>2021</v>
      </c>
      <c r="E86" s="186" t="s">
        <v>93</v>
      </c>
    </row>
    <row r="87" spans="1:5">
      <c r="A87" s="186" t="s">
        <v>921</v>
      </c>
      <c r="B87" s="186" t="s">
        <v>930</v>
      </c>
      <c r="C87" s="186">
        <v>47.949726571193203</v>
      </c>
      <c r="D87" s="186">
        <v>2022</v>
      </c>
      <c r="E87" s="186" t="s">
        <v>95</v>
      </c>
    </row>
    <row r="88" spans="1:5">
      <c r="A88" s="186" t="s">
        <v>921</v>
      </c>
      <c r="B88" s="186" t="s">
        <v>930</v>
      </c>
      <c r="C88" s="186">
        <v>50.5050519984243</v>
      </c>
      <c r="D88" s="186">
        <v>2022</v>
      </c>
      <c r="E88" s="186" t="s">
        <v>103</v>
      </c>
    </row>
    <row r="89" spans="1:5">
      <c r="A89" s="186" t="s">
        <v>921</v>
      </c>
      <c r="B89" s="186" t="s">
        <v>930</v>
      </c>
      <c r="C89" s="186">
        <v>50.965278547068799</v>
      </c>
      <c r="D89" s="186">
        <v>2022</v>
      </c>
      <c r="E89" s="186" t="s">
        <v>102</v>
      </c>
    </row>
    <row r="90" spans="1:5">
      <c r="A90" s="186" t="s">
        <v>921</v>
      </c>
      <c r="B90" s="186" t="s">
        <v>930</v>
      </c>
      <c r="C90" s="186">
        <v>45.7692264292291</v>
      </c>
      <c r="D90" s="186">
        <v>2022</v>
      </c>
      <c r="E90" s="186" t="s">
        <v>96</v>
      </c>
    </row>
    <row r="91" spans="1:5">
      <c r="A91" s="186" t="s">
        <v>921</v>
      </c>
      <c r="B91" s="186" t="s">
        <v>930</v>
      </c>
      <c r="C91" s="186">
        <v>50.219158357397198</v>
      </c>
      <c r="D91" s="186">
        <v>2022</v>
      </c>
      <c r="E91" s="186" t="s">
        <v>97</v>
      </c>
    </row>
    <row r="92" spans="1:5">
      <c r="A92" s="186" t="s">
        <v>921</v>
      </c>
      <c r="B92" s="186" t="s">
        <v>930</v>
      </c>
      <c r="C92" s="186">
        <v>51.593607065445603</v>
      </c>
      <c r="D92" s="186">
        <v>2022</v>
      </c>
      <c r="E92" s="186" t="s">
        <v>98</v>
      </c>
    </row>
    <row r="93" spans="1:5">
      <c r="A93" s="186" t="s">
        <v>921</v>
      </c>
      <c r="B93" s="186" t="s">
        <v>930</v>
      </c>
      <c r="C93" s="186">
        <v>54.1838325374652</v>
      </c>
      <c r="D93" s="186">
        <v>2022</v>
      </c>
      <c r="E93" s="186" t="s">
        <v>99</v>
      </c>
    </row>
    <row r="94" spans="1:5">
      <c r="A94" s="186" t="s">
        <v>921</v>
      </c>
      <c r="B94" s="186" t="s">
        <v>930</v>
      </c>
      <c r="C94" s="186">
        <v>52.636090778575301</v>
      </c>
      <c r="D94" s="186">
        <v>2022</v>
      </c>
      <c r="E94" s="186" t="s">
        <v>100</v>
      </c>
    </row>
    <row r="95" spans="1:5">
      <c r="A95" s="186" t="s">
        <v>921</v>
      </c>
      <c r="B95" s="186" t="s">
        <v>931</v>
      </c>
      <c r="C95" s="186">
        <v>52.586950076413999</v>
      </c>
      <c r="D95" s="186">
        <v>2021</v>
      </c>
      <c r="E95" s="186" t="s">
        <v>101</v>
      </c>
    </row>
    <row r="96" spans="1:5">
      <c r="A96" s="186" t="s">
        <v>921</v>
      </c>
      <c r="B96" s="186" t="s">
        <v>931</v>
      </c>
      <c r="C96" s="186">
        <v>40.346505280645502</v>
      </c>
      <c r="D96" s="186">
        <v>2022</v>
      </c>
      <c r="E96" s="186" t="s">
        <v>95</v>
      </c>
    </row>
    <row r="97" spans="1:5">
      <c r="A97" s="186" t="s">
        <v>921</v>
      </c>
      <c r="B97" s="186" t="s">
        <v>931</v>
      </c>
      <c r="C97" s="186">
        <v>44.705882352941103</v>
      </c>
      <c r="D97" s="186">
        <v>2022</v>
      </c>
      <c r="E97" s="186" t="s">
        <v>96</v>
      </c>
    </row>
    <row r="98" spans="1:5">
      <c r="A98" s="186" t="s">
        <v>921</v>
      </c>
      <c r="B98" s="186" t="s">
        <v>932</v>
      </c>
      <c r="C98" s="186">
        <v>49.489133978886002</v>
      </c>
      <c r="D98" s="186">
        <v>2021</v>
      </c>
      <c r="E98" s="186" t="s">
        <v>92</v>
      </c>
    </row>
    <row r="99" spans="1:5">
      <c r="A99" s="186" t="s">
        <v>921</v>
      </c>
      <c r="B99" s="186" t="s">
        <v>933</v>
      </c>
      <c r="C99" s="186">
        <v>48.179871520342601</v>
      </c>
      <c r="D99" s="186">
        <v>2021</v>
      </c>
      <c r="E99" s="186" t="s">
        <v>92</v>
      </c>
    </row>
    <row r="100" spans="1:5">
      <c r="A100" s="186" t="s">
        <v>921</v>
      </c>
      <c r="B100" s="186" t="s">
        <v>933</v>
      </c>
      <c r="C100" s="186">
        <v>48.179871520342601</v>
      </c>
      <c r="D100" s="186">
        <v>2022</v>
      </c>
      <c r="E100" s="186" t="s">
        <v>95</v>
      </c>
    </row>
    <row r="101" spans="1:5">
      <c r="A101" s="186" t="s">
        <v>921</v>
      </c>
      <c r="B101" s="186" t="s">
        <v>934</v>
      </c>
      <c r="C101" s="186">
        <v>41.182392239406902</v>
      </c>
      <c r="D101" s="186">
        <v>2021</v>
      </c>
      <c r="E101" s="186" t="s">
        <v>92</v>
      </c>
    </row>
    <row r="102" spans="1:5">
      <c r="A102" s="186" t="s">
        <v>921</v>
      </c>
      <c r="B102" s="186" t="s">
        <v>934</v>
      </c>
      <c r="C102" s="186">
        <v>56.5060245399861</v>
      </c>
      <c r="D102" s="186">
        <v>2022</v>
      </c>
      <c r="E102" s="186" t="s">
        <v>102</v>
      </c>
    </row>
    <row r="103" spans="1:5">
      <c r="A103" s="189" t="s">
        <v>921</v>
      </c>
      <c r="B103" s="189" t="s">
        <v>935</v>
      </c>
      <c r="C103" s="189">
        <v>55.357142857142797</v>
      </c>
      <c r="D103" s="189">
        <v>2021</v>
      </c>
      <c r="E103" s="189" t="s">
        <v>101</v>
      </c>
    </row>
    <row r="104" spans="1:5">
      <c r="A104" s="189" t="s">
        <v>921</v>
      </c>
      <c r="B104" s="189" t="s">
        <v>935</v>
      </c>
      <c r="C104" s="189">
        <v>50.909090909090899</v>
      </c>
      <c r="D104" s="189">
        <v>2021</v>
      </c>
      <c r="E104" s="189" t="s">
        <v>92</v>
      </c>
    </row>
    <row r="105" spans="1:5">
      <c r="A105" s="189" t="s">
        <v>921</v>
      </c>
      <c r="B105" s="189" t="s">
        <v>935</v>
      </c>
      <c r="C105" s="189">
        <v>55.357142857142797</v>
      </c>
      <c r="D105" s="189">
        <v>2021</v>
      </c>
      <c r="E105" s="189" t="s">
        <v>93</v>
      </c>
    </row>
    <row r="106" spans="1:5">
      <c r="A106" s="189" t="s">
        <v>921</v>
      </c>
      <c r="B106" s="189" t="s">
        <v>935</v>
      </c>
      <c r="C106" s="189">
        <v>47.659058719190902</v>
      </c>
      <c r="D106" s="189">
        <v>2022</v>
      </c>
      <c r="E106" s="189" t="s">
        <v>95</v>
      </c>
    </row>
  </sheetData>
  <phoneticPr fontId="1" type="noConversion"/>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0"/>
  <sheetViews>
    <sheetView workbookViewId="0">
      <selection activeCell="B20" sqref="B20"/>
    </sheetView>
  </sheetViews>
  <sheetFormatPr defaultColWidth="8.88671875" defaultRowHeight="13.8"/>
  <cols>
    <col min="1" max="1" width="5.88671875" customWidth="1"/>
    <col min="2" max="2" width="12.33203125" customWidth="1"/>
    <col min="3" max="3" width="7.6640625" customWidth="1"/>
    <col min="4" max="4" width="5.6640625" customWidth="1"/>
    <col min="5" max="5" width="14.33203125" hidden="1" customWidth="1"/>
    <col min="6" max="6" width="7.88671875" customWidth="1"/>
    <col min="9" max="9" width="10.88671875" customWidth="1"/>
    <col min="11" max="11" width="9" customWidth="1"/>
    <col min="13" max="13" width="9.21875" customWidth="1"/>
  </cols>
  <sheetData>
    <row r="1" spans="1:14" ht="14.4">
      <c r="A1" s="58" t="s">
        <v>1758</v>
      </c>
      <c r="B1" s="58" t="s">
        <v>1759</v>
      </c>
      <c r="C1" s="58" t="s">
        <v>1760</v>
      </c>
      <c r="D1" s="58" t="s">
        <v>1761</v>
      </c>
      <c r="E1" s="191" t="s">
        <v>1762</v>
      </c>
      <c r="F1" s="58" t="s">
        <v>1763</v>
      </c>
      <c r="G1" s="58" t="s">
        <v>1764</v>
      </c>
      <c r="H1" s="58" t="s">
        <v>1765</v>
      </c>
      <c r="I1" s="56" t="s">
        <v>1766</v>
      </c>
      <c r="J1" s="58" t="s">
        <v>1767</v>
      </c>
      <c r="K1" s="58" t="s">
        <v>1768</v>
      </c>
      <c r="L1" s="81" t="s">
        <v>1769</v>
      </c>
      <c r="M1" s="58" t="s">
        <v>1770</v>
      </c>
      <c r="N1" s="232" t="s">
        <v>920</v>
      </c>
    </row>
    <row r="2" spans="1:14" ht="14.4">
      <c r="A2" s="232">
        <v>1</v>
      </c>
      <c r="B2" s="232" t="s">
        <v>2911</v>
      </c>
      <c r="C2" s="232">
        <v>2023</v>
      </c>
      <c r="D2" s="232">
        <v>4</v>
      </c>
      <c r="E2" s="232"/>
      <c r="F2" s="232">
        <v>92</v>
      </c>
      <c r="G2" s="232">
        <v>2</v>
      </c>
      <c r="H2" s="56" t="s">
        <v>157</v>
      </c>
      <c r="I2" s="56" t="s">
        <v>1771</v>
      </c>
      <c r="J2" s="56" t="s">
        <v>1735</v>
      </c>
      <c r="K2" s="232">
        <v>4600</v>
      </c>
      <c r="L2" s="81">
        <f t="shared" ref="L2:L4" si="0">ROUND(K2/F2,2)</f>
        <v>50</v>
      </c>
      <c r="M2" s="232"/>
      <c r="N2" s="227"/>
    </row>
    <row r="3" spans="1:14" ht="14.4">
      <c r="A3" s="232">
        <v>2</v>
      </c>
      <c r="B3" s="246" t="s">
        <v>2911</v>
      </c>
      <c r="C3" s="232">
        <v>2023</v>
      </c>
      <c r="D3" s="232">
        <v>1</v>
      </c>
      <c r="E3" s="232"/>
      <c r="F3" s="232">
        <v>61</v>
      </c>
      <c r="G3" s="232">
        <v>1</v>
      </c>
      <c r="H3" s="56" t="s">
        <v>157</v>
      </c>
      <c r="I3" s="56" t="s">
        <v>2912</v>
      </c>
      <c r="J3" s="232" t="s">
        <v>2913</v>
      </c>
      <c r="K3" s="232">
        <v>3885</v>
      </c>
      <c r="L3" s="81">
        <f t="shared" si="0"/>
        <v>63.69</v>
      </c>
      <c r="M3" s="232"/>
      <c r="N3" s="232"/>
    </row>
    <row r="4" spans="1:14" ht="14.4">
      <c r="A4" s="232">
        <v>3</v>
      </c>
      <c r="B4" s="246" t="s">
        <v>2911</v>
      </c>
      <c r="C4" s="232">
        <v>2023</v>
      </c>
      <c r="D4" s="232">
        <v>2</v>
      </c>
      <c r="E4" s="232"/>
      <c r="F4" s="232">
        <v>90</v>
      </c>
      <c r="G4" s="232">
        <v>2</v>
      </c>
      <c r="H4" s="56" t="s">
        <v>157</v>
      </c>
      <c r="I4" s="56" t="s">
        <v>1771</v>
      </c>
      <c r="J4" s="232" t="s">
        <v>2914</v>
      </c>
      <c r="K4" s="232">
        <v>5000</v>
      </c>
      <c r="L4" s="81">
        <f t="shared" si="0"/>
        <v>55.56</v>
      </c>
      <c r="M4" s="232"/>
      <c r="N4" s="232"/>
    </row>
    <row r="5" spans="1:14" s="244" customFormat="1" ht="14.4">
      <c r="A5" s="246">
        <v>4</v>
      </c>
      <c r="B5" s="246" t="s">
        <v>2911</v>
      </c>
      <c r="C5" s="246">
        <v>2023</v>
      </c>
      <c r="D5" s="246">
        <v>3</v>
      </c>
      <c r="E5" s="246"/>
      <c r="F5" s="246">
        <v>124.87</v>
      </c>
      <c r="G5" s="246">
        <v>3</v>
      </c>
      <c r="H5" s="56" t="s">
        <v>157</v>
      </c>
      <c r="I5" s="56" t="s">
        <v>121</v>
      </c>
      <c r="J5" s="246" t="s">
        <v>2913</v>
      </c>
      <c r="K5" s="246">
        <v>6500</v>
      </c>
      <c r="L5" s="245">
        <f t="shared" ref="L5" si="1">ROUND(K5/F5,2)</f>
        <v>52.05</v>
      </c>
      <c r="M5" s="246"/>
      <c r="N5" s="246"/>
    </row>
    <row r="7" spans="1:14" ht="14.4">
      <c r="A7" s="58" t="s">
        <v>1758</v>
      </c>
      <c r="B7" s="58" t="s">
        <v>1759</v>
      </c>
      <c r="C7" s="58" t="s">
        <v>1760</v>
      </c>
      <c r="D7" s="58" t="s">
        <v>1761</v>
      </c>
      <c r="E7" s="191" t="s">
        <v>1762</v>
      </c>
      <c r="F7" s="58" t="s">
        <v>1763</v>
      </c>
      <c r="G7" s="58" t="s">
        <v>1764</v>
      </c>
      <c r="H7" s="58" t="s">
        <v>1765</v>
      </c>
      <c r="I7" s="56" t="s">
        <v>1766</v>
      </c>
      <c r="J7" s="58" t="s">
        <v>1767</v>
      </c>
      <c r="K7" s="58" t="s">
        <v>1768</v>
      </c>
      <c r="L7" s="81" t="s">
        <v>1769</v>
      </c>
      <c r="M7" s="58" t="s">
        <v>1770</v>
      </c>
      <c r="N7" s="232" t="s">
        <v>920</v>
      </c>
    </row>
    <row r="8" spans="1:14" ht="14.4">
      <c r="A8" s="232">
        <v>1</v>
      </c>
      <c r="B8" s="232" t="s">
        <v>1776</v>
      </c>
      <c r="C8" s="232">
        <v>2022</v>
      </c>
      <c r="D8" s="232">
        <v>12</v>
      </c>
      <c r="E8" s="232"/>
      <c r="F8" s="232">
        <v>60</v>
      </c>
      <c r="G8" s="232">
        <v>1</v>
      </c>
      <c r="H8" s="56" t="s">
        <v>157</v>
      </c>
      <c r="I8" s="56" t="s">
        <v>1777</v>
      </c>
      <c r="J8" s="232" t="s">
        <v>1778</v>
      </c>
      <c r="K8" s="232">
        <v>3550</v>
      </c>
      <c r="L8" s="81">
        <f>ROUND(K8/F8,2)</f>
        <v>59.17</v>
      </c>
      <c r="M8" s="232"/>
      <c r="N8" s="232"/>
    </row>
    <row r="9" spans="1:14" ht="14.4">
      <c r="A9" s="232">
        <v>2</v>
      </c>
      <c r="B9" s="232" t="s">
        <v>1779</v>
      </c>
      <c r="C9" s="232">
        <v>2023</v>
      </c>
      <c r="D9" s="58">
        <v>3</v>
      </c>
      <c r="E9" s="232"/>
      <c r="F9" s="232">
        <v>62</v>
      </c>
      <c r="G9" s="232">
        <v>1</v>
      </c>
      <c r="H9" s="56" t="s">
        <v>157</v>
      </c>
      <c r="I9" s="56" t="s">
        <v>1780</v>
      </c>
      <c r="J9" s="232" t="s">
        <v>1781</v>
      </c>
      <c r="K9" s="232">
        <v>3665</v>
      </c>
      <c r="L9" s="81">
        <f t="shared" ref="L9:L17" si="2">ROUND(K9/F9,2)</f>
        <v>59.11</v>
      </c>
      <c r="M9" s="232"/>
      <c r="N9" s="232"/>
    </row>
    <row r="10" spans="1:14" ht="14.4">
      <c r="A10" s="232">
        <v>3</v>
      </c>
      <c r="B10" s="232" t="s">
        <v>1782</v>
      </c>
      <c r="C10" s="232">
        <v>2023</v>
      </c>
      <c r="D10" s="58">
        <v>4</v>
      </c>
      <c r="E10" s="232"/>
      <c r="F10" s="232">
        <v>70</v>
      </c>
      <c r="G10" s="232">
        <v>1</v>
      </c>
      <c r="H10" s="56" t="s">
        <v>157</v>
      </c>
      <c r="I10" s="56" t="s">
        <v>1780</v>
      </c>
      <c r="J10" s="232" t="s">
        <v>1783</v>
      </c>
      <c r="K10" s="232">
        <v>3800</v>
      </c>
      <c r="L10" s="81">
        <f t="shared" si="2"/>
        <v>54.29</v>
      </c>
      <c r="M10" s="232"/>
      <c r="N10" s="232"/>
    </row>
    <row r="11" spans="1:14" ht="14.4">
      <c r="A11" s="232">
        <v>4</v>
      </c>
      <c r="B11" s="232" t="s">
        <v>1776</v>
      </c>
      <c r="C11" s="232">
        <v>2023</v>
      </c>
      <c r="D11" s="58">
        <v>5</v>
      </c>
      <c r="E11" s="232"/>
      <c r="F11" s="232">
        <v>90</v>
      </c>
      <c r="G11" s="232">
        <v>2</v>
      </c>
      <c r="H11" s="56" t="s">
        <v>157</v>
      </c>
      <c r="I11" s="56" t="s">
        <v>980</v>
      </c>
      <c r="J11" s="232" t="s">
        <v>1784</v>
      </c>
      <c r="K11" s="232">
        <v>4500</v>
      </c>
      <c r="L11" s="81">
        <f t="shared" si="2"/>
        <v>50</v>
      </c>
      <c r="M11" s="232"/>
      <c r="N11" s="232"/>
    </row>
    <row r="12" spans="1:14" ht="14.4">
      <c r="A12" s="232">
        <v>5</v>
      </c>
      <c r="B12" s="232" t="s">
        <v>1785</v>
      </c>
      <c r="C12" s="232">
        <v>2023</v>
      </c>
      <c r="D12" s="58">
        <v>6</v>
      </c>
      <c r="E12" s="232"/>
      <c r="F12" s="232">
        <v>80</v>
      </c>
      <c r="G12" s="232">
        <v>2</v>
      </c>
      <c r="H12" s="56" t="s">
        <v>157</v>
      </c>
      <c r="I12" s="56" t="s">
        <v>980</v>
      </c>
      <c r="J12" s="232" t="s">
        <v>1786</v>
      </c>
      <c r="K12" s="232">
        <v>4500</v>
      </c>
      <c r="L12" s="81">
        <f t="shared" si="2"/>
        <v>56.25</v>
      </c>
      <c r="M12" s="232"/>
      <c r="N12" s="232"/>
    </row>
    <row r="13" spans="1:14" ht="14.4">
      <c r="A13" s="232">
        <v>6</v>
      </c>
      <c r="B13" s="232" t="s">
        <v>1787</v>
      </c>
      <c r="C13" s="232">
        <v>2023</v>
      </c>
      <c r="D13" s="58">
        <v>7</v>
      </c>
      <c r="E13" s="232"/>
      <c r="F13" s="232">
        <v>90</v>
      </c>
      <c r="G13" s="232">
        <v>2</v>
      </c>
      <c r="H13" s="56" t="s">
        <v>157</v>
      </c>
      <c r="I13" s="56" t="s">
        <v>1775</v>
      </c>
      <c r="J13" s="232" t="s">
        <v>1788</v>
      </c>
      <c r="K13" s="232">
        <v>4700</v>
      </c>
      <c r="L13" s="81">
        <f t="shared" si="2"/>
        <v>52.22</v>
      </c>
      <c r="M13" s="232"/>
      <c r="N13" s="232"/>
    </row>
    <row r="14" spans="1:14" ht="14.4">
      <c r="A14" s="232">
        <v>7</v>
      </c>
      <c r="B14" s="232" t="s">
        <v>1789</v>
      </c>
      <c r="C14" s="232">
        <v>2023</v>
      </c>
      <c r="D14" s="58">
        <v>8</v>
      </c>
      <c r="E14" s="232"/>
      <c r="F14" s="232">
        <v>90</v>
      </c>
      <c r="G14" s="232">
        <v>2</v>
      </c>
      <c r="H14" s="56" t="s">
        <v>157</v>
      </c>
      <c r="I14" s="56" t="s">
        <v>1780</v>
      </c>
      <c r="J14" s="232" t="s">
        <v>1790</v>
      </c>
      <c r="K14" s="232">
        <v>4600</v>
      </c>
      <c r="L14" s="81">
        <f t="shared" si="2"/>
        <v>51.11</v>
      </c>
      <c r="M14" s="232"/>
      <c r="N14" s="232"/>
    </row>
    <row r="15" spans="1:14" ht="14.4">
      <c r="A15" s="232">
        <v>8</v>
      </c>
      <c r="B15" s="232" t="s">
        <v>1776</v>
      </c>
      <c r="C15" s="232">
        <v>2023</v>
      </c>
      <c r="D15" s="58">
        <v>9</v>
      </c>
      <c r="E15" s="232"/>
      <c r="F15" s="232">
        <v>80</v>
      </c>
      <c r="G15" s="232">
        <v>2</v>
      </c>
      <c r="H15" s="56" t="s">
        <v>157</v>
      </c>
      <c r="I15" s="56" t="s">
        <v>980</v>
      </c>
      <c r="J15" s="232" t="s">
        <v>1778</v>
      </c>
      <c r="K15" s="232">
        <v>4500</v>
      </c>
      <c r="L15" s="81">
        <f t="shared" si="2"/>
        <v>56.25</v>
      </c>
      <c r="M15" s="232"/>
      <c r="N15" s="232"/>
    </row>
    <row r="16" spans="1:14" ht="14.4">
      <c r="A16" s="232">
        <v>9</v>
      </c>
      <c r="B16" s="232" t="s">
        <v>1773</v>
      </c>
      <c r="C16" s="232">
        <v>2023</v>
      </c>
      <c r="D16" s="59">
        <v>10</v>
      </c>
      <c r="E16" s="232"/>
      <c r="F16" s="232">
        <v>82</v>
      </c>
      <c r="G16" s="232">
        <v>2</v>
      </c>
      <c r="H16" s="56" t="s">
        <v>157</v>
      </c>
      <c r="I16" s="56" t="s">
        <v>1791</v>
      </c>
      <c r="J16" s="232" t="s">
        <v>1792</v>
      </c>
      <c r="K16" s="232">
        <v>4800</v>
      </c>
      <c r="L16" s="81">
        <f t="shared" si="2"/>
        <v>58.54</v>
      </c>
      <c r="M16" s="232"/>
      <c r="N16" s="232"/>
    </row>
    <row r="17" spans="1:16" ht="14.4">
      <c r="A17" s="232">
        <v>10</v>
      </c>
      <c r="B17" s="232" t="s">
        <v>1793</v>
      </c>
      <c r="C17" s="232">
        <v>2023</v>
      </c>
      <c r="D17" s="58">
        <v>11</v>
      </c>
      <c r="E17" s="232"/>
      <c r="F17" s="232">
        <v>94</v>
      </c>
      <c r="G17" s="232">
        <v>2</v>
      </c>
      <c r="H17" s="56" t="s">
        <v>157</v>
      </c>
      <c r="I17" s="56" t="s">
        <v>1772</v>
      </c>
      <c r="J17" s="232" t="s">
        <v>1017</v>
      </c>
      <c r="K17" s="232">
        <v>4700</v>
      </c>
      <c r="L17" s="81">
        <f t="shared" si="2"/>
        <v>50</v>
      </c>
      <c r="M17" s="232"/>
      <c r="N17" s="232"/>
    </row>
    <row r="18" spans="1:16" ht="14.4">
      <c r="A18" s="233"/>
      <c r="B18" s="233"/>
      <c r="C18" s="233"/>
      <c r="D18" s="233"/>
      <c r="E18" s="233"/>
      <c r="F18" s="233"/>
      <c r="G18" s="233"/>
      <c r="H18" s="233"/>
      <c r="I18" s="29"/>
      <c r="J18" s="233"/>
      <c r="K18" s="233"/>
      <c r="L18" s="44"/>
      <c r="M18" s="233"/>
      <c r="N18" s="233"/>
    </row>
    <row r="19" spans="1:16" ht="14.4">
      <c r="A19" s="58" t="s">
        <v>1758</v>
      </c>
      <c r="B19" s="58" t="s">
        <v>1759</v>
      </c>
      <c r="C19" s="58" t="s">
        <v>1760</v>
      </c>
      <c r="D19" s="58" t="s">
        <v>1761</v>
      </c>
      <c r="E19" s="191" t="s">
        <v>1762</v>
      </c>
      <c r="F19" s="58" t="s">
        <v>1763</v>
      </c>
      <c r="G19" s="58" t="s">
        <v>1764</v>
      </c>
      <c r="H19" s="58" t="s">
        <v>1765</v>
      </c>
      <c r="I19" s="56" t="s">
        <v>1766</v>
      </c>
      <c r="J19" s="58" t="s">
        <v>1767</v>
      </c>
      <c r="K19" s="58" t="s">
        <v>1768</v>
      </c>
      <c r="L19" s="81" t="s">
        <v>1769</v>
      </c>
      <c r="M19" s="58" t="s">
        <v>1770</v>
      </c>
      <c r="N19" s="232" t="s">
        <v>920</v>
      </c>
    </row>
    <row r="20" spans="1:16" ht="14.4">
      <c r="A20" s="58">
        <v>1</v>
      </c>
      <c r="B20" s="56" t="s">
        <v>1794</v>
      </c>
      <c r="C20" s="58">
        <v>2022</v>
      </c>
      <c r="D20" s="58">
        <v>12</v>
      </c>
      <c r="E20" s="191"/>
      <c r="F20" s="58">
        <v>95</v>
      </c>
      <c r="G20" s="58">
        <v>2</v>
      </c>
      <c r="H20" s="56" t="s">
        <v>157</v>
      </c>
      <c r="I20" s="56" t="s">
        <v>936</v>
      </c>
      <c r="J20" s="58" t="s">
        <v>1795</v>
      </c>
      <c r="K20" s="58">
        <v>4100</v>
      </c>
      <c r="L20" s="81">
        <f t="shared" ref="L20:L27" si="3">ROUND(K20/F20,2)</f>
        <v>43.16</v>
      </c>
      <c r="M20" s="58"/>
      <c r="N20" s="232"/>
    </row>
    <row r="21" spans="1:16" ht="14.4">
      <c r="A21" s="58">
        <v>2</v>
      </c>
      <c r="B21" s="56" t="s">
        <v>1794</v>
      </c>
      <c r="C21" s="58">
        <v>2023</v>
      </c>
      <c r="D21" s="58">
        <v>2</v>
      </c>
      <c r="E21" s="191"/>
      <c r="F21" s="58">
        <v>70</v>
      </c>
      <c r="G21" s="58">
        <v>2</v>
      </c>
      <c r="H21" s="56" t="s">
        <v>157</v>
      </c>
      <c r="I21" s="56" t="s">
        <v>1796</v>
      </c>
      <c r="J21" s="58" t="s">
        <v>1015</v>
      </c>
      <c r="K21" s="58">
        <v>3700</v>
      </c>
      <c r="L21" s="81">
        <f t="shared" si="3"/>
        <v>52.86</v>
      </c>
      <c r="M21" s="58"/>
      <c r="N21" s="232"/>
    </row>
    <row r="22" spans="1:16" ht="14.4">
      <c r="A22" s="58">
        <v>3</v>
      </c>
      <c r="B22" s="56" t="s">
        <v>1794</v>
      </c>
      <c r="C22" s="58">
        <v>2023</v>
      </c>
      <c r="D22" s="58">
        <v>3</v>
      </c>
      <c r="E22" s="191"/>
      <c r="F22" s="58">
        <v>90</v>
      </c>
      <c r="G22" s="58">
        <v>3</v>
      </c>
      <c r="H22" s="56" t="s">
        <v>157</v>
      </c>
      <c r="I22" s="56" t="s">
        <v>1772</v>
      </c>
      <c r="J22" s="58" t="s">
        <v>1797</v>
      </c>
      <c r="K22" s="58">
        <v>4500</v>
      </c>
      <c r="L22" s="81">
        <f t="shared" si="3"/>
        <v>50</v>
      </c>
      <c r="M22" s="58"/>
      <c r="N22" s="232"/>
    </row>
    <row r="23" spans="1:16" ht="14.4">
      <c r="A23" s="58">
        <v>4</v>
      </c>
      <c r="B23" s="56" t="s">
        <v>1794</v>
      </c>
      <c r="C23" s="58">
        <v>2023</v>
      </c>
      <c r="D23" s="58">
        <v>5</v>
      </c>
      <c r="E23" s="191"/>
      <c r="F23" s="58">
        <v>96</v>
      </c>
      <c r="G23" s="58">
        <v>2</v>
      </c>
      <c r="H23" s="56" t="s">
        <v>157</v>
      </c>
      <c r="I23" s="56" t="s">
        <v>1772</v>
      </c>
      <c r="J23" s="58" t="s">
        <v>1795</v>
      </c>
      <c r="K23" s="58">
        <v>3800</v>
      </c>
      <c r="L23" s="81">
        <f t="shared" si="3"/>
        <v>39.58</v>
      </c>
      <c r="M23" s="58"/>
      <c r="N23" s="232"/>
    </row>
    <row r="24" spans="1:16" ht="14.4">
      <c r="A24" s="58">
        <v>5</v>
      </c>
      <c r="B24" s="56" t="s">
        <v>1794</v>
      </c>
      <c r="C24" s="58">
        <v>2023</v>
      </c>
      <c r="D24" s="58">
        <v>6</v>
      </c>
      <c r="E24" s="191"/>
      <c r="F24" s="58">
        <v>90</v>
      </c>
      <c r="G24" s="58">
        <v>3</v>
      </c>
      <c r="H24" s="56" t="s">
        <v>157</v>
      </c>
      <c r="I24" s="56" t="s">
        <v>1772</v>
      </c>
      <c r="J24" s="58" t="s">
        <v>1798</v>
      </c>
      <c r="K24" s="58">
        <v>4800</v>
      </c>
      <c r="L24" s="81">
        <f t="shared" si="3"/>
        <v>53.33</v>
      </c>
      <c r="M24" s="58"/>
      <c r="N24" s="232"/>
    </row>
    <row r="25" spans="1:16" ht="14.4">
      <c r="A25" s="58">
        <v>6</v>
      </c>
      <c r="B25" s="56" t="s">
        <v>1794</v>
      </c>
      <c r="C25" s="58">
        <v>2023</v>
      </c>
      <c r="D25" s="58">
        <v>8</v>
      </c>
      <c r="E25" s="191"/>
      <c r="F25" s="58">
        <v>90</v>
      </c>
      <c r="G25" s="58">
        <v>3</v>
      </c>
      <c r="H25" s="56" t="s">
        <v>157</v>
      </c>
      <c r="I25" s="56" t="s">
        <v>980</v>
      </c>
      <c r="J25" s="58" t="s">
        <v>1016</v>
      </c>
      <c r="K25" s="58">
        <v>4600</v>
      </c>
      <c r="L25" s="81">
        <f t="shared" si="3"/>
        <v>51.11</v>
      </c>
      <c r="M25" s="58"/>
      <c r="N25" s="232"/>
    </row>
    <row r="26" spans="1:16" ht="14.4">
      <c r="A26" s="58">
        <v>7</v>
      </c>
      <c r="B26" s="56" t="s">
        <v>1794</v>
      </c>
      <c r="C26" s="58">
        <v>2023</v>
      </c>
      <c r="D26" s="58">
        <v>9</v>
      </c>
      <c r="E26" s="191"/>
      <c r="F26" s="58">
        <v>90</v>
      </c>
      <c r="G26" s="58">
        <v>2</v>
      </c>
      <c r="H26" s="56" t="s">
        <v>157</v>
      </c>
      <c r="I26" s="56" t="s">
        <v>1799</v>
      </c>
      <c r="J26" s="58" t="s">
        <v>1800</v>
      </c>
      <c r="K26" s="58">
        <v>4890</v>
      </c>
      <c r="L26" s="81">
        <f t="shared" si="3"/>
        <v>54.33</v>
      </c>
      <c r="M26" s="58"/>
      <c r="N26" s="232"/>
    </row>
    <row r="27" spans="1:16" ht="14.4">
      <c r="A27" s="58">
        <v>8</v>
      </c>
      <c r="B27" s="56" t="s">
        <v>1794</v>
      </c>
      <c r="C27" s="58">
        <v>2023</v>
      </c>
      <c r="D27" s="58">
        <v>11</v>
      </c>
      <c r="E27" s="191"/>
      <c r="F27" s="58">
        <v>84</v>
      </c>
      <c r="G27" s="58">
        <v>2</v>
      </c>
      <c r="H27" s="56" t="s">
        <v>157</v>
      </c>
      <c r="I27" s="56" t="s">
        <v>1772</v>
      </c>
      <c r="J27" s="58" t="s">
        <v>1801</v>
      </c>
      <c r="K27" s="58">
        <v>4500</v>
      </c>
      <c r="L27" s="81">
        <f t="shared" si="3"/>
        <v>53.57</v>
      </c>
      <c r="M27" s="58"/>
      <c r="N27" s="232"/>
    </row>
    <row r="29" spans="1:16" ht="28.8" hidden="1">
      <c r="A29" s="59" t="s">
        <v>173</v>
      </c>
      <c r="B29" s="58" t="str">
        <f>B42</f>
        <v>小区名称</v>
      </c>
      <c r="C29" s="59" t="str">
        <f>C42</f>
        <v>年度</v>
      </c>
      <c r="D29" s="59" t="str">
        <f>D42</f>
        <v>月度</v>
      </c>
      <c r="E29" s="59" t="s">
        <v>86</v>
      </c>
      <c r="F29" s="59" t="s">
        <v>87</v>
      </c>
      <c r="G29" s="58" t="s">
        <v>174</v>
      </c>
      <c r="H29" s="58" t="s">
        <v>50</v>
      </c>
      <c r="I29" s="58" t="s">
        <v>177</v>
      </c>
      <c r="J29" s="58" t="s">
        <v>120</v>
      </c>
      <c r="K29" s="59" t="s">
        <v>178</v>
      </c>
      <c r="L29" s="64" t="s">
        <v>176</v>
      </c>
      <c r="M29" s="56" t="s">
        <v>105</v>
      </c>
      <c r="N29" s="58" t="s">
        <v>920</v>
      </c>
      <c r="O29" s="221" t="s">
        <v>1720</v>
      </c>
    </row>
    <row r="30" spans="1:16" ht="14.4" hidden="1">
      <c r="A30" s="58">
        <v>1</v>
      </c>
      <c r="B30" s="56" t="s">
        <v>978</v>
      </c>
      <c r="C30" s="58">
        <v>2022</v>
      </c>
      <c r="D30" s="58">
        <v>12</v>
      </c>
      <c r="E30" s="58"/>
      <c r="F30" s="58">
        <v>83</v>
      </c>
      <c r="G30" s="58">
        <v>3</v>
      </c>
      <c r="H30" s="56" t="s">
        <v>979</v>
      </c>
      <c r="I30" s="56" t="s">
        <v>980</v>
      </c>
      <c r="J30" s="56" t="s">
        <v>1017</v>
      </c>
      <c r="K30" s="58">
        <v>4200</v>
      </c>
      <c r="L30" s="45">
        <f>ROUND(K30/F30,2)</f>
        <v>50.6</v>
      </c>
      <c r="M30" s="230">
        <f>L30</f>
        <v>50.6</v>
      </c>
      <c r="N30" s="81">
        <f>M30</f>
        <v>50.6</v>
      </c>
      <c r="P30" t="s">
        <v>984</v>
      </c>
    </row>
    <row r="31" spans="1:16" ht="14.4" hidden="1">
      <c r="A31" s="58">
        <v>2</v>
      </c>
      <c r="B31" s="56" t="s">
        <v>978</v>
      </c>
      <c r="C31" s="58">
        <v>2023</v>
      </c>
      <c r="D31" s="58">
        <v>3</v>
      </c>
      <c r="E31" s="58"/>
      <c r="F31" s="58">
        <v>54.1</v>
      </c>
      <c r="G31" s="58">
        <v>2</v>
      </c>
      <c r="H31" s="56" t="s">
        <v>979</v>
      </c>
      <c r="I31" s="56" t="s">
        <v>980</v>
      </c>
      <c r="J31" s="56" t="s">
        <v>1019</v>
      </c>
      <c r="K31" s="58">
        <v>3350</v>
      </c>
      <c r="L31" s="45">
        <f>ROUND(K31/F31,2)</f>
        <v>61.92</v>
      </c>
      <c r="M31" s="230">
        <f>L31</f>
        <v>61.92</v>
      </c>
      <c r="N31" s="81">
        <f>M31</f>
        <v>61.92</v>
      </c>
    </row>
    <row r="32" spans="1:16" ht="14.4" hidden="1">
      <c r="A32" s="58">
        <v>3</v>
      </c>
      <c r="B32" s="56" t="s">
        <v>978</v>
      </c>
      <c r="C32" s="58">
        <v>2023</v>
      </c>
      <c r="D32" s="58">
        <v>4</v>
      </c>
      <c r="E32" s="58"/>
      <c r="F32" s="58">
        <v>83</v>
      </c>
      <c r="G32" s="58">
        <v>3</v>
      </c>
      <c r="H32" s="56" t="s">
        <v>979</v>
      </c>
      <c r="I32" s="56" t="s">
        <v>980</v>
      </c>
      <c r="J32" s="56" t="s">
        <v>1017</v>
      </c>
      <c r="K32" s="58">
        <v>4200</v>
      </c>
      <c r="L32" s="45">
        <f t="shared" ref="L32:L39" si="4">ROUND(K32/F32,2)</f>
        <v>50.6</v>
      </c>
      <c r="M32" s="360">
        <f>ROUND(AVERAGE(L32:L34),2)</f>
        <v>46.05</v>
      </c>
      <c r="N32" s="361">
        <f>M32</f>
        <v>46.05</v>
      </c>
    </row>
    <row r="33" spans="1:16" ht="14.4" hidden="1">
      <c r="A33" s="58">
        <v>4</v>
      </c>
      <c r="B33" s="56" t="s">
        <v>978</v>
      </c>
      <c r="C33" s="58">
        <v>2023</v>
      </c>
      <c r="D33" s="58">
        <v>5</v>
      </c>
      <c r="E33" s="58"/>
      <c r="F33" s="58">
        <v>78.94</v>
      </c>
      <c r="G33" s="58">
        <v>3</v>
      </c>
      <c r="H33" s="56" t="s">
        <v>979</v>
      </c>
      <c r="I33" s="56" t="s">
        <v>980</v>
      </c>
      <c r="J33" s="56" t="s">
        <v>1018</v>
      </c>
      <c r="K33" s="58">
        <v>3200</v>
      </c>
      <c r="L33" s="45">
        <f>ROUND(K33/F33,2)</f>
        <v>40.54</v>
      </c>
      <c r="M33" s="360"/>
      <c r="N33" s="329"/>
    </row>
    <row r="34" spans="1:16" ht="14.4" hidden="1">
      <c r="A34" s="58">
        <v>5</v>
      </c>
      <c r="B34" s="56" t="s">
        <v>978</v>
      </c>
      <c r="C34" s="58">
        <v>2023</v>
      </c>
      <c r="D34" s="58">
        <v>6</v>
      </c>
      <c r="E34" s="58"/>
      <c r="F34" s="58">
        <v>78.69</v>
      </c>
      <c r="G34" s="58">
        <v>3</v>
      </c>
      <c r="H34" s="56" t="s">
        <v>979</v>
      </c>
      <c r="I34" s="56" t="s">
        <v>936</v>
      </c>
      <c r="J34" s="56" t="s">
        <v>1019</v>
      </c>
      <c r="K34" s="58">
        <v>3700</v>
      </c>
      <c r="L34" s="45">
        <f t="shared" si="4"/>
        <v>47.02</v>
      </c>
      <c r="M34" s="360"/>
      <c r="N34" s="329"/>
    </row>
    <row r="35" spans="1:16" ht="14.4" hidden="1">
      <c r="A35" s="58">
        <v>6</v>
      </c>
      <c r="B35" s="56" t="s">
        <v>978</v>
      </c>
      <c r="C35" s="58">
        <v>2022</v>
      </c>
      <c r="D35" s="58">
        <v>7</v>
      </c>
      <c r="E35" s="58"/>
      <c r="F35" s="58">
        <v>64.91</v>
      </c>
      <c r="G35" s="58">
        <v>2</v>
      </c>
      <c r="H35" s="56" t="s">
        <v>979</v>
      </c>
      <c r="I35" s="56" t="s">
        <v>980</v>
      </c>
      <c r="J35" s="56" t="s">
        <v>1017</v>
      </c>
      <c r="K35" s="58">
        <v>4200</v>
      </c>
      <c r="L35" s="45">
        <f t="shared" si="4"/>
        <v>64.7</v>
      </c>
      <c r="M35" s="361">
        <f>ROUND(AVERAGE(L35:L37),2)</f>
        <v>53.29</v>
      </c>
      <c r="N35" s="362">
        <f>M35</f>
        <v>53.29</v>
      </c>
    </row>
    <row r="36" spans="1:16" ht="14.4" hidden="1">
      <c r="A36" s="58">
        <v>7</v>
      </c>
      <c r="B36" s="56" t="s">
        <v>978</v>
      </c>
      <c r="C36" s="58">
        <v>2022</v>
      </c>
      <c r="D36" s="58">
        <v>8</v>
      </c>
      <c r="E36" s="58"/>
      <c r="F36" s="58">
        <v>71</v>
      </c>
      <c r="G36" s="58">
        <v>2</v>
      </c>
      <c r="H36" s="56" t="s">
        <v>979</v>
      </c>
      <c r="I36" s="56" t="s">
        <v>980</v>
      </c>
      <c r="J36" s="56" t="s">
        <v>1017</v>
      </c>
      <c r="K36" s="58">
        <v>3600</v>
      </c>
      <c r="L36" s="45">
        <f t="shared" si="4"/>
        <v>50.7</v>
      </c>
      <c r="M36" s="361"/>
      <c r="N36" s="362"/>
    </row>
    <row r="37" spans="1:16" ht="14.4" hidden="1">
      <c r="A37" s="58">
        <v>8</v>
      </c>
      <c r="B37" s="56" t="s">
        <v>978</v>
      </c>
      <c r="C37" s="58">
        <v>2022</v>
      </c>
      <c r="D37" s="58">
        <v>9</v>
      </c>
      <c r="E37" s="58"/>
      <c r="F37" s="58">
        <v>78.69</v>
      </c>
      <c r="G37" s="58">
        <v>2</v>
      </c>
      <c r="H37" s="56" t="s">
        <v>979</v>
      </c>
      <c r="I37" s="56" t="s">
        <v>980</v>
      </c>
      <c r="J37" s="56" t="s">
        <v>1018</v>
      </c>
      <c r="K37" s="58">
        <v>3500</v>
      </c>
      <c r="L37" s="45">
        <f t="shared" si="4"/>
        <v>44.48</v>
      </c>
      <c r="M37" s="361"/>
      <c r="N37" s="362"/>
    </row>
    <row r="38" spans="1:16" ht="14.4" hidden="1">
      <c r="A38" s="58">
        <v>9</v>
      </c>
      <c r="B38" s="56" t="s">
        <v>978</v>
      </c>
      <c r="C38" s="58">
        <v>2022</v>
      </c>
      <c r="D38" s="59">
        <v>10</v>
      </c>
      <c r="E38" s="30"/>
      <c r="F38" s="59">
        <v>61.93</v>
      </c>
      <c r="G38" s="59">
        <v>2</v>
      </c>
      <c r="H38" s="56" t="s">
        <v>979</v>
      </c>
      <c r="I38" s="56" t="s">
        <v>980</v>
      </c>
      <c r="J38" s="56" t="s">
        <v>1017</v>
      </c>
      <c r="K38" s="59">
        <v>3800</v>
      </c>
      <c r="L38" s="45">
        <f t="shared" si="4"/>
        <v>61.36</v>
      </c>
      <c r="M38" s="361">
        <f>ROUND(AVERAGE(L38:L39),2)</f>
        <v>61.72</v>
      </c>
      <c r="N38" s="362">
        <f>M38</f>
        <v>61.72</v>
      </c>
    </row>
    <row r="39" spans="1:16" ht="14.4" hidden="1">
      <c r="A39" s="58">
        <v>10</v>
      </c>
      <c r="B39" s="56" t="s">
        <v>978</v>
      </c>
      <c r="C39" s="58">
        <v>2022</v>
      </c>
      <c r="D39" s="58">
        <v>11</v>
      </c>
      <c r="E39" s="191"/>
      <c r="F39" s="58">
        <v>54.76</v>
      </c>
      <c r="G39" s="58">
        <v>2</v>
      </c>
      <c r="H39" s="56" t="s">
        <v>979</v>
      </c>
      <c r="I39" s="56" t="s">
        <v>980</v>
      </c>
      <c r="J39" s="56" t="s">
        <v>1018</v>
      </c>
      <c r="K39" s="58">
        <v>3399</v>
      </c>
      <c r="L39" s="81">
        <f t="shared" si="4"/>
        <v>62.07</v>
      </c>
      <c r="M39" s="361"/>
      <c r="N39" s="362"/>
    </row>
    <row r="40" spans="1:16" hidden="1"/>
    <row r="41" spans="1:16" ht="14.4" hidden="1" thickBot="1"/>
    <row r="42" spans="1:16" ht="29.4" hidden="1" thickBot="1">
      <c r="A42" s="59" t="s">
        <v>173</v>
      </c>
      <c r="B42" s="179" t="s">
        <v>88</v>
      </c>
      <c r="C42" s="180" t="s">
        <v>906</v>
      </c>
      <c r="D42" s="180" t="s">
        <v>907</v>
      </c>
      <c r="E42" s="59" t="s">
        <v>86</v>
      </c>
      <c r="F42" s="59" t="s">
        <v>87</v>
      </c>
      <c r="G42" s="58" t="s">
        <v>174</v>
      </c>
      <c r="H42" s="58" t="s">
        <v>156</v>
      </c>
      <c r="I42" s="58" t="s">
        <v>177</v>
      </c>
      <c r="J42" s="58" t="s">
        <v>120</v>
      </c>
      <c r="K42" s="59" t="s">
        <v>178</v>
      </c>
      <c r="L42" s="64" t="s">
        <v>176</v>
      </c>
      <c r="M42" s="56" t="s">
        <v>105</v>
      </c>
      <c r="N42" s="58" t="s">
        <v>920</v>
      </c>
      <c r="O42" s="221" t="s">
        <v>1721</v>
      </c>
      <c r="P42" t="s">
        <v>983</v>
      </c>
    </row>
    <row r="43" spans="1:16" ht="14.4" hidden="1">
      <c r="A43" s="59">
        <v>1</v>
      </c>
      <c r="B43" s="56" t="s">
        <v>981</v>
      </c>
      <c r="C43" s="59">
        <v>2022</v>
      </c>
      <c r="D43" s="59">
        <v>4</v>
      </c>
      <c r="E43" s="30">
        <v>44377</v>
      </c>
      <c r="F43" s="59">
        <v>69.64</v>
      </c>
      <c r="G43" s="58">
        <v>1</v>
      </c>
      <c r="H43" s="58" t="s">
        <v>157</v>
      </c>
      <c r="I43" s="56" t="s">
        <v>121</v>
      </c>
      <c r="J43" s="56" t="s">
        <v>1019</v>
      </c>
      <c r="K43" s="59">
        <v>3000</v>
      </c>
      <c r="L43" s="45">
        <f>ROUND(K43/F43,2)</f>
        <v>43.08</v>
      </c>
      <c r="M43" s="81">
        <f>L43</f>
        <v>43.08</v>
      </c>
      <c r="N43" s="227">
        <f>L43</f>
        <v>43.08</v>
      </c>
    </row>
    <row r="44" spans="1:16" ht="14.4" hidden="1">
      <c r="A44" s="58">
        <v>2</v>
      </c>
      <c r="B44" s="56" t="s">
        <v>981</v>
      </c>
      <c r="C44" s="59">
        <v>2023</v>
      </c>
      <c r="D44" s="59">
        <v>1</v>
      </c>
      <c r="E44" s="30">
        <v>44375</v>
      </c>
      <c r="F44" s="59">
        <v>66.06</v>
      </c>
      <c r="G44" s="28">
        <v>1</v>
      </c>
      <c r="H44" s="59" t="s">
        <v>175</v>
      </c>
      <c r="I44" s="56" t="s">
        <v>121</v>
      </c>
      <c r="J44" s="56" t="s">
        <v>1017</v>
      </c>
      <c r="K44" s="59">
        <v>3200</v>
      </c>
      <c r="L44" s="45">
        <f t="shared" ref="L44:L47" si="5">ROUND(K44/F44,2)</f>
        <v>48.44</v>
      </c>
      <c r="M44" s="81">
        <f>L44</f>
        <v>48.44</v>
      </c>
      <c r="N44" s="227">
        <f>M44</f>
        <v>48.44</v>
      </c>
      <c r="O44" s="192"/>
    </row>
    <row r="45" spans="1:16" ht="14.4" hidden="1">
      <c r="A45" s="59">
        <v>3</v>
      </c>
      <c r="B45" s="56" t="s">
        <v>981</v>
      </c>
      <c r="C45" s="59">
        <v>2023</v>
      </c>
      <c r="D45" s="59">
        <v>2</v>
      </c>
      <c r="E45" s="30"/>
      <c r="F45" s="59">
        <v>63.13</v>
      </c>
      <c r="G45" s="59">
        <v>1</v>
      </c>
      <c r="H45" s="58" t="s">
        <v>157</v>
      </c>
      <c r="I45" s="56" t="s">
        <v>121</v>
      </c>
      <c r="J45" s="56" t="s">
        <v>1017</v>
      </c>
      <c r="K45" s="59">
        <v>3605</v>
      </c>
      <c r="L45" s="45">
        <f t="shared" si="5"/>
        <v>57.1</v>
      </c>
      <c r="M45" s="81">
        <f>L45</f>
        <v>57.1</v>
      </c>
      <c r="N45" s="227">
        <f>M45</f>
        <v>57.1</v>
      </c>
    </row>
    <row r="46" spans="1:16" ht="14.4" hidden="1">
      <c r="A46" s="58">
        <v>4</v>
      </c>
      <c r="B46" s="56" t="s">
        <v>981</v>
      </c>
      <c r="C46" s="59">
        <v>2023</v>
      </c>
      <c r="D46" s="59">
        <v>3</v>
      </c>
      <c r="E46" s="30"/>
      <c r="F46" s="59">
        <v>85</v>
      </c>
      <c r="G46" s="59">
        <v>2</v>
      </c>
      <c r="H46" s="58" t="s">
        <v>157</v>
      </c>
      <c r="I46" s="28" t="s">
        <v>980</v>
      </c>
      <c r="J46" s="56" t="s">
        <v>1017</v>
      </c>
      <c r="K46" s="59">
        <v>4500</v>
      </c>
      <c r="L46" s="45">
        <f t="shared" si="5"/>
        <v>52.94</v>
      </c>
      <c r="M46" s="81">
        <f>L46</f>
        <v>52.94</v>
      </c>
      <c r="N46" s="227">
        <f>M46</f>
        <v>52.94</v>
      </c>
    </row>
    <row r="47" spans="1:16" ht="14.4" hidden="1">
      <c r="A47" s="59">
        <v>5</v>
      </c>
      <c r="B47" s="56" t="s">
        <v>981</v>
      </c>
      <c r="C47" s="59">
        <v>2023</v>
      </c>
      <c r="D47" s="59">
        <v>4</v>
      </c>
      <c r="E47" s="30"/>
      <c r="F47" s="59">
        <v>93.1</v>
      </c>
      <c r="G47" s="59">
        <v>2</v>
      </c>
      <c r="H47" s="58" t="s">
        <v>157</v>
      </c>
      <c r="I47" s="28" t="s">
        <v>980</v>
      </c>
      <c r="J47" s="56" t="s">
        <v>1017</v>
      </c>
      <c r="K47" s="59">
        <v>4499</v>
      </c>
      <c r="L47" s="45">
        <f t="shared" si="5"/>
        <v>48.32</v>
      </c>
      <c r="M47" s="81">
        <f>L47</f>
        <v>48.32</v>
      </c>
      <c r="N47" s="227">
        <f>L47</f>
        <v>48.32</v>
      </c>
    </row>
    <row r="48" spans="1:16" ht="14.4" hidden="1">
      <c r="A48" s="46"/>
      <c r="B48" s="29"/>
      <c r="C48" s="46"/>
      <c r="D48" s="46"/>
      <c r="E48" s="82"/>
      <c r="F48" s="46"/>
      <c r="G48" s="46"/>
      <c r="H48" s="46"/>
      <c r="I48" s="29"/>
      <c r="J48" s="29"/>
      <c r="K48" s="46"/>
      <c r="L48" s="44"/>
      <c r="M48" s="83"/>
    </row>
    <row r="49" spans="1:16" ht="14.4" hidden="1">
      <c r="A49" s="46"/>
      <c r="B49" s="46"/>
      <c r="C49" s="46"/>
      <c r="D49" s="46"/>
      <c r="E49" s="82"/>
      <c r="F49" s="46"/>
      <c r="G49" s="46"/>
      <c r="H49" s="46"/>
      <c r="I49" s="29"/>
      <c r="J49" s="46"/>
      <c r="K49" s="46"/>
      <c r="L49" s="44"/>
      <c r="M49" s="84"/>
    </row>
    <row r="50" spans="1:16" ht="28.8" hidden="1">
      <c r="A50" s="59" t="s">
        <v>173</v>
      </c>
      <c r="B50" s="58" t="str">
        <f>市场数据2023!B42</f>
        <v>小区名称</v>
      </c>
      <c r="C50" s="59" t="str">
        <f>C42</f>
        <v>年度</v>
      </c>
      <c r="D50" s="59" t="str">
        <f>D42</f>
        <v>月度</v>
      </c>
      <c r="E50" s="59" t="s">
        <v>86</v>
      </c>
      <c r="F50" s="59" t="s">
        <v>87</v>
      </c>
      <c r="G50" s="58" t="s">
        <v>174</v>
      </c>
      <c r="H50" s="58" t="s">
        <v>156</v>
      </c>
      <c r="I50" s="58" t="s">
        <v>177</v>
      </c>
      <c r="J50" s="58" t="s">
        <v>120</v>
      </c>
      <c r="K50" s="59" t="s">
        <v>178</v>
      </c>
      <c r="L50" s="64" t="s">
        <v>176</v>
      </c>
      <c r="M50" s="56" t="s">
        <v>105</v>
      </c>
      <c r="N50" s="58" t="s">
        <v>920</v>
      </c>
      <c r="O50" s="221" t="s">
        <v>1722</v>
      </c>
      <c r="P50" t="s">
        <v>983</v>
      </c>
    </row>
    <row r="51" spans="1:16" ht="14.4" hidden="1">
      <c r="A51" s="59">
        <v>1</v>
      </c>
      <c r="B51" s="56" t="s">
        <v>982</v>
      </c>
      <c r="C51" s="59">
        <v>2023</v>
      </c>
      <c r="D51" s="59">
        <v>3</v>
      </c>
      <c r="E51" s="30"/>
      <c r="F51" s="59">
        <v>71</v>
      </c>
      <c r="G51" s="58">
        <v>1</v>
      </c>
      <c r="H51" s="58" t="s">
        <v>157</v>
      </c>
      <c r="I51" s="58" t="s">
        <v>122</v>
      </c>
      <c r="J51" s="201" t="s">
        <v>1014</v>
      </c>
      <c r="K51" s="59">
        <v>3500</v>
      </c>
      <c r="L51" s="45">
        <f>ROUND(K51/F51,2)</f>
        <v>49.3</v>
      </c>
      <c r="M51" s="81">
        <f>L51</f>
        <v>49.3</v>
      </c>
      <c r="N51" s="228">
        <f>M51</f>
        <v>49.3</v>
      </c>
    </row>
    <row r="52" spans="1:16" ht="14.4" hidden="1">
      <c r="A52" s="59">
        <v>2</v>
      </c>
      <c r="B52" s="56" t="s">
        <v>982</v>
      </c>
      <c r="C52" s="59">
        <v>2023</v>
      </c>
      <c r="D52" s="59">
        <v>5</v>
      </c>
      <c r="E52" s="30"/>
      <c r="F52" s="59">
        <v>95.85</v>
      </c>
      <c r="G52" s="58">
        <v>2</v>
      </c>
      <c r="H52" s="58" t="s">
        <v>157</v>
      </c>
      <c r="I52" s="58" t="s">
        <v>122</v>
      </c>
      <c r="J52" s="202" t="s">
        <v>1015</v>
      </c>
      <c r="K52" s="59">
        <v>3700</v>
      </c>
      <c r="L52" s="45">
        <f t="shared" ref="L52:L54" si="6">ROUND(K52/F52,2)</f>
        <v>38.6</v>
      </c>
      <c r="M52" s="81">
        <f>L52</f>
        <v>38.6</v>
      </c>
      <c r="N52" s="228">
        <f t="shared" ref="N52:N54" si="7">M52</f>
        <v>38.6</v>
      </c>
    </row>
    <row r="53" spans="1:16" ht="14.4" hidden="1">
      <c r="A53" s="59">
        <v>3</v>
      </c>
      <c r="B53" s="56" t="s">
        <v>982</v>
      </c>
      <c r="C53" s="59">
        <v>2023</v>
      </c>
      <c r="D53" s="59">
        <v>8</v>
      </c>
      <c r="E53" s="30">
        <v>44262</v>
      </c>
      <c r="F53" s="59">
        <v>70</v>
      </c>
      <c r="G53" s="58">
        <v>2</v>
      </c>
      <c r="H53" s="58" t="s">
        <v>157</v>
      </c>
      <c r="I53" s="58" t="s">
        <v>122</v>
      </c>
      <c r="J53" s="202" t="s">
        <v>1016</v>
      </c>
      <c r="K53" s="59">
        <v>3600</v>
      </c>
      <c r="L53" s="45">
        <f t="shared" si="6"/>
        <v>51.43</v>
      </c>
      <c r="M53" s="81">
        <f>ROUND(AVERAGE(L53:L55),2)</f>
        <v>53.84</v>
      </c>
      <c r="N53" s="228">
        <f t="shared" si="7"/>
        <v>53.84</v>
      </c>
    </row>
    <row r="54" spans="1:16" ht="14.4" hidden="1">
      <c r="A54" s="59">
        <v>4</v>
      </c>
      <c r="B54" s="56" t="s">
        <v>982</v>
      </c>
      <c r="C54" s="59">
        <v>2023</v>
      </c>
      <c r="D54" s="59">
        <v>10</v>
      </c>
      <c r="E54" s="30">
        <v>44259</v>
      </c>
      <c r="F54" s="59">
        <v>80</v>
      </c>
      <c r="G54" s="58">
        <v>2</v>
      </c>
      <c r="H54" s="58" t="s">
        <v>157</v>
      </c>
      <c r="I54" s="58" t="s">
        <v>122</v>
      </c>
      <c r="J54" s="56" t="s">
        <v>1723</v>
      </c>
      <c r="K54" s="59">
        <v>4500</v>
      </c>
      <c r="L54" s="45">
        <f t="shared" si="6"/>
        <v>56.25</v>
      </c>
      <c r="M54" s="81">
        <f>L54</f>
        <v>56.25</v>
      </c>
      <c r="N54" s="228">
        <f t="shared" si="7"/>
        <v>56.25</v>
      </c>
    </row>
    <row r="55" spans="1:16" ht="14.4" hidden="1">
      <c r="A55" s="59"/>
      <c r="B55" s="56"/>
      <c r="C55" s="59"/>
      <c r="D55" s="59"/>
      <c r="E55" s="30"/>
      <c r="F55" s="59"/>
      <c r="G55" s="56"/>
      <c r="H55" s="58"/>
      <c r="I55" s="58"/>
      <c r="J55" s="56"/>
      <c r="K55" s="59"/>
      <c r="L55" s="45"/>
      <c r="M55" s="219"/>
      <c r="N55" s="229"/>
    </row>
    <row r="56" spans="1:16" ht="14.4" hidden="1">
      <c r="A56" s="46"/>
      <c r="B56" s="46"/>
      <c r="C56" s="46"/>
      <c r="D56" s="46"/>
      <c r="E56" s="82"/>
      <c r="F56" s="46"/>
      <c r="G56" s="46"/>
      <c r="H56" s="46"/>
      <c r="I56" s="29"/>
      <c r="J56" s="46"/>
      <c r="K56" s="46"/>
      <c r="L56" s="44"/>
      <c r="M56" s="84"/>
    </row>
    <row r="57" spans="1:16" ht="14.4" hidden="1">
      <c r="A57" s="46"/>
      <c r="B57" s="46"/>
      <c r="C57" s="46"/>
      <c r="D57" s="46"/>
      <c r="E57" s="82"/>
      <c r="F57" s="46"/>
      <c r="G57" s="46"/>
      <c r="H57" s="46"/>
      <c r="I57" s="29"/>
      <c r="J57" s="46"/>
      <c r="K57" s="46"/>
      <c r="L57" s="44"/>
      <c r="M57" s="84"/>
    </row>
    <row r="58" spans="1:16" ht="28.8" hidden="1">
      <c r="A58" s="59" t="s">
        <v>170</v>
      </c>
      <c r="B58" s="58" t="s">
        <v>88</v>
      </c>
      <c r="C58" s="59" t="s">
        <v>906</v>
      </c>
      <c r="D58" s="59" t="str">
        <f>D50</f>
        <v>月度</v>
      </c>
      <c r="E58" s="59" t="s">
        <v>86</v>
      </c>
      <c r="F58" s="59" t="s">
        <v>87</v>
      </c>
      <c r="G58" s="58" t="s">
        <v>117</v>
      </c>
      <c r="H58" s="58" t="s">
        <v>50</v>
      </c>
      <c r="I58" s="58" t="s">
        <v>177</v>
      </c>
      <c r="J58" s="58" t="s">
        <v>120</v>
      </c>
      <c r="K58" s="59" t="s">
        <v>178</v>
      </c>
      <c r="L58" s="64" t="s">
        <v>176</v>
      </c>
      <c r="M58" s="56" t="s">
        <v>105</v>
      </c>
      <c r="N58" s="58" t="s">
        <v>920</v>
      </c>
      <c r="O58" s="221" t="s">
        <v>1739</v>
      </c>
      <c r="P58" s="221" t="s">
        <v>1740</v>
      </c>
    </row>
    <row r="59" spans="1:16" ht="14.4" hidden="1">
      <c r="A59" s="59">
        <v>1</v>
      </c>
      <c r="B59" s="56" t="s">
        <v>1742</v>
      </c>
      <c r="C59" s="58">
        <v>2022</v>
      </c>
      <c r="D59" s="58">
        <v>12</v>
      </c>
      <c r="E59" s="191"/>
      <c r="F59" s="58">
        <v>76</v>
      </c>
      <c r="G59" s="58">
        <v>2</v>
      </c>
      <c r="H59" s="58" t="s">
        <v>157</v>
      </c>
      <c r="I59" s="56" t="s">
        <v>936</v>
      </c>
      <c r="J59" s="201" t="s">
        <v>1732</v>
      </c>
      <c r="K59" s="58">
        <v>4200</v>
      </c>
      <c r="L59" s="81">
        <f>ROUND(K59/F59,2)</f>
        <v>55.26</v>
      </c>
      <c r="M59" s="81">
        <f>L59</f>
        <v>55.26</v>
      </c>
      <c r="N59" s="228">
        <f>M59</f>
        <v>55.26</v>
      </c>
    </row>
    <row r="60" spans="1:16" ht="14.4" hidden="1">
      <c r="A60" s="59">
        <v>2</v>
      </c>
      <c r="B60" s="56" t="s">
        <v>1742</v>
      </c>
      <c r="C60" s="58">
        <v>2023</v>
      </c>
      <c r="D60" s="58">
        <v>2</v>
      </c>
      <c r="E60" s="191"/>
      <c r="F60" s="58">
        <v>63</v>
      </c>
      <c r="G60" s="58">
        <v>1</v>
      </c>
      <c r="H60" s="58" t="s">
        <v>157</v>
      </c>
      <c r="I60" s="56" t="s">
        <v>936</v>
      </c>
      <c r="J60" s="202" t="s">
        <v>1733</v>
      </c>
      <c r="K60" s="58">
        <v>4460</v>
      </c>
      <c r="L60" s="81">
        <f t="shared" ref="L60:L67" si="8">ROUND(K60/F60,2)</f>
        <v>70.790000000000006</v>
      </c>
      <c r="M60" s="361">
        <f>AVERAGE(L60:L61)</f>
        <v>64.710000000000008</v>
      </c>
      <c r="N60" s="363">
        <f t="shared" ref="N60:N62" si="9">M60</f>
        <v>64.710000000000008</v>
      </c>
    </row>
    <row r="61" spans="1:16" ht="14.4" hidden="1">
      <c r="A61" s="59">
        <v>3</v>
      </c>
      <c r="B61" s="56" t="s">
        <v>1742</v>
      </c>
      <c r="C61" s="58">
        <v>2023</v>
      </c>
      <c r="D61" s="58">
        <v>3</v>
      </c>
      <c r="E61" s="191">
        <v>44262</v>
      </c>
      <c r="F61" s="58">
        <v>61.4</v>
      </c>
      <c r="G61" s="58">
        <v>1</v>
      </c>
      <c r="H61" s="58" t="s">
        <v>157</v>
      </c>
      <c r="I61" s="58" t="s">
        <v>121</v>
      </c>
      <c r="J61" s="56" t="s">
        <v>1734</v>
      </c>
      <c r="K61" s="58">
        <v>3600</v>
      </c>
      <c r="L61" s="81">
        <f t="shared" si="8"/>
        <v>58.63</v>
      </c>
      <c r="M61" s="361"/>
      <c r="N61" s="363"/>
    </row>
    <row r="62" spans="1:16" ht="14.4" hidden="1">
      <c r="A62" s="59">
        <v>4</v>
      </c>
      <c r="B62" s="56" t="s">
        <v>1742</v>
      </c>
      <c r="C62" s="58">
        <v>2023</v>
      </c>
      <c r="D62" s="58">
        <v>4</v>
      </c>
      <c r="E62" s="191">
        <v>44259</v>
      </c>
      <c r="F62" s="58">
        <v>60</v>
      </c>
      <c r="G62" s="58">
        <v>1</v>
      </c>
      <c r="H62" s="58" t="s">
        <v>157</v>
      </c>
      <c r="I62" s="56" t="s">
        <v>936</v>
      </c>
      <c r="J62" s="56" t="s">
        <v>1737</v>
      </c>
      <c r="K62" s="58">
        <v>3900</v>
      </c>
      <c r="L62" s="81">
        <f t="shared" si="8"/>
        <v>65</v>
      </c>
      <c r="M62" s="361">
        <f t="shared" ref="M62" si="10">AVERAGE(L62:L63)</f>
        <v>61.715000000000003</v>
      </c>
      <c r="N62" s="363">
        <f t="shared" si="9"/>
        <v>61.715000000000003</v>
      </c>
    </row>
    <row r="63" spans="1:16" ht="14.4" hidden="1">
      <c r="A63" s="59">
        <v>5</v>
      </c>
      <c r="B63" s="56" t="s">
        <v>1742</v>
      </c>
      <c r="C63" s="58">
        <v>2023</v>
      </c>
      <c r="D63" s="58">
        <v>6</v>
      </c>
      <c r="E63" s="191"/>
      <c r="F63" s="58">
        <v>89</v>
      </c>
      <c r="G63" s="56">
        <v>3</v>
      </c>
      <c r="H63" s="58" t="s">
        <v>157</v>
      </c>
      <c r="I63" s="56" t="s">
        <v>121</v>
      </c>
      <c r="J63" s="56" t="s">
        <v>1735</v>
      </c>
      <c r="K63" s="58">
        <v>5200</v>
      </c>
      <c r="L63" s="81">
        <f t="shared" si="8"/>
        <v>58.43</v>
      </c>
      <c r="M63" s="361"/>
      <c r="N63" s="363"/>
    </row>
    <row r="64" spans="1:16" ht="14.4" hidden="1">
      <c r="A64" s="59">
        <v>6</v>
      </c>
      <c r="B64" s="56" t="s">
        <v>1742</v>
      </c>
      <c r="C64" s="58">
        <v>2023</v>
      </c>
      <c r="D64" s="58">
        <v>8</v>
      </c>
      <c r="E64" s="191"/>
      <c r="F64" s="58">
        <v>94</v>
      </c>
      <c r="G64" s="58">
        <v>3</v>
      </c>
      <c r="H64" s="58" t="s">
        <v>157</v>
      </c>
      <c r="I64" s="56" t="s">
        <v>121</v>
      </c>
      <c r="J64" s="201" t="s">
        <v>1732</v>
      </c>
      <c r="K64" s="58">
        <v>5300</v>
      </c>
      <c r="L64" s="81">
        <f t="shared" si="8"/>
        <v>56.38</v>
      </c>
      <c r="M64" s="361">
        <f t="shared" ref="M64" si="11">AVERAGE(L64:L65)</f>
        <v>55.755000000000003</v>
      </c>
      <c r="N64" s="364">
        <f>M64</f>
        <v>55.755000000000003</v>
      </c>
    </row>
    <row r="65" spans="1:14" ht="14.4" hidden="1">
      <c r="A65" s="59">
        <v>7</v>
      </c>
      <c r="B65" s="56" t="s">
        <v>1742</v>
      </c>
      <c r="C65" s="58">
        <v>2023</v>
      </c>
      <c r="D65" s="58">
        <v>9</v>
      </c>
      <c r="E65" s="191"/>
      <c r="F65" s="58">
        <v>78</v>
      </c>
      <c r="G65" s="58">
        <v>2</v>
      </c>
      <c r="H65" s="58" t="s">
        <v>157</v>
      </c>
      <c r="I65" s="56" t="s">
        <v>121</v>
      </c>
      <c r="J65" s="202" t="s">
        <v>1732</v>
      </c>
      <c r="K65" s="58">
        <v>4300</v>
      </c>
      <c r="L65" s="81">
        <f t="shared" si="8"/>
        <v>55.13</v>
      </c>
      <c r="M65" s="361"/>
      <c r="N65" s="364"/>
    </row>
    <row r="66" spans="1:14" ht="14.4" hidden="1">
      <c r="A66" s="59">
        <v>8</v>
      </c>
      <c r="B66" s="56" t="s">
        <v>1742</v>
      </c>
      <c r="C66" s="58">
        <v>2023</v>
      </c>
      <c r="D66" s="58">
        <v>10</v>
      </c>
      <c r="E66" s="191"/>
      <c r="F66" s="58">
        <v>74</v>
      </c>
      <c r="G66" s="58">
        <v>2</v>
      </c>
      <c r="H66" s="58" t="s">
        <v>157</v>
      </c>
      <c r="I66" s="56" t="s">
        <v>121</v>
      </c>
      <c r="J66" s="202" t="s">
        <v>1736</v>
      </c>
      <c r="K66" s="58">
        <v>4300</v>
      </c>
      <c r="L66" s="81">
        <f t="shared" si="8"/>
        <v>58.11</v>
      </c>
      <c r="M66" s="361">
        <f t="shared" ref="M66" si="12">AVERAGE(L66:L67)</f>
        <v>59.875</v>
      </c>
      <c r="N66" s="364">
        <f>M66</f>
        <v>59.875</v>
      </c>
    </row>
    <row r="67" spans="1:14" ht="14.4" hidden="1">
      <c r="A67" s="59">
        <v>9</v>
      </c>
      <c r="B67" s="56" t="s">
        <v>1742</v>
      </c>
      <c r="C67" s="58">
        <v>2023</v>
      </c>
      <c r="D67" s="58">
        <v>11</v>
      </c>
      <c r="E67" s="191"/>
      <c r="F67" s="58">
        <v>61</v>
      </c>
      <c r="G67" s="58">
        <v>1</v>
      </c>
      <c r="H67" s="58" t="s">
        <v>157</v>
      </c>
      <c r="I67" s="56" t="s">
        <v>936</v>
      </c>
      <c r="J67" s="56" t="s">
        <v>1735</v>
      </c>
      <c r="K67" s="58">
        <v>3760</v>
      </c>
      <c r="L67" s="81">
        <f t="shared" si="8"/>
        <v>61.64</v>
      </c>
      <c r="M67" s="361"/>
      <c r="N67" s="365"/>
    </row>
    <row r="68" spans="1:14" ht="14.4" hidden="1">
      <c r="A68" s="46"/>
      <c r="B68" s="46"/>
      <c r="C68" s="46"/>
      <c r="D68" s="46"/>
      <c r="E68" s="82"/>
      <c r="F68" s="46"/>
      <c r="G68" s="46"/>
      <c r="H68" s="46"/>
      <c r="I68" s="29"/>
      <c r="J68" s="46"/>
      <c r="K68" s="46"/>
      <c r="L68" s="44"/>
      <c r="M68" s="84"/>
    </row>
    <row r="69" spans="1:14" ht="14.4" hidden="1">
      <c r="A69" s="46"/>
      <c r="B69" s="46"/>
      <c r="C69" s="46"/>
      <c r="D69" s="46"/>
      <c r="E69" s="82"/>
      <c r="F69" s="46"/>
      <c r="G69" s="46"/>
      <c r="H69" s="46"/>
      <c r="I69" s="29"/>
      <c r="J69" s="46"/>
      <c r="K69" s="46"/>
      <c r="L69" s="44"/>
      <c r="M69" s="84"/>
    </row>
    <row r="70" spans="1:14" ht="14.4" hidden="1">
      <c r="A70" s="46"/>
      <c r="B70" s="46"/>
      <c r="C70" s="46"/>
      <c r="D70" s="46"/>
      <c r="E70" s="82"/>
      <c r="F70" s="46"/>
      <c r="G70" s="46"/>
      <c r="H70" s="46"/>
      <c r="I70" s="29"/>
      <c r="J70" s="46"/>
      <c r="K70" s="46"/>
      <c r="L70" s="44"/>
      <c r="M70" s="83"/>
    </row>
    <row r="71" spans="1:14" ht="28.8" hidden="1">
      <c r="A71" s="59" t="s">
        <v>170</v>
      </c>
      <c r="B71" s="58" t="s">
        <v>88</v>
      </c>
      <c r="C71" s="59" t="s">
        <v>906</v>
      </c>
      <c r="D71" s="59" t="s">
        <v>907</v>
      </c>
      <c r="E71" s="59" t="s">
        <v>86</v>
      </c>
      <c r="F71" s="59" t="s">
        <v>87</v>
      </c>
      <c r="G71" s="58" t="s">
        <v>117</v>
      </c>
      <c r="H71" s="58" t="s">
        <v>50</v>
      </c>
      <c r="I71" s="58" t="s">
        <v>177</v>
      </c>
      <c r="J71" s="58" t="s">
        <v>120</v>
      </c>
      <c r="K71" s="59" t="s">
        <v>178</v>
      </c>
      <c r="L71" s="64" t="s">
        <v>176</v>
      </c>
      <c r="M71" s="56" t="s">
        <v>105</v>
      </c>
      <c r="N71" s="58" t="s">
        <v>920</v>
      </c>
    </row>
    <row r="72" spans="1:14" ht="14.4" hidden="1">
      <c r="A72" s="59">
        <v>1</v>
      </c>
      <c r="B72" s="56" t="s">
        <v>1741</v>
      </c>
      <c r="C72" s="59">
        <v>2022</v>
      </c>
      <c r="D72" s="58">
        <v>12</v>
      </c>
      <c r="E72" s="191"/>
      <c r="F72" s="58">
        <v>78</v>
      </c>
      <c r="G72" s="58">
        <v>2</v>
      </c>
      <c r="H72" s="58" t="s">
        <v>157</v>
      </c>
      <c r="I72" s="56" t="s">
        <v>121</v>
      </c>
      <c r="J72" s="201" t="s">
        <v>1743</v>
      </c>
      <c r="K72" s="58">
        <v>4600</v>
      </c>
      <c r="L72" s="81">
        <f>ROUND(K72/F72,2)</f>
        <v>58.97</v>
      </c>
      <c r="M72" s="314">
        <f>ROUND((L73+L72)/2,2)</f>
        <v>68.27</v>
      </c>
      <c r="N72" s="314">
        <f>ROUND((L72+L73)/2,2)</f>
        <v>68.27</v>
      </c>
    </row>
    <row r="73" spans="1:14" ht="14.4" hidden="1">
      <c r="A73" s="59">
        <v>2</v>
      </c>
      <c r="B73" s="56" t="s">
        <v>1741</v>
      </c>
      <c r="C73" s="59">
        <v>2023</v>
      </c>
      <c r="D73" s="58">
        <v>12</v>
      </c>
      <c r="E73" s="191"/>
      <c r="F73" s="58">
        <v>70</v>
      </c>
      <c r="G73" s="58">
        <v>2</v>
      </c>
      <c r="H73" s="58" t="s">
        <v>157</v>
      </c>
      <c r="I73" s="56" t="s">
        <v>936</v>
      </c>
      <c r="J73" s="202" t="s">
        <v>1744</v>
      </c>
      <c r="K73" s="58">
        <v>5430</v>
      </c>
      <c r="L73" s="81">
        <f t="shared" ref="L73:L86" si="13">ROUND(K73/F73,2)</f>
        <v>77.569999999999993</v>
      </c>
      <c r="M73" s="317"/>
      <c r="N73" s="317"/>
    </row>
    <row r="74" spans="1:14" ht="14.4" hidden="1">
      <c r="A74" s="59">
        <v>3</v>
      </c>
      <c r="B74" s="56" t="s">
        <v>1741</v>
      </c>
      <c r="C74" s="59">
        <v>2023</v>
      </c>
      <c r="D74" s="58">
        <v>1</v>
      </c>
      <c r="E74" s="191">
        <v>44262</v>
      </c>
      <c r="F74" s="58">
        <v>90</v>
      </c>
      <c r="G74" s="58">
        <v>3</v>
      </c>
      <c r="H74" s="58" t="s">
        <v>157</v>
      </c>
      <c r="I74" s="56" t="s">
        <v>121</v>
      </c>
      <c r="J74" s="56" t="s">
        <v>1745</v>
      </c>
      <c r="K74" s="58">
        <v>5300</v>
      </c>
      <c r="L74" s="81">
        <f t="shared" si="13"/>
        <v>58.89</v>
      </c>
      <c r="M74" s="81">
        <f t="shared" ref="M74:M79" si="14">L74</f>
        <v>58.89</v>
      </c>
      <c r="N74" s="314">
        <f>ROUND((L74+L75)/2,2)</f>
        <v>68.58</v>
      </c>
    </row>
    <row r="75" spans="1:14" ht="14.4" hidden="1">
      <c r="A75" s="59">
        <v>4</v>
      </c>
      <c r="B75" s="56" t="s">
        <v>1741</v>
      </c>
      <c r="C75" s="59">
        <v>2023</v>
      </c>
      <c r="D75" s="58">
        <v>3</v>
      </c>
      <c r="E75" s="191">
        <v>44259</v>
      </c>
      <c r="F75" s="58">
        <v>69.760000000000005</v>
      </c>
      <c r="G75" s="58">
        <v>2</v>
      </c>
      <c r="H75" s="58" t="s">
        <v>157</v>
      </c>
      <c r="I75" s="56" t="s">
        <v>936</v>
      </c>
      <c r="J75" s="56" t="s">
        <v>1746</v>
      </c>
      <c r="K75" s="58">
        <v>5460</v>
      </c>
      <c r="L75" s="81">
        <f t="shared" si="13"/>
        <v>78.27</v>
      </c>
      <c r="M75" s="81">
        <f t="shared" si="14"/>
        <v>78.27</v>
      </c>
      <c r="N75" s="317"/>
    </row>
    <row r="76" spans="1:14" ht="14.4" hidden="1">
      <c r="A76" s="59">
        <v>5</v>
      </c>
      <c r="B76" s="56" t="s">
        <v>1741</v>
      </c>
      <c r="C76" s="59">
        <v>2023</v>
      </c>
      <c r="D76" s="58">
        <v>4</v>
      </c>
      <c r="E76" s="191"/>
      <c r="F76" s="58">
        <v>56</v>
      </c>
      <c r="G76" s="56">
        <v>1</v>
      </c>
      <c r="H76" s="58" t="s">
        <v>157</v>
      </c>
      <c r="I76" s="56" t="s">
        <v>936</v>
      </c>
      <c r="J76" s="56" t="s">
        <v>1747</v>
      </c>
      <c r="K76" s="58">
        <v>4100</v>
      </c>
      <c r="L76" s="81">
        <f t="shared" si="13"/>
        <v>73.209999999999994</v>
      </c>
      <c r="M76" s="81">
        <f t="shared" si="14"/>
        <v>73.209999999999994</v>
      </c>
      <c r="N76" s="314">
        <f>AVERAGE(L76:L78)</f>
        <v>76.666666666666671</v>
      </c>
    </row>
    <row r="77" spans="1:14" ht="14.4" hidden="1">
      <c r="A77" s="59">
        <v>6</v>
      </c>
      <c r="B77" s="56" t="s">
        <v>1741</v>
      </c>
      <c r="C77" s="59">
        <v>2023</v>
      </c>
      <c r="D77" s="58">
        <v>5</v>
      </c>
      <c r="E77" s="191"/>
      <c r="F77" s="58">
        <v>56</v>
      </c>
      <c r="G77" s="58">
        <v>1</v>
      </c>
      <c r="H77" s="58" t="s">
        <v>157</v>
      </c>
      <c r="I77" s="56" t="s">
        <v>936</v>
      </c>
      <c r="J77" s="201" t="s">
        <v>1748</v>
      </c>
      <c r="K77" s="58">
        <v>4860</v>
      </c>
      <c r="L77" s="81">
        <f t="shared" si="13"/>
        <v>86.79</v>
      </c>
      <c r="M77" s="81">
        <f t="shared" si="14"/>
        <v>86.79</v>
      </c>
      <c r="N77" s="318"/>
    </row>
    <row r="78" spans="1:14" ht="14.4" hidden="1">
      <c r="A78" s="59">
        <v>7</v>
      </c>
      <c r="B78" s="56" t="s">
        <v>1741</v>
      </c>
      <c r="C78" s="59">
        <v>2023</v>
      </c>
      <c r="D78" s="58">
        <v>6</v>
      </c>
      <c r="E78" s="191"/>
      <c r="F78" s="58">
        <v>70</v>
      </c>
      <c r="G78" s="58">
        <v>2</v>
      </c>
      <c r="H78" s="58" t="s">
        <v>157</v>
      </c>
      <c r="I78" s="56" t="s">
        <v>936</v>
      </c>
      <c r="J78" s="202" t="s">
        <v>1748</v>
      </c>
      <c r="K78" s="58">
        <v>4900</v>
      </c>
      <c r="L78" s="81">
        <f t="shared" si="13"/>
        <v>70</v>
      </c>
      <c r="M78" s="81">
        <f t="shared" si="14"/>
        <v>70</v>
      </c>
      <c r="N78" s="317"/>
    </row>
    <row r="79" spans="1:14" ht="14.4" hidden="1">
      <c r="A79" s="59">
        <v>8</v>
      </c>
      <c r="B79" s="56" t="s">
        <v>1741</v>
      </c>
      <c r="C79" s="59">
        <v>2023</v>
      </c>
      <c r="D79" s="58">
        <v>7</v>
      </c>
      <c r="E79" s="191"/>
      <c r="F79" s="58">
        <v>53.95</v>
      </c>
      <c r="G79" s="58">
        <v>1</v>
      </c>
      <c r="H79" s="58" t="s">
        <v>157</v>
      </c>
      <c r="I79" s="56" t="s">
        <v>936</v>
      </c>
      <c r="J79" s="202" t="s">
        <v>1749</v>
      </c>
      <c r="K79" s="58">
        <v>4790</v>
      </c>
      <c r="L79" s="81">
        <f t="shared" si="13"/>
        <v>88.79</v>
      </c>
      <c r="M79" s="81">
        <f t="shared" si="14"/>
        <v>88.79</v>
      </c>
      <c r="N79" s="314">
        <f>AVERAGE(L79:L82)</f>
        <v>74.585000000000008</v>
      </c>
    </row>
    <row r="80" spans="1:14" ht="14.4" hidden="1">
      <c r="A80" s="59">
        <v>9</v>
      </c>
      <c r="B80" s="56" t="s">
        <v>1741</v>
      </c>
      <c r="C80" s="59">
        <v>2023</v>
      </c>
      <c r="D80" s="58">
        <v>8</v>
      </c>
      <c r="E80" s="191"/>
      <c r="F80" s="58">
        <v>90</v>
      </c>
      <c r="G80" s="58">
        <v>3</v>
      </c>
      <c r="H80" s="58" t="s">
        <v>157</v>
      </c>
      <c r="I80" s="56" t="s">
        <v>121</v>
      </c>
      <c r="J80" s="56" t="s">
        <v>1750</v>
      </c>
      <c r="K80" s="58">
        <v>5400</v>
      </c>
      <c r="L80" s="81">
        <f t="shared" si="13"/>
        <v>60</v>
      </c>
      <c r="M80" s="366">
        <f>AVERAGE(L80:L81)</f>
        <v>71.44</v>
      </c>
      <c r="N80" s="318"/>
    </row>
    <row r="81" spans="1:14" ht="14.4" hidden="1">
      <c r="A81" s="59">
        <v>10</v>
      </c>
      <c r="B81" s="56" t="s">
        <v>1741</v>
      </c>
      <c r="C81" s="59">
        <v>2023</v>
      </c>
      <c r="D81" s="58">
        <v>8</v>
      </c>
      <c r="E81" s="191"/>
      <c r="F81" s="58">
        <v>56.59</v>
      </c>
      <c r="G81" s="58">
        <v>1</v>
      </c>
      <c r="H81" s="58" t="s">
        <v>157</v>
      </c>
      <c r="I81" s="56" t="s">
        <v>936</v>
      </c>
      <c r="J81" s="202" t="s">
        <v>1744</v>
      </c>
      <c r="K81" s="58">
        <v>4690</v>
      </c>
      <c r="L81" s="81">
        <f t="shared" si="13"/>
        <v>82.88</v>
      </c>
      <c r="M81" s="367"/>
      <c r="N81" s="318"/>
    </row>
    <row r="82" spans="1:14" ht="14.4" hidden="1">
      <c r="A82" s="59">
        <v>11</v>
      </c>
      <c r="B82" s="56" t="s">
        <v>1741</v>
      </c>
      <c r="C82" s="59">
        <v>2023</v>
      </c>
      <c r="D82" s="58">
        <v>9</v>
      </c>
      <c r="E82" s="191"/>
      <c r="F82" s="58">
        <v>78</v>
      </c>
      <c r="G82" s="58">
        <v>2</v>
      </c>
      <c r="H82" s="58" t="s">
        <v>157</v>
      </c>
      <c r="I82" s="56" t="s">
        <v>936</v>
      </c>
      <c r="J82" s="202" t="s">
        <v>1751</v>
      </c>
      <c r="K82" s="58">
        <v>5200</v>
      </c>
      <c r="L82" s="81">
        <f t="shared" si="13"/>
        <v>66.67</v>
      </c>
      <c r="M82" s="81">
        <f>L82</f>
        <v>66.67</v>
      </c>
      <c r="N82" s="317"/>
    </row>
    <row r="83" spans="1:14" ht="14.4" hidden="1">
      <c r="A83" s="59">
        <v>12</v>
      </c>
      <c r="B83" s="56" t="s">
        <v>1741</v>
      </c>
      <c r="C83" s="59">
        <v>2023</v>
      </c>
      <c r="D83" s="58">
        <v>10</v>
      </c>
      <c r="E83" s="191"/>
      <c r="F83" s="58">
        <v>79.11</v>
      </c>
      <c r="G83" s="58">
        <v>2</v>
      </c>
      <c r="H83" s="58" t="s">
        <v>157</v>
      </c>
      <c r="I83" s="56" t="s">
        <v>936</v>
      </c>
      <c r="J83" s="202" t="s">
        <v>1752</v>
      </c>
      <c r="K83" s="58">
        <v>4700</v>
      </c>
      <c r="L83" s="81">
        <f t="shared" si="13"/>
        <v>59.41</v>
      </c>
      <c r="M83" s="366">
        <f>AVERAGE(L83:L84)</f>
        <v>59.834999999999994</v>
      </c>
      <c r="N83" s="314">
        <f>AVERAGE(L83:L86)</f>
        <v>61.472499999999997</v>
      </c>
    </row>
    <row r="84" spans="1:14" ht="14.4" hidden="1">
      <c r="A84" s="59">
        <v>13</v>
      </c>
      <c r="B84" s="56" t="s">
        <v>1741</v>
      </c>
      <c r="C84" s="59">
        <v>2023</v>
      </c>
      <c r="D84" s="58">
        <v>10</v>
      </c>
      <c r="E84" s="191"/>
      <c r="F84" s="58">
        <v>78</v>
      </c>
      <c r="G84" s="58">
        <v>2</v>
      </c>
      <c r="H84" s="58" t="s">
        <v>157</v>
      </c>
      <c r="I84" s="56" t="s">
        <v>121</v>
      </c>
      <c r="J84" s="202" t="s">
        <v>1752</v>
      </c>
      <c r="K84" s="58">
        <v>4700</v>
      </c>
      <c r="L84" s="81">
        <f t="shared" si="13"/>
        <v>60.26</v>
      </c>
      <c r="M84" s="367"/>
      <c r="N84" s="318"/>
    </row>
    <row r="85" spans="1:14" ht="14.4" hidden="1">
      <c r="A85" s="59">
        <v>14</v>
      </c>
      <c r="B85" s="56" t="s">
        <v>1741</v>
      </c>
      <c r="C85" s="59">
        <v>2023</v>
      </c>
      <c r="D85" s="58">
        <v>11</v>
      </c>
      <c r="E85" s="191"/>
      <c r="F85" s="58">
        <v>89</v>
      </c>
      <c r="G85" s="58">
        <v>3</v>
      </c>
      <c r="H85" s="58" t="s">
        <v>157</v>
      </c>
      <c r="I85" s="56" t="s">
        <v>121</v>
      </c>
      <c r="J85" s="202" t="s">
        <v>1751</v>
      </c>
      <c r="K85" s="58">
        <v>5300</v>
      </c>
      <c r="L85" s="81">
        <f t="shared" si="13"/>
        <v>59.55</v>
      </c>
      <c r="M85" s="366">
        <f>AVERAGE(L85:L86)</f>
        <v>63.11</v>
      </c>
      <c r="N85" s="318"/>
    </row>
    <row r="86" spans="1:14" ht="14.4" hidden="1">
      <c r="A86" s="59">
        <v>15</v>
      </c>
      <c r="B86" s="56" t="s">
        <v>1741</v>
      </c>
      <c r="C86" s="59">
        <v>2023</v>
      </c>
      <c r="D86" s="58">
        <v>11</v>
      </c>
      <c r="E86" s="191"/>
      <c r="F86" s="58">
        <v>78</v>
      </c>
      <c r="G86" s="58">
        <v>2</v>
      </c>
      <c r="H86" s="58" t="s">
        <v>157</v>
      </c>
      <c r="I86" s="56" t="s">
        <v>121</v>
      </c>
      <c r="J86" s="202" t="s">
        <v>1753</v>
      </c>
      <c r="K86" s="58">
        <v>5200</v>
      </c>
      <c r="L86" s="81">
        <f t="shared" si="13"/>
        <v>66.67</v>
      </c>
      <c r="M86" s="367"/>
      <c r="N86" s="317"/>
    </row>
    <row r="87" spans="1:14" ht="13.5" hidden="1" customHeight="1">
      <c r="A87" s="46"/>
      <c r="B87" s="46"/>
      <c r="C87" s="46"/>
      <c r="D87" s="46"/>
      <c r="E87" s="82"/>
      <c r="F87" s="46"/>
      <c r="G87" s="46"/>
      <c r="H87" s="46"/>
      <c r="I87" s="29"/>
      <c r="J87" s="46"/>
      <c r="K87" s="46"/>
      <c r="L87" s="44"/>
      <c r="M87" s="84"/>
    </row>
    <row r="88" spans="1:14" ht="14.4" hidden="1">
      <c r="A88" s="46"/>
      <c r="B88" s="46"/>
      <c r="C88" s="46"/>
      <c r="D88" s="46"/>
      <c r="E88" s="82"/>
      <c r="F88" s="46"/>
      <c r="G88" s="46"/>
      <c r="H88" s="46"/>
      <c r="I88" s="29"/>
      <c r="J88" s="46"/>
      <c r="K88" s="46"/>
      <c r="L88" s="44"/>
      <c r="M88" s="83"/>
    </row>
    <row r="89" spans="1:14" ht="14.4">
      <c r="A89" s="46"/>
      <c r="B89" s="46"/>
      <c r="C89" s="46"/>
      <c r="D89" s="46"/>
      <c r="E89" s="82"/>
      <c r="F89" s="46"/>
      <c r="G89" s="46"/>
      <c r="H89" s="46"/>
      <c r="I89" s="29"/>
      <c r="J89" s="46"/>
      <c r="K89" s="46"/>
      <c r="L89" s="44"/>
      <c r="M89" s="84"/>
    </row>
    <row r="90" spans="1:14" ht="14.4">
      <c r="A90" s="46"/>
      <c r="B90" s="46"/>
      <c r="C90" s="46"/>
      <c r="D90" s="46"/>
      <c r="E90" s="82"/>
      <c r="F90" s="46"/>
      <c r="G90" s="46"/>
      <c r="H90" s="46"/>
      <c r="I90" s="29"/>
      <c r="J90" s="46"/>
      <c r="K90" s="46"/>
      <c r="L90" s="44"/>
      <c r="M90" s="84"/>
    </row>
  </sheetData>
  <autoFilter ref="A42:M47"/>
  <mergeCells count="23">
    <mergeCell ref="N83:N86"/>
    <mergeCell ref="M72:M73"/>
    <mergeCell ref="M80:M81"/>
    <mergeCell ref="M83:M84"/>
    <mergeCell ref="M85:M86"/>
    <mergeCell ref="N74:N75"/>
    <mergeCell ref="N76:N78"/>
    <mergeCell ref="N79:N82"/>
    <mergeCell ref="M64:M65"/>
    <mergeCell ref="N64:N65"/>
    <mergeCell ref="M66:M67"/>
    <mergeCell ref="N66:N67"/>
    <mergeCell ref="N72:N73"/>
    <mergeCell ref="M32:M34"/>
    <mergeCell ref="N32:N34"/>
    <mergeCell ref="M35:M37"/>
    <mergeCell ref="N35:N37"/>
    <mergeCell ref="N62:N63"/>
    <mergeCell ref="M38:M39"/>
    <mergeCell ref="N38:N39"/>
    <mergeCell ref="M60:M61"/>
    <mergeCell ref="N60:N61"/>
    <mergeCell ref="M62:M63"/>
  </mergeCells>
  <phoneticPr fontId="1"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topLeftCell="A145" workbookViewId="0">
      <selection activeCell="A7" sqref="A7"/>
    </sheetView>
  </sheetViews>
  <sheetFormatPr defaultColWidth="9.109375" defaultRowHeight="13.8"/>
  <sheetData>
    <row r="1" spans="1:58">
      <c r="A1" s="359" t="s">
        <v>213</v>
      </c>
      <c r="B1" s="368">
        <v>44378.333831018521</v>
      </c>
      <c r="C1" s="359"/>
      <c r="D1" s="359"/>
      <c r="E1" s="359"/>
      <c r="F1" s="368">
        <v>44348.333831018521</v>
      </c>
      <c r="G1" s="359"/>
      <c r="H1" s="359"/>
      <c r="I1" s="359"/>
      <c r="J1" s="368">
        <v>44317.333831018521</v>
      </c>
      <c r="K1" s="359"/>
      <c r="L1" s="359"/>
      <c r="M1" s="359"/>
      <c r="N1" s="368">
        <v>44287.333831018521</v>
      </c>
      <c r="O1" s="359"/>
      <c r="P1" s="359"/>
      <c r="Q1" s="359"/>
      <c r="R1" s="368">
        <v>44256.333831018521</v>
      </c>
      <c r="S1" s="359"/>
      <c r="T1" s="359"/>
      <c r="U1" s="359"/>
      <c r="V1" s="368">
        <v>44228.333831018521</v>
      </c>
      <c r="W1" s="359"/>
      <c r="X1" s="359"/>
      <c r="Y1" s="359"/>
      <c r="Z1" s="368">
        <v>44197.333831018521</v>
      </c>
      <c r="AA1" s="359"/>
      <c r="AB1" s="359"/>
      <c r="AC1" s="359"/>
      <c r="AD1" s="368">
        <v>44166.333831018521</v>
      </c>
      <c r="AE1" s="359"/>
      <c r="AF1" s="359"/>
      <c r="AG1" s="359"/>
      <c r="AH1" s="368">
        <v>44136.333831018521</v>
      </c>
      <c r="AI1" s="359"/>
      <c r="AJ1" s="359"/>
      <c r="AK1" s="359"/>
      <c r="AL1" s="368">
        <v>44105.333831018521</v>
      </c>
      <c r="AM1" s="359"/>
      <c r="AN1" s="359"/>
      <c r="AO1" s="359"/>
      <c r="AP1" s="368">
        <v>44075.333831018521</v>
      </c>
      <c r="AQ1" s="359"/>
      <c r="AR1" s="359"/>
      <c r="AS1" s="359"/>
      <c r="AT1" s="368">
        <v>44044.333831018521</v>
      </c>
      <c r="AU1" s="359"/>
      <c r="AV1" s="359"/>
      <c r="AW1" s="359"/>
      <c r="AX1" s="368">
        <v>44013.333831018521</v>
      </c>
      <c r="AY1" s="359"/>
      <c r="AZ1" s="359"/>
      <c r="BA1" s="359"/>
      <c r="BB1" s="368">
        <v>43983.333831018521</v>
      </c>
      <c r="BC1" s="359"/>
      <c r="BD1" s="359"/>
      <c r="BE1" s="359"/>
    </row>
    <row r="2" spans="1:58">
      <c r="A2" s="359"/>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c r="AX2" t="s">
        <v>214</v>
      </c>
      <c r="AY2" t="s">
        <v>215</v>
      </c>
      <c r="AZ2" t="s">
        <v>216</v>
      </c>
      <c r="BA2" t="s">
        <v>217</v>
      </c>
      <c r="BB2" t="s">
        <v>214</v>
      </c>
      <c r="BC2" t="s">
        <v>215</v>
      </c>
      <c r="BD2" t="s">
        <v>216</v>
      </c>
      <c r="BE2" t="s">
        <v>217</v>
      </c>
    </row>
    <row r="3" spans="1:58">
      <c r="A3" t="s">
        <v>662</v>
      </c>
      <c r="B3">
        <v>86</v>
      </c>
      <c r="C3">
        <v>31333</v>
      </c>
      <c r="D3">
        <v>47940</v>
      </c>
      <c r="E3" t="s">
        <v>626</v>
      </c>
      <c r="F3" t="s">
        <v>220</v>
      </c>
      <c r="G3" t="s">
        <v>220</v>
      </c>
      <c r="H3" t="s">
        <v>220</v>
      </c>
      <c r="I3" t="s">
        <v>220</v>
      </c>
      <c r="J3">
        <v>70.02</v>
      </c>
      <c r="K3">
        <v>30118</v>
      </c>
      <c r="L3">
        <v>45181</v>
      </c>
      <c r="M3" t="s">
        <v>568</v>
      </c>
      <c r="N3">
        <v>68.91</v>
      </c>
      <c r="O3">
        <v>30199</v>
      </c>
      <c r="P3">
        <v>42816</v>
      </c>
      <c r="Q3" t="s">
        <v>663</v>
      </c>
      <c r="R3">
        <v>61.03</v>
      </c>
      <c r="S3">
        <v>27952</v>
      </c>
      <c r="T3">
        <v>46853</v>
      </c>
      <c r="U3" t="s">
        <v>458</v>
      </c>
      <c r="V3">
        <v>61.28</v>
      </c>
      <c r="W3">
        <v>28453</v>
      </c>
      <c r="X3">
        <v>40816</v>
      </c>
      <c r="Y3" t="s">
        <v>489</v>
      </c>
      <c r="Z3">
        <v>63.7</v>
      </c>
      <c r="AA3">
        <v>29399</v>
      </c>
      <c r="AB3">
        <v>40610</v>
      </c>
      <c r="AC3" t="s">
        <v>664</v>
      </c>
      <c r="AD3">
        <v>64.77</v>
      </c>
      <c r="AE3">
        <v>29624</v>
      </c>
      <c r="AF3">
        <v>40618</v>
      </c>
      <c r="AG3" t="s">
        <v>635</v>
      </c>
      <c r="AH3">
        <v>66.8</v>
      </c>
      <c r="AI3">
        <v>30577</v>
      </c>
      <c r="AJ3">
        <v>40058</v>
      </c>
      <c r="AK3" t="s">
        <v>514</v>
      </c>
      <c r="AL3">
        <v>66.13</v>
      </c>
      <c r="AM3">
        <v>30012</v>
      </c>
      <c r="AN3">
        <v>39503</v>
      </c>
      <c r="AO3" t="s">
        <v>555</v>
      </c>
      <c r="AP3">
        <v>58.14</v>
      </c>
      <c r="AQ3">
        <v>27103</v>
      </c>
      <c r="AR3">
        <v>40064</v>
      </c>
      <c r="AS3" t="s">
        <v>630</v>
      </c>
      <c r="AT3">
        <v>63.18</v>
      </c>
      <c r="AU3">
        <v>29430</v>
      </c>
      <c r="AV3">
        <v>39317</v>
      </c>
      <c r="AW3" t="s">
        <v>665</v>
      </c>
    </row>
    <row r="4" spans="1:58">
      <c r="A4" t="s">
        <v>536</v>
      </c>
      <c r="B4">
        <v>56.72</v>
      </c>
      <c r="C4">
        <v>23333</v>
      </c>
      <c r="D4">
        <v>38897</v>
      </c>
      <c r="E4" t="s">
        <v>247</v>
      </c>
      <c r="F4">
        <v>57.91</v>
      </c>
      <c r="G4">
        <v>23574</v>
      </c>
      <c r="H4">
        <v>39143</v>
      </c>
      <c r="I4" t="s">
        <v>535</v>
      </c>
      <c r="J4">
        <v>58.26</v>
      </c>
      <c r="K4">
        <v>23522</v>
      </c>
      <c r="L4">
        <v>39534</v>
      </c>
      <c r="M4" t="s">
        <v>537</v>
      </c>
      <c r="N4">
        <v>60.11</v>
      </c>
      <c r="O4">
        <v>24589</v>
      </c>
      <c r="P4">
        <v>38529</v>
      </c>
      <c r="Q4" t="s">
        <v>323</v>
      </c>
      <c r="R4">
        <v>52.59</v>
      </c>
      <c r="S4">
        <v>21721</v>
      </c>
      <c r="T4">
        <v>38136</v>
      </c>
      <c r="U4" t="s">
        <v>219</v>
      </c>
      <c r="V4">
        <v>48.92</v>
      </c>
      <c r="W4">
        <v>20486</v>
      </c>
      <c r="X4">
        <v>37431</v>
      </c>
      <c r="Y4" t="s">
        <v>362</v>
      </c>
      <c r="Z4">
        <v>51.18</v>
      </c>
      <c r="AA4">
        <v>20892</v>
      </c>
      <c r="AB4">
        <v>37614</v>
      </c>
      <c r="AC4" t="s">
        <v>350</v>
      </c>
      <c r="AD4">
        <v>53.04</v>
      </c>
      <c r="AE4">
        <v>21283</v>
      </c>
      <c r="AF4">
        <v>37699</v>
      </c>
      <c r="AG4" t="s">
        <v>538</v>
      </c>
      <c r="AH4">
        <v>54.4</v>
      </c>
      <c r="AI4">
        <v>21500</v>
      </c>
      <c r="AJ4">
        <v>37228</v>
      </c>
      <c r="AK4" t="s">
        <v>445</v>
      </c>
      <c r="AL4">
        <v>56.54</v>
      </c>
      <c r="AM4">
        <v>20890</v>
      </c>
      <c r="AN4">
        <v>36959</v>
      </c>
      <c r="AO4" t="s">
        <v>504</v>
      </c>
      <c r="AP4">
        <v>52.44</v>
      </c>
      <c r="AQ4">
        <v>19858</v>
      </c>
      <c r="AR4">
        <v>36267</v>
      </c>
      <c r="AS4" t="s">
        <v>321</v>
      </c>
      <c r="AT4">
        <v>51.4</v>
      </c>
      <c r="AU4">
        <v>19847</v>
      </c>
      <c r="AV4">
        <v>36075</v>
      </c>
      <c r="AW4" t="s">
        <v>319</v>
      </c>
    </row>
    <row r="5" spans="1:58">
      <c r="A5" t="s">
        <v>590</v>
      </c>
      <c r="B5">
        <v>64.34</v>
      </c>
      <c r="C5">
        <v>19483</v>
      </c>
      <c r="D5">
        <v>43177</v>
      </c>
      <c r="E5" t="s">
        <v>591</v>
      </c>
      <c r="F5">
        <v>60.46</v>
      </c>
      <c r="G5">
        <v>20845</v>
      </c>
      <c r="H5">
        <v>43393</v>
      </c>
      <c r="I5" t="s">
        <v>408</v>
      </c>
      <c r="J5">
        <v>62.15</v>
      </c>
      <c r="K5">
        <v>21611</v>
      </c>
      <c r="L5">
        <v>43430</v>
      </c>
      <c r="M5" t="s">
        <v>571</v>
      </c>
      <c r="N5">
        <v>61.03</v>
      </c>
      <c r="O5">
        <v>21148</v>
      </c>
      <c r="P5">
        <v>42025</v>
      </c>
      <c r="Q5" t="s">
        <v>490</v>
      </c>
      <c r="R5">
        <v>58.5</v>
      </c>
      <c r="S5">
        <v>19827</v>
      </c>
      <c r="T5">
        <v>43065</v>
      </c>
      <c r="U5" t="s">
        <v>333</v>
      </c>
      <c r="V5">
        <v>54.29</v>
      </c>
      <c r="W5">
        <v>19618</v>
      </c>
      <c r="X5">
        <v>42242</v>
      </c>
      <c r="Y5" t="s">
        <v>370</v>
      </c>
      <c r="Z5">
        <v>56.25</v>
      </c>
      <c r="AA5">
        <v>19733</v>
      </c>
      <c r="AB5">
        <v>41242</v>
      </c>
      <c r="AC5" t="s">
        <v>417</v>
      </c>
      <c r="AD5">
        <v>56.54</v>
      </c>
      <c r="AE5">
        <v>19692</v>
      </c>
      <c r="AF5">
        <v>40526</v>
      </c>
      <c r="AG5" t="s">
        <v>225</v>
      </c>
      <c r="AH5">
        <v>53.8</v>
      </c>
      <c r="AI5">
        <v>18163</v>
      </c>
      <c r="AJ5">
        <v>40890</v>
      </c>
      <c r="AK5" t="s">
        <v>224</v>
      </c>
      <c r="AL5">
        <v>59.03</v>
      </c>
      <c r="AM5">
        <v>19013</v>
      </c>
      <c r="AN5">
        <v>39149</v>
      </c>
      <c r="AO5" t="s">
        <v>244</v>
      </c>
      <c r="AP5">
        <v>59.32</v>
      </c>
      <c r="AQ5">
        <v>19347</v>
      </c>
      <c r="AR5">
        <v>39244</v>
      </c>
      <c r="AS5" t="s">
        <v>273</v>
      </c>
      <c r="AT5">
        <v>57.46</v>
      </c>
      <c r="AU5">
        <v>19741</v>
      </c>
      <c r="AV5">
        <v>39207</v>
      </c>
      <c r="AW5" t="s">
        <v>348</v>
      </c>
    </row>
    <row r="6" spans="1:58" s="73" customFormat="1">
      <c r="A6" s="73" t="s">
        <v>211</v>
      </c>
      <c r="B6" s="73">
        <v>57.5</v>
      </c>
      <c r="C6" s="73">
        <v>11350</v>
      </c>
      <c r="D6" s="73">
        <v>45020</v>
      </c>
      <c r="E6" s="73" t="s">
        <v>459</v>
      </c>
      <c r="F6" s="73">
        <v>55.41</v>
      </c>
      <c r="G6" s="73">
        <v>10004</v>
      </c>
      <c r="H6" s="73">
        <v>38579</v>
      </c>
      <c r="I6" s="73" t="s">
        <v>523</v>
      </c>
      <c r="J6" s="73">
        <v>59.54</v>
      </c>
      <c r="K6" s="73">
        <v>10705</v>
      </c>
      <c r="L6" s="73">
        <v>39715</v>
      </c>
      <c r="M6" s="73" t="s">
        <v>416</v>
      </c>
      <c r="N6" s="73">
        <v>57.22</v>
      </c>
      <c r="O6" s="73">
        <v>11131</v>
      </c>
      <c r="P6" s="73">
        <v>36388</v>
      </c>
      <c r="Q6" s="73" t="s">
        <v>377</v>
      </c>
      <c r="R6" s="73">
        <v>48.39</v>
      </c>
      <c r="S6" s="73">
        <v>13165</v>
      </c>
      <c r="T6" s="73">
        <v>36159</v>
      </c>
      <c r="U6" s="73" t="s">
        <v>521</v>
      </c>
      <c r="V6" s="73">
        <v>45.18</v>
      </c>
      <c r="W6" s="73">
        <v>12200</v>
      </c>
      <c r="X6" s="73">
        <v>34923</v>
      </c>
      <c r="Y6" s="73" t="s">
        <v>427</v>
      </c>
      <c r="Z6" s="73">
        <v>43.48</v>
      </c>
      <c r="AA6" s="73">
        <v>10935</v>
      </c>
      <c r="AB6" s="73">
        <v>34577</v>
      </c>
      <c r="AC6" s="73" t="s">
        <v>373</v>
      </c>
      <c r="AD6" s="73">
        <v>45.8</v>
      </c>
      <c r="AE6" s="73">
        <v>11182</v>
      </c>
      <c r="AF6" s="73">
        <v>37534</v>
      </c>
      <c r="AG6" s="73" t="s">
        <v>400</v>
      </c>
      <c r="AH6" s="73">
        <v>46.67</v>
      </c>
      <c r="AI6" s="73">
        <v>11732</v>
      </c>
      <c r="AJ6" s="73">
        <v>37604</v>
      </c>
      <c r="AK6" s="73" t="s">
        <v>540</v>
      </c>
      <c r="AL6" s="73">
        <v>44.24</v>
      </c>
      <c r="AM6" s="73">
        <v>11484</v>
      </c>
      <c r="AN6" s="73">
        <v>57934</v>
      </c>
      <c r="AO6" s="73" t="s">
        <v>559</v>
      </c>
      <c r="AP6" s="73">
        <v>45.4</v>
      </c>
      <c r="AQ6" s="73">
        <v>11407</v>
      </c>
      <c r="AR6" s="73">
        <v>54801</v>
      </c>
      <c r="AS6" s="73" t="s">
        <v>560</v>
      </c>
      <c r="AT6" s="73">
        <v>48.14</v>
      </c>
      <c r="AU6" s="73">
        <v>13019</v>
      </c>
      <c r="AV6" s="73">
        <v>46944</v>
      </c>
      <c r="AW6" s="73" t="s">
        <v>561</v>
      </c>
      <c r="AX6">
        <v>50.61</v>
      </c>
      <c r="AY6">
        <v>13108</v>
      </c>
      <c r="AZ6">
        <v>46037</v>
      </c>
      <c r="BA6" t="s">
        <v>698</v>
      </c>
      <c r="BB6">
        <v>49.6</v>
      </c>
      <c r="BC6">
        <v>13694</v>
      </c>
      <c r="BD6">
        <v>46787</v>
      </c>
      <c r="BE6" t="s">
        <v>699</v>
      </c>
      <c r="BF6"/>
    </row>
    <row r="7" spans="1:58" s="73" customFormat="1">
      <c r="A7" s="73" t="s">
        <v>697</v>
      </c>
      <c r="B7" s="73">
        <v>55.9</v>
      </c>
      <c r="C7" s="73">
        <v>7574</v>
      </c>
      <c r="D7" s="73">
        <v>43078</v>
      </c>
      <c r="E7" s="73" t="s">
        <v>312</v>
      </c>
      <c r="F7" s="73">
        <v>56.78</v>
      </c>
      <c r="G7" s="73">
        <v>8162</v>
      </c>
      <c r="H7" s="73">
        <v>42579</v>
      </c>
      <c r="I7" s="73" t="s">
        <v>396</v>
      </c>
      <c r="J7" s="73">
        <v>56.68</v>
      </c>
      <c r="K7" s="73">
        <v>7641</v>
      </c>
      <c r="L7" s="73">
        <v>42271</v>
      </c>
      <c r="M7" s="73" t="s">
        <v>335</v>
      </c>
      <c r="N7" s="73">
        <v>56.27</v>
      </c>
      <c r="O7" s="73">
        <v>7251</v>
      </c>
      <c r="P7" s="73">
        <v>41930</v>
      </c>
      <c r="Q7" s="73" t="s">
        <v>335</v>
      </c>
      <c r="R7" s="73">
        <v>53.46</v>
      </c>
      <c r="S7" s="73">
        <v>7271</v>
      </c>
      <c r="T7" s="73">
        <v>41839</v>
      </c>
      <c r="U7" s="73" t="s">
        <v>459</v>
      </c>
      <c r="V7" s="73">
        <v>52.56</v>
      </c>
      <c r="W7" s="73">
        <v>7777</v>
      </c>
      <c r="X7" s="73">
        <v>41593</v>
      </c>
      <c r="Y7" s="73" t="s">
        <v>404</v>
      </c>
      <c r="Z7" s="73">
        <v>52.16</v>
      </c>
      <c r="AA7" s="73">
        <v>7450</v>
      </c>
      <c r="AB7" s="73">
        <v>41658</v>
      </c>
      <c r="AC7" s="73" t="s">
        <v>508</v>
      </c>
      <c r="AD7" s="73">
        <v>52.4</v>
      </c>
      <c r="AE7" s="73">
        <v>7620</v>
      </c>
      <c r="AF7" s="73">
        <v>41479</v>
      </c>
      <c r="AG7" s="73" t="s">
        <v>404</v>
      </c>
      <c r="AH7" s="73">
        <v>54.93</v>
      </c>
      <c r="AI7" s="73">
        <v>7723</v>
      </c>
      <c r="AJ7" s="73">
        <v>41541</v>
      </c>
      <c r="AK7" s="73" t="s">
        <v>398</v>
      </c>
      <c r="AL7" s="73">
        <v>57.5</v>
      </c>
      <c r="AM7" s="73">
        <v>7955</v>
      </c>
      <c r="AN7" s="73">
        <v>41557</v>
      </c>
      <c r="AO7" s="73" t="s">
        <v>426</v>
      </c>
      <c r="AP7" s="73">
        <v>55.74</v>
      </c>
      <c r="AQ7" s="73">
        <v>7945</v>
      </c>
      <c r="AR7" s="73">
        <v>41814</v>
      </c>
      <c r="AS7" s="73" t="s">
        <v>356</v>
      </c>
      <c r="AT7" s="73">
        <v>53.77</v>
      </c>
      <c r="AU7" s="73">
        <v>7153</v>
      </c>
      <c r="AV7" s="73">
        <v>41475</v>
      </c>
      <c r="AW7" s="73" t="s">
        <v>397</v>
      </c>
      <c r="AX7">
        <v>53.46</v>
      </c>
      <c r="AY7">
        <v>6808</v>
      </c>
      <c r="AZ7">
        <v>40798</v>
      </c>
      <c r="BA7" t="s">
        <v>372</v>
      </c>
      <c r="BB7">
        <v>54.56</v>
      </c>
      <c r="BC7">
        <v>7368</v>
      </c>
      <c r="BD7">
        <v>40672</v>
      </c>
      <c r="BE7" t="s">
        <v>335</v>
      </c>
    </row>
    <row r="8" spans="1:58">
      <c r="A8" t="s">
        <v>346</v>
      </c>
      <c r="B8">
        <v>46.42</v>
      </c>
      <c r="C8">
        <v>4939</v>
      </c>
      <c r="D8">
        <v>33070</v>
      </c>
      <c r="E8" t="s">
        <v>267</v>
      </c>
      <c r="F8">
        <v>42.73</v>
      </c>
      <c r="G8">
        <v>4760</v>
      </c>
      <c r="H8">
        <v>32925</v>
      </c>
      <c r="I8" t="s">
        <v>312</v>
      </c>
      <c r="J8">
        <v>41.42</v>
      </c>
      <c r="K8">
        <v>4171</v>
      </c>
      <c r="L8">
        <v>33128</v>
      </c>
      <c r="M8" t="s">
        <v>278</v>
      </c>
      <c r="N8">
        <v>41.21</v>
      </c>
      <c r="O8">
        <v>3520</v>
      </c>
      <c r="P8">
        <v>33005</v>
      </c>
      <c r="Q8" t="s">
        <v>347</v>
      </c>
      <c r="R8">
        <v>47.85</v>
      </c>
      <c r="S8">
        <v>3236</v>
      </c>
      <c r="T8">
        <v>32676</v>
      </c>
      <c r="U8" t="s">
        <v>348</v>
      </c>
      <c r="V8">
        <v>40.58</v>
      </c>
      <c r="W8">
        <v>3276</v>
      </c>
      <c r="X8">
        <v>34885</v>
      </c>
      <c r="Y8" t="s">
        <v>349</v>
      </c>
      <c r="Z8" t="s">
        <v>220</v>
      </c>
      <c r="AA8" t="s">
        <v>220</v>
      </c>
      <c r="AB8" t="s">
        <v>220</v>
      </c>
      <c r="AC8" t="s">
        <v>220</v>
      </c>
      <c r="AD8">
        <v>39.93</v>
      </c>
      <c r="AE8">
        <v>4189</v>
      </c>
      <c r="AF8">
        <v>31374</v>
      </c>
      <c r="AG8" t="s">
        <v>239</v>
      </c>
      <c r="AH8">
        <v>40.49</v>
      </c>
      <c r="AI8">
        <v>4137</v>
      </c>
      <c r="AJ8">
        <v>29754</v>
      </c>
      <c r="AK8" t="s">
        <v>350</v>
      </c>
      <c r="AL8">
        <v>40.92</v>
      </c>
      <c r="AM8">
        <v>3533</v>
      </c>
      <c r="AN8">
        <v>29381</v>
      </c>
      <c r="AO8" t="s">
        <v>351</v>
      </c>
      <c r="AP8">
        <v>44.21</v>
      </c>
      <c r="AQ8">
        <v>4244</v>
      </c>
      <c r="AR8">
        <v>30375</v>
      </c>
      <c r="AS8" t="s">
        <v>352</v>
      </c>
      <c r="AT8">
        <v>56.91</v>
      </c>
      <c r="AU8">
        <v>4767</v>
      </c>
      <c r="AV8">
        <v>31684</v>
      </c>
      <c r="AW8" t="s">
        <v>353</v>
      </c>
    </row>
    <row r="9" spans="1:58" s="73" customFormat="1">
      <c r="A9" s="73" t="s">
        <v>212</v>
      </c>
      <c r="B9" s="73">
        <v>43.85</v>
      </c>
      <c r="C9" s="73">
        <v>4429</v>
      </c>
      <c r="D9" s="73">
        <v>33393</v>
      </c>
      <c r="E9" s="73" t="s">
        <v>265</v>
      </c>
      <c r="F9" s="73">
        <v>42.73</v>
      </c>
      <c r="G9" s="73">
        <v>4935</v>
      </c>
      <c r="H9" s="73">
        <v>31680</v>
      </c>
      <c r="I9" s="73" t="s">
        <v>266</v>
      </c>
      <c r="J9" s="73">
        <v>44.99</v>
      </c>
      <c r="K9" s="73">
        <v>4510</v>
      </c>
      <c r="L9" s="73">
        <v>32052</v>
      </c>
      <c r="M9" s="73" t="s">
        <v>267</v>
      </c>
      <c r="N9" s="73">
        <v>43.91</v>
      </c>
      <c r="O9" s="73">
        <v>4266</v>
      </c>
      <c r="P9" s="73">
        <v>31119</v>
      </c>
      <c r="Q9" s="73" t="s">
        <v>268</v>
      </c>
      <c r="R9" s="73">
        <v>41.05</v>
      </c>
      <c r="S9" s="73">
        <v>4941</v>
      </c>
      <c r="T9" s="73">
        <v>30019</v>
      </c>
      <c r="U9" s="73" t="s">
        <v>269</v>
      </c>
      <c r="V9" s="73">
        <v>40.729999999999997</v>
      </c>
      <c r="W9" s="73">
        <v>4815</v>
      </c>
      <c r="X9" s="73">
        <v>29449</v>
      </c>
      <c r="Y9" s="73" t="s">
        <v>241</v>
      </c>
      <c r="Z9" s="73">
        <v>40.65</v>
      </c>
      <c r="AA9" s="73">
        <v>5175</v>
      </c>
      <c r="AB9" s="73">
        <v>30578</v>
      </c>
      <c r="AC9" s="73" t="s">
        <v>270</v>
      </c>
      <c r="AD9" s="73">
        <v>41.84</v>
      </c>
      <c r="AE9" s="73">
        <v>5587</v>
      </c>
      <c r="AF9" s="73">
        <v>30252</v>
      </c>
      <c r="AG9" s="73" t="s">
        <v>241</v>
      </c>
      <c r="AH9" s="73">
        <v>41.41</v>
      </c>
      <c r="AI9" s="73">
        <v>4870</v>
      </c>
      <c r="AJ9" s="73">
        <v>29941</v>
      </c>
      <c r="AK9" s="73" t="s">
        <v>241</v>
      </c>
      <c r="AL9" s="73">
        <v>39.299999999999997</v>
      </c>
      <c r="AM9" s="73">
        <v>5182</v>
      </c>
      <c r="AN9" s="73">
        <v>29775</v>
      </c>
      <c r="AO9" s="73" t="s">
        <v>271</v>
      </c>
      <c r="AP9" s="73">
        <v>41.23</v>
      </c>
      <c r="AQ9" s="73">
        <v>4915</v>
      </c>
      <c r="AR9" s="73">
        <v>29761</v>
      </c>
      <c r="AS9" s="73" t="s">
        <v>272</v>
      </c>
      <c r="AT9" s="73">
        <v>41.63</v>
      </c>
      <c r="AU9" s="73">
        <v>5060</v>
      </c>
      <c r="AV9" s="73">
        <v>27546</v>
      </c>
      <c r="AW9" s="73" t="s">
        <v>273</v>
      </c>
      <c r="AX9">
        <v>41.17</v>
      </c>
      <c r="AY9">
        <v>4782</v>
      </c>
      <c r="AZ9">
        <v>27560</v>
      </c>
      <c r="BA9" t="s">
        <v>318</v>
      </c>
      <c r="BB9">
        <v>41.45</v>
      </c>
      <c r="BC9">
        <v>4674</v>
      </c>
      <c r="BD9">
        <v>26815</v>
      </c>
      <c r="BE9" t="s">
        <v>517</v>
      </c>
    </row>
    <row r="10" spans="1:58" s="73" customFormat="1">
      <c r="A10" s="73" t="s">
        <v>210</v>
      </c>
      <c r="B10" s="73">
        <v>45.24</v>
      </c>
      <c r="C10" s="73">
        <v>3871</v>
      </c>
      <c r="D10" s="73">
        <v>30741</v>
      </c>
      <c r="E10" s="73" t="s">
        <v>317</v>
      </c>
      <c r="F10" s="73">
        <v>45.62</v>
      </c>
      <c r="G10" s="73">
        <v>3540</v>
      </c>
      <c r="H10" s="73">
        <v>30546</v>
      </c>
      <c r="I10" s="73" t="s">
        <v>318</v>
      </c>
      <c r="J10" s="73">
        <v>43.5</v>
      </c>
      <c r="K10" s="73">
        <v>3462</v>
      </c>
      <c r="L10" s="73">
        <v>30524</v>
      </c>
      <c r="M10" s="73" t="s">
        <v>319</v>
      </c>
      <c r="N10" s="73">
        <v>43.27</v>
      </c>
      <c r="O10" s="73">
        <v>3295</v>
      </c>
      <c r="P10" s="73">
        <v>30426</v>
      </c>
      <c r="Q10" s="73" t="s">
        <v>320</v>
      </c>
      <c r="R10" s="73">
        <v>41.99</v>
      </c>
      <c r="S10" s="73">
        <v>3321</v>
      </c>
      <c r="T10" s="73">
        <v>29047</v>
      </c>
      <c r="U10" s="73" t="s">
        <v>321</v>
      </c>
      <c r="V10" s="73">
        <v>40.94</v>
      </c>
      <c r="W10" s="73">
        <v>3341</v>
      </c>
      <c r="X10" s="73">
        <v>28354</v>
      </c>
      <c r="Y10" s="73" t="s">
        <v>322</v>
      </c>
      <c r="Z10" s="73">
        <v>42.1</v>
      </c>
      <c r="AA10" s="73">
        <v>3137</v>
      </c>
      <c r="AB10" s="73">
        <v>26961</v>
      </c>
      <c r="AC10" s="73" t="s">
        <v>323</v>
      </c>
      <c r="AD10" s="73">
        <v>41.41</v>
      </c>
      <c r="AE10" s="73">
        <v>3104</v>
      </c>
      <c r="AF10" s="73">
        <v>28226</v>
      </c>
      <c r="AG10" s="73" t="s">
        <v>324</v>
      </c>
      <c r="AH10" s="73">
        <v>40.909999999999997</v>
      </c>
      <c r="AI10" s="73">
        <v>2930</v>
      </c>
      <c r="AJ10" s="73">
        <v>26182</v>
      </c>
      <c r="AK10" s="73" t="s">
        <v>325</v>
      </c>
      <c r="AL10" s="73">
        <v>41.89</v>
      </c>
      <c r="AM10" s="73">
        <v>3120</v>
      </c>
      <c r="AN10" s="73">
        <v>27345</v>
      </c>
      <c r="AO10" s="73" t="s">
        <v>326</v>
      </c>
      <c r="AP10" s="73">
        <v>43.17</v>
      </c>
      <c r="AQ10" s="73">
        <v>3202</v>
      </c>
      <c r="AR10" s="73">
        <v>27684</v>
      </c>
      <c r="AS10" s="73" t="s">
        <v>327</v>
      </c>
      <c r="AT10" s="73">
        <v>42.61</v>
      </c>
      <c r="AU10" s="73">
        <v>3480</v>
      </c>
      <c r="AV10" s="73">
        <v>27295</v>
      </c>
      <c r="AW10" s="73" t="s">
        <v>323</v>
      </c>
      <c r="AX10">
        <v>41.46</v>
      </c>
      <c r="AY10">
        <v>3299</v>
      </c>
      <c r="AZ10">
        <v>25858</v>
      </c>
      <c r="BA10" t="s">
        <v>653</v>
      </c>
      <c r="BB10">
        <v>42.15</v>
      </c>
      <c r="BC10">
        <v>3382</v>
      </c>
      <c r="BD10">
        <v>26875</v>
      </c>
      <c r="BE10" t="s">
        <v>664</v>
      </c>
    </row>
    <row r="11" spans="1:58">
      <c r="A11" t="s">
        <v>230</v>
      </c>
      <c r="B11">
        <v>40.46</v>
      </c>
      <c r="C11">
        <v>3859</v>
      </c>
      <c r="D11">
        <v>35509</v>
      </c>
      <c r="E11" t="s">
        <v>231</v>
      </c>
      <c r="F11">
        <v>41.08</v>
      </c>
      <c r="G11">
        <v>3359</v>
      </c>
      <c r="H11">
        <v>35643</v>
      </c>
      <c r="I11" t="s">
        <v>232</v>
      </c>
      <c r="J11">
        <v>41.75</v>
      </c>
      <c r="K11">
        <v>3354</v>
      </c>
      <c r="L11">
        <v>35946</v>
      </c>
      <c r="M11" t="s">
        <v>233</v>
      </c>
      <c r="N11">
        <v>40.25</v>
      </c>
      <c r="O11">
        <v>3657</v>
      </c>
      <c r="P11">
        <v>36151</v>
      </c>
      <c r="Q11" t="s">
        <v>234</v>
      </c>
      <c r="R11">
        <v>40.520000000000003</v>
      </c>
      <c r="S11">
        <v>3813</v>
      </c>
      <c r="T11">
        <v>33693</v>
      </c>
      <c r="U11" t="s">
        <v>235</v>
      </c>
      <c r="V11">
        <v>40.26</v>
      </c>
      <c r="W11">
        <v>3883</v>
      </c>
      <c r="X11">
        <v>33622</v>
      </c>
      <c r="Y11" t="s">
        <v>236</v>
      </c>
      <c r="Z11">
        <v>41.1</v>
      </c>
      <c r="AA11">
        <v>3579</v>
      </c>
      <c r="AB11">
        <v>33289</v>
      </c>
      <c r="AC11" t="s">
        <v>237</v>
      </c>
      <c r="AD11">
        <v>39.979999999999997</v>
      </c>
      <c r="AE11">
        <v>3464</v>
      </c>
      <c r="AF11">
        <v>33495</v>
      </c>
      <c r="AG11" t="s">
        <v>238</v>
      </c>
      <c r="AH11">
        <v>41.92</v>
      </c>
      <c r="AI11">
        <v>3730</v>
      </c>
      <c r="AJ11">
        <v>32930</v>
      </c>
      <c r="AK11" t="s">
        <v>239</v>
      </c>
      <c r="AL11">
        <v>40.68</v>
      </c>
      <c r="AM11">
        <v>3608</v>
      </c>
      <c r="AN11">
        <v>34330</v>
      </c>
      <c r="AO11" t="s">
        <v>240</v>
      </c>
      <c r="AP11">
        <v>45.87</v>
      </c>
      <c r="AQ11">
        <v>3895</v>
      </c>
      <c r="AR11">
        <v>33203</v>
      </c>
      <c r="AS11" t="s">
        <v>241</v>
      </c>
      <c r="AT11">
        <v>39.68</v>
      </c>
      <c r="AU11">
        <v>3556</v>
      </c>
      <c r="AV11">
        <v>33544</v>
      </c>
      <c r="AW11" t="s">
        <v>242</v>
      </c>
    </row>
    <row r="12" spans="1:58">
      <c r="A12" t="s">
        <v>218</v>
      </c>
      <c r="B12">
        <v>38.54</v>
      </c>
      <c r="C12">
        <v>2590</v>
      </c>
      <c r="D12">
        <v>27943</v>
      </c>
      <c r="E12" t="s">
        <v>219</v>
      </c>
      <c r="F12" t="s">
        <v>220</v>
      </c>
      <c r="G12" t="s">
        <v>220</v>
      </c>
      <c r="H12" t="s">
        <v>220</v>
      </c>
      <c r="I12" t="s">
        <v>220</v>
      </c>
      <c r="J12">
        <v>37.75</v>
      </c>
      <c r="K12">
        <v>2379</v>
      </c>
      <c r="L12">
        <v>27852</v>
      </c>
      <c r="M12" t="s">
        <v>221</v>
      </c>
      <c r="N12">
        <v>39.409999999999997</v>
      </c>
      <c r="O12">
        <v>3521</v>
      </c>
      <c r="P12">
        <v>27606</v>
      </c>
      <c r="Q12" t="s">
        <v>222</v>
      </c>
      <c r="R12">
        <v>36.630000000000003</v>
      </c>
      <c r="S12">
        <v>2200</v>
      </c>
      <c r="T12">
        <v>28809</v>
      </c>
      <c r="U12" t="s">
        <v>223</v>
      </c>
      <c r="V12">
        <v>39.56</v>
      </c>
      <c r="W12">
        <v>2378</v>
      </c>
      <c r="X12">
        <v>30083</v>
      </c>
      <c r="Y12" t="s">
        <v>224</v>
      </c>
      <c r="Z12">
        <v>39.119999999999997</v>
      </c>
      <c r="AA12">
        <v>2480</v>
      </c>
      <c r="AB12">
        <v>28033</v>
      </c>
      <c r="AC12" t="s">
        <v>225</v>
      </c>
      <c r="AD12">
        <v>38.26</v>
      </c>
      <c r="AE12">
        <v>2337</v>
      </c>
      <c r="AF12">
        <v>29076</v>
      </c>
      <c r="AG12" t="s">
        <v>226</v>
      </c>
      <c r="AH12">
        <v>39.9</v>
      </c>
      <c r="AI12">
        <v>2439</v>
      </c>
      <c r="AJ12">
        <v>26900</v>
      </c>
      <c r="AK12" t="s">
        <v>227</v>
      </c>
      <c r="AL12">
        <v>43.11</v>
      </c>
      <c r="AM12">
        <v>2649</v>
      </c>
      <c r="AN12">
        <v>27235</v>
      </c>
      <c r="AO12" t="s">
        <v>228</v>
      </c>
      <c r="AP12">
        <v>37.380000000000003</v>
      </c>
      <c r="AQ12">
        <v>2423</v>
      </c>
      <c r="AR12">
        <v>26702</v>
      </c>
      <c r="AS12" t="s">
        <v>229</v>
      </c>
      <c r="AT12" t="s">
        <v>220</v>
      </c>
      <c r="AU12" t="s">
        <v>220</v>
      </c>
      <c r="AV12" t="s">
        <v>220</v>
      </c>
      <c r="AW12" t="s">
        <v>220</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A24" sqref="A24"/>
    </sheetView>
  </sheetViews>
  <sheetFormatPr defaultColWidth="8.88671875" defaultRowHeight="13.8"/>
  <cols>
    <col min="1" max="1" width="33.6640625" customWidth="1"/>
    <col min="2" max="13" width="20" customWidth="1"/>
  </cols>
  <sheetData>
    <row r="1" spans="1:49">
      <c r="A1" s="359" t="s">
        <v>213</v>
      </c>
      <c r="B1" s="368">
        <v>44378.333831018521</v>
      </c>
      <c r="C1" s="359"/>
      <c r="D1" s="359"/>
      <c r="E1" s="359"/>
      <c r="F1" s="368">
        <v>44348.333831018521</v>
      </c>
      <c r="G1" s="359"/>
      <c r="H1" s="359"/>
      <c r="I1" s="359"/>
      <c r="J1" s="368">
        <v>44317.333831018521</v>
      </c>
      <c r="K1" s="359"/>
      <c r="L1" s="359"/>
      <c r="M1" s="359"/>
      <c r="N1" s="368">
        <v>44287.333831018521</v>
      </c>
      <c r="O1" s="359"/>
      <c r="P1" s="359"/>
      <c r="Q1" s="359"/>
      <c r="R1" s="368">
        <v>44256.333831018521</v>
      </c>
      <c r="S1" s="359"/>
      <c r="T1" s="359"/>
      <c r="U1" s="359"/>
      <c r="V1" s="368">
        <v>44228.333831018521</v>
      </c>
      <c r="W1" s="359"/>
      <c r="X1" s="359"/>
      <c r="Y1" s="359"/>
      <c r="Z1" s="368">
        <v>44197.333831018521</v>
      </c>
      <c r="AA1" s="359"/>
      <c r="AB1" s="359"/>
      <c r="AC1" s="359"/>
      <c r="AD1" s="368">
        <v>44166.333831018521</v>
      </c>
      <c r="AE1" s="359"/>
      <c r="AF1" s="359"/>
      <c r="AG1" s="359"/>
      <c r="AH1" s="368">
        <v>44136.333831018521</v>
      </c>
      <c r="AI1" s="359"/>
      <c r="AJ1" s="359"/>
      <c r="AK1" s="359"/>
      <c r="AL1" s="368">
        <v>44105.333831018521</v>
      </c>
      <c r="AM1" s="359"/>
      <c r="AN1" s="359"/>
      <c r="AO1" s="359"/>
      <c r="AP1" s="368">
        <v>44075.333831018521</v>
      </c>
      <c r="AQ1" s="359"/>
      <c r="AR1" s="359"/>
      <c r="AS1" s="359"/>
      <c r="AT1" s="368">
        <v>44044.333831018521</v>
      </c>
      <c r="AU1" s="359"/>
      <c r="AV1" s="359"/>
      <c r="AW1" s="359"/>
    </row>
    <row r="2" spans="1:49">
      <c r="A2" s="359"/>
      <c r="B2" t="s">
        <v>214</v>
      </c>
      <c r="C2" t="s">
        <v>215</v>
      </c>
      <c r="D2" t="s">
        <v>216</v>
      </c>
      <c r="E2" t="s">
        <v>217</v>
      </c>
      <c r="F2" t="s">
        <v>214</v>
      </c>
      <c r="G2" t="s">
        <v>215</v>
      </c>
      <c r="H2" t="s">
        <v>216</v>
      </c>
      <c r="I2" t="s">
        <v>217</v>
      </c>
      <c r="J2" t="s">
        <v>214</v>
      </c>
      <c r="K2" t="s">
        <v>215</v>
      </c>
      <c r="L2" t="s">
        <v>216</v>
      </c>
      <c r="M2" t="s">
        <v>217</v>
      </c>
      <c r="N2" t="s">
        <v>214</v>
      </c>
      <c r="O2" t="s">
        <v>215</v>
      </c>
      <c r="P2" t="s">
        <v>216</v>
      </c>
      <c r="Q2" t="s">
        <v>217</v>
      </c>
      <c r="R2" t="s">
        <v>214</v>
      </c>
      <c r="S2" t="s">
        <v>215</v>
      </c>
      <c r="T2" t="s">
        <v>216</v>
      </c>
      <c r="U2" t="s">
        <v>217</v>
      </c>
      <c r="V2" t="s">
        <v>214</v>
      </c>
      <c r="W2" t="s">
        <v>215</v>
      </c>
      <c r="X2" t="s">
        <v>216</v>
      </c>
      <c r="Y2" t="s">
        <v>217</v>
      </c>
      <c r="Z2" t="s">
        <v>214</v>
      </c>
      <c r="AA2" t="s">
        <v>215</v>
      </c>
      <c r="AB2" t="s">
        <v>216</v>
      </c>
      <c r="AC2" t="s">
        <v>217</v>
      </c>
      <c r="AD2" t="s">
        <v>214</v>
      </c>
      <c r="AE2" t="s">
        <v>215</v>
      </c>
      <c r="AF2" t="s">
        <v>216</v>
      </c>
      <c r="AG2" t="s">
        <v>217</v>
      </c>
      <c r="AH2" t="s">
        <v>214</v>
      </c>
      <c r="AI2" t="s">
        <v>215</v>
      </c>
      <c r="AJ2" t="s">
        <v>216</v>
      </c>
      <c r="AK2" t="s">
        <v>217</v>
      </c>
      <c r="AL2" t="s">
        <v>214</v>
      </c>
      <c r="AM2" t="s">
        <v>215</v>
      </c>
      <c r="AN2" t="s">
        <v>216</v>
      </c>
      <c r="AO2" t="s">
        <v>217</v>
      </c>
      <c r="AP2" t="s">
        <v>214</v>
      </c>
      <c r="AQ2" t="s">
        <v>215</v>
      </c>
      <c r="AR2" t="s">
        <v>216</v>
      </c>
      <c r="AS2" t="s">
        <v>217</v>
      </c>
      <c r="AT2" t="s">
        <v>214</v>
      </c>
      <c r="AU2" t="s">
        <v>215</v>
      </c>
      <c r="AV2" t="s">
        <v>216</v>
      </c>
      <c r="AW2" t="s">
        <v>217</v>
      </c>
    </row>
    <row r="3" spans="1:49">
      <c r="A3" t="s">
        <v>218</v>
      </c>
      <c r="B3">
        <v>38.54</v>
      </c>
      <c r="C3">
        <v>2590</v>
      </c>
      <c r="D3">
        <v>27943</v>
      </c>
      <c r="E3" t="s">
        <v>219</v>
      </c>
      <c r="F3" t="s">
        <v>220</v>
      </c>
      <c r="G3" t="s">
        <v>220</v>
      </c>
      <c r="H3" t="s">
        <v>220</v>
      </c>
      <c r="I3" t="s">
        <v>220</v>
      </c>
      <c r="J3">
        <v>37.75</v>
      </c>
      <c r="K3">
        <v>2379</v>
      </c>
      <c r="L3">
        <v>27852</v>
      </c>
      <c r="M3" t="s">
        <v>221</v>
      </c>
      <c r="N3">
        <v>39.409999999999997</v>
      </c>
      <c r="O3">
        <v>3521</v>
      </c>
      <c r="P3">
        <v>27606</v>
      </c>
      <c r="Q3" t="s">
        <v>222</v>
      </c>
      <c r="R3">
        <v>36.630000000000003</v>
      </c>
      <c r="S3">
        <v>2200</v>
      </c>
      <c r="T3">
        <v>28809</v>
      </c>
      <c r="U3" t="s">
        <v>223</v>
      </c>
      <c r="V3">
        <v>39.56</v>
      </c>
      <c r="W3">
        <v>2378</v>
      </c>
      <c r="X3">
        <v>30083</v>
      </c>
      <c r="Y3" t="s">
        <v>224</v>
      </c>
      <c r="Z3">
        <v>39.119999999999997</v>
      </c>
      <c r="AA3">
        <v>2480</v>
      </c>
      <c r="AB3">
        <v>28033</v>
      </c>
      <c r="AC3" t="s">
        <v>225</v>
      </c>
      <c r="AD3">
        <v>38.26</v>
      </c>
      <c r="AE3">
        <v>2337</v>
      </c>
      <c r="AF3">
        <v>29076</v>
      </c>
      <c r="AG3" t="s">
        <v>226</v>
      </c>
      <c r="AH3">
        <v>39.9</v>
      </c>
      <c r="AI3">
        <v>2439</v>
      </c>
      <c r="AJ3">
        <v>26900</v>
      </c>
      <c r="AK3" t="s">
        <v>227</v>
      </c>
      <c r="AL3">
        <v>43.11</v>
      </c>
      <c r="AM3">
        <v>2649</v>
      </c>
      <c r="AN3">
        <v>27235</v>
      </c>
      <c r="AO3" t="s">
        <v>228</v>
      </c>
      <c r="AP3">
        <v>37.380000000000003</v>
      </c>
      <c r="AQ3">
        <v>2423</v>
      </c>
      <c r="AR3">
        <v>26702</v>
      </c>
      <c r="AS3" t="s">
        <v>229</v>
      </c>
      <c r="AT3" t="s">
        <v>220</v>
      </c>
      <c r="AU3" t="s">
        <v>220</v>
      </c>
      <c r="AV3" t="s">
        <v>220</v>
      </c>
      <c r="AW3" t="s">
        <v>220</v>
      </c>
    </row>
    <row r="4" spans="1:49">
      <c r="A4" t="s">
        <v>230</v>
      </c>
      <c r="B4">
        <v>40.46</v>
      </c>
      <c r="C4">
        <v>3859</v>
      </c>
      <c r="D4">
        <v>35509</v>
      </c>
      <c r="E4" t="s">
        <v>231</v>
      </c>
      <c r="F4">
        <v>41.08</v>
      </c>
      <c r="G4">
        <v>3359</v>
      </c>
      <c r="H4">
        <v>35643</v>
      </c>
      <c r="I4" t="s">
        <v>232</v>
      </c>
      <c r="J4">
        <v>41.75</v>
      </c>
      <c r="K4">
        <v>3354</v>
      </c>
      <c r="L4">
        <v>35946</v>
      </c>
      <c r="M4" t="s">
        <v>233</v>
      </c>
      <c r="N4">
        <v>40.25</v>
      </c>
      <c r="O4">
        <v>3657</v>
      </c>
      <c r="P4">
        <v>36151</v>
      </c>
      <c r="Q4" t="s">
        <v>234</v>
      </c>
      <c r="R4">
        <v>40.520000000000003</v>
      </c>
      <c r="S4">
        <v>3813</v>
      </c>
      <c r="T4">
        <v>33693</v>
      </c>
      <c r="U4" t="s">
        <v>235</v>
      </c>
      <c r="V4">
        <v>40.26</v>
      </c>
      <c r="W4">
        <v>3883</v>
      </c>
      <c r="X4">
        <v>33622</v>
      </c>
      <c r="Y4" t="s">
        <v>236</v>
      </c>
      <c r="Z4">
        <v>41.1</v>
      </c>
      <c r="AA4">
        <v>3579</v>
      </c>
      <c r="AB4">
        <v>33289</v>
      </c>
      <c r="AC4" t="s">
        <v>237</v>
      </c>
      <c r="AD4">
        <v>39.979999999999997</v>
      </c>
      <c r="AE4">
        <v>3464</v>
      </c>
      <c r="AF4">
        <v>33495</v>
      </c>
      <c r="AG4" t="s">
        <v>238</v>
      </c>
      <c r="AH4">
        <v>41.92</v>
      </c>
      <c r="AI4">
        <v>3730</v>
      </c>
      <c r="AJ4">
        <v>32930</v>
      </c>
      <c r="AK4" t="s">
        <v>239</v>
      </c>
      <c r="AL4">
        <v>40.68</v>
      </c>
      <c r="AM4">
        <v>3608</v>
      </c>
      <c r="AN4">
        <v>34330</v>
      </c>
      <c r="AO4" t="s">
        <v>240</v>
      </c>
      <c r="AP4">
        <v>45.87</v>
      </c>
      <c r="AQ4">
        <v>3895</v>
      </c>
      <c r="AR4">
        <v>33203</v>
      </c>
      <c r="AS4" t="s">
        <v>241</v>
      </c>
      <c r="AT4">
        <v>39.68</v>
      </c>
      <c r="AU4">
        <v>3556</v>
      </c>
      <c r="AV4">
        <v>33544</v>
      </c>
      <c r="AW4" t="s">
        <v>242</v>
      </c>
    </row>
    <row r="5" spans="1:49">
      <c r="A5" t="s">
        <v>243</v>
      </c>
      <c r="B5">
        <v>40.9</v>
      </c>
      <c r="C5">
        <v>3914</v>
      </c>
      <c r="D5">
        <v>27128</v>
      </c>
      <c r="E5" t="s">
        <v>244</v>
      </c>
      <c r="F5" t="s">
        <v>220</v>
      </c>
      <c r="G5" t="s">
        <v>220</v>
      </c>
      <c r="H5" t="s">
        <v>220</v>
      </c>
      <c r="I5" t="s">
        <v>220</v>
      </c>
      <c r="J5">
        <v>40.22</v>
      </c>
      <c r="K5">
        <v>3715</v>
      </c>
      <c r="L5">
        <v>26883</v>
      </c>
      <c r="M5" t="s">
        <v>245</v>
      </c>
      <c r="N5">
        <v>43.43</v>
      </c>
      <c r="O5">
        <v>3586</v>
      </c>
      <c r="P5">
        <v>26452</v>
      </c>
      <c r="Q5" t="s">
        <v>246</v>
      </c>
      <c r="R5" t="s">
        <v>220</v>
      </c>
      <c r="S5" t="s">
        <v>220</v>
      </c>
      <c r="T5" t="s">
        <v>220</v>
      </c>
      <c r="U5" t="s">
        <v>220</v>
      </c>
      <c r="V5" t="s">
        <v>220</v>
      </c>
      <c r="W5" t="s">
        <v>220</v>
      </c>
      <c r="X5" t="s">
        <v>220</v>
      </c>
      <c r="Y5" t="s">
        <v>220</v>
      </c>
      <c r="Z5">
        <v>39.86</v>
      </c>
      <c r="AA5">
        <v>3420</v>
      </c>
      <c r="AB5">
        <v>27330</v>
      </c>
      <c r="AC5" t="s">
        <v>247</v>
      </c>
      <c r="AD5">
        <v>36.93</v>
      </c>
      <c r="AE5">
        <v>3660</v>
      </c>
      <c r="AF5">
        <v>26903</v>
      </c>
      <c r="AG5" t="s">
        <v>248</v>
      </c>
      <c r="AH5">
        <v>40.159999999999997</v>
      </c>
      <c r="AI5">
        <v>3601</v>
      </c>
      <c r="AJ5">
        <v>27221</v>
      </c>
      <c r="AK5" t="s">
        <v>249</v>
      </c>
      <c r="AL5" t="s">
        <v>220</v>
      </c>
      <c r="AM5" t="s">
        <v>220</v>
      </c>
      <c r="AN5" t="s">
        <v>220</v>
      </c>
      <c r="AO5" t="s">
        <v>220</v>
      </c>
      <c r="AP5">
        <v>56.43</v>
      </c>
      <c r="AQ5">
        <v>3071</v>
      </c>
      <c r="AR5">
        <v>25593</v>
      </c>
      <c r="AS5" t="s">
        <v>250</v>
      </c>
      <c r="AT5" t="s">
        <v>220</v>
      </c>
      <c r="AU5" t="s">
        <v>220</v>
      </c>
      <c r="AV5" t="s">
        <v>220</v>
      </c>
      <c r="AW5" t="s">
        <v>220</v>
      </c>
    </row>
    <row r="6" spans="1:49">
      <c r="A6" t="s">
        <v>251</v>
      </c>
      <c r="B6">
        <v>41.65</v>
      </c>
      <c r="C6">
        <v>5983</v>
      </c>
      <c r="D6">
        <v>40348</v>
      </c>
      <c r="E6" t="s">
        <v>252</v>
      </c>
      <c r="F6" t="s">
        <v>220</v>
      </c>
      <c r="G6" t="s">
        <v>220</v>
      </c>
      <c r="H6" t="s">
        <v>220</v>
      </c>
      <c r="I6" t="s">
        <v>220</v>
      </c>
      <c r="J6" t="s">
        <v>220</v>
      </c>
      <c r="K6" t="s">
        <v>220</v>
      </c>
      <c r="L6" t="s">
        <v>220</v>
      </c>
      <c r="M6" t="s">
        <v>220</v>
      </c>
      <c r="N6">
        <v>40.47</v>
      </c>
      <c r="O6">
        <v>5041</v>
      </c>
      <c r="P6">
        <v>36841</v>
      </c>
      <c r="Q6" t="s">
        <v>253</v>
      </c>
      <c r="R6" t="s">
        <v>220</v>
      </c>
      <c r="S6" t="s">
        <v>220</v>
      </c>
      <c r="T6" t="s">
        <v>220</v>
      </c>
      <c r="U6" t="s">
        <v>220</v>
      </c>
      <c r="V6" t="s">
        <v>220</v>
      </c>
      <c r="W6" t="s">
        <v>220</v>
      </c>
      <c r="X6" t="s">
        <v>220</v>
      </c>
      <c r="Y6" t="s">
        <v>220</v>
      </c>
      <c r="Z6">
        <v>38.49</v>
      </c>
      <c r="AA6">
        <v>5413</v>
      </c>
      <c r="AB6">
        <v>34488</v>
      </c>
      <c r="AC6" t="s">
        <v>254</v>
      </c>
      <c r="AD6">
        <v>38.47</v>
      </c>
      <c r="AE6">
        <v>5453</v>
      </c>
      <c r="AF6">
        <v>33283</v>
      </c>
      <c r="AG6" t="s">
        <v>255</v>
      </c>
      <c r="AH6">
        <v>40.53</v>
      </c>
      <c r="AI6">
        <v>4436</v>
      </c>
      <c r="AJ6">
        <v>36326</v>
      </c>
      <c r="AK6" t="s">
        <v>254</v>
      </c>
      <c r="AL6">
        <v>40.36</v>
      </c>
      <c r="AM6">
        <v>5167</v>
      </c>
      <c r="AN6">
        <v>38327</v>
      </c>
      <c r="AO6" t="s">
        <v>256</v>
      </c>
      <c r="AP6">
        <v>39.9</v>
      </c>
      <c r="AQ6">
        <v>4886</v>
      </c>
      <c r="AR6">
        <v>37384</v>
      </c>
      <c r="AS6" t="s">
        <v>257</v>
      </c>
      <c r="AT6">
        <v>39.69</v>
      </c>
      <c r="AU6">
        <v>5343</v>
      </c>
      <c r="AV6">
        <v>37476</v>
      </c>
      <c r="AW6" t="s">
        <v>258</v>
      </c>
    </row>
    <row r="7" spans="1:49">
      <c r="A7" t="s">
        <v>259</v>
      </c>
      <c r="B7">
        <v>41.89</v>
      </c>
      <c r="C7">
        <v>4130</v>
      </c>
      <c r="D7">
        <v>36735</v>
      </c>
      <c r="E7" t="s">
        <v>260</v>
      </c>
      <c r="F7">
        <v>43.47</v>
      </c>
      <c r="G7">
        <v>4060</v>
      </c>
      <c r="H7">
        <v>37831</v>
      </c>
      <c r="I7" t="s">
        <v>261</v>
      </c>
      <c r="J7">
        <v>42.46</v>
      </c>
      <c r="K7">
        <v>4550</v>
      </c>
      <c r="L7">
        <v>36408</v>
      </c>
      <c r="M7" t="s">
        <v>262</v>
      </c>
      <c r="N7" t="s">
        <v>220</v>
      </c>
      <c r="O7" t="s">
        <v>220</v>
      </c>
      <c r="P7" t="s">
        <v>220</v>
      </c>
      <c r="Q7" t="s">
        <v>220</v>
      </c>
      <c r="R7" t="s">
        <v>220</v>
      </c>
      <c r="S7" t="s">
        <v>220</v>
      </c>
      <c r="T7" t="s">
        <v>220</v>
      </c>
      <c r="U7" t="s">
        <v>220</v>
      </c>
      <c r="V7" t="s">
        <v>220</v>
      </c>
      <c r="W7" t="s">
        <v>220</v>
      </c>
      <c r="X7" t="s">
        <v>220</v>
      </c>
      <c r="Y7" t="s">
        <v>220</v>
      </c>
      <c r="Z7">
        <v>40.869999999999997</v>
      </c>
      <c r="AA7">
        <v>3583</v>
      </c>
      <c r="AB7">
        <v>34378</v>
      </c>
      <c r="AC7" t="s">
        <v>263</v>
      </c>
      <c r="AD7" t="s">
        <v>220</v>
      </c>
      <c r="AE7" t="s">
        <v>220</v>
      </c>
      <c r="AF7" t="s">
        <v>220</v>
      </c>
      <c r="AG7" t="s">
        <v>220</v>
      </c>
      <c r="AH7" t="s">
        <v>220</v>
      </c>
      <c r="AI7" t="s">
        <v>220</v>
      </c>
      <c r="AJ7" t="s">
        <v>220</v>
      </c>
      <c r="AK7" t="s">
        <v>220</v>
      </c>
      <c r="AL7" t="s">
        <v>220</v>
      </c>
      <c r="AM7" t="s">
        <v>220</v>
      </c>
      <c r="AN7" t="s">
        <v>220</v>
      </c>
      <c r="AO7" t="s">
        <v>220</v>
      </c>
      <c r="AP7" t="s">
        <v>220</v>
      </c>
      <c r="AQ7" t="s">
        <v>220</v>
      </c>
      <c r="AR7" t="s">
        <v>220</v>
      </c>
      <c r="AS7" t="s">
        <v>220</v>
      </c>
      <c r="AT7" t="s">
        <v>220</v>
      </c>
      <c r="AU7" t="s">
        <v>220</v>
      </c>
      <c r="AV7" t="s">
        <v>220</v>
      </c>
      <c r="AW7" t="s">
        <v>220</v>
      </c>
    </row>
    <row r="8" spans="1:49">
      <c r="A8" t="s">
        <v>264</v>
      </c>
      <c r="B8">
        <v>43.85</v>
      </c>
      <c r="C8">
        <v>4429</v>
      </c>
      <c r="D8">
        <v>33393</v>
      </c>
      <c r="E8" t="s">
        <v>265</v>
      </c>
      <c r="F8">
        <v>42.73</v>
      </c>
      <c r="G8">
        <v>4935</v>
      </c>
      <c r="H8">
        <v>31680</v>
      </c>
      <c r="I8" t="s">
        <v>266</v>
      </c>
      <c r="J8">
        <v>44.99</v>
      </c>
      <c r="K8">
        <v>4510</v>
      </c>
      <c r="L8">
        <v>32052</v>
      </c>
      <c r="M8" t="s">
        <v>267</v>
      </c>
      <c r="N8">
        <v>43.91</v>
      </c>
      <c r="O8">
        <v>4266</v>
      </c>
      <c r="P8">
        <v>31119</v>
      </c>
      <c r="Q8" t="s">
        <v>268</v>
      </c>
      <c r="R8">
        <v>41.05</v>
      </c>
      <c r="S8">
        <v>4941</v>
      </c>
      <c r="T8">
        <v>30019</v>
      </c>
      <c r="U8" t="s">
        <v>269</v>
      </c>
      <c r="V8">
        <v>40.729999999999997</v>
      </c>
      <c r="W8">
        <v>4815</v>
      </c>
      <c r="X8">
        <v>29449</v>
      </c>
      <c r="Y8" t="s">
        <v>241</v>
      </c>
      <c r="Z8">
        <v>40.65</v>
      </c>
      <c r="AA8">
        <v>5175</v>
      </c>
      <c r="AB8">
        <v>30578</v>
      </c>
      <c r="AC8" t="s">
        <v>270</v>
      </c>
      <c r="AD8">
        <v>41.84</v>
      </c>
      <c r="AE8">
        <v>5587</v>
      </c>
      <c r="AF8">
        <v>30252</v>
      </c>
      <c r="AG8" t="s">
        <v>241</v>
      </c>
      <c r="AH8">
        <v>41.41</v>
      </c>
      <c r="AI8">
        <v>4870</v>
      </c>
      <c r="AJ8">
        <v>29941</v>
      </c>
      <c r="AK8" t="s">
        <v>241</v>
      </c>
      <c r="AL8">
        <v>39.299999999999997</v>
      </c>
      <c r="AM8">
        <v>5182</v>
      </c>
      <c r="AN8">
        <v>29775</v>
      </c>
      <c r="AO8" t="s">
        <v>271</v>
      </c>
      <c r="AP8">
        <v>41.23</v>
      </c>
      <c r="AQ8">
        <v>4915</v>
      </c>
      <c r="AR8">
        <v>29761</v>
      </c>
      <c r="AS8" t="s">
        <v>272</v>
      </c>
      <c r="AT8">
        <v>41.63</v>
      </c>
      <c r="AU8">
        <v>5060</v>
      </c>
      <c r="AV8">
        <v>27546</v>
      </c>
      <c r="AW8" t="s">
        <v>273</v>
      </c>
    </row>
    <row r="9" spans="1:49">
      <c r="A9" t="s">
        <v>274</v>
      </c>
      <c r="B9">
        <v>43.86</v>
      </c>
      <c r="C9">
        <v>4989</v>
      </c>
      <c r="D9">
        <v>38222</v>
      </c>
      <c r="E9" t="s">
        <v>275</v>
      </c>
      <c r="F9" t="s">
        <v>220</v>
      </c>
      <c r="G9" t="s">
        <v>220</v>
      </c>
      <c r="H9" t="s">
        <v>220</v>
      </c>
      <c r="I9" t="s">
        <v>220</v>
      </c>
      <c r="J9">
        <v>45.89</v>
      </c>
      <c r="K9">
        <v>4451</v>
      </c>
      <c r="L9">
        <v>37832</v>
      </c>
      <c r="M9" t="s">
        <v>276</v>
      </c>
      <c r="N9">
        <v>45.97</v>
      </c>
      <c r="O9">
        <v>4317</v>
      </c>
      <c r="P9">
        <v>36306</v>
      </c>
      <c r="Q9" t="s">
        <v>277</v>
      </c>
      <c r="R9">
        <v>45.04</v>
      </c>
      <c r="S9">
        <v>4246</v>
      </c>
      <c r="T9">
        <v>36013</v>
      </c>
      <c r="U9" t="s">
        <v>278</v>
      </c>
      <c r="V9">
        <v>45.75</v>
      </c>
      <c r="W9">
        <v>4001</v>
      </c>
      <c r="X9">
        <v>35400</v>
      </c>
      <c r="Y9" t="s">
        <v>279</v>
      </c>
      <c r="Z9">
        <v>42.65</v>
      </c>
      <c r="AA9">
        <v>4003</v>
      </c>
      <c r="AB9">
        <v>34994</v>
      </c>
      <c r="AC9" t="s">
        <v>280</v>
      </c>
      <c r="AD9">
        <v>43.68</v>
      </c>
      <c r="AE9">
        <v>4000</v>
      </c>
      <c r="AF9">
        <v>35062</v>
      </c>
      <c r="AG9" t="s">
        <v>281</v>
      </c>
      <c r="AH9">
        <v>43.89</v>
      </c>
      <c r="AI9">
        <v>4611</v>
      </c>
      <c r="AJ9">
        <v>35737</v>
      </c>
      <c r="AK9" t="s">
        <v>282</v>
      </c>
      <c r="AL9">
        <v>45.01</v>
      </c>
      <c r="AM9">
        <v>4303</v>
      </c>
      <c r="AN9">
        <v>35916</v>
      </c>
      <c r="AO9" t="s">
        <v>283</v>
      </c>
      <c r="AP9">
        <v>46.01</v>
      </c>
      <c r="AQ9">
        <v>4187</v>
      </c>
      <c r="AR9">
        <v>35898</v>
      </c>
      <c r="AS9" t="s">
        <v>284</v>
      </c>
      <c r="AT9">
        <v>44.73</v>
      </c>
      <c r="AU9">
        <v>4238</v>
      </c>
      <c r="AV9">
        <v>34786</v>
      </c>
      <c r="AW9" t="s">
        <v>285</v>
      </c>
    </row>
    <row r="10" spans="1:49">
      <c r="A10" t="s">
        <v>286</v>
      </c>
      <c r="B10">
        <v>44.2</v>
      </c>
      <c r="C10">
        <v>4686</v>
      </c>
      <c r="D10">
        <v>36965</v>
      </c>
      <c r="E10" t="s">
        <v>287</v>
      </c>
      <c r="F10" t="s">
        <v>220</v>
      </c>
      <c r="G10" t="s">
        <v>220</v>
      </c>
      <c r="H10" t="s">
        <v>220</v>
      </c>
      <c r="I10" t="s">
        <v>220</v>
      </c>
      <c r="J10" t="s">
        <v>220</v>
      </c>
      <c r="K10" t="s">
        <v>220</v>
      </c>
      <c r="L10" t="s">
        <v>220</v>
      </c>
      <c r="M10" t="s">
        <v>220</v>
      </c>
      <c r="N10" t="s">
        <v>220</v>
      </c>
      <c r="O10" t="s">
        <v>220</v>
      </c>
      <c r="P10" t="s">
        <v>220</v>
      </c>
      <c r="Q10" t="s">
        <v>220</v>
      </c>
      <c r="R10">
        <v>43.3</v>
      </c>
      <c r="S10">
        <v>4843</v>
      </c>
      <c r="T10">
        <v>35314</v>
      </c>
      <c r="U10" t="s">
        <v>288</v>
      </c>
      <c r="V10" t="s">
        <v>220</v>
      </c>
      <c r="W10" t="s">
        <v>220</v>
      </c>
      <c r="X10" t="s">
        <v>220</v>
      </c>
      <c r="Y10" t="s">
        <v>220</v>
      </c>
      <c r="Z10">
        <v>41.94</v>
      </c>
      <c r="AA10">
        <v>3590</v>
      </c>
      <c r="AB10">
        <v>36759</v>
      </c>
      <c r="AC10" t="s">
        <v>260</v>
      </c>
      <c r="AD10" t="s">
        <v>220</v>
      </c>
      <c r="AE10" t="s">
        <v>220</v>
      </c>
      <c r="AF10" t="s">
        <v>220</v>
      </c>
      <c r="AG10" t="s">
        <v>220</v>
      </c>
      <c r="AH10" t="s">
        <v>220</v>
      </c>
      <c r="AI10" t="s">
        <v>220</v>
      </c>
      <c r="AJ10" t="s">
        <v>220</v>
      </c>
      <c r="AK10" t="s">
        <v>220</v>
      </c>
      <c r="AL10" t="s">
        <v>220</v>
      </c>
      <c r="AM10" t="s">
        <v>220</v>
      </c>
      <c r="AN10" t="s">
        <v>220</v>
      </c>
      <c r="AO10" t="s">
        <v>220</v>
      </c>
      <c r="AP10" t="s">
        <v>220</v>
      </c>
      <c r="AQ10" t="s">
        <v>220</v>
      </c>
      <c r="AR10" t="s">
        <v>220</v>
      </c>
      <c r="AS10" t="s">
        <v>220</v>
      </c>
      <c r="AT10" t="s">
        <v>220</v>
      </c>
      <c r="AU10" t="s">
        <v>220</v>
      </c>
      <c r="AV10" t="s">
        <v>220</v>
      </c>
      <c r="AW10" t="s">
        <v>220</v>
      </c>
    </row>
    <row r="11" spans="1:49">
      <c r="A11" t="s">
        <v>289</v>
      </c>
      <c r="B11">
        <v>44.66</v>
      </c>
      <c r="C11">
        <v>3853</v>
      </c>
      <c r="D11">
        <v>37215</v>
      </c>
      <c r="E11" t="s">
        <v>290</v>
      </c>
      <c r="F11">
        <v>46.92</v>
      </c>
      <c r="G11">
        <v>3795</v>
      </c>
      <c r="H11">
        <v>37008</v>
      </c>
      <c r="I11" t="s">
        <v>291</v>
      </c>
      <c r="J11">
        <v>44.4</v>
      </c>
      <c r="K11">
        <v>3604</v>
      </c>
      <c r="L11">
        <v>37003</v>
      </c>
      <c r="M11" t="s">
        <v>290</v>
      </c>
      <c r="N11">
        <v>43.32</v>
      </c>
      <c r="O11">
        <v>3768</v>
      </c>
      <c r="P11">
        <v>37726</v>
      </c>
      <c r="Q11" t="s">
        <v>261</v>
      </c>
      <c r="R11">
        <v>42.14</v>
      </c>
      <c r="S11">
        <v>3946</v>
      </c>
      <c r="T11">
        <v>37234</v>
      </c>
      <c r="U11" t="s">
        <v>292</v>
      </c>
      <c r="V11">
        <v>42.96</v>
      </c>
      <c r="W11">
        <v>3729</v>
      </c>
      <c r="X11">
        <v>36701</v>
      </c>
      <c r="Y11" t="s">
        <v>293</v>
      </c>
      <c r="Z11">
        <v>41.58</v>
      </c>
      <c r="AA11">
        <v>3672</v>
      </c>
      <c r="AB11">
        <v>35034</v>
      </c>
      <c r="AC11" t="s">
        <v>294</v>
      </c>
      <c r="AD11">
        <v>41.76</v>
      </c>
      <c r="AE11">
        <v>3407</v>
      </c>
      <c r="AF11">
        <v>36145</v>
      </c>
      <c r="AG11" t="s">
        <v>255</v>
      </c>
      <c r="AH11">
        <v>43.63</v>
      </c>
      <c r="AI11">
        <v>3616</v>
      </c>
      <c r="AJ11">
        <v>35834</v>
      </c>
      <c r="AK11" t="s">
        <v>295</v>
      </c>
      <c r="AL11">
        <v>43.82</v>
      </c>
      <c r="AM11">
        <v>3509</v>
      </c>
      <c r="AN11">
        <v>36164</v>
      </c>
      <c r="AO11" t="s">
        <v>296</v>
      </c>
      <c r="AP11">
        <v>44.4</v>
      </c>
      <c r="AQ11">
        <v>3625</v>
      </c>
      <c r="AR11">
        <v>36536</v>
      </c>
      <c r="AS11" t="s">
        <v>297</v>
      </c>
      <c r="AT11">
        <v>44.83</v>
      </c>
      <c r="AU11">
        <v>3467</v>
      </c>
      <c r="AV11">
        <v>36691</v>
      </c>
      <c r="AW11" t="s">
        <v>298</v>
      </c>
    </row>
    <row r="12" spans="1:49">
      <c r="A12" t="s">
        <v>299</v>
      </c>
      <c r="B12">
        <v>44.69</v>
      </c>
      <c r="C12">
        <v>4380</v>
      </c>
      <c r="D12">
        <v>36731</v>
      </c>
      <c r="E12" t="s">
        <v>295</v>
      </c>
      <c r="F12">
        <v>53.84</v>
      </c>
      <c r="G12">
        <v>3422</v>
      </c>
      <c r="H12">
        <v>37552</v>
      </c>
      <c r="I12" t="s">
        <v>300</v>
      </c>
      <c r="J12">
        <v>44.89</v>
      </c>
      <c r="K12">
        <v>3836</v>
      </c>
      <c r="L12">
        <v>37759</v>
      </c>
      <c r="M12" t="s">
        <v>263</v>
      </c>
      <c r="N12">
        <v>45.64</v>
      </c>
      <c r="O12">
        <v>3449</v>
      </c>
      <c r="P12">
        <v>37286</v>
      </c>
      <c r="Q12" t="s">
        <v>301</v>
      </c>
      <c r="R12">
        <v>45.13</v>
      </c>
      <c r="S12">
        <v>3829</v>
      </c>
      <c r="T12">
        <v>38343</v>
      </c>
      <c r="U12" t="s">
        <v>302</v>
      </c>
      <c r="V12">
        <v>48.15</v>
      </c>
      <c r="W12">
        <v>3181</v>
      </c>
      <c r="X12">
        <v>36552</v>
      </c>
      <c r="Y12" t="s">
        <v>226</v>
      </c>
      <c r="Z12">
        <v>43.78</v>
      </c>
      <c r="AA12">
        <v>3646</v>
      </c>
      <c r="AB12">
        <v>36931</v>
      </c>
      <c r="AC12" t="s">
        <v>240</v>
      </c>
      <c r="AD12">
        <v>45.76</v>
      </c>
      <c r="AE12">
        <v>3641</v>
      </c>
      <c r="AF12">
        <v>37581</v>
      </c>
      <c r="AG12" t="s">
        <v>295</v>
      </c>
      <c r="AH12">
        <v>47.17</v>
      </c>
      <c r="AI12">
        <v>3408</v>
      </c>
      <c r="AJ12">
        <v>38093</v>
      </c>
      <c r="AK12" t="s">
        <v>303</v>
      </c>
      <c r="AL12">
        <v>45.68</v>
      </c>
      <c r="AM12">
        <v>3504</v>
      </c>
      <c r="AN12">
        <v>37864</v>
      </c>
      <c r="AO12" t="s">
        <v>304</v>
      </c>
      <c r="AP12">
        <v>45.81</v>
      </c>
      <c r="AQ12">
        <v>3603</v>
      </c>
      <c r="AR12">
        <v>38222</v>
      </c>
      <c r="AS12" t="s">
        <v>305</v>
      </c>
      <c r="AT12">
        <v>46.73</v>
      </c>
      <c r="AU12">
        <v>3936</v>
      </c>
      <c r="AV12">
        <v>37672</v>
      </c>
      <c r="AW12" t="s">
        <v>306</v>
      </c>
    </row>
    <row r="13" spans="1:49">
      <c r="A13" t="s">
        <v>307</v>
      </c>
      <c r="B13">
        <v>44.82</v>
      </c>
      <c r="C13">
        <v>5800</v>
      </c>
      <c r="D13">
        <v>40685</v>
      </c>
      <c r="E13" t="s">
        <v>308</v>
      </c>
      <c r="F13">
        <v>41.27</v>
      </c>
      <c r="G13">
        <v>4967</v>
      </c>
      <c r="H13">
        <v>40427</v>
      </c>
      <c r="I13" t="s">
        <v>309</v>
      </c>
      <c r="J13" t="s">
        <v>220</v>
      </c>
      <c r="K13" t="s">
        <v>220</v>
      </c>
      <c r="L13" t="s">
        <v>220</v>
      </c>
      <c r="M13" t="s">
        <v>220</v>
      </c>
      <c r="N13">
        <v>50.12</v>
      </c>
      <c r="O13">
        <v>7600</v>
      </c>
      <c r="P13">
        <v>41642</v>
      </c>
      <c r="Q13" t="s">
        <v>310</v>
      </c>
      <c r="R13">
        <v>44.19</v>
      </c>
      <c r="S13">
        <v>5500</v>
      </c>
      <c r="T13">
        <v>39306</v>
      </c>
      <c r="U13" t="s">
        <v>311</v>
      </c>
      <c r="V13">
        <v>42.01</v>
      </c>
      <c r="W13">
        <v>5614</v>
      </c>
      <c r="X13">
        <v>38109</v>
      </c>
      <c r="Y13" t="s">
        <v>308</v>
      </c>
      <c r="Z13">
        <v>41.77</v>
      </c>
      <c r="AA13">
        <v>5300</v>
      </c>
      <c r="AB13">
        <v>37520</v>
      </c>
      <c r="AC13" t="s">
        <v>234</v>
      </c>
      <c r="AD13">
        <v>48.42</v>
      </c>
      <c r="AE13">
        <v>6133</v>
      </c>
      <c r="AF13">
        <v>37312</v>
      </c>
      <c r="AG13" t="s">
        <v>312</v>
      </c>
      <c r="AH13" t="s">
        <v>220</v>
      </c>
      <c r="AI13" t="s">
        <v>220</v>
      </c>
      <c r="AJ13" t="s">
        <v>220</v>
      </c>
      <c r="AK13" t="s">
        <v>220</v>
      </c>
      <c r="AL13">
        <v>47.84</v>
      </c>
      <c r="AM13">
        <v>6083</v>
      </c>
      <c r="AN13">
        <v>38862</v>
      </c>
      <c r="AO13" t="s">
        <v>313</v>
      </c>
      <c r="AP13">
        <v>50.24</v>
      </c>
      <c r="AQ13">
        <v>6286</v>
      </c>
      <c r="AR13">
        <v>39924</v>
      </c>
      <c r="AS13" t="s">
        <v>314</v>
      </c>
      <c r="AT13">
        <v>42.62</v>
      </c>
      <c r="AU13">
        <v>5400</v>
      </c>
      <c r="AV13">
        <v>38469</v>
      </c>
      <c r="AW13" t="s">
        <v>315</v>
      </c>
    </row>
    <row r="14" spans="1:49">
      <c r="A14" t="s">
        <v>316</v>
      </c>
      <c r="B14">
        <v>45.24</v>
      </c>
      <c r="C14">
        <v>3871</v>
      </c>
      <c r="D14">
        <v>30741</v>
      </c>
      <c r="E14" t="s">
        <v>317</v>
      </c>
      <c r="F14">
        <v>45.62</v>
      </c>
      <c r="G14">
        <v>3540</v>
      </c>
      <c r="H14">
        <v>30546</v>
      </c>
      <c r="I14" t="s">
        <v>318</v>
      </c>
      <c r="J14">
        <v>43.5</v>
      </c>
      <c r="K14">
        <v>3462</v>
      </c>
      <c r="L14">
        <v>30524</v>
      </c>
      <c r="M14" t="s">
        <v>319</v>
      </c>
      <c r="N14">
        <v>43.27</v>
      </c>
      <c r="O14">
        <v>3295</v>
      </c>
      <c r="P14">
        <v>30426</v>
      </c>
      <c r="Q14" t="s">
        <v>320</v>
      </c>
      <c r="R14">
        <v>41.99</v>
      </c>
      <c r="S14">
        <v>3321</v>
      </c>
      <c r="T14">
        <v>29047</v>
      </c>
      <c r="U14" t="s">
        <v>321</v>
      </c>
      <c r="V14">
        <v>40.94</v>
      </c>
      <c r="W14">
        <v>3341</v>
      </c>
      <c r="X14">
        <v>28354</v>
      </c>
      <c r="Y14" t="s">
        <v>322</v>
      </c>
      <c r="Z14">
        <v>42.1</v>
      </c>
      <c r="AA14">
        <v>3137</v>
      </c>
      <c r="AB14">
        <v>26961</v>
      </c>
      <c r="AC14" t="s">
        <v>323</v>
      </c>
      <c r="AD14">
        <v>41.41</v>
      </c>
      <c r="AE14">
        <v>3104</v>
      </c>
      <c r="AF14">
        <v>28226</v>
      </c>
      <c r="AG14" t="s">
        <v>324</v>
      </c>
      <c r="AH14">
        <v>40.909999999999997</v>
      </c>
      <c r="AI14">
        <v>2930</v>
      </c>
      <c r="AJ14">
        <v>26182</v>
      </c>
      <c r="AK14" t="s">
        <v>325</v>
      </c>
      <c r="AL14">
        <v>41.89</v>
      </c>
      <c r="AM14">
        <v>3120</v>
      </c>
      <c r="AN14">
        <v>27345</v>
      </c>
      <c r="AO14" t="s">
        <v>326</v>
      </c>
      <c r="AP14">
        <v>43.17</v>
      </c>
      <c r="AQ14">
        <v>3202</v>
      </c>
      <c r="AR14">
        <v>27684</v>
      </c>
      <c r="AS14" t="s">
        <v>327</v>
      </c>
      <c r="AT14">
        <v>42.61</v>
      </c>
      <c r="AU14">
        <v>3480</v>
      </c>
      <c r="AV14">
        <v>27295</v>
      </c>
      <c r="AW14" t="s">
        <v>323</v>
      </c>
    </row>
    <row r="15" spans="1:49">
      <c r="A15" t="s">
        <v>328</v>
      </c>
      <c r="B15">
        <v>45.76</v>
      </c>
      <c r="C15">
        <v>3544</v>
      </c>
      <c r="D15">
        <v>35981</v>
      </c>
      <c r="E15" t="s">
        <v>223</v>
      </c>
      <c r="F15">
        <v>45.95</v>
      </c>
      <c r="G15">
        <v>3783</v>
      </c>
      <c r="H15">
        <v>35332</v>
      </c>
      <c r="I15" t="s">
        <v>329</v>
      </c>
      <c r="J15">
        <v>44.89</v>
      </c>
      <c r="K15">
        <v>3554</v>
      </c>
      <c r="L15">
        <v>34198</v>
      </c>
      <c r="M15" t="s">
        <v>265</v>
      </c>
      <c r="N15">
        <v>45.11</v>
      </c>
      <c r="O15">
        <v>3536</v>
      </c>
      <c r="P15">
        <v>32439</v>
      </c>
      <c r="Q15" t="s">
        <v>330</v>
      </c>
      <c r="R15">
        <v>44.8</v>
      </c>
      <c r="S15">
        <v>3393</v>
      </c>
      <c r="T15">
        <v>33202</v>
      </c>
      <c r="U15" t="s">
        <v>266</v>
      </c>
      <c r="V15">
        <v>45.08</v>
      </c>
      <c r="W15">
        <v>3375</v>
      </c>
      <c r="X15">
        <v>33632</v>
      </c>
      <c r="Y15" t="s">
        <v>331</v>
      </c>
      <c r="Z15">
        <v>44.71</v>
      </c>
      <c r="AA15">
        <v>3283</v>
      </c>
      <c r="AB15">
        <v>34108</v>
      </c>
      <c r="AC15" t="s">
        <v>332</v>
      </c>
      <c r="AD15">
        <v>44.8</v>
      </c>
      <c r="AE15">
        <v>3309</v>
      </c>
      <c r="AF15">
        <v>33216</v>
      </c>
      <c r="AG15" t="s">
        <v>266</v>
      </c>
      <c r="AH15">
        <v>44.9</v>
      </c>
      <c r="AI15">
        <v>3339</v>
      </c>
      <c r="AJ15">
        <v>33091</v>
      </c>
      <c r="AK15" t="s">
        <v>333</v>
      </c>
      <c r="AL15">
        <v>45.79</v>
      </c>
      <c r="AM15">
        <v>3394</v>
      </c>
      <c r="AN15">
        <v>33322</v>
      </c>
      <c r="AO15" t="s">
        <v>334</v>
      </c>
      <c r="AP15">
        <v>45.17</v>
      </c>
      <c r="AQ15">
        <v>3624</v>
      </c>
      <c r="AR15">
        <v>33661</v>
      </c>
      <c r="AS15" t="s">
        <v>335</v>
      </c>
      <c r="AT15">
        <v>47.41</v>
      </c>
      <c r="AU15">
        <v>3257</v>
      </c>
      <c r="AV15">
        <v>32218</v>
      </c>
      <c r="AW15" t="s">
        <v>317</v>
      </c>
    </row>
    <row r="16" spans="1:49">
      <c r="A16" t="s">
        <v>336</v>
      </c>
      <c r="B16">
        <v>45.81</v>
      </c>
      <c r="C16">
        <v>5218</v>
      </c>
      <c r="D16">
        <v>39503</v>
      </c>
      <c r="E16" t="s">
        <v>337</v>
      </c>
      <c r="F16">
        <v>46.74</v>
      </c>
      <c r="G16">
        <v>5435</v>
      </c>
      <c r="H16">
        <v>39777</v>
      </c>
      <c r="I16" t="s">
        <v>338</v>
      </c>
      <c r="J16">
        <v>42.36</v>
      </c>
      <c r="K16">
        <v>4788</v>
      </c>
      <c r="L16">
        <v>38840</v>
      </c>
      <c r="M16" t="s">
        <v>339</v>
      </c>
      <c r="N16">
        <v>43.21</v>
      </c>
      <c r="O16">
        <v>3908</v>
      </c>
      <c r="P16">
        <v>39322</v>
      </c>
      <c r="Q16" t="s">
        <v>253</v>
      </c>
      <c r="R16">
        <v>42.36</v>
      </c>
      <c r="S16">
        <v>4227</v>
      </c>
      <c r="T16">
        <v>36150</v>
      </c>
      <c r="U16" t="s">
        <v>340</v>
      </c>
      <c r="V16">
        <v>44.61</v>
      </c>
      <c r="W16">
        <v>4620</v>
      </c>
      <c r="X16">
        <v>36187</v>
      </c>
      <c r="Y16" t="s">
        <v>341</v>
      </c>
      <c r="Z16">
        <v>44.21</v>
      </c>
      <c r="AA16">
        <v>4720</v>
      </c>
      <c r="AB16">
        <v>37157</v>
      </c>
      <c r="AC16" t="s">
        <v>342</v>
      </c>
      <c r="AD16">
        <v>44.25</v>
      </c>
      <c r="AE16">
        <v>4938</v>
      </c>
      <c r="AF16">
        <v>37435</v>
      </c>
      <c r="AG16" t="s">
        <v>242</v>
      </c>
      <c r="AH16">
        <v>43.97</v>
      </c>
      <c r="AI16">
        <v>5259</v>
      </c>
      <c r="AJ16">
        <v>37975</v>
      </c>
      <c r="AK16" t="s">
        <v>343</v>
      </c>
      <c r="AL16">
        <v>43.44</v>
      </c>
      <c r="AM16">
        <v>5202</v>
      </c>
      <c r="AN16">
        <v>38136</v>
      </c>
      <c r="AO16" t="s">
        <v>231</v>
      </c>
      <c r="AP16">
        <v>43.57</v>
      </c>
      <c r="AQ16">
        <v>5535</v>
      </c>
      <c r="AR16">
        <v>39472</v>
      </c>
      <c r="AS16" t="s">
        <v>344</v>
      </c>
      <c r="AT16">
        <v>43.72</v>
      </c>
      <c r="AU16">
        <v>4919</v>
      </c>
      <c r="AV16">
        <v>39845</v>
      </c>
      <c r="AW16" t="s">
        <v>345</v>
      </c>
    </row>
    <row r="17" spans="1:49">
      <c r="A17" t="s">
        <v>346</v>
      </c>
      <c r="B17">
        <v>46.42</v>
      </c>
      <c r="C17">
        <v>4939</v>
      </c>
      <c r="D17">
        <v>33070</v>
      </c>
      <c r="E17" t="s">
        <v>267</v>
      </c>
      <c r="F17">
        <v>42.73</v>
      </c>
      <c r="G17">
        <v>4760</v>
      </c>
      <c r="H17">
        <v>32925</v>
      </c>
      <c r="I17" t="s">
        <v>312</v>
      </c>
      <c r="J17">
        <v>41.42</v>
      </c>
      <c r="K17">
        <v>4171</v>
      </c>
      <c r="L17">
        <v>33128</v>
      </c>
      <c r="M17" t="s">
        <v>278</v>
      </c>
      <c r="N17">
        <v>41.21</v>
      </c>
      <c r="O17">
        <v>3520</v>
      </c>
      <c r="P17">
        <v>33005</v>
      </c>
      <c r="Q17" t="s">
        <v>347</v>
      </c>
      <c r="R17">
        <v>47.85</v>
      </c>
      <c r="S17">
        <v>3236</v>
      </c>
      <c r="T17">
        <v>32676</v>
      </c>
      <c r="U17" t="s">
        <v>348</v>
      </c>
      <c r="V17">
        <v>40.58</v>
      </c>
      <c r="W17">
        <v>3276</v>
      </c>
      <c r="X17">
        <v>34885</v>
      </c>
      <c r="Y17" t="s">
        <v>349</v>
      </c>
      <c r="Z17" t="s">
        <v>220</v>
      </c>
      <c r="AA17" t="s">
        <v>220</v>
      </c>
      <c r="AB17" t="s">
        <v>220</v>
      </c>
      <c r="AC17" t="s">
        <v>220</v>
      </c>
      <c r="AD17">
        <v>39.93</v>
      </c>
      <c r="AE17">
        <v>4189</v>
      </c>
      <c r="AF17">
        <v>31374</v>
      </c>
      <c r="AG17" t="s">
        <v>239</v>
      </c>
      <c r="AH17">
        <v>40.49</v>
      </c>
      <c r="AI17">
        <v>4137</v>
      </c>
      <c r="AJ17">
        <v>29754</v>
      </c>
      <c r="AK17" t="s">
        <v>350</v>
      </c>
      <c r="AL17">
        <v>40.92</v>
      </c>
      <c r="AM17">
        <v>3533</v>
      </c>
      <c r="AN17">
        <v>29381</v>
      </c>
      <c r="AO17" t="s">
        <v>351</v>
      </c>
      <c r="AP17">
        <v>44.21</v>
      </c>
      <c r="AQ17">
        <v>4244</v>
      </c>
      <c r="AR17">
        <v>30375</v>
      </c>
      <c r="AS17" t="s">
        <v>352</v>
      </c>
      <c r="AT17">
        <v>56.91</v>
      </c>
      <c r="AU17">
        <v>4767</v>
      </c>
      <c r="AV17">
        <v>31684</v>
      </c>
      <c r="AW17" t="s">
        <v>353</v>
      </c>
    </row>
    <row r="18" spans="1:49">
      <c r="A18" t="s">
        <v>354</v>
      </c>
      <c r="B18">
        <v>46.93</v>
      </c>
      <c r="C18">
        <v>4842</v>
      </c>
      <c r="D18">
        <v>35963</v>
      </c>
      <c r="E18" t="s">
        <v>355</v>
      </c>
      <c r="F18">
        <v>49.72</v>
      </c>
      <c r="G18">
        <v>4723</v>
      </c>
      <c r="H18">
        <v>37296</v>
      </c>
      <c r="I18" t="s">
        <v>356</v>
      </c>
      <c r="J18">
        <v>47.8</v>
      </c>
      <c r="K18">
        <v>4632</v>
      </c>
      <c r="L18">
        <v>36780</v>
      </c>
      <c r="M18" t="s">
        <v>357</v>
      </c>
      <c r="N18">
        <v>45.14</v>
      </c>
      <c r="O18">
        <v>4448</v>
      </c>
      <c r="P18">
        <v>34773</v>
      </c>
      <c r="Q18" t="s">
        <v>312</v>
      </c>
      <c r="R18">
        <v>44.17</v>
      </c>
      <c r="S18">
        <v>4609</v>
      </c>
      <c r="T18">
        <v>33339</v>
      </c>
      <c r="U18" t="s">
        <v>358</v>
      </c>
      <c r="V18">
        <v>44.47</v>
      </c>
      <c r="W18">
        <v>4850</v>
      </c>
      <c r="X18">
        <v>34551</v>
      </c>
      <c r="Y18" t="s">
        <v>359</v>
      </c>
      <c r="Z18">
        <v>44.46</v>
      </c>
      <c r="AA18">
        <v>4683</v>
      </c>
      <c r="AB18">
        <v>33810</v>
      </c>
      <c r="AC18" t="s">
        <v>224</v>
      </c>
      <c r="AD18">
        <v>43.82</v>
      </c>
      <c r="AE18">
        <v>5201</v>
      </c>
      <c r="AF18">
        <v>35062</v>
      </c>
      <c r="AG18" t="s">
        <v>347</v>
      </c>
      <c r="AH18">
        <v>45.93</v>
      </c>
      <c r="AI18">
        <v>5121</v>
      </c>
      <c r="AJ18">
        <v>33893</v>
      </c>
      <c r="AK18" t="s">
        <v>221</v>
      </c>
      <c r="AL18">
        <v>45.68</v>
      </c>
      <c r="AM18">
        <v>5099</v>
      </c>
      <c r="AN18">
        <v>34189</v>
      </c>
      <c r="AO18" t="s">
        <v>360</v>
      </c>
      <c r="AP18">
        <v>44.12</v>
      </c>
      <c r="AQ18">
        <v>5223</v>
      </c>
      <c r="AR18">
        <v>34580</v>
      </c>
      <c r="AS18" t="s">
        <v>361</v>
      </c>
      <c r="AT18">
        <v>43.62</v>
      </c>
      <c r="AU18">
        <v>5359</v>
      </c>
      <c r="AV18">
        <v>33372</v>
      </c>
      <c r="AW18" t="s">
        <v>362</v>
      </c>
    </row>
    <row r="19" spans="1:49">
      <c r="A19" t="s">
        <v>363</v>
      </c>
      <c r="B19">
        <v>47.05</v>
      </c>
      <c r="C19">
        <v>5740</v>
      </c>
      <c r="D19">
        <v>39634</v>
      </c>
      <c r="E19" t="s">
        <v>294</v>
      </c>
      <c r="F19">
        <v>48.09</v>
      </c>
      <c r="G19">
        <v>7371</v>
      </c>
      <c r="H19">
        <v>37861</v>
      </c>
      <c r="I19" t="s">
        <v>364</v>
      </c>
      <c r="J19">
        <v>44.24</v>
      </c>
      <c r="K19">
        <v>4922</v>
      </c>
      <c r="L19">
        <v>37367</v>
      </c>
      <c r="M19" t="s">
        <v>365</v>
      </c>
      <c r="N19">
        <v>44.41</v>
      </c>
      <c r="O19">
        <v>4741</v>
      </c>
      <c r="P19">
        <v>38491</v>
      </c>
      <c r="Q19" t="s">
        <v>366</v>
      </c>
      <c r="R19">
        <v>43.37</v>
      </c>
      <c r="S19">
        <v>4765</v>
      </c>
      <c r="T19">
        <v>38565</v>
      </c>
      <c r="U19" t="s">
        <v>311</v>
      </c>
      <c r="V19">
        <v>43.12</v>
      </c>
      <c r="W19">
        <v>4924</v>
      </c>
      <c r="X19">
        <v>39317</v>
      </c>
      <c r="Y19" t="s">
        <v>345</v>
      </c>
      <c r="Z19" t="s">
        <v>220</v>
      </c>
      <c r="AA19" t="s">
        <v>220</v>
      </c>
      <c r="AB19" t="s">
        <v>220</v>
      </c>
      <c r="AC19" t="s">
        <v>220</v>
      </c>
      <c r="AD19" t="s">
        <v>220</v>
      </c>
      <c r="AE19" t="s">
        <v>220</v>
      </c>
      <c r="AF19" t="s">
        <v>220</v>
      </c>
      <c r="AG19" t="s">
        <v>220</v>
      </c>
      <c r="AH19" t="s">
        <v>220</v>
      </c>
      <c r="AI19" t="s">
        <v>220</v>
      </c>
      <c r="AJ19" t="s">
        <v>220</v>
      </c>
      <c r="AK19" t="s">
        <v>220</v>
      </c>
      <c r="AL19" t="s">
        <v>220</v>
      </c>
      <c r="AM19" t="s">
        <v>220</v>
      </c>
      <c r="AN19" t="s">
        <v>220</v>
      </c>
      <c r="AO19" t="s">
        <v>220</v>
      </c>
      <c r="AP19" t="s">
        <v>220</v>
      </c>
      <c r="AQ19" t="s">
        <v>220</v>
      </c>
      <c r="AR19" t="s">
        <v>220</v>
      </c>
      <c r="AS19" t="s">
        <v>220</v>
      </c>
      <c r="AT19" t="s">
        <v>220</v>
      </c>
      <c r="AU19" t="s">
        <v>220</v>
      </c>
      <c r="AV19" t="s">
        <v>220</v>
      </c>
      <c r="AW19" t="s">
        <v>220</v>
      </c>
    </row>
    <row r="20" spans="1:49">
      <c r="A20" t="s">
        <v>367</v>
      </c>
      <c r="B20">
        <v>47.5</v>
      </c>
      <c r="C20">
        <v>4055</v>
      </c>
      <c r="D20">
        <v>41569</v>
      </c>
      <c r="E20" t="s">
        <v>368</v>
      </c>
      <c r="F20">
        <v>50</v>
      </c>
      <c r="G20">
        <v>4467</v>
      </c>
      <c r="H20">
        <v>45173</v>
      </c>
      <c r="I20" t="s">
        <v>369</v>
      </c>
      <c r="J20">
        <v>47.88</v>
      </c>
      <c r="K20">
        <v>3981</v>
      </c>
      <c r="L20">
        <v>37295</v>
      </c>
      <c r="M20" t="s">
        <v>370</v>
      </c>
      <c r="N20">
        <v>47.5</v>
      </c>
      <c r="O20">
        <v>3827</v>
      </c>
      <c r="P20">
        <v>34793</v>
      </c>
      <c r="Q20" t="s">
        <v>371</v>
      </c>
      <c r="R20">
        <v>47.05</v>
      </c>
      <c r="S20">
        <v>3771</v>
      </c>
      <c r="T20">
        <v>35912</v>
      </c>
      <c r="U20" t="s">
        <v>372</v>
      </c>
      <c r="V20">
        <v>43.45</v>
      </c>
      <c r="W20">
        <v>3859</v>
      </c>
      <c r="X20">
        <v>34569</v>
      </c>
      <c r="Y20" t="s">
        <v>373</v>
      </c>
      <c r="Z20">
        <v>44.02</v>
      </c>
      <c r="AA20">
        <v>3673</v>
      </c>
      <c r="AB20">
        <v>34398</v>
      </c>
      <c r="AC20" t="s">
        <v>374</v>
      </c>
      <c r="AD20">
        <v>42.15</v>
      </c>
      <c r="AE20">
        <v>4123</v>
      </c>
      <c r="AF20">
        <v>36794</v>
      </c>
      <c r="AG20" t="s">
        <v>375</v>
      </c>
      <c r="AH20">
        <v>46.03</v>
      </c>
      <c r="AI20">
        <v>3786</v>
      </c>
      <c r="AJ20">
        <v>37418</v>
      </c>
      <c r="AK20" t="s">
        <v>313</v>
      </c>
      <c r="AL20">
        <v>50.81</v>
      </c>
      <c r="AM20">
        <v>4380</v>
      </c>
      <c r="AN20">
        <v>37451</v>
      </c>
      <c r="AO20" t="s">
        <v>221</v>
      </c>
      <c r="AP20">
        <v>46.37</v>
      </c>
      <c r="AQ20">
        <v>3837</v>
      </c>
      <c r="AR20">
        <v>36552</v>
      </c>
      <c r="AS20" t="s">
        <v>291</v>
      </c>
      <c r="AT20">
        <v>44.32</v>
      </c>
      <c r="AU20">
        <v>3592</v>
      </c>
      <c r="AV20">
        <v>35886</v>
      </c>
      <c r="AW20" t="s">
        <v>237</v>
      </c>
    </row>
    <row r="21" spans="1:49">
      <c r="A21" t="s">
        <v>376</v>
      </c>
      <c r="B21">
        <v>48.18</v>
      </c>
      <c r="C21">
        <v>3964</v>
      </c>
      <c r="D21">
        <v>30613</v>
      </c>
      <c r="E21" t="s">
        <v>377</v>
      </c>
      <c r="F21">
        <v>43.87</v>
      </c>
      <c r="G21">
        <v>4650</v>
      </c>
      <c r="H21">
        <v>33424</v>
      </c>
      <c r="I21" t="s">
        <v>265</v>
      </c>
      <c r="J21">
        <v>43.86</v>
      </c>
      <c r="K21">
        <v>4196</v>
      </c>
      <c r="L21">
        <v>31732</v>
      </c>
      <c r="M21" t="s">
        <v>241</v>
      </c>
      <c r="N21">
        <v>44.93</v>
      </c>
      <c r="O21">
        <v>4175</v>
      </c>
      <c r="P21">
        <v>33268</v>
      </c>
      <c r="Q21" t="s">
        <v>378</v>
      </c>
      <c r="R21">
        <v>43.21</v>
      </c>
      <c r="S21">
        <v>3779</v>
      </c>
      <c r="T21">
        <v>35005</v>
      </c>
      <c r="U21" t="s">
        <v>379</v>
      </c>
      <c r="V21">
        <v>44.43</v>
      </c>
      <c r="W21">
        <v>3680</v>
      </c>
      <c r="X21">
        <v>31349</v>
      </c>
      <c r="Y21" t="s">
        <v>380</v>
      </c>
      <c r="Z21">
        <v>44.1</v>
      </c>
      <c r="AA21">
        <v>3233</v>
      </c>
      <c r="AB21">
        <v>30485</v>
      </c>
      <c r="AC21" t="s">
        <v>321</v>
      </c>
      <c r="AD21">
        <v>45.52</v>
      </c>
      <c r="AE21">
        <v>3512</v>
      </c>
      <c r="AF21">
        <v>33274</v>
      </c>
      <c r="AG21" t="s">
        <v>381</v>
      </c>
      <c r="AH21">
        <v>43.76</v>
      </c>
      <c r="AI21">
        <v>4021</v>
      </c>
      <c r="AJ21">
        <v>30378</v>
      </c>
      <c r="AK21" t="s">
        <v>382</v>
      </c>
      <c r="AL21">
        <v>46.11</v>
      </c>
      <c r="AM21">
        <v>3925</v>
      </c>
      <c r="AN21">
        <v>32268</v>
      </c>
      <c r="AO21" t="s">
        <v>383</v>
      </c>
      <c r="AP21">
        <v>46.58</v>
      </c>
      <c r="AQ21">
        <v>4048</v>
      </c>
      <c r="AR21">
        <v>32490</v>
      </c>
      <c r="AS21" t="s">
        <v>300</v>
      </c>
      <c r="AT21">
        <v>47.07</v>
      </c>
      <c r="AU21">
        <v>3592</v>
      </c>
      <c r="AV21">
        <v>32035</v>
      </c>
      <c r="AW21" t="s">
        <v>384</v>
      </c>
    </row>
    <row r="22" spans="1:49">
      <c r="A22" t="s">
        <v>385</v>
      </c>
      <c r="B22">
        <v>48.22</v>
      </c>
      <c r="C22">
        <v>3568</v>
      </c>
      <c r="D22">
        <v>40093</v>
      </c>
      <c r="E22" t="s">
        <v>235</v>
      </c>
      <c r="F22">
        <v>64.39</v>
      </c>
      <c r="G22">
        <v>3300</v>
      </c>
      <c r="H22">
        <v>38924</v>
      </c>
      <c r="I22" t="s">
        <v>386</v>
      </c>
      <c r="J22" t="s">
        <v>220</v>
      </c>
      <c r="K22" t="s">
        <v>220</v>
      </c>
      <c r="L22" t="s">
        <v>220</v>
      </c>
      <c r="M22" t="s">
        <v>220</v>
      </c>
      <c r="N22">
        <v>60.13</v>
      </c>
      <c r="O22">
        <v>3017</v>
      </c>
      <c r="P22">
        <v>37860</v>
      </c>
      <c r="Q22" t="s">
        <v>387</v>
      </c>
      <c r="R22">
        <v>56.11</v>
      </c>
      <c r="S22">
        <v>3367</v>
      </c>
      <c r="T22">
        <v>38727</v>
      </c>
      <c r="U22" t="s">
        <v>388</v>
      </c>
      <c r="V22">
        <v>53.98</v>
      </c>
      <c r="W22">
        <v>2800</v>
      </c>
      <c r="X22">
        <v>37850</v>
      </c>
      <c r="Y22" t="s">
        <v>319</v>
      </c>
      <c r="Z22">
        <v>47.34</v>
      </c>
      <c r="AA22">
        <v>2980</v>
      </c>
      <c r="AB22">
        <v>39041</v>
      </c>
      <c r="AC22" t="s">
        <v>276</v>
      </c>
      <c r="AD22">
        <v>52.23</v>
      </c>
      <c r="AE22">
        <v>2982</v>
      </c>
      <c r="AF22">
        <v>39421</v>
      </c>
      <c r="AG22" t="s">
        <v>358</v>
      </c>
      <c r="AH22" t="s">
        <v>220</v>
      </c>
      <c r="AI22" t="s">
        <v>220</v>
      </c>
      <c r="AJ22" t="s">
        <v>220</v>
      </c>
      <c r="AK22" t="s">
        <v>220</v>
      </c>
      <c r="AL22">
        <v>63.85</v>
      </c>
      <c r="AM22">
        <v>2767</v>
      </c>
      <c r="AN22">
        <v>39256</v>
      </c>
      <c r="AO22" t="s">
        <v>389</v>
      </c>
      <c r="AP22">
        <v>57.75</v>
      </c>
      <c r="AQ22">
        <v>3023</v>
      </c>
      <c r="AR22">
        <v>37891</v>
      </c>
      <c r="AS22" t="s">
        <v>390</v>
      </c>
      <c r="AT22">
        <v>57.44</v>
      </c>
      <c r="AU22">
        <v>2990</v>
      </c>
      <c r="AV22">
        <v>36994</v>
      </c>
      <c r="AW22" t="s">
        <v>391</v>
      </c>
    </row>
    <row r="23" spans="1:49">
      <c r="A23" t="s">
        <v>392</v>
      </c>
      <c r="B23">
        <v>48.34</v>
      </c>
      <c r="C23">
        <v>5650</v>
      </c>
      <c r="D23">
        <v>42246</v>
      </c>
      <c r="E23" t="s">
        <v>393</v>
      </c>
      <c r="F23">
        <v>48.37</v>
      </c>
      <c r="G23">
        <v>3614</v>
      </c>
      <c r="H23">
        <v>39119</v>
      </c>
      <c r="I23" t="s">
        <v>394</v>
      </c>
      <c r="J23">
        <v>50.4</v>
      </c>
      <c r="K23">
        <v>4232</v>
      </c>
      <c r="L23">
        <v>39266</v>
      </c>
      <c r="M23" t="s">
        <v>395</v>
      </c>
      <c r="N23">
        <v>52.14</v>
      </c>
      <c r="O23">
        <v>3978</v>
      </c>
      <c r="P23">
        <v>39070</v>
      </c>
      <c r="Q23" t="s">
        <v>396</v>
      </c>
      <c r="R23">
        <v>50.43</v>
      </c>
      <c r="S23">
        <v>4002</v>
      </c>
      <c r="T23">
        <v>38890</v>
      </c>
      <c r="U23" t="s">
        <v>397</v>
      </c>
      <c r="V23">
        <v>50.89</v>
      </c>
      <c r="W23">
        <v>3579</v>
      </c>
      <c r="X23">
        <v>38499</v>
      </c>
      <c r="Y23" t="s">
        <v>398</v>
      </c>
      <c r="Z23">
        <v>52.72</v>
      </c>
      <c r="AA23">
        <v>3573</v>
      </c>
      <c r="AB23">
        <v>40394</v>
      </c>
      <c r="AC23" t="s">
        <v>355</v>
      </c>
      <c r="AD23">
        <v>53.13</v>
      </c>
      <c r="AE23">
        <v>4089</v>
      </c>
      <c r="AF23">
        <v>39163</v>
      </c>
      <c r="AG23" t="s">
        <v>221</v>
      </c>
      <c r="AH23">
        <v>48.71</v>
      </c>
      <c r="AI23">
        <v>4321</v>
      </c>
      <c r="AJ23">
        <v>40255</v>
      </c>
      <c r="AK23" t="s">
        <v>399</v>
      </c>
      <c r="AL23">
        <v>48.3</v>
      </c>
      <c r="AM23">
        <v>4092</v>
      </c>
      <c r="AN23">
        <v>39576</v>
      </c>
      <c r="AO23" t="s">
        <v>400</v>
      </c>
      <c r="AP23">
        <v>49.05</v>
      </c>
      <c r="AQ23">
        <v>4230</v>
      </c>
      <c r="AR23">
        <v>38226</v>
      </c>
      <c r="AS23" t="s">
        <v>395</v>
      </c>
      <c r="AT23">
        <v>50.49</v>
      </c>
      <c r="AU23">
        <v>3565</v>
      </c>
      <c r="AV23">
        <v>38601</v>
      </c>
      <c r="AW23" t="s">
        <v>401</v>
      </c>
    </row>
    <row r="24" spans="1:49">
      <c r="A24" t="s">
        <v>402</v>
      </c>
      <c r="B24">
        <v>48.65</v>
      </c>
      <c r="C24">
        <v>3300</v>
      </c>
      <c r="D24">
        <v>36832</v>
      </c>
      <c r="E24" t="s">
        <v>271</v>
      </c>
      <c r="F24">
        <v>42.24</v>
      </c>
      <c r="G24">
        <v>3725</v>
      </c>
      <c r="H24">
        <v>37971</v>
      </c>
      <c r="I24" t="s">
        <v>234</v>
      </c>
      <c r="J24">
        <v>45.25</v>
      </c>
      <c r="K24">
        <v>3413</v>
      </c>
      <c r="L24">
        <v>37333</v>
      </c>
      <c r="M24" t="s">
        <v>296</v>
      </c>
      <c r="N24">
        <v>45.27</v>
      </c>
      <c r="O24">
        <v>3217</v>
      </c>
      <c r="P24">
        <v>34377</v>
      </c>
      <c r="Q24" t="s">
        <v>226</v>
      </c>
      <c r="R24">
        <v>46.65</v>
      </c>
      <c r="S24">
        <v>3148</v>
      </c>
      <c r="T24">
        <v>35378</v>
      </c>
      <c r="U24" t="s">
        <v>403</v>
      </c>
      <c r="V24">
        <v>45.28</v>
      </c>
      <c r="W24">
        <v>3059</v>
      </c>
      <c r="X24">
        <v>33809</v>
      </c>
      <c r="Y24" t="s">
        <v>331</v>
      </c>
      <c r="Z24">
        <v>44.85</v>
      </c>
      <c r="AA24">
        <v>3123</v>
      </c>
      <c r="AB24">
        <v>33664</v>
      </c>
      <c r="AC24" t="s">
        <v>356</v>
      </c>
      <c r="AD24">
        <v>47.64</v>
      </c>
      <c r="AE24">
        <v>3050</v>
      </c>
      <c r="AF24">
        <v>34371</v>
      </c>
      <c r="AG24" t="s">
        <v>272</v>
      </c>
      <c r="AH24">
        <v>44.76</v>
      </c>
      <c r="AI24">
        <v>3038</v>
      </c>
      <c r="AJ24">
        <v>35443</v>
      </c>
      <c r="AK24" t="s">
        <v>404</v>
      </c>
      <c r="AL24">
        <v>46.5</v>
      </c>
      <c r="AM24">
        <v>3273</v>
      </c>
      <c r="AN24">
        <v>37323</v>
      </c>
      <c r="AO24" t="s">
        <v>281</v>
      </c>
      <c r="AP24">
        <v>47.31</v>
      </c>
      <c r="AQ24">
        <v>3211</v>
      </c>
      <c r="AR24">
        <v>35074</v>
      </c>
      <c r="AS24" t="s">
        <v>266</v>
      </c>
      <c r="AT24">
        <v>46.63</v>
      </c>
      <c r="AU24">
        <v>3174</v>
      </c>
      <c r="AV24">
        <v>34730</v>
      </c>
      <c r="AW24" t="s">
        <v>405</v>
      </c>
    </row>
    <row r="25" spans="1:49">
      <c r="A25" t="s">
        <v>406</v>
      </c>
      <c r="B25">
        <v>48.99</v>
      </c>
      <c r="C25">
        <v>3637</v>
      </c>
      <c r="D25">
        <v>35107</v>
      </c>
      <c r="E25" t="s">
        <v>225</v>
      </c>
      <c r="F25">
        <v>46.91</v>
      </c>
      <c r="G25">
        <v>3421</v>
      </c>
      <c r="H25">
        <v>34133</v>
      </c>
      <c r="I25" t="s">
        <v>334</v>
      </c>
      <c r="J25">
        <v>47.78</v>
      </c>
      <c r="K25">
        <v>3504</v>
      </c>
      <c r="L25">
        <v>34639</v>
      </c>
      <c r="M25" t="s">
        <v>407</v>
      </c>
      <c r="N25">
        <v>45.96</v>
      </c>
      <c r="O25">
        <v>3612</v>
      </c>
      <c r="P25">
        <v>32978</v>
      </c>
      <c r="Q25" t="s">
        <v>408</v>
      </c>
      <c r="R25">
        <v>44.34</v>
      </c>
      <c r="S25">
        <v>3471</v>
      </c>
      <c r="T25">
        <v>34581</v>
      </c>
      <c r="U25" t="s">
        <v>395</v>
      </c>
      <c r="V25">
        <v>46.91</v>
      </c>
      <c r="W25">
        <v>3215</v>
      </c>
      <c r="X25">
        <v>33988</v>
      </c>
      <c r="Y25" t="s">
        <v>407</v>
      </c>
      <c r="Z25">
        <v>47.77</v>
      </c>
      <c r="AA25">
        <v>3257</v>
      </c>
      <c r="AB25">
        <v>34397</v>
      </c>
      <c r="AC25" t="s">
        <v>409</v>
      </c>
      <c r="AD25">
        <v>47.74</v>
      </c>
      <c r="AE25">
        <v>3520</v>
      </c>
      <c r="AF25">
        <v>35850</v>
      </c>
      <c r="AG25" t="s">
        <v>356</v>
      </c>
      <c r="AH25">
        <v>47.32</v>
      </c>
      <c r="AI25">
        <v>3821</v>
      </c>
      <c r="AJ25">
        <v>36391</v>
      </c>
      <c r="AK25" t="s">
        <v>357</v>
      </c>
      <c r="AL25">
        <v>51.98</v>
      </c>
      <c r="AM25">
        <v>3287</v>
      </c>
      <c r="AN25">
        <v>35154</v>
      </c>
      <c r="AO25" t="s">
        <v>410</v>
      </c>
      <c r="AP25">
        <v>47.66</v>
      </c>
      <c r="AQ25">
        <v>3571</v>
      </c>
      <c r="AR25">
        <v>35316</v>
      </c>
      <c r="AS25" t="s">
        <v>378</v>
      </c>
      <c r="AT25">
        <v>47.75</v>
      </c>
      <c r="AU25">
        <v>3331</v>
      </c>
      <c r="AV25">
        <v>35223</v>
      </c>
      <c r="AW25" t="s">
        <v>221</v>
      </c>
    </row>
    <row r="26" spans="1:49">
      <c r="A26" t="s">
        <v>411</v>
      </c>
      <c r="B26">
        <v>49.43</v>
      </c>
      <c r="C26">
        <v>3753</v>
      </c>
      <c r="D26">
        <v>39261</v>
      </c>
      <c r="E26" t="s">
        <v>314</v>
      </c>
      <c r="F26">
        <v>52.2</v>
      </c>
      <c r="G26">
        <v>3391</v>
      </c>
      <c r="H26">
        <v>38758</v>
      </c>
      <c r="I26" t="s">
        <v>412</v>
      </c>
      <c r="J26">
        <v>46.17</v>
      </c>
      <c r="K26">
        <v>3287</v>
      </c>
      <c r="L26">
        <v>39379</v>
      </c>
      <c r="M26" t="s">
        <v>413</v>
      </c>
      <c r="N26">
        <v>45.98</v>
      </c>
      <c r="O26">
        <v>3299</v>
      </c>
      <c r="P26">
        <v>38184</v>
      </c>
      <c r="Q26" t="s">
        <v>310</v>
      </c>
      <c r="R26">
        <v>47.21</v>
      </c>
      <c r="S26">
        <v>3198</v>
      </c>
      <c r="T26">
        <v>38851</v>
      </c>
      <c r="U26" t="s">
        <v>297</v>
      </c>
      <c r="V26">
        <v>50.06</v>
      </c>
      <c r="W26">
        <v>3485</v>
      </c>
      <c r="X26">
        <v>37613</v>
      </c>
      <c r="Y26" t="s">
        <v>414</v>
      </c>
      <c r="Z26">
        <v>47.72</v>
      </c>
      <c r="AA26">
        <v>3211</v>
      </c>
      <c r="AB26">
        <v>38654</v>
      </c>
      <c r="AC26" t="s">
        <v>379</v>
      </c>
      <c r="AD26">
        <v>47.07</v>
      </c>
      <c r="AE26">
        <v>3851</v>
      </c>
      <c r="AF26">
        <v>38675</v>
      </c>
      <c r="AG26" t="s">
        <v>295</v>
      </c>
      <c r="AH26">
        <v>46.69</v>
      </c>
      <c r="AI26">
        <v>3343</v>
      </c>
      <c r="AJ26">
        <v>39028</v>
      </c>
      <c r="AK26" t="s">
        <v>236</v>
      </c>
      <c r="AL26">
        <v>45.02</v>
      </c>
      <c r="AM26">
        <v>3250</v>
      </c>
      <c r="AN26">
        <v>37981</v>
      </c>
      <c r="AO26" t="s">
        <v>240</v>
      </c>
      <c r="AP26">
        <v>50.47</v>
      </c>
      <c r="AQ26">
        <v>3325</v>
      </c>
      <c r="AR26">
        <v>37589</v>
      </c>
      <c r="AS26" t="s">
        <v>405</v>
      </c>
      <c r="AT26">
        <v>50.23</v>
      </c>
      <c r="AU26">
        <v>3128</v>
      </c>
      <c r="AV26">
        <v>38193</v>
      </c>
      <c r="AW26" t="s">
        <v>224</v>
      </c>
    </row>
    <row r="27" spans="1:49">
      <c r="A27" t="s">
        <v>415</v>
      </c>
      <c r="B27">
        <v>49.46</v>
      </c>
      <c r="C27">
        <v>3050</v>
      </c>
      <c r="D27">
        <v>37454</v>
      </c>
      <c r="E27" t="s">
        <v>271</v>
      </c>
      <c r="F27">
        <v>49.33</v>
      </c>
      <c r="G27">
        <v>3171</v>
      </c>
      <c r="H27">
        <v>37528</v>
      </c>
      <c r="I27" t="s">
        <v>224</v>
      </c>
      <c r="J27">
        <v>47.56</v>
      </c>
      <c r="K27">
        <v>2954</v>
      </c>
      <c r="L27">
        <v>36403</v>
      </c>
      <c r="M27" t="s">
        <v>362</v>
      </c>
      <c r="N27">
        <v>48.63</v>
      </c>
      <c r="O27">
        <v>2774</v>
      </c>
      <c r="P27">
        <v>34866</v>
      </c>
      <c r="Q27" t="s">
        <v>225</v>
      </c>
      <c r="R27">
        <v>50.98</v>
      </c>
      <c r="S27">
        <v>2862</v>
      </c>
      <c r="T27">
        <v>34053</v>
      </c>
      <c r="U27" t="s">
        <v>416</v>
      </c>
      <c r="V27">
        <v>46.62</v>
      </c>
      <c r="W27">
        <v>2952</v>
      </c>
      <c r="X27">
        <v>34198</v>
      </c>
      <c r="Y27" t="s">
        <v>417</v>
      </c>
      <c r="Z27">
        <v>46.87</v>
      </c>
      <c r="AA27">
        <v>2951</v>
      </c>
      <c r="AB27">
        <v>33409</v>
      </c>
      <c r="AC27" t="s">
        <v>267</v>
      </c>
      <c r="AD27">
        <v>47.66</v>
      </c>
      <c r="AE27">
        <v>2876</v>
      </c>
      <c r="AF27">
        <v>35661</v>
      </c>
      <c r="AG27" t="s">
        <v>360</v>
      </c>
      <c r="AH27">
        <v>50.13</v>
      </c>
      <c r="AI27">
        <v>2799</v>
      </c>
      <c r="AJ27">
        <v>35431</v>
      </c>
      <c r="AK27" t="s">
        <v>418</v>
      </c>
      <c r="AL27">
        <v>47.82</v>
      </c>
      <c r="AM27">
        <v>2992</v>
      </c>
      <c r="AN27">
        <v>36223</v>
      </c>
      <c r="AO27" t="s">
        <v>271</v>
      </c>
      <c r="AP27">
        <v>48.33</v>
      </c>
      <c r="AQ27">
        <v>2898</v>
      </c>
      <c r="AR27">
        <v>35101</v>
      </c>
      <c r="AS27" t="s">
        <v>419</v>
      </c>
      <c r="AT27">
        <v>45.44</v>
      </c>
      <c r="AU27">
        <v>2901</v>
      </c>
      <c r="AV27">
        <v>34107</v>
      </c>
      <c r="AW27" t="s">
        <v>356</v>
      </c>
    </row>
    <row r="28" spans="1:49">
      <c r="A28" t="s">
        <v>420</v>
      </c>
      <c r="B28">
        <v>49.75</v>
      </c>
      <c r="C28">
        <v>3949</v>
      </c>
      <c r="D28">
        <v>38512</v>
      </c>
      <c r="E28" t="s">
        <v>421</v>
      </c>
      <c r="F28">
        <v>50.8</v>
      </c>
      <c r="G28">
        <v>3847</v>
      </c>
      <c r="H28">
        <v>38396</v>
      </c>
      <c r="I28" t="s">
        <v>422</v>
      </c>
      <c r="J28">
        <v>46.23</v>
      </c>
      <c r="K28">
        <v>3626</v>
      </c>
      <c r="L28">
        <v>38522</v>
      </c>
      <c r="M28" t="s">
        <v>290</v>
      </c>
      <c r="N28">
        <v>44.96</v>
      </c>
      <c r="O28">
        <v>3556</v>
      </c>
      <c r="P28">
        <v>38334</v>
      </c>
      <c r="Q28" t="s">
        <v>413</v>
      </c>
      <c r="R28">
        <v>44.63</v>
      </c>
      <c r="S28">
        <v>3533</v>
      </c>
      <c r="T28">
        <v>35771</v>
      </c>
      <c r="U28" t="s">
        <v>423</v>
      </c>
      <c r="V28">
        <v>43.22</v>
      </c>
      <c r="W28">
        <v>3433</v>
      </c>
      <c r="X28">
        <v>35058</v>
      </c>
      <c r="Y28" t="s">
        <v>341</v>
      </c>
      <c r="Z28">
        <v>43.23</v>
      </c>
      <c r="AA28">
        <v>3378</v>
      </c>
      <c r="AB28">
        <v>34948</v>
      </c>
      <c r="AC28" t="s">
        <v>394</v>
      </c>
      <c r="AD28">
        <v>43.59</v>
      </c>
      <c r="AE28">
        <v>3465</v>
      </c>
      <c r="AF28">
        <v>34896</v>
      </c>
      <c r="AG28" t="s">
        <v>347</v>
      </c>
      <c r="AH28">
        <v>43.72</v>
      </c>
      <c r="AI28">
        <v>3360</v>
      </c>
      <c r="AJ28">
        <v>35604</v>
      </c>
      <c r="AK28" t="s">
        <v>282</v>
      </c>
      <c r="AL28">
        <v>44.04</v>
      </c>
      <c r="AM28">
        <v>3360</v>
      </c>
      <c r="AN28">
        <v>35268</v>
      </c>
      <c r="AO28" t="s">
        <v>347</v>
      </c>
      <c r="AP28">
        <v>45.91</v>
      </c>
      <c r="AQ28">
        <v>3562</v>
      </c>
      <c r="AR28">
        <v>35269</v>
      </c>
      <c r="AS28" t="s">
        <v>329</v>
      </c>
      <c r="AT28">
        <v>45.11</v>
      </c>
      <c r="AU28">
        <v>3561</v>
      </c>
      <c r="AV28">
        <v>35391</v>
      </c>
      <c r="AW28" t="s">
        <v>424</v>
      </c>
    </row>
    <row r="29" spans="1:49">
      <c r="A29" t="s">
        <v>425</v>
      </c>
      <c r="B29">
        <v>49.77</v>
      </c>
      <c r="C29">
        <v>4021</v>
      </c>
      <c r="D29">
        <v>38094</v>
      </c>
      <c r="E29" t="s">
        <v>362</v>
      </c>
      <c r="F29">
        <v>53.26</v>
      </c>
      <c r="G29">
        <v>4215</v>
      </c>
      <c r="H29">
        <v>38458</v>
      </c>
      <c r="I29" t="s">
        <v>426</v>
      </c>
      <c r="J29">
        <v>47.15</v>
      </c>
      <c r="K29">
        <v>3946</v>
      </c>
      <c r="L29">
        <v>37170</v>
      </c>
      <c r="M29" t="s">
        <v>291</v>
      </c>
      <c r="N29">
        <v>47.57</v>
      </c>
      <c r="O29">
        <v>3776</v>
      </c>
      <c r="P29">
        <v>36764</v>
      </c>
      <c r="Q29" t="s">
        <v>427</v>
      </c>
      <c r="R29">
        <v>46.66</v>
      </c>
      <c r="S29">
        <v>3577</v>
      </c>
      <c r="T29">
        <v>35638</v>
      </c>
      <c r="U29" t="s">
        <v>372</v>
      </c>
      <c r="V29">
        <v>45.92</v>
      </c>
      <c r="W29">
        <v>3575</v>
      </c>
      <c r="X29">
        <v>35530</v>
      </c>
      <c r="Y29" t="s">
        <v>279</v>
      </c>
      <c r="Z29">
        <v>45.91</v>
      </c>
      <c r="AA29">
        <v>3444</v>
      </c>
      <c r="AB29">
        <v>36128</v>
      </c>
      <c r="AC29" t="s">
        <v>223</v>
      </c>
      <c r="AD29">
        <v>46.42</v>
      </c>
      <c r="AE29">
        <v>3221</v>
      </c>
      <c r="AF29">
        <v>37718</v>
      </c>
      <c r="AG29" t="s">
        <v>313</v>
      </c>
      <c r="AH29">
        <v>46.41</v>
      </c>
      <c r="AI29">
        <v>3461</v>
      </c>
      <c r="AJ29">
        <v>38210</v>
      </c>
      <c r="AK29" t="s">
        <v>428</v>
      </c>
      <c r="AL29">
        <v>45.39</v>
      </c>
      <c r="AM29">
        <v>3694</v>
      </c>
      <c r="AN29">
        <v>36322</v>
      </c>
      <c r="AO29" t="s">
        <v>347</v>
      </c>
      <c r="AP29">
        <v>45.41</v>
      </c>
      <c r="AQ29">
        <v>3724</v>
      </c>
      <c r="AR29">
        <v>37189</v>
      </c>
      <c r="AS29" t="s">
        <v>298</v>
      </c>
      <c r="AT29">
        <v>49.06</v>
      </c>
      <c r="AU29">
        <v>3436</v>
      </c>
      <c r="AV29">
        <v>37255</v>
      </c>
      <c r="AW29" t="s">
        <v>226</v>
      </c>
    </row>
    <row r="30" spans="1:49">
      <c r="A30" t="s">
        <v>429</v>
      </c>
      <c r="B30">
        <v>49.82</v>
      </c>
      <c r="C30">
        <v>4030</v>
      </c>
      <c r="D30">
        <v>46546</v>
      </c>
      <c r="E30" t="s">
        <v>430</v>
      </c>
      <c r="F30">
        <v>47.18</v>
      </c>
      <c r="G30">
        <v>3984</v>
      </c>
      <c r="H30">
        <v>46428</v>
      </c>
      <c r="I30" t="s">
        <v>431</v>
      </c>
      <c r="J30">
        <v>46.31</v>
      </c>
      <c r="K30">
        <v>4067</v>
      </c>
      <c r="L30">
        <v>46428</v>
      </c>
      <c r="M30" t="s">
        <v>432</v>
      </c>
      <c r="N30">
        <v>45.59</v>
      </c>
      <c r="O30">
        <v>4091</v>
      </c>
      <c r="P30">
        <v>46126</v>
      </c>
      <c r="Q30" t="s">
        <v>433</v>
      </c>
      <c r="R30">
        <v>45.48</v>
      </c>
      <c r="S30">
        <v>4126</v>
      </c>
      <c r="T30">
        <v>44562</v>
      </c>
      <c r="U30" t="s">
        <v>309</v>
      </c>
      <c r="V30">
        <v>44.89</v>
      </c>
      <c r="W30">
        <v>4084</v>
      </c>
      <c r="X30">
        <v>44303</v>
      </c>
      <c r="Y30" t="s">
        <v>434</v>
      </c>
      <c r="Z30">
        <v>43.95</v>
      </c>
      <c r="AA30">
        <v>4281</v>
      </c>
      <c r="AB30">
        <v>44426</v>
      </c>
      <c r="AC30" t="s">
        <v>435</v>
      </c>
      <c r="AD30">
        <v>45.11</v>
      </c>
      <c r="AE30">
        <v>4025</v>
      </c>
      <c r="AF30">
        <v>44440</v>
      </c>
      <c r="AG30" t="s">
        <v>436</v>
      </c>
      <c r="AH30">
        <v>45.12</v>
      </c>
      <c r="AI30">
        <v>3949</v>
      </c>
      <c r="AJ30">
        <v>42239</v>
      </c>
      <c r="AK30" t="s">
        <v>257</v>
      </c>
      <c r="AL30">
        <v>44.4</v>
      </c>
      <c r="AM30">
        <v>4063</v>
      </c>
      <c r="AN30">
        <v>42658</v>
      </c>
      <c r="AO30" t="s">
        <v>437</v>
      </c>
      <c r="AP30">
        <v>43.66</v>
      </c>
      <c r="AQ30">
        <v>4162</v>
      </c>
      <c r="AR30">
        <v>42535</v>
      </c>
      <c r="AS30" t="s">
        <v>438</v>
      </c>
      <c r="AT30">
        <v>44.92</v>
      </c>
      <c r="AU30">
        <v>3887</v>
      </c>
      <c r="AV30">
        <v>43430</v>
      </c>
      <c r="AW30" t="s">
        <v>439</v>
      </c>
    </row>
    <row r="31" spans="1:49">
      <c r="A31" t="s">
        <v>440</v>
      </c>
      <c r="B31">
        <v>50.51</v>
      </c>
      <c r="C31">
        <v>4597</v>
      </c>
      <c r="D31">
        <v>39354</v>
      </c>
      <c r="E31" t="s">
        <v>395</v>
      </c>
      <c r="F31">
        <v>62.29</v>
      </c>
      <c r="G31">
        <v>4655</v>
      </c>
      <c r="H31">
        <v>38481</v>
      </c>
      <c r="I31" t="s">
        <v>441</v>
      </c>
      <c r="J31">
        <v>59.17</v>
      </c>
      <c r="K31">
        <v>4841</v>
      </c>
      <c r="L31">
        <v>36194</v>
      </c>
      <c r="M31" t="s">
        <v>442</v>
      </c>
      <c r="N31">
        <v>56.12</v>
      </c>
      <c r="O31">
        <v>4853</v>
      </c>
      <c r="P31">
        <v>35837</v>
      </c>
      <c r="Q31" t="s">
        <v>443</v>
      </c>
      <c r="R31">
        <v>51.64</v>
      </c>
      <c r="S31">
        <v>4745</v>
      </c>
      <c r="T31">
        <v>35682</v>
      </c>
      <c r="U31" t="s">
        <v>388</v>
      </c>
      <c r="V31">
        <v>53.3</v>
      </c>
      <c r="W31">
        <v>4733</v>
      </c>
      <c r="X31">
        <v>35329</v>
      </c>
      <c r="Y31" t="s">
        <v>444</v>
      </c>
      <c r="Z31">
        <v>52.73</v>
      </c>
      <c r="AA31">
        <v>4527</v>
      </c>
      <c r="AB31">
        <v>36245</v>
      </c>
      <c r="AC31" t="s">
        <v>352</v>
      </c>
      <c r="AD31">
        <v>52.92</v>
      </c>
      <c r="AE31">
        <v>4561</v>
      </c>
      <c r="AF31">
        <v>36245</v>
      </c>
      <c r="AG31" t="s">
        <v>445</v>
      </c>
      <c r="AH31">
        <v>55.86</v>
      </c>
      <c r="AI31">
        <v>4540</v>
      </c>
      <c r="AJ31">
        <v>36762</v>
      </c>
      <c r="AK31" t="s">
        <v>446</v>
      </c>
      <c r="AL31">
        <v>50.33</v>
      </c>
      <c r="AM31">
        <v>4644</v>
      </c>
      <c r="AN31">
        <v>38295</v>
      </c>
      <c r="AO31" t="s">
        <v>224</v>
      </c>
      <c r="AP31">
        <v>49.06</v>
      </c>
      <c r="AQ31">
        <v>4673</v>
      </c>
      <c r="AR31">
        <v>39135</v>
      </c>
      <c r="AS31" t="s">
        <v>283</v>
      </c>
      <c r="AT31">
        <v>46.74</v>
      </c>
      <c r="AU31">
        <v>4823</v>
      </c>
      <c r="AV31">
        <v>41475</v>
      </c>
      <c r="AW31" t="s">
        <v>447</v>
      </c>
    </row>
    <row r="32" spans="1:49">
      <c r="A32" t="s">
        <v>448</v>
      </c>
      <c r="B32">
        <v>50.83</v>
      </c>
      <c r="C32">
        <v>4467</v>
      </c>
      <c r="D32">
        <v>38599</v>
      </c>
      <c r="E32" t="s">
        <v>226</v>
      </c>
      <c r="F32">
        <v>50.41</v>
      </c>
      <c r="G32">
        <v>4078</v>
      </c>
      <c r="H32">
        <v>38834</v>
      </c>
      <c r="I32" t="s">
        <v>312</v>
      </c>
      <c r="J32">
        <v>48.93</v>
      </c>
      <c r="K32">
        <v>3658</v>
      </c>
      <c r="L32">
        <v>39159</v>
      </c>
      <c r="M32" t="s">
        <v>347</v>
      </c>
      <c r="N32">
        <v>49.4</v>
      </c>
      <c r="O32">
        <v>3528</v>
      </c>
      <c r="P32">
        <v>37639</v>
      </c>
      <c r="Q32" t="s">
        <v>265</v>
      </c>
      <c r="R32">
        <v>49.61</v>
      </c>
      <c r="S32">
        <v>3412</v>
      </c>
      <c r="T32">
        <v>38672</v>
      </c>
      <c r="U32" t="s">
        <v>395</v>
      </c>
      <c r="V32">
        <v>46.9</v>
      </c>
      <c r="W32">
        <v>3542</v>
      </c>
      <c r="X32">
        <v>38471</v>
      </c>
      <c r="Y32" t="s">
        <v>280</v>
      </c>
      <c r="Z32">
        <v>47.36</v>
      </c>
      <c r="AA32">
        <v>3306</v>
      </c>
      <c r="AB32">
        <v>37359</v>
      </c>
      <c r="AC32" t="s">
        <v>291</v>
      </c>
      <c r="AD32">
        <v>46.13</v>
      </c>
      <c r="AE32">
        <v>3419</v>
      </c>
      <c r="AF32">
        <v>37349</v>
      </c>
      <c r="AG32" t="s">
        <v>237</v>
      </c>
      <c r="AH32">
        <v>47.56</v>
      </c>
      <c r="AI32">
        <v>3619</v>
      </c>
      <c r="AJ32">
        <v>36396</v>
      </c>
      <c r="AK32" t="s">
        <v>362</v>
      </c>
      <c r="AL32">
        <v>49.31</v>
      </c>
      <c r="AM32">
        <v>3560</v>
      </c>
      <c r="AN32">
        <v>35818</v>
      </c>
      <c r="AO32" t="s">
        <v>419</v>
      </c>
      <c r="AP32">
        <v>48.37</v>
      </c>
      <c r="AQ32">
        <v>3903</v>
      </c>
      <c r="AR32">
        <v>36263</v>
      </c>
      <c r="AS32" t="s">
        <v>396</v>
      </c>
      <c r="AT32">
        <v>50.35</v>
      </c>
      <c r="AU32">
        <v>3514</v>
      </c>
      <c r="AV32">
        <v>34746</v>
      </c>
      <c r="AW32" t="s">
        <v>388</v>
      </c>
    </row>
    <row r="33" spans="1:49">
      <c r="A33" t="s">
        <v>449</v>
      </c>
      <c r="B33">
        <v>51.03</v>
      </c>
      <c r="C33">
        <v>4273</v>
      </c>
      <c r="D33">
        <v>44840</v>
      </c>
      <c r="E33" t="s">
        <v>450</v>
      </c>
      <c r="F33">
        <v>49.84</v>
      </c>
      <c r="G33">
        <v>3876</v>
      </c>
      <c r="H33">
        <v>46053</v>
      </c>
      <c r="I33" t="s">
        <v>451</v>
      </c>
      <c r="J33">
        <v>48.93</v>
      </c>
      <c r="K33">
        <v>3576</v>
      </c>
      <c r="L33">
        <v>46053</v>
      </c>
      <c r="M33" t="s">
        <v>452</v>
      </c>
      <c r="N33">
        <v>48.53</v>
      </c>
      <c r="O33">
        <v>3671</v>
      </c>
      <c r="P33">
        <v>42053</v>
      </c>
      <c r="Q33" t="s">
        <v>366</v>
      </c>
      <c r="R33">
        <v>49.26</v>
      </c>
      <c r="S33">
        <v>3713</v>
      </c>
      <c r="T33">
        <v>42053</v>
      </c>
      <c r="U33" t="s">
        <v>340</v>
      </c>
      <c r="V33">
        <v>46.54</v>
      </c>
      <c r="W33">
        <v>3353</v>
      </c>
      <c r="X33">
        <v>36678</v>
      </c>
      <c r="Y33" t="s">
        <v>291</v>
      </c>
      <c r="Z33">
        <v>48.7</v>
      </c>
      <c r="AA33">
        <v>3770</v>
      </c>
      <c r="AB33">
        <v>41753</v>
      </c>
      <c r="AC33" t="s">
        <v>262</v>
      </c>
      <c r="AD33">
        <v>49.48</v>
      </c>
      <c r="AE33">
        <v>3809</v>
      </c>
      <c r="AF33">
        <v>39141</v>
      </c>
      <c r="AG33" t="s">
        <v>404</v>
      </c>
      <c r="AH33">
        <v>49.61</v>
      </c>
      <c r="AI33">
        <v>3907</v>
      </c>
      <c r="AJ33">
        <v>40858</v>
      </c>
      <c r="AK33" t="s">
        <v>428</v>
      </c>
      <c r="AL33">
        <v>51.49</v>
      </c>
      <c r="AM33">
        <v>3942</v>
      </c>
      <c r="AN33">
        <v>41821</v>
      </c>
      <c r="AO33" t="s">
        <v>313</v>
      </c>
      <c r="AP33">
        <v>51.61</v>
      </c>
      <c r="AQ33">
        <v>3881</v>
      </c>
      <c r="AR33">
        <v>41350</v>
      </c>
      <c r="AS33" t="s">
        <v>423</v>
      </c>
      <c r="AT33">
        <v>49.87</v>
      </c>
      <c r="AU33">
        <v>3589</v>
      </c>
      <c r="AV33">
        <v>41413</v>
      </c>
      <c r="AW33" t="s">
        <v>310</v>
      </c>
    </row>
    <row r="34" spans="1:49">
      <c r="A34" t="s">
        <v>453</v>
      </c>
      <c r="B34">
        <v>51.68</v>
      </c>
      <c r="C34">
        <v>3785</v>
      </c>
      <c r="D34">
        <v>42025</v>
      </c>
      <c r="E34" t="s">
        <v>454</v>
      </c>
      <c r="F34" t="s">
        <v>220</v>
      </c>
      <c r="G34" t="s">
        <v>220</v>
      </c>
      <c r="H34" t="s">
        <v>220</v>
      </c>
      <c r="I34" t="s">
        <v>220</v>
      </c>
      <c r="J34" t="s">
        <v>220</v>
      </c>
      <c r="K34" t="s">
        <v>220</v>
      </c>
      <c r="L34" t="s">
        <v>220</v>
      </c>
      <c r="M34" t="s">
        <v>220</v>
      </c>
      <c r="N34" t="s">
        <v>220</v>
      </c>
      <c r="O34" t="s">
        <v>220</v>
      </c>
      <c r="P34" t="s">
        <v>220</v>
      </c>
      <c r="Q34" t="s">
        <v>220</v>
      </c>
      <c r="R34" t="s">
        <v>220</v>
      </c>
      <c r="S34" t="s">
        <v>220</v>
      </c>
      <c r="T34" t="s">
        <v>220</v>
      </c>
      <c r="U34" t="s">
        <v>220</v>
      </c>
      <c r="V34" t="s">
        <v>220</v>
      </c>
      <c r="W34" t="s">
        <v>220</v>
      </c>
      <c r="X34" t="s">
        <v>220</v>
      </c>
      <c r="Y34" t="s">
        <v>220</v>
      </c>
      <c r="Z34">
        <v>49.47</v>
      </c>
      <c r="AA34">
        <v>3654</v>
      </c>
      <c r="AB34">
        <v>37836</v>
      </c>
      <c r="AC34" t="s">
        <v>401</v>
      </c>
      <c r="AD34" t="s">
        <v>220</v>
      </c>
      <c r="AE34" t="s">
        <v>220</v>
      </c>
      <c r="AF34" t="s">
        <v>220</v>
      </c>
      <c r="AG34" t="s">
        <v>220</v>
      </c>
      <c r="AH34" t="s">
        <v>220</v>
      </c>
      <c r="AI34" t="s">
        <v>220</v>
      </c>
      <c r="AJ34" t="s">
        <v>220</v>
      </c>
      <c r="AK34" t="s">
        <v>220</v>
      </c>
      <c r="AL34" t="s">
        <v>220</v>
      </c>
      <c r="AM34" t="s">
        <v>220</v>
      </c>
      <c r="AN34" t="s">
        <v>220</v>
      </c>
      <c r="AO34" t="s">
        <v>220</v>
      </c>
      <c r="AP34">
        <v>55.7</v>
      </c>
      <c r="AQ34">
        <v>3629</v>
      </c>
      <c r="AR34">
        <v>38848</v>
      </c>
      <c r="AS34" t="s">
        <v>300</v>
      </c>
      <c r="AT34">
        <v>50.54</v>
      </c>
      <c r="AU34">
        <v>3460</v>
      </c>
      <c r="AV34">
        <v>38399</v>
      </c>
      <c r="AW34" t="s">
        <v>226</v>
      </c>
    </row>
    <row r="35" spans="1:49">
      <c r="A35" t="s">
        <v>455</v>
      </c>
      <c r="B35">
        <v>51.96</v>
      </c>
      <c r="C35">
        <v>5235</v>
      </c>
      <c r="D35">
        <v>40384</v>
      </c>
      <c r="E35" t="s">
        <v>285</v>
      </c>
      <c r="F35">
        <v>55.3</v>
      </c>
      <c r="G35">
        <v>5319</v>
      </c>
      <c r="H35">
        <v>40188</v>
      </c>
      <c r="I35" t="s">
        <v>419</v>
      </c>
      <c r="J35">
        <v>51.7</v>
      </c>
      <c r="K35">
        <v>5196</v>
      </c>
      <c r="L35">
        <v>40289</v>
      </c>
      <c r="M35" t="s">
        <v>395</v>
      </c>
      <c r="N35">
        <v>49.31</v>
      </c>
      <c r="O35">
        <v>4994</v>
      </c>
      <c r="P35">
        <v>39156</v>
      </c>
      <c r="Q35" t="s">
        <v>314</v>
      </c>
      <c r="R35">
        <v>49.65</v>
      </c>
      <c r="S35">
        <v>5465</v>
      </c>
      <c r="T35">
        <v>39297</v>
      </c>
      <c r="U35" t="s">
        <v>404</v>
      </c>
      <c r="V35">
        <v>47.55</v>
      </c>
      <c r="W35">
        <v>4843</v>
      </c>
      <c r="X35">
        <v>38578</v>
      </c>
      <c r="Y35" t="s">
        <v>341</v>
      </c>
      <c r="Z35">
        <v>45.13</v>
      </c>
      <c r="AA35">
        <v>4603</v>
      </c>
      <c r="AB35">
        <v>38885</v>
      </c>
      <c r="AC35" t="s">
        <v>456</v>
      </c>
      <c r="AD35">
        <v>46.65</v>
      </c>
      <c r="AE35">
        <v>4501</v>
      </c>
      <c r="AF35">
        <v>38503</v>
      </c>
      <c r="AG35" t="s">
        <v>296</v>
      </c>
      <c r="AH35">
        <v>45.77</v>
      </c>
      <c r="AI35">
        <v>4496</v>
      </c>
      <c r="AJ35">
        <v>39411</v>
      </c>
      <c r="AK35" t="s">
        <v>456</v>
      </c>
      <c r="AL35">
        <v>47.86</v>
      </c>
      <c r="AM35">
        <v>4754</v>
      </c>
      <c r="AN35">
        <v>39206</v>
      </c>
      <c r="AO35" t="s">
        <v>400</v>
      </c>
      <c r="AP35">
        <v>46.81</v>
      </c>
      <c r="AQ35">
        <v>4586</v>
      </c>
      <c r="AR35">
        <v>38854</v>
      </c>
      <c r="AS35" t="s">
        <v>310</v>
      </c>
      <c r="AT35">
        <v>46.84</v>
      </c>
      <c r="AU35">
        <v>4717</v>
      </c>
      <c r="AV35">
        <v>38892</v>
      </c>
      <c r="AW35" t="s">
        <v>310</v>
      </c>
    </row>
    <row r="36" spans="1:49">
      <c r="A36" t="s">
        <v>457</v>
      </c>
      <c r="B36">
        <v>52.2</v>
      </c>
      <c r="C36">
        <v>3236</v>
      </c>
      <c r="D36">
        <v>39196</v>
      </c>
      <c r="E36" t="s">
        <v>356</v>
      </c>
      <c r="F36">
        <v>54.45</v>
      </c>
      <c r="G36">
        <v>3347</v>
      </c>
      <c r="H36">
        <v>39561</v>
      </c>
      <c r="I36" t="s">
        <v>419</v>
      </c>
      <c r="J36">
        <v>51.76</v>
      </c>
      <c r="K36">
        <v>3078</v>
      </c>
      <c r="L36">
        <v>39748</v>
      </c>
      <c r="M36" t="s">
        <v>458</v>
      </c>
      <c r="N36">
        <v>51.36</v>
      </c>
      <c r="O36">
        <v>2947</v>
      </c>
      <c r="P36">
        <v>38284</v>
      </c>
      <c r="Q36" t="s">
        <v>335</v>
      </c>
      <c r="R36">
        <v>48.27</v>
      </c>
      <c r="S36">
        <v>2887</v>
      </c>
      <c r="T36">
        <v>37684</v>
      </c>
      <c r="U36" t="s">
        <v>284</v>
      </c>
      <c r="V36">
        <v>46.41</v>
      </c>
      <c r="W36">
        <v>2930</v>
      </c>
      <c r="X36">
        <v>36308</v>
      </c>
      <c r="Y36" t="s">
        <v>459</v>
      </c>
      <c r="Z36">
        <v>44.04</v>
      </c>
      <c r="AA36">
        <v>3147</v>
      </c>
      <c r="AB36">
        <v>37374</v>
      </c>
      <c r="AC36" t="s">
        <v>460</v>
      </c>
      <c r="AD36">
        <v>47.33</v>
      </c>
      <c r="AE36">
        <v>3160</v>
      </c>
      <c r="AF36">
        <v>37673</v>
      </c>
      <c r="AG36" t="s">
        <v>373</v>
      </c>
      <c r="AH36">
        <v>46.85</v>
      </c>
      <c r="AI36">
        <v>2995</v>
      </c>
      <c r="AJ36">
        <v>37321</v>
      </c>
      <c r="AK36" t="s">
        <v>461</v>
      </c>
      <c r="AL36">
        <v>46.65</v>
      </c>
      <c r="AM36">
        <v>3173</v>
      </c>
      <c r="AN36">
        <v>37960</v>
      </c>
      <c r="AO36" t="s">
        <v>454</v>
      </c>
      <c r="AP36">
        <v>45.72</v>
      </c>
      <c r="AQ36">
        <v>3283</v>
      </c>
      <c r="AR36">
        <v>37519</v>
      </c>
      <c r="AS36" t="s">
        <v>280</v>
      </c>
      <c r="AT36">
        <v>48.86</v>
      </c>
      <c r="AU36">
        <v>3238</v>
      </c>
      <c r="AV36">
        <v>36941</v>
      </c>
      <c r="AW36" t="s">
        <v>398</v>
      </c>
    </row>
    <row r="37" spans="1:49">
      <c r="A37" t="s">
        <v>462</v>
      </c>
      <c r="B37">
        <v>52.34</v>
      </c>
      <c r="C37">
        <v>5813</v>
      </c>
      <c r="D37">
        <v>42467</v>
      </c>
      <c r="E37" t="s">
        <v>341</v>
      </c>
      <c r="F37">
        <v>45.48</v>
      </c>
      <c r="G37">
        <v>5125</v>
      </c>
      <c r="H37">
        <v>42947</v>
      </c>
      <c r="I37" t="s">
        <v>258</v>
      </c>
      <c r="J37">
        <v>44.98</v>
      </c>
      <c r="K37">
        <v>4874</v>
      </c>
      <c r="L37">
        <v>42913</v>
      </c>
      <c r="M37" t="s">
        <v>463</v>
      </c>
      <c r="N37">
        <v>45.08</v>
      </c>
      <c r="O37">
        <v>4913</v>
      </c>
      <c r="P37">
        <v>42691</v>
      </c>
      <c r="Q37" t="s">
        <v>464</v>
      </c>
      <c r="R37">
        <v>45.87</v>
      </c>
      <c r="S37">
        <v>4983</v>
      </c>
      <c r="T37">
        <v>41279</v>
      </c>
      <c r="U37" t="s">
        <v>465</v>
      </c>
      <c r="V37">
        <v>46.46</v>
      </c>
      <c r="W37">
        <v>5059</v>
      </c>
      <c r="X37">
        <v>36864</v>
      </c>
      <c r="Y37" t="s">
        <v>466</v>
      </c>
      <c r="Z37">
        <v>45.78</v>
      </c>
      <c r="AA37">
        <v>4978</v>
      </c>
      <c r="AB37">
        <v>38659</v>
      </c>
      <c r="AC37" t="s">
        <v>365</v>
      </c>
      <c r="AD37">
        <v>46.2</v>
      </c>
      <c r="AE37">
        <v>4894</v>
      </c>
      <c r="AF37">
        <v>37569</v>
      </c>
      <c r="AG37" t="s">
        <v>454</v>
      </c>
      <c r="AH37">
        <v>46.23</v>
      </c>
      <c r="AI37">
        <v>5182</v>
      </c>
      <c r="AJ37">
        <v>41085</v>
      </c>
      <c r="AK37" t="s">
        <v>467</v>
      </c>
      <c r="AL37">
        <v>44.76</v>
      </c>
      <c r="AM37">
        <v>5003</v>
      </c>
      <c r="AN37">
        <v>40777</v>
      </c>
      <c r="AO37" t="s">
        <v>345</v>
      </c>
      <c r="AP37">
        <v>46.13</v>
      </c>
      <c r="AQ37">
        <v>5353</v>
      </c>
      <c r="AR37">
        <v>39780</v>
      </c>
      <c r="AS37" t="s">
        <v>337</v>
      </c>
      <c r="AT37">
        <v>46.15</v>
      </c>
      <c r="AU37">
        <v>5302</v>
      </c>
      <c r="AV37">
        <v>39729</v>
      </c>
      <c r="AW37" t="s">
        <v>233</v>
      </c>
    </row>
    <row r="38" spans="1:49">
      <c r="A38" t="s">
        <v>468</v>
      </c>
      <c r="B38">
        <v>52.43</v>
      </c>
      <c r="C38">
        <v>3054</v>
      </c>
      <c r="D38">
        <v>37795</v>
      </c>
      <c r="E38" t="s">
        <v>409</v>
      </c>
      <c r="F38">
        <v>54.19</v>
      </c>
      <c r="G38">
        <v>2958</v>
      </c>
      <c r="H38">
        <v>36888</v>
      </c>
      <c r="I38" t="s">
        <v>384</v>
      </c>
      <c r="J38">
        <v>51.38</v>
      </c>
      <c r="K38">
        <v>2978</v>
      </c>
      <c r="L38">
        <v>35309</v>
      </c>
      <c r="M38" t="s">
        <v>352</v>
      </c>
      <c r="N38">
        <v>48.64</v>
      </c>
      <c r="O38">
        <v>3046</v>
      </c>
      <c r="P38">
        <v>34833</v>
      </c>
      <c r="Q38" t="s">
        <v>225</v>
      </c>
      <c r="R38">
        <v>48.33</v>
      </c>
      <c r="S38">
        <v>2917</v>
      </c>
      <c r="T38">
        <v>34311</v>
      </c>
      <c r="U38" t="s">
        <v>469</v>
      </c>
      <c r="V38">
        <v>46.85</v>
      </c>
      <c r="W38">
        <v>2743</v>
      </c>
      <c r="X38">
        <v>32926</v>
      </c>
      <c r="Y38" t="s">
        <v>470</v>
      </c>
      <c r="Z38">
        <v>48.13</v>
      </c>
      <c r="AA38">
        <v>2845</v>
      </c>
      <c r="AB38">
        <v>33417</v>
      </c>
      <c r="AC38" t="s">
        <v>382</v>
      </c>
      <c r="AD38">
        <v>47.53</v>
      </c>
      <c r="AE38">
        <v>2870</v>
      </c>
      <c r="AF38">
        <v>34264</v>
      </c>
      <c r="AG38" t="s">
        <v>409</v>
      </c>
      <c r="AH38">
        <v>48.94</v>
      </c>
      <c r="AI38">
        <v>2907</v>
      </c>
      <c r="AJ38">
        <v>35479</v>
      </c>
      <c r="AK38" t="s">
        <v>407</v>
      </c>
      <c r="AL38">
        <v>49.75</v>
      </c>
      <c r="AM38">
        <v>2883</v>
      </c>
      <c r="AN38">
        <v>35398</v>
      </c>
      <c r="AO38" t="s">
        <v>471</v>
      </c>
      <c r="AP38">
        <v>48.98</v>
      </c>
      <c r="AQ38">
        <v>2933</v>
      </c>
      <c r="AR38">
        <v>35054</v>
      </c>
      <c r="AS38" t="s">
        <v>472</v>
      </c>
      <c r="AT38">
        <v>47.51</v>
      </c>
      <c r="AU38">
        <v>2952</v>
      </c>
      <c r="AV38">
        <v>34854</v>
      </c>
      <c r="AW38" t="s">
        <v>417</v>
      </c>
    </row>
    <row r="39" spans="1:49">
      <c r="A39" t="s">
        <v>473</v>
      </c>
      <c r="B39">
        <v>52.44</v>
      </c>
      <c r="C39">
        <v>6445</v>
      </c>
      <c r="D39">
        <v>38363</v>
      </c>
      <c r="E39" t="s">
        <v>269</v>
      </c>
      <c r="F39">
        <v>52.68</v>
      </c>
      <c r="G39">
        <v>5973</v>
      </c>
      <c r="H39">
        <v>38109</v>
      </c>
      <c r="I39" t="s">
        <v>241</v>
      </c>
      <c r="J39">
        <v>53.58</v>
      </c>
      <c r="K39">
        <v>5808</v>
      </c>
      <c r="L39">
        <v>37711</v>
      </c>
      <c r="M39" t="s">
        <v>320</v>
      </c>
      <c r="N39">
        <v>48.66</v>
      </c>
      <c r="O39">
        <v>5091</v>
      </c>
      <c r="P39">
        <v>37173</v>
      </c>
      <c r="Q39" t="s">
        <v>372</v>
      </c>
      <c r="R39">
        <v>48.31</v>
      </c>
      <c r="S39">
        <v>5181</v>
      </c>
      <c r="T39">
        <v>35781</v>
      </c>
      <c r="U39" t="s">
        <v>378</v>
      </c>
      <c r="V39">
        <v>47.67</v>
      </c>
      <c r="W39">
        <v>5024</v>
      </c>
      <c r="X39">
        <v>34353</v>
      </c>
      <c r="Y39" t="s">
        <v>409</v>
      </c>
      <c r="Z39">
        <v>47</v>
      </c>
      <c r="AA39">
        <v>4970</v>
      </c>
      <c r="AB39">
        <v>34651</v>
      </c>
      <c r="AC39" t="s">
        <v>221</v>
      </c>
      <c r="AD39">
        <v>46.78</v>
      </c>
      <c r="AE39">
        <v>5129</v>
      </c>
      <c r="AF39">
        <v>35610</v>
      </c>
      <c r="AG39" t="s">
        <v>265</v>
      </c>
      <c r="AH39">
        <v>47.57</v>
      </c>
      <c r="AI39">
        <v>5266</v>
      </c>
      <c r="AJ39">
        <v>35420</v>
      </c>
      <c r="AK39" t="s">
        <v>405</v>
      </c>
      <c r="AL39">
        <v>47.98</v>
      </c>
      <c r="AM39">
        <v>5342</v>
      </c>
      <c r="AN39">
        <v>35126</v>
      </c>
      <c r="AO39" t="s">
        <v>371</v>
      </c>
      <c r="AP39">
        <v>50.14</v>
      </c>
      <c r="AQ39">
        <v>5457</v>
      </c>
      <c r="AR39">
        <v>34468</v>
      </c>
      <c r="AS39" t="s">
        <v>352</v>
      </c>
      <c r="AT39">
        <v>50.8</v>
      </c>
      <c r="AU39">
        <v>5620</v>
      </c>
      <c r="AV39">
        <v>33794</v>
      </c>
      <c r="AW39" t="s">
        <v>474</v>
      </c>
    </row>
    <row r="40" spans="1:49">
      <c r="A40" t="s">
        <v>475</v>
      </c>
      <c r="B40">
        <v>52.73</v>
      </c>
      <c r="C40">
        <v>4394</v>
      </c>
      <c r="D40">
        <v>47070</v>
      </c>
      <c r="E40" t="s">
        <v>476</v>
      </c>
      <c r="F40">
        <v>55.27</v>
      </c>
      <c r="G40">
        <v>4311</v>
      </c>
      <c r="H40">
        <v>46276</v>
      </c>
      <c r="I40" t="s">
        <v>238</v>
      </c>
      <c r="J40" t="s">
        <v>220</v>
      </c>
      <c r="K40" t="s">
        <v>220</v>
      </c>
      <c r="L40" t="s">
        <v>220</v>
      </c>
      <c r="M40" t="s">
        <v>220</v>
      </c>
      <c r="N40" t="s">
        <v>220</v>
      </c>
      <c r="O40" t="s">
        <v>220</v>
      </c>
      <c r="P40" t="s">
        <v>220</v>
      </c>
      <c r="Q40" t="s">
        <v>220</v>
      </c>
      <c r="R40" t="s">
        <v>220</v>
      </c>
      <c r="S40" t="s">
        <v>220</v>
      </c>
      <c r="T40" t="s">
        <v>220</v>
      </c>
      <c r="U40" t="s">
        <v>220</v>
      </c>
      <c r="V40" t="s">
        <v>220</v>
      </c>
      <c r="W40" t="s">
        <v>220</v>
      </c>
      <c r="X40" t="s">
        <v>220</v>
      </c>
      <c r="Y40" t="s">
        <v>220</v>
      </c>
      <c r="Z40">
        <v>46.8</v>
      </c>
      <c r="AA40">
        <v>4286</v>
      </c>
      <c r="AB40">
        <v>42465</v>
      </c>
      <c r="AC40" t="s">
        <v>308</v>
      </c>
      <c r="AD40" t="s">
        <v>220</v>
      </c>
      <c r="AE40" t="s">
        <v>220</v>
      </c>
      <c r="AF40" t="s">
        <v>220</v>
      </c>
      <c r="AG40" t="s">
        <v>220</v>
      </c>
      <c r="AH40">
        <v>53.86</v>
      </c>
      <c r="AI40">
        <v>4275</v>
      </c>
      <c r="AJ40">
        <v>42287</v>
      </c>
      <c r="AK40" t="s">
        <v>239</v>
      </c>
      <c r="AL40">
        <v>53.88</v>
      </c>
      <c r="AM40">
        <v>4418</v>
      </c>
      <c r="AN40">
        <v>43495</v>
      </c>
      <c r="AO40" t="s">
        <v>303</v>
      </c>
      <c r="AP40">
        <v>51.8</v>
      </c>
      <c r="AQ40">
        <v>4067</v>
      </c>
      <c r="AR40">
        <v>43313</v>
      </c>
      <c r="AS40" t="s">
        <v>287</v>
      </c>
      <c r="AT40" t="s">
        <v>220</v>
      </c>
      <c r="AU40" t="s">
        <v>220</v>
      </c>
      <c r="AV40" t="s">
        <v>220</v>
      </c>
      <c r="AW40" t="s">
        <v>220</v>
      </c>
    </row>
    <row r="41" spans="1:49">
      <c r="A41" t="s">
        <v>477</v>
      </c>
      <c r="B41">
        <v>53.27</v>
      </c>
      <c r="C41">
        <v>3078</v>
      </c>
      <c r="D41">
        <v>40711</v>
      </c>
      <c r="E41" t="s">
        <v>401</v>
      </c>
      <c r="F41" t="s">
        <v>220</v>
      </c>
      <c r="G41" t="s">
        <v>220</v>
      </c>
      <c r="H41" t="s">
        <v>220</v>
      </c>
      <c r="I41" t="s">
        <v>220</v>
      </c>
      <c r="J41" t="s">
        <v>220</v>
      </c>
      <c r="K41" t="s">
        <v>220</v>
      </c>
      <c r="L41" t="s">
        <v>220</v>
      </c>
      <c r="M41" t="s">
        <v>220</v>
      </c>
      <c r="N41" t="s">
        <v>220</v>
      </c>
      <c r="O41" t="s">
        <v>220</v>
      </c>
      <c r="P41" t="s">
        <v>220</v>
      </c>
      <c r="Q41" t="s">
        <v>220</v>
      </c>
      <c r="R41">
        <v>45.77</v>
      </c>
      <c r="S41">
        <v>2975</v>
      </c>
      <c r="T41">
        <v>37731</v>
      </c>
      <c r="U41" t="s">
        <v>276</v>
      </c>
      <c r="V41">
        <v>51.44</v>
      </c>
      <c r="W41">
        <v>3210</v>
      </c>
      <c r="X41">
        <v>37680</v>
      </c>
      <c r="Y41" t="s">
        <v>371</v>
      </c>
      <c r="Z41">
        <v>50.25</v>
      </c>
      <c r="AA41">
        <v>3308</v>
      </c>
      <c r="AB41">
        <v>37851</v>
      </c>
      <c r="AC41" t="s">
        <v>478</v>
      </c>
      <c r="AD41">
        <v>49.51</v>
      </c>
      <c r="AE41">
        <v>3264</v>
      </c>
      <c r="AF41">
        <v>39096</v>
      </c>
      <c r="AG41" t="s">
        <v>277</v>
      </c>
      <c r="AH41">
        <v>43.75</v>
      </c>
      <c r="AI41">
        <v>3267</v>
      </c>
      <c r="AJ41">
        <v>40677</v>
      </c>
      <c r="AK41" t="s">
        <v>479</v>
      </c>
      <c r="AL41" t="s">
        <v>220</v>
      </c>
      <c r="AM41" t="s">
        <v>220</v>
      </c>
      <c r="AN41" t="s">
        <v>220</v>
      </c>
      <c r="AO41" t="s">
        <v>220</v>
      </c>
      <c r="AP41">
        <v>51.15</v>
      </c>
      <c r="AQ41">
        <v>3200</v>
      </c>
      <c r="AR41">
        <v>40077</v>
      </c>
      <c r="AS41" t="s">
        <v>361</v>
      </c>
      <c r="AT41">
        <v>47.16</v>
      </c>
      <c r="AU41">
        <v>3069</v>
      </c>
      <c r="AV41">
        <v>39953</v>
      </c>
      <c r="AW41" t="s">
        <v>480</v>
      </c>
    </row>
    <row r="42" spans="1:49">
      <c r="A42" t="s">
        <v>481</v>
      </c>
      <c r="B42">
        <v>53.39</v>
      </c>
      <c r="C42">
        <v>3938</v>
      </c>
      <c r="D42">
        <v>23744</v>
      </c>
      <c r="E42" t="s">
        <v>482</v>
      </c>
      <c r="F42">
        <v>53.06</v>
      </c>
      <c r="G42">
        <v>4005</v>
      </c>
      <c r="H42">
        <v>23704</v>
      </c>
      <c r="I42" t="s">
        <v>483</v>
      </c>
      <c r="J42">
        <v>52.64</v>
      </c>
      <c r="K42">
        <v>3991</v>
      </c>
      <c r="L42">
        <v>23663</v>
      </c>
      <c r="M42" t="s">
        <v>484</v>
      </c>
      <c r="N42">
        <v>51.27</v>
      </c>
      <c r="O42">
        <v>3853</v>
      </c>
      <c r="P42">
        <v>23489</v>
      </c>
      <c r="Q42" t="s">
        <v>485</v>
      </c>
      <c r="R42">
        <v>51.78</v>
      </c>
      <c r="S42">
        <v>3836</v>
      </c>
      <c r="T42">
        <v>23256</v>
      </c>
      <c r="U42" t="s">
        <v>484</v>
      </c>
      <c r="V42">
        <v>51.29</v>
      </c>
      <c r="W42">
        <v>3860</v>
      </c>
      <c r="X42">
        <v>23256</v>
      </c>
      <c r="Y42" t="s">
        <v>250</v>
      </c>
      <c r="Z42">
        <v>49.97</v>
      </c>
      <c r="AA42">
        <v>3748</v>
      </c>
      <c r="AB42">
        <v>23256</v>
      </c>
      <c r="AC42" t="s">
        <v>486</v>
      </c>
      <c r="AD42">
        <v>49.48</v>
      </c>
      <c r="AE42">
        <v>3868</v>
      </c>
      <c r="AF42">
        <v>25134</v>
      </c>
      <c r="AG42" t="s">
        <v>487</v>
      </c>
      <c r="AH42">
        <v>49.98</v>
      </c>
      <c r="AI42">
        <v>3801</v>
      </c>
      <c r="AJ42">
        <v>24885</v>
      </c>
      <c r="AK42" t="s">
        <v>488</v>
      </c>
      <c r="AL42">
        <v>49.57</v>
      </c>
      <c r="AM42">
        <v>3805</v>
      </c>
      <c r="AN42">
        <v>33050</v>
      </c>
      <c r="AO42" t="s">
        <v>489</v>
      </c>
      <c r="AP42">
        <v>49.42</v>
      </c>
      <c r="AQ42">
        <v>3863</v>
      </c>
      <c r="AR42">
        <v>34039</v>
      </c>
      <c r="AS42" t="s">
        <v>490</v>
      </c>
      <c r="AT42">
        <v>50.09</v>
      </c>
      <c r="AU42">
        <v>3808</v>
      </c>
      <c r="AV42">
        <v>32683</v>
      </c>
      <c r="AW42" t="s">
        <v>326</v>
      </c>
    </row>
    <row r="43" spans="1:49">
      <c r="A43" t="s">
        <v>491</v>
      </c>
      <c r="B43">
        <v>53.5</v>
      </c>
      <c r="C43">
        <v>4013</v>
      </c>
      <c r="D43">
        <v>39561</v>
      </c>
      <c r="E43" t="s">
        <v>492</v>
      </c>
      <c r="F43">
        <v>48.53</v>
      </c>
      <c r="G43">
        <v>3847</v>
      </c>
      <c r="H43">
        <v>40391</v>
      </c>
      <c r="I43" t="s">
        <v>493</v>
      </c>
      <c r="J43">
        <v>46.26</v>
      </c>
      <c r="K43">
        <v>3640</v>
      </c>
      <c r="L43">
        <v>39443</v>
      </c>
      <c r="M43" t="s">
        <v>413</v>
      </c>
      <c r="N43">
        <v>44.39</v>
      </c>
      <c r="O43">
        <v>3480</v>
      </c>
      <c r="P43">
        <v>38889</v>
      </c>
      <c r="Q43" t="s">
        <v>260</v>
      </c>
      <c r="R43">
        <v>45</v>
      </c>
      <c r="S43">
        <v>3487</v>
      </c>
      <c r="T43">
        <v>36343</v>
      </c>
      <c r="U43" t="s">
        <v>303</v>
      </c>
      <c r="V43">
        <v>43.01</v>
      </c>
      <c r="W43">
        <v>3404</v>
      </c>
      <c r="X43">
        <v>35281</v>
      </c>
      <c r="Y43" t="s">
        <v>280</v>
      </c>
      <c r="Z43">
        <v>43.73</v>
      </c>
      <c r="AA43">
        <v>3418</v>
      </c>
      <c r="AB43">
        <v>35935</v>
      </c>
      <c r="AC43" t="s">
        <v>295</v>
      </c>
      <c r="AD43">
        <v>43.94</v>
      </c>
      <c r="AE43">
        <v>3328</v>
      </c>
      <c r="AF43">
        <v>36308</v>
      </c>
      <c r="AG43" t="s">
        <v>399</v>
      </c>
      <c r="AH43">
        <v>45.25</v>
      </c>
      <c r="AI43">
        <v>3372</v>
      </c>
      <c r="AJ43">
        <v>35874</v>
      </c>
      <c r="AK43" t="s">
        <v>494</v>
      </c>
      <c r="AL43">
        <v>46.38</v>
      </c>
      <c r="AM43">
        <v>3490</v>
      </c>
      <c r="AN43">
        <v>36147</v>
      </c>
      <c r="AO43" t="s">
        <v>395</v>
      </c>
      <c r="AP43">
        <v>47.09</v>
      </c>
      <c r="AQ43">
        <v>3735</v>
      </c>
      <c r="AR43">
        <v>35875</v>
      </c>
      <c r="AS43" t="s">
        <v>265</v>
      </c>
      <c r="AT43">
        <v>44.93</v>
      </c>
      <c r="AU43">
        <v>3442</v>
      </c>
      <c r="AV43">
        <v>36504</v>
      </c>
      <c r="AW43" t="s">
        <v>313</v>
      </c>
    </row>
    <row r="44" spans="1:49">
      <c r="A44" t="s">
        <v>495</v>
      </c>
      <c r="B44">
        <v>53.96</v>
      </c>
      <c r="C44">
        <v>3340</v>
      </c>
      <c r="D44">
        <v>39458</v>
      </c>
      <c r="E44" t="s">
        <v>269</v>
      </c>
      <c r="F44">
        <v>54.58</v>
      </c>
      <c r="G44">
        <v>3575</v>
      </c>
      <c r="H44">
        <v>39708</v>
      </c>
      <c r="I44" t="s">
        <v>334</v>
      </c>
      <c r="J44">
        <v>54.47</v>
      </c>
      <c r="K44">
        <v>3216</v>
      </c>
      <c r="L44">
        <v>40080</v>
      </c>
      <c r="M44" t="s">
        <v>496</v>
      </c>
      <c r="N44">
        <v>52.68</v>
      </c>
      <c r="O44">
        <v>3228</v>
      </c>
      <c r="P44">
        <v>39926</v>
      </c>
      <c r="Q44" t="s">
        <v>271</v>
      </c>
      <c r="R44">
        <v>51.23</v>
      </c>
      <c r="S44">
        <v>3222</v>
      </c>
      <c r="T44">
        <v>39799</v>
      </c>
      <c r="U44" t="s">
        <v>359</v>
      </c>
      <c r="V44">
        <v>50.5</v>
      </c>
      <c r="W44">
        <v>3154</v>
      </c>
      <c r="X44">
        <v>37372</v>
      </c>
      <c r="Y44" t="s">
        <v>378</v>
      </c>
      <c r="Z44">
        <v>48.88</v>
      </c>
      <c r="AA44">
        <v>3006</v>
      </c>
      <c r="AB44">
        <v>37151</v>
      </c>
      <c r="AC44" t="s">
        <v>224</v>
      </c>
      <c r="AD44">
        <v>47.95</v>
      </c>
      <c r="AE44">
        <v>3093</v>
      </c>
      <c r="AF44">
        <v>39600</v>
      </c>
      <c r="AG44" t="s">
        <v>296</v>
      </c>
      <c r="AH44">
        <v>50.05</v>
      </c>
      <c r="AI44">
        <v>3117</v>
      </c>
      <c r="AJ44">
        <v>38917</v>
      </c>
      <c r="AK44" t="s">
        <v>285</v>
      </c>
      <c r="AL44">
        <v>51.05</v>
      </c>
      <c r="AM44">
        <v>3486</v>
      </c>
      <c r="AN44">
        <v>38205</v>
      </c>
      <c r="AO44" t="s">
        <v>360</v>
      </c>
      <c r="AP44">
        <v>49.25</v>
      </c>
      <c r="AQ44">
        <v>3286</v>
      </c>
      <c r="AR44">
        <v>38377</v>
      </c>
      <c r="AS44" t="s">
        <v>395</v>
      </c>
      <c r="AT44">
        <v>50.06</v>
      </c>
      <c r="AU44">
        <v>3398</v>
      </c>
      <c r="AV44">
        <v>37887</v>
      </c>
      <c r="AW44" t="s">
        <v>398</v>
      </c>
    </row>
    <row r="45" spans="1:49">
      <c r="A45" t="s">
        <v>497</v>
      </c>
      <c r="B45">
        <v>54.01</v>
      </c>
      <c r="C45">
        <v>6665</v>
      </c>
      <c r="D45">
        <v>39837</v>
      </c>
      <c r="E45" t="s">
        <v>221</v>
      </c>
      <c r="F45">
        <v>58.55</v>
      </c>
      <c r="G45">
        <v>6650</v>
      </c>
      <c r="H45">
        <v>39639</v>
      </c>
      <c r="I45" t="s">
        <v>249</v>
      </c>
      <c r="J45">
        <v>64.86</v>
      </c>
      <c r="K45">
        <v>6931</v>
      </c>
      <c r="L45">
        <v>39284</v>
      </c>
      <c r="M45" t="s">
        <v>498</v>
      </c>
      <c r="N45">
        <v>56.73</v>
      </c>
      <c r="O45">
        <v>5881</v>
      </c>
      <c r="P45">
        <v>37622</v>
      </c>
      <c r="Q45" t="s">
        <v>244</v>
      </c>
      <c r="R45">
        <v>58.01</v>
      </c>
      <c r="S45">
        <v>5835</v>
      </c>
      <c r="T45">
        <v>37232</v>
      </c>
      <c r="U45" t="s">
        <v>327</v>
      </c>
      <c r="V45">
        <v>56.4</v>
      </c>
      <c r="W45">
        <v>5705</v>
      </c>
      <c r="X45">
        <v>36204</v>
      </c>
      <c r="Y45" t="s">
        <v>327</v>
      </c>
      <c r="Z45">
        <v>55.2</v>
      </c>
      <c r="AA45">
        <v>5410</v>
      </c>
      <c r="AB45">
        <v>36918</v>
      </c>
      <c r="AC45" t="s">
        <v>245</v>
      </c>
      <c r="AD45">
        <v>55.97</v>
      </c>
      <c r="AE45">
        <v>5826</v>
      </c>
      <c r="AF45">
        <v>37903</v>
      </c>
      <c r="AG45" t="s">
        <v>249</v>
      </c>
      <c r="AH45">
        <v>57.02</v>
      </c>
      <c r="AI45">
        <v>5855</v>
      </c>
      <c r="AJ45">
        <v>37073</v>
      </c>
      <c r="AK45" t="s">
        <v>499</v>
      </c>
      <c r="AL45">
        <v>56.14</v>
      </c>
      <c r="AM45">
        <v>6104</v>
      </c>
      <c r="AN45">
        <v>37097</v>
      </c>
      <c r="AO45" t="s">
        <v>500</v>
      </c>
      <c r="AP45">
        <v>56.86</v>
      </c>
      <c r="AQ45">
        <v>6084</v>
      </c>
      <c r="AR45">
        <v>37037</v>
      </c>
      <c r="AS45" t="s">
        <v>501</v>
      </c>
      <c r="AT45">
        <v>56.23</v>
      </c>
      <c r="AU45">
        <v>6114</v>
      </c>
      <c r="AV45">
        <v>36519</v>
      </c>
      <c r="AW45" t="s">
        <v>502</v>
      </c>
    </row>
    <row r="46" spans="1:49">
      <c r="A46" t="s">
        <v>503</v>
      </c>
      <c r="B46">
        <v>54.79</v>
      </c>
      <c r="C46">
        <v>4427</v>
      </c>
      <c r="D46">
        <v>39885</v>
      </c>
      <c r="E46" t="s">
        <v>334</v>
      </c>
      <c r="F46">
        <v>57.11</v>
      </c>
      <c r="G46">
        <v>4491</v>
      </c>
      <c r="H46">
        <v>40483</v>
      </c>
      <c r="I46" t="s">
        <v>268</v>
      </c>
      <c r="J46">
        <v>53.11</v>
      </c>
      <c r="K46">
        <v>4197</v>
      </c>
      <c r="L46">
        <v>40483</v>
      </c>
      <c r="M46" t="s">
        <v>332</v>
      </c>
      <c r="N46">
        <v>54.79</v>
      </c>
      <c r="O46">
        <v>4169</v>
      </c>
      <c r="P46">
        <v>35810</v>
      </c>
      <c r="Q46" t="s">
        <v>504</v>
      </c>
      <c r="R46">
        <v>53.9</v>
      </c>
      <c r="S46">
        <v>4283</v>
      </c>
      <c r="T46">
        <v>38109</v>
      </c>
      <c r="U46" t="s">
        <v>505</v>
      </c>
      <c r="V46">
        <v>52.34</v>
      </c>
      <c r="W46">
        <v>4180</v>
      </c>
      <c r="X46">
        <v>38093</v>
      </c>
      <c r="Y46" t="s">
        <v>334</v>
      </c>
      <c r="Z46">
        <v>49.37</v>
      </c>
      <c r="AA46">
        <v>3909</v>
      </c>
      <c r="AB46">
        <v>37441</v>
      </c>
      <c r="AC46" t="s">
        <v>403</v>
      </c>
      <c r="AD46">
        <v>50.53</v>
      </c>
      <c r="AE46">
        <v>4058</v>
      </c>
      <c r="AF46">
        <v>34383</v>
      </c>
      <c r="AG46" t="s">
        <v>384</v>
      </c>
      <c r="AH46">
        <v>51.34</v>
      </c>
      <c r="AI46">
        <v>4033</v>
      </c>
      <c r="AJ46">
        <v>37603</v>
      </c>
      <c r="AK46" t="s">
        <v>371</v>
      </c>
      <c r="AL46">
        <v>53.39</v>
      </c>
      <c r="AM46">
        <v>4139</v>
      </c>
      <c r="AN46">
        <v>37609</v>
      </c>
      <c r="AO46" t="s">
        <v>506</v>
      </c>
      <c r="AP46">
        <v>52.79</v>
      </c>
      <c r="AQ46">
        <v>4207</v>
      </c>
      <c r="AR46">
        <v>37566</v>
      </c>
      <c r="AS46" t="s">
        <v>471</v>
      </c>
      <c r="AT46">
        <v>51.79</v>
      </c>
      <c r="AU46">
        <v>4172</v>
      </c>
      <c r="AV46">
        <v>37681</v>
      </c>
      <c r="AW46" t="s">
        <v>334</v>
      </c>
    </row>
    <row r="47" spans="1:49">
      <c r="A47" t="s">
        <v>507</v>
      </c>
      <c r="B47">
        <v>55.9</v>
      </c>
      <c r="C47">
        <v>7574</v>
      </c>
      <c r="D47">
        <v>43078</v>
      </c>
      <c r="E47" t="s">
        <v>312</v>
      </c>
      <c r="F47">
        <v>56.78</v>
      </c>
      <c r="G47">
        <v>8162</v>
      </c>
      <c r="H47">
        <v>42579</v>
      </c>
      <c r="I47" t="s">
        <v>396</v>
      </c>
      <c r="J47">
        <v>56.68</v>
      </c>
      <c r="K47">
        <v>7641</v>
      </c>
      <c r="L47">
        <v>42271</v>
      </c>
      <c r="M47" t="s">
        <v>335</v>
      </c>
      <c r="N47">
        <v>56.27</v>
      </c>
      <c r="O47">
        <v>7251</v>
      </c>
      <c r="P47">
        <v>41930</v>
      </c>
      <c r="Q47" t="s">
        <v>335</v>
      </c>
      <c r="R47">
        <v>53.46</v>
      </c>
      <c r="S47">
        <v>7271</v>
      </c>
      <c r="T47">
        <v>41839</v>
      </c>
      <c r="U47" t="s">
        <v>459</v>
      </c>
      <c r="V47">
        <v>52.56</v>
      </c>
      <c r="W47">
        <v>7777</v>
      </c>
      <c r="X47">
        <v>41593</v>
      </c>
      <c r="Y47" t="s">
        <v>404</v>
      </c>
      <c r="Z47">
        <v>52.16</v>
      </c>
      <c r="AA47">
        <v>7450</v>
      </c>
      <c r="AB47">
        <v>41658</v>
      </c>
      <c r="AC47" t="s">
        <v>508</v>
      </c>
      <c r="AD47">
        <v>52.4</v>
      </c>
      <c r="AE47">
        <v>7620</v>
      </c>
      <c r="AF47">
        <v>41479</v>
      </c>
      <c r="AG47" t="s">
        <v>404</v>
      </c>
      <c r="AH47">
        <v>54.93</v>
      </c>
      <c r="AI47">
        <v>7723</v>
      </c>
      <c r="AJ47">
        <v>41541</v>
      </c>
      <c r="AK47" t="s">
        <v>398</v>
      </c>
      <c r="AL47">
        <v>57.5</v>
      </c>
      <c r="AM47">
        <v>7955</v>
      </c>
      <c r="AN47">
        <v>41557</v>
      </c>
      <c r="AO47" t="s">
        <v>426</v>
      </c>
      <c r="AP47">
        <v>55.74</v>
      </c>
      <c r="AQ47">
        <v>7945</v>
      </c>
      <c r="AR47">
        <v>41814</v>
      </c>
      <c r="AS47" t="s">
        <v>356</v>
      </c>
      <c r="AT47">
        <v>53.77</v>
      </c>
      <c r="AU47">
        <v>7153</v>
      </c>
      <c r="AV47">
        <v>41475</v>
      </c>
      <c r="AW47" t="s">
        <v>397</v>
      </c>
    </row>
    <row r="48" spans="1:49">
      <c r="A48" t="s">
        <v>509</v>
      </c>
      <c r="B48">
        <v>55.95</v>
      </c>
      <c r="C48">
        <v>3911</v>
      </c>
      <c r="D48">
        <v>25830</v>
      </c>
      <c r="E48" t="s">
        <v>510</v>
      </c>
      <c r="F48">
        <v>56.47</v>
      </c>
      <c r="G48">
        <v>4170</v>
      </c>
      <c r="H48">
        <v>25413</v>
      </c>
      <c r="I48" t="s">
        <v>511</v>
      </c>
      <c r="J48">
        <v>54.46</v>
      </c>
      <c r="K48">
        <v>4025</v>
      </c>
      <c r="L48">
        <v>25556</v>
      </c>
      <c r="M48" t="s">
        <v>512</v>
      </c>
      <c r="N48">
        <v>53.33</v>
      </c>
      <c r="O48">
        <v>4004</v>
      </c>
      <c r="P48">
        <v>27962</v>
      </c>
      <c r="Q48" t="s">
        <v>513</v>
      </c>
      <c r="R48">
        <v>53.2</v>
      </c>
      <c r="S48">
        <v>4007</v>
      </c>
      <c r="T48">
        <v>31907</v>
      </c>
      <c r="U48" t="s">
        <v>514</v>
      </c>
      <c r="V48">
        <v>53.48</v>
      </c>
      <c r="W48">
        <v>3976</v>
      </c>
      <c r="X48">
        <v>31103</v>
      </c>
      <c r="Y48" t="s">
        <v>515</v>
      </c>
      <c r="Z48">
        <v>52.31</v>
      </c>
      <c r="AA48">
        <v>3981</v>
      </c>
      <c r="AB48">
        <v>31354</v>
      </c>
      <c r="AC48" t="s">
        <v>514</v>
      </c>
      <c r="AD48">
        <v>51.88</v>
      </c>
      <c r="AE48">
        <v>3885</v>
      </c>
      <c r="AF48">
        <v>31650</v>
      </c>
      <c r="AG48" t="s">
        <v>516</v>
      </c>
      <c r="AH48">
        <v>51.85</v>
      </c>
      <c r="AI48">
        <v>3946</v>
      </c>
      <c r="AJ48">
        <v>33520</v>
      </c>
      <c r="AK48" t="s">
        <v>517</v>
      </c>
      <c r="AL48">
        <v>52.35</v>
      </c>
      <c r="AM48">
        <v>3990</v>
      </c>
      <c r="AN48">
        <v>32909</v>
      </c>
      <c r="AO48" t="s">
        <v>518</v>
      </c>
      <c r="AP48">
        <v>51.92</v>
      </c>
      <c r="AQ48">
        <v>3989</v>
      </c>
      <c r="AR48">
        <v>32909</v>
      </c>
      <c r="AS48" t="s">
        <v>519</v>
      </c>
      <c r="AT48">
        <v>51.8</v>
      </c>
      <c r="AU48">
        <v>3888</v>
      </c>
      <c r="AV48">
        <v>33390</v>
      </c>
      <c r="AW48" t="s">
        <v>391</v>
      </c>
    </row>
    <row r="49" spans="1:49">
      <c r="A49" t="s">
        <v>520</v>
      </c>
      <c r="B49">
        <v>56.14</v>
      </c>
      <c r="C49">
        <v>5590</v>
      </c>
      <c r="D49">
        <v>44626</v>
      </c>
      <c r="E49" t="s">
        <v>314</v>
      </c>
      <c r="F49">
        <v>58.06</v>
      </c>
      <c r="G49">
        <v>5567</v>
      </c>
      <c r="H49">
        <v>43900</v>
      </c>
      <c r="I49" t="s">
        <v>398</v>
      </c>
      <c r="J49">
        <v>55.45</v>
      </c>
      <c r="K49">
        <v>5414</v>
      </c>
      <c r="L49">
        <v>43546</v>
      </c>
      <c r="M49" t="s">
        <v>239</v>
      </c>
      <c r="N49">
        <v>55.84</v>
      </c>
      <c r="O49">
        <v>5294</v>
      </c>
      <c r="P49">
        <v>42582</v>
      </c>
      <c r="Q49" t="s">
        <v>332</v>
      </c>
      <c r="R49">
        <v>55.08</v>
      </c>
      <c r="S49">
        <v>5202</v>
      </c>
      <c r="T49">
        <v>42509</v>
      </c>
      <c r="U49" t="s">
        <v>397</v>
      </c>
      <c r="V49">
        <v>54.21</v>
      </c>
      <c r="W49">
        <v>5223</v>
      </c>
      <c r="X49">
        <v>40842</v>
      </c>
      <c r="Y49" t="s">
        <v>478</v>
      </c>
      <c r="Z49">
        <v>54.1</v>
      </c>
      <c r="AA49">
        <v>5217</v>
      </c>
      <c r="AB49">
        <v>41840</v>
      </c>
      <c r="AC49" t="s">
        <v>279</v>
      </c>
      <c r="AD49">
        <v>53.93</v>
      </c>
      <c r="AE49">
        <v>5185</v>
      </c>
      <c r="AF49">
        <v>42102</v>
      </c>
      <c r="AG49" t="s">
        <v>284</v>
      </c>
      <c r="AH49">
        <v>53.03</v>
      </c>
      <c r="AI49">
        <v>5200</v>
      </c>
      <c r="AJ49">
        <v>41576</v>
      </c>
      <c r="AK49" t="s">
        <v>424</v>
      </c>
      <c r="AL49">
        <v>54.67</v>
      </c>
      <c r="AM49">
        <v>5307</v>
      </c>
      <c r="AN49">
        <v>41833</v>
      </c>
      <c r="AO49" t="s">
        <v>362</v>
      </c>
      <c r="AP49">
        <v>54.4</v>
      </c>
      <c r="AQ49">
        <v>5361</v>
      </c>
      <c r="AR49">
        <v>42331</v>
      </c>
      <c r="AS49" t="s">
        <v>370</v>
      </c>
      <c r="AT49">
        <v>55.41</v>
      </c>
      <c r="AU49">
        <v>5220</v>
      </c>
      <c r="AV49">
        <v>41412</v>
      </c>
      <c r="AW49" t="s">
        <v>521</v>
      </c>
    </row>
    <row r="50" spans="1:49">
      <c r="A50" t="s">
        <v>522</v>
      </c>
      <c r="B50">
        <v>56.29</v>
      </c>
      <c r="C50">
        <v>6130</v>
      </c>
      <c r="D50">
        <v>39212</v>
      </c>
      <c r="E50" t="s">
        <v>523</v>
      </c>
      <c r="F50">
        <v>53.66</v>
      </c>
      <c r="G50">
        <v>5991</v>
      </c>
      <c r="H50">
        <v>39300</v>
      </c>
      <c r="I50" t="s">
        <v>371</v>
      </c>
      <c r="J50">
        <v>54.03</v>
      </c>
      <c r="K50">
        <v>6390</v>
      </c>
      <c r="L50">
        <v>39301</v>
      </c>
      <c r="M50" t="s">
        <v>334</v>
      </c>
      <c r="N50">
        <v>50.07</v>
      </c>
      <c r="O50">
        <v>5212</v>
      </c>
      <c r="P50">
        <v>39248</v>
      </c>
      <c r="Q50" t="s">
        <v>361</v>
      </c>
      <c r="R50">
        <v>49.68</v>
      </c>
      <c r="S50">
        <v>5187</v>
      </c>
      <c r="T50">
        <v>37703</v>
      </c>
      <c r="U50" t="s">
        <v>403</v>
      </c>
      <c r="V50">
        <v>47.83</v>
      </c>
      <c r="W50">
        <v>5164</v>
      </c>
      <c r="X50">
        <v>37920</v>
      </c>
      <c r="Y50" t="s">
        <v>494</v>
      </c>
      <c r="Z50">
        <v>47.88</v>
      </c>
      <c r="AA50">
        <v>4984</v>
      </c>
      <c r="AB50">
        <v>37845</v>
      </c>
      <c r="AC50" t="s">
        <v>524</v>
      </c>
      <c r="AD50">
        <v>48.07</v>
      </c>
      <c r="AE50">
        <v>5111</v>
      </c>
      <c r="AF50">
        <v>37930</v>
      </c>
      <c r="AG50" t="s">
        <v>277</v>
      </c>
      <c r="AH50">
        <v>48.52</v>
      </c>
      <c r="AI50">
        <v>5209</v>
      </c>
      <c r="AJ50">
        <v>37985</v>
      </c>
      <c r="AK50" t="s">
        <v>459</v>
      </c>
      <c r="AL50">
        <v>49.24</v>
      </c>
      <c r="AM50">
        <v>5493</v>
      </c>
      <c r="AN50">
        <v>39527</v>
      </c>
      <c r="AO50" t="s">
        <v>281</v>
      </c>
      <c r="AP50">
        <v>49.99</v>
      </c>
      <c r="AQ50">
        <v>5508</v>
      </c>
      <c r="AR50">
        <v>38299</v>
      </c>
      <c r="AS50" t="s">
        <v>355</v>
      </c>
      <c r="AT50">
        <v>48.14</v>
      </c>
      <c r="AU50">
        <v>5457</v>
      </c>
      <c r="AV50">
        <v>39596</v>
      </c>
      <c r="AW50" t="s">
        <v>297</v>
      </c>
    </row>
    <row r="51" spans="1:49">
      <c r="A51" t="s">
        <v>525</v>
      </c>
      <c r="B51">
        <v>56.34</v>
      </c>
      <c r="C51">
        <v>4846</v>
      </c>
      <c r="D51">
        <v>43979</v>
      </c>
      <c r="E51" t="s">
        <v>284</v>
      </c>
      <c r="F51">
        <v>48.28</v>
      </c>
      <c r="G51">
        <v>4281</v>
      </c>
      <c r="H51">
        <v>44129</v>
      </c>
      <c r="I51" t="s">
        <v>526</v>
      </c>
      <c r="J51">
        <v>49.21</v>
      </c>
      <c r="K51">
        <v>4060</v>
      </c>
      <c r="L51">
        <v>44163</v>
      </c>
      <c r="M51" t="s">
        <v>527</v>
      </c>
      <c r="N51">
        <v>46.87</v>
      </c>
      <c r="O51">
        <v>3840</v>
      </c>
      <c r="P51">
        <v>43779</v>
      </c>
      <c r="Q51" t="s">
        <v>430</v>
      </c>
      <c r="R51">
        <v>49.77</v>
      </c>
      <c r="S51">
        <v>4057</v>
      </c>
      <c r="T51">
        <v>41460</v>
      </c>
      <c r="U51" t="s">
        <v>290</v>
      </c>
      <c r="V51">
        <v>50.19</v>
      </c>
      <c r="W51">
        <v>4151</v>
      </c>
      <c r="X51">
        <v>41941</v>
      </c>
      <c r="Y51" t="s">
        <v>236</v>
      </c>
      <c r="Z51">
        <v>49.08</v>
      </c>
      <c r="AA51">
        <v>4122</v>
      </c>
      <c r="AB51">
        <v>40965</v>
      </c>
      <c r="AC51" t="s">
        <v>305</v>
      </c>
      <c r="AD51">
        <v>50.38</v>
      </c>
      <c r="AE51">
        <v>4077</v>
      </c>
      <c r="AF51">
        <v>39964</v>
      </c>
      <c r="AG51" t="s">
        <v>466</v>
      </c>
      <c r="AH51">
        <v>51.7</v>
      </c>
      <c r="AI51">
        <v>4202</v>
      </c>
      <c r="AJ51">
        <v>40418</v>
      </c>
      <c r="AK51" t="s">
        <v>374</v>
      </c>
      <c r="AL51">
        <v>52.23</v>
      </c>
      <c r="AM51">
        <v>4249</v>
      </c>
      <c r="AN51">
        <v>40991</v>
      </c>
      <c r="AO51" t="s">
        <v>424</v>
      </c>
      <c r="AP51">
        <v>53.86</v>
      </c>
      <c r="AQ51">
        <v>4416</v>
      </c>
      <c r="AR51">
        <v>41940</v>
      </c>
      <c r="AS51" t="s">
        <v>370</v>
      </c>
      <c r="AT51">
        <v>54.08</v>
      </c>
      <c r="AU51">
        <v>4463</v>
      </c>
      <c r="AV51">
        <v>42084</v>
      </c>
      <c r="AW51" t="s">
        <v>370</v>
      </c>
    </row>
    <row r="52" spans="1:49">
      <c r="A52" t="s">
        <v>528</v>
      </c>
      <c r="B52">
        <v>56.39</v>
      </c>
      <c r="C52">
        <v>5238</v>
      </c>
      <c r="D52">
        <v>45610</v>
      </c>
      <c r="E52" t="s">
        <v>394</v>
      </c>
      <c r="F52">
        <v>57.24</v>
      </c>
      <c r="G52">
        <v>4914</v>
      </c>
      <c r="H52">
        <v>45353</v>
      </c>
      <c r="I52" t="s">
        <v>494</v>
      </c>
      <c r="J52">
        <v>53.53</v>
      </c>
      <c r="K52">
        <v>4383</v>
      </c>
      <c r="L52">
        <v>45402</v>
      </c>
      <c r="M52" t="s">
        <v>460</v>
      </c>
      <c r="N52">
        <v>50.83</v>
      </c>
      <c r="O52">
        <v>4332</v>
      </c>
      <c r="P52">
        <v>43852</v>
      </c>
      <c r="Q52" t="s">
        <v>337</v>
      </c>
      <c r="R52">
        <v>51.7</v>
      </c>
      <c r="S52">
        <v>4377</v>
      </c>
      <c r="T52">
        <v>44362</v>
      </c>
      <c r="U52" t="s">
        <v>529</v>
      </c>
      <c r="V52">
        <v>51.54</v>
      </c>
      <c r="W52">
        <v>4400</v>
      </c>
      <c r="X52">
        <v>44015</v>
      </c>
      <c r="Y52" t="s">
        <v>340</v>
      </c>
      <c r="Z52">
        <v>49.47</v>
      </c>
      <c r="AA52">
        <v>4240</v>
      </c>
      <c r="AB52">
        <v>43703</v>
      </c>
      <c r="AC52" t="s">
        <v>292</v>
      </c>
      <c r="AD52">
        <v>48.65</v>
      </c>
      <c r="AE52">
        <v>4196</v>
      </c>
      <c r="AF52">
        <v>44105</v>
      </c>
      <c r="AG52" t="s">
        <v>530</v>
      </c>
      <c r="AH52">
        <v>46.68</v>
      </c>
      <c r="AI52">
        <v>4207</v>
      </c>
      <c r="AJ52">
        <v>44566</v>
      </c>
      <c r="AK52" t="s">
        <v>463</v>
      </c>
      <c r="AL52">
        <v>50.92</v>
      </c>
      <c r="AM52">
        <v>4443</v>
      </c>
      <c r="AN52">
        <v>43136</v>
      </c>
      <c r="AO52" t="s">
        <v>480</v>
      </c>
      <c r="AP52">
        <v>51.62</v>
      </c>
      <c r="AQ52">
        <v>4597</v>
      </c>
      <c r="AR52">
        <v>42432</v>
      </c>
      <c r="AS52" t="s">
        <v>297</v>
      </c>
      <c r="AT52">
        <v>50.09</v>
      </c>
      <c r="AU52">
        <v>4095</v>
      </c>
      <c r="AV52">
        <v>41685</v>
      </c>
      <c r="AW52" t="s">
        <v>493</v>
      </c>
    </row>
    <row r="53" spans="1:49">
      <c r="A53" t="s">
        <v>531</v>
      </c>
      <c r="B53">
        <v>56.65</v>
      </c>
      <c r="C53">
        <v>5929</v>
      </c>
      <c r="D53">
        <v>37070</v>
      </c>
      <c r="E53" t="s">
        <v>532</v>
      </c>
      <c r="F53">
        <v>56.26</v>
      </c>
      <c r="G53">
        <v>5829</v>
      </c>
      <c r="H53">
        <v>36978</v>
      </c>
      <c r="I53" t="s">
        <v>533</v>
      </c>
      <c r="J53">
        <v>54.69</v>
      </c>
      <c r="K53">
        <v>5827</v>
      </c>
      <c r="L53">
        <v>36448</v>
      </c>
      <c r="M53" t="s">
        <v>489</v>
      </c>
      <c r="N53">
        <v>49.85</v>
      </c>
      <c r="O53">
        <v>5257</v>
      </c>
      <c r="P53">
        <v>35554</v>
      </c>
      <c r="Q53" t="s">
        <v>534</v>
      </c>
      <c r="R53">
        <v>49.26</v>
      </c>
      <c r="S53">
        <v>5173</v>
      </c>
      <c r="T53">
        <v>35032</v>
      </c>
      <c r="U53" t="s">
        <v>471</v>
      </c>
      <c r="V53">
        <v>49.02</v>
      </c>
      <c r="W53">
        <v>4957</v>
      </c>
      <c r="X53">
        <v>34968</v>
      </c>
      <c r="Y53" t="s">
        <v>534</v>
      </c>
      <c r="Z53">
        <v>47.82</v>
      </c>
      <c r="AA53">
        <v>4781</v>
      </c>
      <c r="AB53">
        <v>35696</v>
      </c>
      <c r="AC53" t="s">
        <v>331</v>
      </c>
      <c r="AD53">
        <v>49.14</v>
      </c>
      <c r="AE53">
        <v>4970</v>
      </c>
      <c r="AF53">
        <v>35998</v>
      </c>
      <c r="AG53" t="s">
        <v>371</v>
      </c>
      <c r="AH53">
        <v>50.31</v>
      </c>
      <c r="AI53">
        <v>5181</v>
      </c>
      <c r="AJ53">
        <v>35985</v>
      </c>
      <c r="AK53" t="s">
        <v>472</v>
      </c>
      <c r="AL53">
        <v>50.89</v>
      </c>
      <c r="AM53">
        <v>5492</v>
      </c>
      <c r="AN53">
        <v>35646</v>
      </c>
      <c r="AO53" t="s">
        <v>222</v>
      </c>
      <c r="AP53">
        <v>52.07</v>
      </c>
      <c r="AQ53">
        <v>5559</v>
      </c>
      <c r="AR53">
        <v>35164</v>
      </c>
      <c r="AS53" t="s">
        <v>535</v>
      </c>
      <c r="AT53">
        <v>51.09</v>
      </c>
      <c r="AU53">
        <v>5589</v>
      </c>
      <c r="AV53">
        <v>36252</v>
      </c>
      <c r="AW53" t="s">
        <v>469</v>
      </c>
    </row>
    <row r="54" spans="1:49">
      <c r="A54" t="s">
        <v>536</v>
      </c>
      <c r="B54">
        <v>56.72</v>
      </c>
      <c r="C54">
        <v>23333</v>
      </c>
      <c r="D54">
        <v>38897</v>
      </c>
      <c r="E54" t="s">
        <v>247</v>
      </c>
      <c r="F54">
        <v>57.91</v>
      </c>
      <c r="G54">
        <v>23574</v>
      </c>
      <c r="H54">
        <v>39143</v>
      </c>
      <c r="I54" t="s">
        <v>535</v>
      </c>
      <c r="J54">
        <v>58.26</v>
      </c>
      <c r="K54">
        <v>23522</v>
      </c>
      <c r="L54">
        <v>39534</v>
      </c>
      <c r="M54" t="s">
        <v>537</v>
      </c>
      <c r="N54">
        <v>60.11</v>
      </c>
      <c r="O54">
        <v>24589</v>
      </c>
      <c r="P54">
        <v>38529</v>
      </c>
      <c r="Q54" t="s">
        <v>323</v>
      </c>
      <c r="R54">
        <v>52.59</v>
      </c>
      <c r="S54">
        <v>21721</v>
      </c>
      <c r="T54">
        <v>38136</v>
      </c>
      <c r="U54" t="s">
        <v>219</v>
      </c>
      <c r="V54">
        <v>48.92</v>
      </c>
      <c r="W54">
        <v>20486</v>
      </c>
      <c r="X54">
        <v>37431</v>
      </c>
      <c r="Y54" t="s">
        <v>362</v>
      </c>
      <c r="Z54">
        <v>51.18</v>
      </c>
      <c r="AA54">
        <v>20892</v>
      </c>
      <c r="AB54">
        <v>37614</v>
      </c>
      <c r="AC54" t="s">
        <v>350</v>
      </c>
      <c r="AD54">
        <v>53.04</v>
      </c>
      <c r="AE54">
        <v>21283</v>
      </c>
      <c r="AF54">
        <v>37699</v>
      </c>
      <c r="AG54" t="s">
        <v>538</v>
      </c>
      <c r="AH54">
        <v>54.4</v>
      </c>
      <c r="AI54">
        <v>21500</v>
      </c>
      <c r="AJ54">
        <v>37228</v>
      </c>
      <c r="AK54" t="s">
        <v>445</v>
      </c>
      <c r="AL54">
        <v>56.54</v>
      </c>
      <c r="AM54">
        <v>20890</v>
      </c>
      <c r="AN54">
        <v>36959</v>
      </c>
      <c r="AO54" t="s">
        <v>504</v>
      </c>
      <c r="AP54">
        <v>52.44</v>
      </c>
      <c r="AQ54">
        <v>19858</v>
      </c>
      <c r="AR54">
        <v>36267</v>
      </c>
      <c r="AS54" t="s">
        <v>321</v>
      </c>
      <c r="AT54">
        <v>51.4</v>
      </c>
      <c r="AU54">
        <v>19847</v>
      </c>
      <c r="AV54">
        <v>36075</v>
      </c>
      <c r="AW54" t="s">
        <v>319</v>
      </c>
    </row>
    <row r="55" spans="1:49">
      <c r="A55" t="s">
        <v>539</v>
      </c>
      <c r="B55">
        <v>57.01</v>
      </c>
      <c r="C55">
        <v>5083</v>
      </c>
      <c r="D55">
        <v>46052</v>
      </c>
      <c r="E55" t="s">
        <v>303</v>
      </c>
      <c r="F55">
        <v>55.43</v>
      </c>
      <c r="G55">
        <v>4311</v>
      </c>
      <c r="H55">
        <v>45703</v>
      </c>
      <c r="I55" t="s">
        <v>276</v>
      </c>
      <c r="J55">
        <v>56.85</v>
      </c>
      <c r="K55">
        <v>4333</v>
      </c>
      <c r="L55">
        <v>45768</v>
      </c>
      <c r="M55" t="s">
        <v>540</v>
      </c>
      <c r="N55">
        <v>53.13</v>
      </c>
      <c r="O55">
        <v>4007</v>
      </c>
      <c r="P55">
        <v>46014</v>
      </c>
      <c r="Q55" t="s">
        <v>366</v>
      </c>
      <c r="R55">
        <v>54.3</v>
      </c>
      <c r="S55">
        <v>4009</v>
      </c>
      <c r="T55">
        <v>44167</v>
      </c>
      <c r="U55" t="s">
        <v>454</v>
      </c>
      <c r="V55">
        <v>50.29</v>
      </c>
      <c r="W55">
        <v>3709</v>
      </c>
      <c r="X55">
        <v>45898</v>
      </c>
      <c r="Y55" t="s">
        <v>541</v>
      </c>
      <c r="Z55">
        <v>55.71</v>
      </c>
      <c r="AA55">
        <v>3937</v>
      </c>
      <c r="AB55">
        <v>45542</v>
      </c>
      <c r="AC55" t="s">
        <v>542</v>
      </c>
      <c r="AD55">
        <v>52.23</v>
      </c>
      <c r="AE55">
        <v>3865</v>
      </c>
      <c r="AF55">
        <v>45737</v>
      </c>
      <c r="AG55" t="s">
        <v>368</v>
      </c>
      <c r="AH55">
        <v>53.76</v>
      </c>
      <c r="AI55">
        <v>3621</v>
      </c>
      <c r="AJ55">
        <v>46643</v>
      </c>
      <c r="AK55" t="s">
        <v>232</v>
      </c>
      <c r="AL55">
        <v>51.59</v>
      </c>
      <c r="AM55">
        <v>3756</v>
      </c>
      <c r="AN55">
        <v>47600</v>
      </c>
      <c r="AO55" t="s">
        <v>543</v>
      </c>
      <c r="AP55">
        <v>54.59</v>
      </c>
      <c r="AQ55">
        <v>3887</v>
      </c>
      <c r="AR55">
        <v>47169</v>
      </c>
      <c r="AS55" t="s">
        <v>544</v>
      </c>
      <c r="AT55">
        <v>56.2</v>
      </c>
      <c r="AU55">
        <v>4110</v>
      </c>
      <c r="AV55">
        <v>46450</v>
      </c>
      <c r="AW55" t="s">
        <v>399</v>
      </c>
    </row>
    <row r="56" spans="1:49">
      <c r="A56" t="s">
        <v>545</v>
      </c>
      <c r="B56">
        <v>57.03</v>
      </c>
      <c r="C56">
        <v>4800</v>
      </c>
      <c r="D56">
        <v>45127</v>
      </c>
      <c r="E56" t="s">
        <v>404</v>
      </c>
      <c r="F56" t="s">
        <v>220</v>
      </c>
      <c r="G56" t="s">
        <v>220</v>
      </c>
      <c r="H56" t="s">
        <v>220</v>
      </c>
      <c r="I56" t="s">
        <v>220</v>
      </c>
      <c r="J56" t="s">
        <v>220</v>
      </c>
      <c r="K56" t="s">
        <v>220</v>
      </c>
      <c r="L56" t="s">
        <v>220</v>
      </c>
      <c r="M56" t="s">
        <v>220</v>
      </c>
      <c r="N56">
        <v>50.49</v>
      </c>
      <c r="O56">
        <v>4400</v>
      </c>
      <c r="P56">
        <v>42690</v>
      </c>
      <c r="Q56" t="s">
        <v>242</v>
      </c>
      <c r="R56">
        <v>48.92</v>
      </c>
      <c r="S56">
        <v>4213</v>
      </c>
      <c r="T56">
        <v>41868</v>
      </c>
      <c r="U56" t="s">
        <v>546</v>
      </c>
      <c r="V56">
        <v>46.62</v>
      </c>
      <c r="W56">
        <v>3995</v>
      </c>
      <c r="X56">
        <v>41395</v>
      </c>
      <c r="Y56" t="s">
        <v>447</v>
      </c>
      <c r="Z56">
        <v>50.59</v>
      </c>
      <c r="AA56">
        <v>4256</v>
      </c>
      <c r="AB56">
        <v>41470</v>
      </c>
      <c r="AC56" t="s">
        <v>400</v>
      </c>
      <c r="AD56" t="s">
        <v>220</v>
      </c>
      <c r="AE56" t="s">
        <v>220</v>
      </c>
      <c r="AF56" t="s">
        <v>220</v>
      </c>
      <c r="AG56" t="s">
        <v>220</v>
      </c>
      <c r="AH56" t="s">
        <v>220</v>
      </c>
      <c r="AI56" t="s">
        <v>220</v>
      </c>
      <c r="AJ56" t="s">
        <v>220</v>
      </c>
      <c r="AK56" t="s">
        <v>220</v>
      </c>
      <c r="AL56">
        <v>49.64</v>
      </c>
      <c r="AM56">
        <v>4373</v>
      </c>
      <c r="AN56">
        <v>43126</v>
      </c>
      <c r="AO56" t="s">
        <v>547</v>
      </c>
      <c r="AP56">
        <v>52.29</v>
      </c>
      <c r="AQ56">
        <v>4383</v>
      </c>
      <c r="AR56">
        <v>42929</v>
      </c>
      <c r="AS56" t="s">
        <v>280</v>
      </c>
      <c r="AT56" t="s">
        <v>220</v>
      </c>
      <c r="AU56" t="s">
        <v>220</v>
      </c>
      <c r="AV56" t="s">
        <v>220</v>
      </c>
      <c r="AW56" t="s">
        <v>220</v>
      </c>
    </row>
    <row r="57" spans="1:49">
      <c r="A57" t="s">
        <v>548</v>
      </c>
      <c r="B57">
        <v>57.36</v>
      </c>
      <c r="C57">
        <v>7079</v>
      </c>
      <c r="D57">
        <v>32629</v>
      </c>
      <c r="E57" t="s">
        <v>549</v>
      </c>
      <c r="F57">
        <v>60.36</v>
      </c>
      <c r="G57">
        <v>5743</v>
      </c>
      <c r="H57">
        <v>32610</v>
      </c>
      <c r="I57" t="s">
        <v>550</v>
      </c>
      <c r="J57">
        <v>62.51</v>
      </c>
      <c r="K57">
        <v>6320</v>
      </c>
      <c r="L57">
        <v>32526</v>
      </c>
      <c r="M57" t="s">
        <v>551</v>
      </c>
      <c r="N57">
        <v>55.15</v>
      </c>
      <c r="O57">
        <v>5829</v>
      </c>
      <c r="P57">
        <v>32050</v>
      </c>
      <c r="Q57" t="s">
        <v>515</v>
      </c>
      <c r="R57">
        <v>56.21</v>
      </c>
      <c r="S57">
        <v>5867</v>
      </c>
      <c r="T57">
        <v>32273</v>
      </c>
      <c r="U57" t="s">
        <v>552</v>
      </c>
      <c r="V57">
        <v>55.35</v>
      </c>
      <c r="W57">
        <v>5676</v>
      </c>
      <c r="X57">
        <v>32087</v>
      </c>
      <c r="Y57" t="s">
        <v>553</v>
      </c>
      <c r="Z57">
        <v>52.97</v>
      </c>
      <c r="AA57">
        <v>5724</v>
      </c>
      <c r="AB57">
        <v>32669</v>
      </c>
      <c r="AC57" t="s">
        <v>554</v>
      </c>
      <c r="AD57">
        <v>53.14</v>
      </c>
      <c r="AE57">
        <v>5920</v>
      </c>
      <c r="AF57">
        <v>32135</v>
      </c>
      <c r="AG57" t="s">
        <v>386</v>
      </c>
      <c r="AH57">
        <v>54.22</v>
      </c>
      <c r="AI57">
        <v>5806</v>
      </c>
      <c r="AJ57">
        <v>32415</v>
      </c>
      <c r="AK57" t="s">
        <v>555</v>
      </c>
      <c r="AL57">
        <v>55.84</v>
      </c>
      <c r="AM57">
        <v>5763</v>
      </c>
      <c r="AN57">
        <v>31921</v>
      </c>
      <c r="AO57" t="s">
        <v>556</v>
      </c>
      <c r="AP57">
        <v>55.26</v>
      </c>
      <c r="AQ57">
        <v>6280</v>
      </c>
      <c r="AR57">
        <v>31193</v>
      </c>
      <c r="AS57" t="s">
        <v>557</v>
      </c>
      <c r="AT57">
        <v>53.97</v>
      </c>
      <c r="AU57">
        <v>5987</v>
      </c>
      <c r="AV57">
        <v>31287</v>
      </c>
      <c r="AW57" t="s">
        <v>553</v>
      </c>
    </row>
    <row r="58" spans="1:49">
      <c r="A58" t="s">
        <v>558</v>
      </c>
      <c r="B58">
        <v>57.5</v>
      </c>
      <c r="C58">
        <v>11350</v>
      </c>
      <c r="D58">
        <v>45020</v>
      </c>
      <c r="E58" t="s">
        <v>459</v>
      </c>
      <c r="F58">
        <v>55.41</v>
      </c>
      <c r="G58">
        <v>10004</v>
      </c>
      <c r="H58">
        <v>38579</v>
      </c>
      <c r="I58" t="s">
        <v>523</v>
      </c>
      <c r="J58">
        <v>59.54</v>
      </c>
      <c r="K58">
        <v>10705</v>
      </c>
      <c r="L58">
        <v>39715</v>
      </c>
      <c r="M58" t="s">
        <v>416</v>
      </c>
      <c r="N58">
        <v>57.22</v>
      </c>
      <c r="O58">
        <v>11131</v>
      </c>
      <c r="P58">
        <v>36388</v>
      </c>
      <c r="Q58" t="s">
        <v>377</v>
      </c>
      <c r="R58">
        <v>48.39</v>
      </c>
      <c r="S58">
        <v>13165</v>
      </c>
      <c r="T58">
        <v>36159</v>
      </c>
      <c r="U58" t="s">
        <v>521</v>
      </c>
      <c r="V58">
        <v>45.18</v>
      </c>
      <c r="W58">
        <v>12200</v>
      </c>
      <c r="X58">
        <v>34923</v>
      </c>
      <c r="Y58" t="s">
        <v>427</v>
      </c>
      <c r="Z58">
        <v>43.48</v>
      </c>
      <c r="AA58">
        <v>10935</v>
      </c>
      <c r="AB58">
        <v>34577</v>
      </c>
      <c r="AC58" t="s">
        <v>373</v>
      </c>
      <c r="AD58">
        <v>45.8</v>
      </c>
      <c r="AE58">
        <v>11182</v>
      </c>
      <c r="AF58">
        <v>37534</v>
      </c>
      <c r="AG58" t="s">
        <v>400</v>
      </c>
      <c r="AH58">
        <v>46.67</v>
      </c>
      <c r="AI58">
        <v>11732</v>
      </c>
      <c r="AJ58">
        <v>37604</v>
      </c>
      <c r="AK58" t="s">
        <v>540</v>
      </c>
      <c r="AL58">
        <v>44.24</v>
      </c>
      <c r="AM58">
        <v>11484</v>
      </c>
      <c r="AN58">
        <v>57934</v>
      </c>
      <c r="AO58" t="s">
        <v>559</v>
      </c>
      <c r="AP58">
        <v>45.4</v>
      </c>
      <c r="AQ58">
        <v>11407</v>
      </c>
      <c r="AR58">
        <v>54801</v>
      </c>
      <c r="AS58" t="s">
        <v>560</v>
      </c>
      <c r="AT58">
        <v>48.14</v>
      </c>
      <c r="AU58">
        <v>13019</v>
      </c>
      <c r="AV58">
        <v>46944</v>
      </c>
      <c r="AW58" t="s">
        <v>561</v>
      </c>
    </row>
    <row r="59" spans="1:49">
      <c r="A59" t="s">
        <v>562</v>
      </c>
      <c r="B59">
        <v>57.6</v>
      </c>
      <c r="C59">
        <v>6113</v>
      </c>
      <c r="D59">
        <v>36999</v>
      </c>
      <c r="E59" t="s">
        <v>563</v>
      </c>
      <c r="F59" t="s">
        <v>220</v>
      </c>
      <c r="G59" t="s">
        <v>220</v>
      </c>
      <c r="H59" t="s">
        <v>220</v>
      </c>
      <c r="I59" t="s">
        <v>220</v>
      </c>
      <c r="J59">
        <v>52.6</v>
      </c>
      <c r="K59">
        <v>5967</v>
      </c>
      <c r="L59">
        <v>37148</v>
      </c>
      <c r="M59" t="s">
        <v>418</v>
      </c>
      <c r="N59">
        <v>49.53</v>
      </c>
      <c r="O59">
        <v>5132</v>
      </c>
      <c r="P59">
        <v>37976</v>
      </c>
      <c r="Q59" t="s">
        <v>355</v>
      </c>
      <c r="R59">
        <v>47.84</v>
      </c>
      <c r="S59">
        <v>5132</v>
      </c>
      <c r="T59">
        <v>36159</v>
      </c>
      <c r="U59" t="s">
        <v>422</v>
      </c>
      <c r="V59">
        <v>47.77</v>
      </c>
      <c r="W59">
        <v>4935</v>
      </c>
      <c r="X59">
        <v>34794</v>
      </c>
      <c r="Y59" t="s">
        <v>248</v>
      </c>
      <c r="Z59">
        <v>47.75</v>
      </c>
      <c r="AA59">
        <v>5008</v>
      </c>
      <c r="AB59">
        <v>34997</v>
      </c>
      <c r="AC59" t="s">
        <v>371</v>
      </c>
      <c r="AD59">
        <v>47.47</v>
      </c>
      <c r="AE59">
        <v>5122</v>
      </c>
      <c r="AF59">
        <v>35463</v>
      </c>
      <c r="AG59" t="s">
        <v>521</v>
      </c>
      <c r="AH59">
        <v>48.74</v>
      </c>
      <c r="AI59">
        <v>5274</v>
      </c>
      <c r="AJ59">
        <v>34440</v>
      </c>
      <c r="AK59" t="s">
        <v>418</v>
      </c>
      <c r="AL59">
        <v>50.15</v>
      </c>
      <c r="AM59">
        <v>5367</v>
      </c>
      <c r="AN59">
        <v>35225</v>
      </c>
      <c r="AO59" t="s">
        <v>470</v>
      </c>
      <c r="AP59">
        <v>49.93</v>
      </c>
      <c r="AQ59">
        <v>5336</v>
      </c>
      <c r="AR59">
        <v>36255</v>
      </c>
      <c r="AS59" t="s">
        <v>419</v>
      </c>
      <c r="AT59">
        <v>50.95</v>
      </c>
      <c r="AU59">
        <v>5337</v>
      </c>
      <c r="AV59">
        <v>35521</v>
      </c>
      <c r="AW59" t="s">
        <v>300</v>
      </c>
    </row>
    <row r="60" spans="1:49">
      <c r="A60" t="s">
        <v>564</v>
      </c>
      <c r="B60">
        <v>59.1</v>
      </c>
      <c r="C60">
        <v>6860</v>
      </c>
      <c r="D60">
        <v>39870</v>
      </c>
      <c r="E60" t="s">
        <v>227</v>
      </c>
      <c r="F60">
        <v>55.96</v>
      </c>
      <c r="G60">
        <v>6430</v>
      </c>
      <c r="H60">
        <v>39646</v>
      </c>
      <c r="I60" t="s">
        <v>268</v>
      </c>
      <c r="J60">
        <v>55.02</v>
      </c>
      <c r="K60">
        <v>5733</v>
      </c>
      <c r="L60">
        <v>39618</v>
      </c>
      <c r="M60" t="s">
        <v>409</v>
      </c>
      <c r="N60">
        <v>53.07</v>
      </c>
      <c r="O60">
        <v>5482</v>
      </c>
      <c r="P60">
        <v>38434</v>
      </c>
      <c r="Q60" t="s">
        <v>407</v>
      </c>
      <c r="R60">
        <v>53.68</v>
      </c>
      <c r="S60">
        <v>5302</v>
      </c>
      <c r="T60">
        <v>37350</v>
      </c>
      <c r="U60" t="s">
        <v>565</v>
      </c>
      <c r="V60">
        <v>51.33</v>
      </c>
      <c r="W60">
        <v>5346</v>
      </c>
      <c r="X60">
        <v>37651</v>
      </c>
      <c r="Y60" t="s">
        <v>417</v>
      </c>
      <c r="Z60">
        <v>50.73</v>
      </c>
      <c r="AA60">
        <v>5106</v>
      </c>
      <c r="AB60">
        <v>36743</v>
      </c>
      <c r="AC60" t="s">
        <v>407</v>
      </c>
      <c r="AD60">
        <v>51.63</v>
      </c>
      <c r="AE60">
        <v>5475</v>
      </c>
      <c r="AF60">
        <v>36871</v>
      </c>
      <c r="AG60" t="s">
        <v>229</v>
      </c>
      <c r="AH60">
        <v>51.61</v>
      </c>
      <c r="AI60">
        <v>5484</v>
      </c>
      <c r="AJ60">
        <v>38043</v>
      </c>
      <c r="AK60" t="s">
        <v>221</v>
      </c>
      <c r="AL60">
        <v>51.75</v>
      </c>
      <c r="AM60">
        <v>5556</v>
      </c>
      <c r="AN60">
        <v>37195</v>
      </c>
      <c r="AO60" t="s">
        <v>351</v>
      </c>
      <c r="AP60">
        <v>52.63</v>
      </c>
      <c r="AQ60">
        <v>5557</v>
      </c>
      <c r="AR60">
        <v>37722</v>
      </c>
      <c r="AS60" t="s">
        <v>225</v>
      </c>
      <c r="AT60">
        <v>52.08</v>
      </c>
      <c r="AU60">
        <v>5849</v>
      </c>
      <c r="AV60">
        <v>38283</v>
      </c>
      <c r="AW60" t="s">
        <v>496</v>
      </c>
    </row>
    <row r="61" spans="1:49">
      <c r="A61" t="s">
        <v>566</v>
      </c>
      <c r="B61">
        <v>59.45</v>
      </c>
      <c r="C61">
        <v>5192</v>
      </c>
      <c r="D61">
        <v>44397</v>
      </c>
      <c r="E61" t="s">
        <v>331</v>
      </c>
      <c r="F61">
        <v>59.84</v>
      </c>
      <c r="G61">
        <v>5133</v>
      </c>
      <c r="H61">
        <v>45315</v>
      </c>
      <c r="I61" t="s">
        <v>271</v>
      </c>
      <c r="J61">
        <v>54.06</v>
      </c>
      <c r="K61">
        <v>4789</v>
      </c>
      <c r="L61">
        <v>45134</v>
      </c>
      <c r="M61" t="s">
        <v>305</v>
      </c>
      <c r="N61">
        <v>54.87</v>
      </c>
      <c r="O61">
        <v>4800</v>
      </c>
      <c r="P61">
        <v>44720</v>
      </c>
      <c r="Q61" t="s">
        <v>288</v>
      </c>
      <c r="R61">
        <v>53.28</v>
      </c>
      <c r="S61">
        <v>4644</v>
      </c>
      <c r="T61">
        <v>43319</v>
      </c>
      <c r="U61" t="s">
        <v>454</v>
      </c>
      <c r="V61">
        <v>52.34</v>
      </c>
      <c r="W61">
        <v>5025</v>
      </c>
      <c r="X61">
        <v>43025</v>
      </c>
      <c r="Y61" t="s">
        <v>297</v>
      </c>
      <c r="Z61">
        <v>51.36</v>
      </c>
      <c r="AA61">
        <v>4615</v>
      </c>
      <c r="AB61">
        <v>43591</v>
      </c>
      <c r="AC61" t="s">
        <v>460</v>
      </c>
      <c r="AD61">
        <v>53.07</v>
      </c>
      <c r="AE61">
        <v>4984</v>
      </c>
      <c r="AF61">
        <v>43119</v>
      </c>
      <c r="AG61" t="s">
        <v>313</v>
      </c>
      <c r="AH61">
        <v>54.69</v>
      </c>
      <c r="AI61">
        <v>5302</v>
      </c>
      <c r="AJ61">
        <v>43311</v>
      </c>
      <c r="AK61" t="s">
        <v>404</v>
      </c>
      <c r="AL61">
        <v>57.83</v>
      </c>
      <c r="AM61">
        <v>5150</v>
      </c>
      <c r="AN61">
        <v>44033</v>
      </c>
      <c r="AO61" t="s">
        <v>265</v>
      </c>
      <c r="AP61">
        <v>56.39</v>
      </c>
      <c r="AQ61">
        <v>5057</v>
      </c>
      <c r="AR61">
        <v>43519</v>
      </c>
      <c r="AS61" t="s">
        <v>397</v>
      </c>
      <c r="AT61">
        <v>54.81</v>
      </c>
      <c r="AU61">
        <v>4974</v>
      </c>
      <c r="AV61">
        <v>42918</v>
      </c>
      <c r="AW61" t="s">
        <v>361</v>
      </c>
    </row>
    <row r="62" spans="1:49">
      <c r="A62" t="s">
        <v>567</v>
      </c>
      <c r="B62">
        <v>59.68</v>
      </c>
      <c r="C62">
        <v>6833</v>
      </c>
      <c r="D62">
        <v>41997</v>
      </c>
      <c r="E62" t="s">
        <v>320</v>
      </c>
      <c r="F62" t="s">
        <v>220</v>
      </c>
      <c r="G62" t="s">
        <v>220</v>
      </c>
      <c r="H62" t="s">
        <v>220</v>
      </c>
      <c r="I62" t="s">
        <v>220</v>
      </c>
      <c r="J62">
        <v>64.84</v>
      </c>
      <c r="K62">
        <v>6311</v>
      </c>
      <c r="L62">
        <v>41856</v>
      </c>
      <c r="M62" t="s">
        <v>568</v>
      </c>
      <c r="N62" t="s">
        <v>220</v>
      </c>
      <c r="O62" t="s">
        <v>220</v>
      </c>
      <c r="P62" t="s">
        <v>220</v>
      </c>
      <c r="Q62" t="s">
        <v>220</v>
      </c>
      <c r="R62">
        <v>58.97</v>
      </c>
      <c r="S62">
        <v>6125</v>
      </c>
      <c r="T62">
        <v>38483</v>
      </c>
      <c r="U62" t="s">
        <v>326</v>
      </c>
      <c r="V62" t="s">
        <v>220</v>
      </c>
      <c r="W62" t="s">
        <v>220</v>
      </c>
      <c r="X62" t="s">
        <v>220</v>
      </c>
      <c r="Y62" t="s">
        <v>220</v>
      </c>
      <c r="Z62" t="s">
        <v>220</v>
      </c>
      <c r="AA62" t="s">
        <v>220</v>
      </c>
      <c r="AB62" t="s">
        <v>220</v>
      </c>
      <c r="AC62" t="s">
        <v>220</v>
      </c>
      <c r="AD62" t="s">
        <v>220</v>
      </c>
      <c r="AE62" t="s">
        <v>220</v>
      </c>
      <c r="AF62" t="s">
        <v>220</v>
      </c>
      <c r="AG62" t="s">
        <v>220</v>
      </c>
      <c r="AH62" t="s">
        <v>220</v>
      </c>
      <c r="AI62" t="s">
        <v>220</v>
      </c>
      <c r="AJ62" t="s">
        <v>220</v>
      </c>
      <c r="AK62" t="s">
        <v>220</v>
      </c>
      <c r="AL62" t="s">
        <v>220</v>
      </c>
      <c r="AM62" t="s">
        <v>220</v>
      </c>
      <c r="AN62" t="s">
        <v>220</v>
      </c>
      <c r="AO62" t="s">
        <v>220</v>
      </c>
      <c r="AP62">
        <v>51.42</v>
      </c>
      <c r="AQ62">
        <v>6457</v>
      </c>
      <c r="AR62">
        <v>35549</v>
      </c>
      <c r="AS62" t="s">
        <v>321</v>
      </c>
      <c r="AT62" t="s">
        <v>220</v>
      </c>
      <c r="AU62" t="s">
        <v>220</v>
      </c>
      <c r="AV62" t="s">
        <v>220</v>
      </c>
      <c r="AW62" t="s">
        <v>220</v>
      </c>
    </row>
    <row r="63" spans="1:49">
      <c r="A63" t="s">
        <v>569</v>
      </c>
      <c r="B63">
        <v>61.68</v>
      </c>
      <c r="C63">
        <v>6744</v>
      </c>
      <c r="D63">
        <v>46563</v>
      </c>
      <c r="E63" t="s">
        <v>358</v>
      </c>
      <c r="F63">
        <v>71.02</v>
      </c>
      <c r="G63">
        <v>7883</v>
      </c>
      <c r="H63">
        <v>46691</v>
      </c>
      <c r="I63" t="s">
        <v>533</v>
      </c>
      <c r="J63">
        <v>64.34</v>
      </c>
      <c r="K63">
        <v>6900</v>
      </c>
      <c r="L63">
        <v>46794</v>
      </c>
      <c r="M63" t="s">
        <v>334</v>
      </c>
      <c r="N63" t="s">
        <v>220</v>
      </c>
      <c r="O63" t="s">
        <v>220</v>
      </c>
      <c r="P63" t="s">
        <v>220</v>
      </c>
      <c r="Q63" t="s">
        <v>220</v>
      </c>
      <c r="R63">
        <v>58.54</v>
      </c>
      <c r="S63">
        <v>6071</v>
      </c>
      <c r="T63">
        <v>43191</v>
      </c>
      <c r="U63" t="s">
        <v>221</v>
      </c>
      <c r="V63">
        <v>54.01</v>
      </c>
      <c r="W63">
        <v>6150</v>
      </c>
      <c r="X63">
        <v>42191</v>
      </c>
      <c r="Y63" t="s">
        <v>374</v>
      </c>
      <c r="Z63">
        <v>54.44</v>
      </c>
      <c r="AA63">
        <v>6288</v>
      </c>
      <c r="AB63">
        <v>42609</v>
      </c>
      <c r="AC63" t="s">
        <v>459</v>
      </c>
      <c r="AD63" t="s">
        <v>220</v>
      </c>
      <c r="AE63" t="s">
        <v>220</v>
      </c>
      <c r="AF63" t="s">
        <v>220</v>
      </c>
      <c r="AG63" t="s">
        <v>220</v>
      </c>
      <c r="AH63">
        <v>57.49</v>
      </c>
      <c r="AI63">
        <v>6414</v>
      </c>
      <c r="AJ63">
        <v>42065</v>
      </c>
      <c r="AK63" t="s">
        <v>269</v>
      </c>
      <c r="AL63">
        <v>61.34</v>
      </c>
      <c r="AM63">
        <v>6836</v>
      </c>
      <c r="AN63">
        <v>44818</v>
      </c>
      <c r="AO63" t="s">
        <v>381</v>
      </c>
      <c r="AP63">
        <v>65.48</v>
      </c>
      <c r="AQ63">
        <v>7727</v>
      </c>
      <c r="AR63">
        <v>42595</v>
      </c>
      <c r="AS63" t="s">
        <v>499</v>
      </c>
      <c r="AT63" t="s">
        <v>220</v>
      </c>
      <c r="AU63" t="s">
        <v>220</v>
      </c>
      <c r="AV63" t="s">
        <v>220</v>
      </c>
      <c r="AW63" t="s">
        <v>220</v>
      </c>
    </row>
    <row r="64" spans="1:49">
      <c r="A64" t="s">
        <v>570</v>
      </c>
      <c r="B64">
        <v>61.74</v>
      </c>
      <c r="C64">
        <v>7450</v>
      </c>
      <c r="D64">
        <v>39234</v>
      </c>
      <c r="E64" t="s">
        <v>377</v>
      </c>
      <c r="F64">
        <v>59.71</v>
      </c>
      <c r="G64">
        <v>6967</v>
      </c>
      <c r="H64">
        <v>38766</v>
      </c>
      <c r="I64" t="s">
        <v>502</v>
      </c>
      <c r="J64">
        <v>55.84</v>
      </c>
      <c r="K64">
        <v>6829</v>
      </c>
      <c r="L64">
        <v>38766</v>
      </c>
      <c r="M64" t="s">
        <v>382</v>
      </c>
      <c r="N64">
        <v>54.96</v>
      </c>
      <c r="O64">
        <v>6780</v>
      </c>
      <c r="P64">
        <v>38390</v>
      </c>
      <c r="Q64" t="s">
        <v>571</v>
      </c>
      <c r="R64">
        <v>54.32</v>
      </c>
      <c r="S64">
        <v>6544</v>
      </c>
      <c r="T64">
        <v>37119</v>
      </c>
      <c r="U64" t="s">
        <v>572</v>
      </c>
      <c r="V64">
        <v>52.96</v>
      </c>
      <c r="W64">
        <v>6673</v>
      </c>
      <c r="X64">
        <v>37397</v>
      </c>
      <c r="Y64" t="s">
        <v>418</v>
      </c>
      <c r="Z64">
        <v>52.06</v>
      </c>
      <c r="AA64">
        <v>6271</v>
      </c>
      <c r="AB64">
        <v>37216</v>
      </c>
      <c r="AC64" t="s">
        <v>229</v>
      </c>
      <c r="AD64">
        <v>52.19</v>
      </c>
      <c r="AE64">
        <v>6222</v>
      </c>
      <c r="AF64">
        <v>36449</v>
      </c>
      <c r="AG64" t="s">
        <v>571</v>
      </c>
      <c r="AH64">
        <v>57.03</v>
      </c>
      <c r="AI64">
        <v>6464</v>
      </c>
      <c r="AJ64">
        <v>36511</v>
      </c>
      <c r="AK64" t="s">
        <v>323</v>
      </c>
      <c r="AL64">
        <v>53.25</v>
      </c>
      <c r="AM64">
        <v>6207</v>
      </c>
      <c r="AN64">
        <v>38717</v>
      </c>
      <c r="AO64" t="s">
        <v>334</v>
      </c>
      <c r="AP64">
        <v>52.31</v>
      </c>
      <c r="AQ64">
        <v>6252</v>
      </c>
      <c r="AR64">
        <v>38502</v>
      </c>
      <c r="AS64" t="s">
        <v>333</v>
      </c>
      <c r="AT64">
        <v>53.82</v>
      </c>
      <c r="AU64">
        <v>6279</v>
      </c>
      <c r="AV64">
        <v>38092</v>
      </c>
      <c r="AW64" t="s">
        <v>505</v>
      </c>
    </row>
    <row r="65" spans="1:49">
      <c r="A65" t="s">
        <v>573</v>
      </c>
      <c r="B65">
        <v>61.9</v>
      </c>
      <c r="C65">
        <v>6175</v>
      </c>
      <c r="D65">
        <v>50884</v>
      </c>
      <c r="E65" t="s">
        <v>297</v>
      </c>
      <c r="F65">
        <v>60.54</v>
      </c>
      <c r="G65">
        <v>6520</v>
      </c>
      <c r="H65">
        <v>55140</v>
      </c>
      <c r="I65" t="s">
        <v>253</v>
      </c>
      <c r="J65">
        <v>59.24</v>
      </c>
      <c r="K65">
        <v>6568</v>
      </c>
      <c r="L65">
        <v>56905</v>
      </c>
      <c r="M65" t="s">
        <v>437</v>
      </c>
      <c r="N65">
        <v>57.54</v>
      </c>
      <c r="O65">
        <v>7304</v>
      </c>
      <c r="P65">
        <v>47208</v>
      </c>
      <c r="Q65" t="s">
        <v>280</v>
      </c>
      <c r="R65">
        <v>56.58</v>
      </c>
      <c r="S65">
        <v>7229</v>
      </c>
      <c r="T65">
        <v>49470</v>
      </c>
      <c r="U65" t="s">
        <v>574</v>
      </c>
      <c r="V65">
        <v>54.36</v>
      </c>
      <c r="W65">
        <v>6139</v>
      </c>
      <c r="X65">
        <v>46034</v>
      </c>
      <c r="Y65" t="s">
        <v>575</v>
      </c>
      <c r="Z65">
        <v>78.37</v>
      </c>
      <c r="AA65">
        <v>10303</v>
      </c>
      <c r="AB65">
        <v>45182</v>
      </c>
      <c r="AC65" t="s">
        <v>576</v>
      </c>
      <c r="AD65">
        <v>57.01</v>
      </c>
      <c r="AE65">
        <v>7104</v>
      </c>
      <c r="AF65">
        <v>48386</v>
      </c>
      <c r="AG65" t="s">
        <v>460</v>
      </c>
      <c r="AH65">
        <v>56.26</v>
      </c>
      <c r="AI65">
        <v>7161</v>
      </c>
      <c r="AJ65">
        <v>46597</v>
      </c>
      <c r="AK65" t="s">
        <v>304</v>
      </c>
      <c r="AL65">
        <v>58.88</v>
      </c>
      <c r="AM65">
        <v>7579</v>
      </c>
      <c r="AN65">
        <v>47907</v>
      </c>
      <c r="AO65" t="s">
        <v>454</v>
      </c>
      <c r="AP65">
        <v>57.74</v>
      </c>
      <c r="AQ65">
        <v>6521</v>
      </c>
      <c r="AR65">
        <v>47233</v>
      </c>
      <c r="AS65" t="s">
        <v>298</v>
      </c>
      <c r="AT65">
        <v>56.55</v>
      </c>
      <c r="AU65">
        <v>6378</v>
      </c>
      <c r="AV65">
        <v>47672</v>
      </c>
      <c r="AW65" t="s">
        <v>240</v>
      </c>
    </row>
    <row r="66" spans="1:49">
      <c r="A66" t="s">
        <v>577</v>
      </c>
      <c r="B66">
        <v>61.91</v>
      </c>
      <c r="C66">
        <v>9729</v>
      </c>
      <c r="D66">
        <v>35237</v>
      </c>
      <c r="E66" t="s">
        <v>578</v>
      </c>
      <c r="F66" t="s">
        <v>220</v>
      </c>
      <c r="G66" t="s">
        <v>220</v>
      </c>
      <c r="H66" t="s">
        <v>220</v>
      </c>
      <c r="I66" t="s">
        <v>220</v>
      </c>
      <c r="J66">
        <v>72.92</v>
      </c>
      <c r="K66">
        <v>14633</v>
      </c>
      <c r="L66">
        <v>35827</v>
      </c>
      <c r="M66" t="s">
        <v>579</v>
      </c>
      <c r="N66">
        <v>56.5</v>
      </c>
      <c r="O66">
        <v>9075</v>
      </c>
      <c r="P66">
        <v>35602</v>
      </c>
      <c r="Q66" t="s">
        <v>580</v>
      </c>
      <c r="R66">
        <v>50.84</v>
      </c>
      <c r="S66">
        <v>10188</v>
      </c>
      <c r="T66">
        <v>35563</v>
      </c>
      <c r="U66" t="s">
        <v>383</v>
      </c>
      <c r="V66">
        <v>52.03</v>
      </c>
      <c r="W66">
        <v>12833</v>
      </c>
      <c r="X66">
        <v>35046</v>
      </c>
      <c r="Y66" t="s">
        <v>581</v>
      </c>
      <c r="Z66">
        <v>62.8</v>
      </c>
      <c r="AA66">
        <v>8586</v>
      </c>
      <c r="AB66">
        <v>34666</v>
      </c>
      <c r="AC66" t="s">
        <v>582</v>
      </c>
      <c r="AD66">
        <v>46.08</v>
      </c>
      <c r="AE66">
        <v>9940</v>
      </c>
      <c r="AF66">
        <v>34023</v>
      </c>
      <c r="AG66" t="s">
        <v>583</v>
      </c>
      <c r="AH66">
        <v>55.96</v>
      </c>
      <c r="AI66">
        <v>12500</v>
      </c>
      <c r="AJ66">
        <v>34713</v>
      </c>
      <c r="AK66" t="s">
        <v>584</v>
      </c>
      <c r="AL66" t="s">
        <v>220</v>
      </c>
      <c r="AM66" t="s">
        <v>220</v>
      </c>
      <c r="AN66" t="s">
        <v>220</v>
      </c>
      <c r="AO66" t="s">
        <v>220</v>
      </c>
      <c r="AP66">
        <v>43.2</v>
      </c>
      <c r="AQ66">
        <v>9331</v>
      </c>
      <c r="AR66">
        <v>36275</v>
      </c>
      <c r="AS66" t="s">
        <v>585</v>
      </c>
      <c r="AT66">
        <v>41.42</v>
      </c>
      <c r="AU66">
        <v>6489</v>
      </c>
      <c r="AV66">
        <v>36267</v>
      </c>
      <c r="AW66" t="s">
        <v>368</v>
      </c>
    </row>
    <row r="67" spans="1:49">
      <c r="A67" t="s">
        <v>586</v>
      </c>
      <c r="B67">
        <v>62.33</v>
      </c>
      <c r="C67">
        <v>7657</v>
      </c>
      <c r="D67">
        <v>42464</v>
      </c>
      <c r="E67" t="s">
        <v>324</v>
      </c>
      <c r="F67">
        <v>62.15</v>
      </c>
      <c r="G67">
        <v>7209</v>
      </c>
      <c r="H67">
        <v>42310</v>
      </c>
      <c r="I67" t="s">
        <v>384</v>
      </c>
      <c r="J67">
        <v>61.45</v>
      </c>
      <c r="K67">
        <v>7200</v>
      </c>
      <c r="L67">
        <v>41819</v>
      </c>
      <c r="M67" t="s">
        <v>384</v>
      </c>
      <c r="N67" t="s">
        <v>220</v>
      </c>
      <c r="O67" t="s">
        <v>220</v>
      </c>
      <c r="P67" t="s">
        <v>220</v>
      </c>
      <c r="Q67" t="s">
        <v>220</v>
      </c>
      <c r="R67" t="s">
        <v>220</v>
      </c>
      <c r="S67" t="s">
        <v>220</v>
      </c>
      <c r="T67" t="s">
        <v>220</v>
      </c>
      <c r="U67" t="s">
        <v>220</v>
      </c>
      <c r="V67" t="s">
        <v>220</v>
      </c>
      <c r="W67" t="s">
        <v>220</v>
      </c>
      <c r="X67" t="s">
        <v>220</v>
      </c>
      <c r="Y67" t="s">
        <v>220</v>
      </c>
      <c r="Z67">
        <v>47.6</v>
      </c>
      <c r="AA67">
        <v>5185</v>
      </c>
      <c r="AB67">
        <v>37763</v>
      </c>
      <c r="AC67" t="s">
        <v>466</v>
      </c>
      <c r="AD67">
        <v>53.96</v>
      </c>
      <c r="AE67">
        <v>6300</v>
      </c>
      <c r="AF67">
        <v>39503</v>
      </c>
      <c r="AG67" t="s">
        <v>371</v>
      </c>
      <c r="AH67">
        <v>46.59</v>
      </c>
      <c r="AI67">
        <v>5375</v>
      </c>
      <c r="AJ67">
        <v>40669</v>
      </c>
      <c r="AK67" t="s">
        <v>375</v>
      </c>
      <c r="AL67">
        <v>57.01</v>
      </c>
      <c r="AM67">
        <v>6322</v>
      </c>
      <c r="AN67">
        <v>42204</v>
      </c>
      <c r="AO67" t="s">
        <v>378</v>
      </c>
      <c r="AP67">
        <v>61.74</v>
      </c>
      <c r="AQ67">
        <v>7033</v>
      </c>
      <c r="AR67">
        <v>41135</v>
      </c>
      <c r="AS67" t="s">
        <v>489</v>
      </c>
      <c r="AT67">
        <v>56.51</v>
      </c>
      <c r="AU67">
        <v>6725</v>
      </c>
      <c r="AV67">
        <v>40845</v>
      </c>
      <c r="AW67" t="s">
        <v>426</v>
      </c>
    </row>
    <row r="68" spans="1:49">
      <c r="A68" t="s">
        <v>587</v>
      </c>
      <c r="B68">
        <v>63.6</v>
      </c>
      <c r="C68">
        <v>7152</v>
      </c>
      <c r="D68">
        <v>46658</v>
      </c>
      <c r="E68" t="s">
        <v>417</v>
      </c>
      <c r="F68">
        <v>65.959999999999994</v>
      </c>
      <c r="G68">
        <v>6671</v>
      </c>
      <c r="H68">
        <v>46261</v>
      </c>
      <c r="I68" t="s">
        <v>319</v>
      </c>
      <c r="J68">
        <v>64.069999999999993</v>
      </c>
      <c r="K68">
        <v>7414</v>
      </c>
      <c r="L68">
        <v>46333</v>
      </c>
      <c r="M68" t="s">
        <v>241</v>
      </c>
      <c r="N68" t="s">
        <v>220</v>
      </c>
      <c r="O68" t="s">
        <v>220</v>
      </c>
      <c r="P68" t="s">
        <v>220</v>
      </c>
      <c r="Q68" t="s">
        <v>220</v>
      </c>
      <c r="R68">
        <v>57</v>
      </c>
      <c r="S68">
        <v>6140</v>
      </c>
      <c r="T68">
        <v>44448</v>
      </c>
      <c r="U68" t="s">
        <v>395</v>
      </c>
      <c r="V68">
        <v>55.65</v>
      </c>
      <c r="W68">
        <v>6613</v>
      </c>
      <c r="X68">
        <v>43709</v>
      </c>
      <c r="Y68" t="s">
        <v>239</v>
      </c>
      <c r="Z68">
        <v>58.56</v>
      </c>
      <c r="AA68">
        <v>6500</v>
      </c>
      <c r="AB68">
        <v>43538</v>
      </c>
      <c r="AC68" t="s">
        <v>588</v>
      </c>
      <c r="AD68">
        <v>59.3</v>
      </c>
      <c r="AE68">
        <v>5975</v>
      </c>
      <c r="AF68">
        <v>43493</v>
      </c>
      <c r="AG68" t="s">
        <v>417</v>
      </c>
      <c r="AH68">
        <v>55.48</v>
      </c>
      <c r="AI68">
        <v>6073</v>
      </c>
      <c r="AJ68">
        <v>50056</v>
      </c>
      <c r="AK68" t="s">
        <v>315</v>
      </c>
      <c r="AL68">
        <v>58.96</v>
      </c>
      <c r="AM68">
        <v>6087</v>
      </c>
      <c r="AN68">
        <v>50216</v>
      </c>
      <c r="AO68" t="s">
        <v>338</v>
      </c>
      <c r="AP68">
        <v>64.25</v>
      </c>
      <c r="AQ68">
        <v>6815</v>
      </c>
      <c r="AR68">
        <v>46796</v>
      </c>
      <c r="AS68" t="s">
        <v>248</v>
      </c>
      <c r="AT68">
        <v>62.77</v>
      </c>
      <c r="AU68">
        <v>6637</v>
      </c>
      <c r="AV68">
        <v>46176</v>
      </c>
      <c r="AW68" t="s">
        <v>496</v>
      </c>
    </row>
    <row r="69" spans="1:49">
      <c r="A69" t="s">
        <v>589</v>
      </c>
      <c r="B69">
        <v>64.099999999999994</v>
      </c>
      <c r="C69">
        <v>3940</v>
      </c>
      <c r="D69" t="s">
        <v>220</v>
      </c>
      <c r="E69" t="s">
        <v>220</v>
      </c>
      <c r="F69">
        <v>71.64</v>
      </c>
      <c r="G69">
        <v>4265</v>
      </c>
      <c r="H69" t="s">
        <v>220</v>
      </c>
      <c r="I69" t="s">
        <v>220</v>
      </c>
      <c r="J69">
        <v>60.98</v>
      </c>
      <c r="K69">
        <v>3335</v>
      </c>
      <c r="L69" t="s">
        <v>220</v>
      </c>
      <c r="M69" t="s">
        <v>220</v>
      </c>
      <c r="N69">
        <v>66.23</v>
      </c>
      <c r="O69">
        <v>3904</v>
      </c>
      <c r="P69" t="s">
        <v>220</v>
      </c>
      <c r="Q69" t="s">
        <v>220</v>
      </c>
      <c r="R69">
        <v>73.2</v>
      </c>
      <c r="S69">
        <v>4388</v>
      </c>
      <c r="T69" t="s">
        <v>220</v>
      </c>
      <c r="U69" t="s">
        <v>220</v>
      </c>
      <c r="V69">
        <v>69.849999999999994</v>
      </c>
      <c r="W69">
        <v>4133</v>
      </c>
      <c r="X69" t="s">
        <v>220</v>
      </c>
      <c r="Y69" t="s">
        <v>220</v>
      </c>
      <c r="Z69">
        <v>66.75</v>
      </c>
      <c r="AA69">
        <v>3666</v>
      </c>
      <c r="AB69" t="s">
        <v>220</v>
      </c>
      <c r="AC69" t="s">
        <v>220</v>
      </c>
      <c r="AD69">
        <v>75.150000000000006</v>
      </c>
      <c r="AE69">
        <v>4193</v>
      </c>
      <c r="AF69" t="s">
        <v>220</v>
      </c>
      <c r="AG69" t="s">
        <v>220</v>
      </c>
      <c r="AH69">
        <v>77.739999999999995</v>
      </c>
      <c r="AI69">
        <v>4392</v>
      </c>
      <c r="AJ69" t="s">
        <v>220</v>
      </c>
      <c r="AK69" t="s">
        <v>220</v>
      </c>
      <c r="AL69">
        <v>70.510000000000005</v>
      </c>
      <c r="AM69">
        <v>4277</v>
      </c>
      <c r="AN69" t="s">
        <v>220</v>
      </c>
      <c r="AO69" t="s">
        <v>220</v>
      </c>
      <c r="AP69">
        <v>69.44</v>
      </c>
      <c r="AQ69">
        <v>3990</v>
      </c>
      <c r="AR69" t="s">
        <v>220</v>
      </c>
      <c r="AS69" t="s">
        <v>220</v>
      </c>
      <c r="AT69">
        <v>73.39</v>
      </c>
      <c r="AU69">
        <v>4063</v>
      </c>
      <c r="AV69" t="s">
        <v>220</v>
      </c>
      <c r="AW69" t="s">
        <v>220</v>
      </c>
    </row>
    <row r="70" spans="1:49">
      <c r="A70" t="s">
        <v>590</v>
      </c>
      <c r="B70">
        <v>64.34</v>
      </c>
      <c r="C70">
        <v>19483</v>
      </c>
      <c r="D70">
        <v>43177</v>
      </c>
      <c r="E70" t="s">
        <v>591</v>
      </c>
      <c r="F70">
        <v>60.46</v>
      </c>
      <c r="G70">
        <v>20845</v>
      </c>
      <c r="H70">
        <v>43393</v>
      </c>
      <c r="I70" t="s">
        <v>408</v>
      </c>
      <c r="J70">
        <v>62.15</v>
      </c>
      <c r="K70">
        <v>21611</v>
      </c>
      <c r="L70">
        <v>43430</v>
      </c>
      <c r="M70" t="s">
        <v>571</v>
      </c>
      <c r="N70">
        <v>61.03</v>
      </c>
      <c r="O70">
        <v>21148</v>
      </c>
      <c r="P70">
        <v>42025</v>
      </c>
      <c r="Q70" t="s">
        <v>490</v>
      </c>
      <c r="R70">
        <v>58.5</v>
      </c>
      <c r="S70">
        <v>19827</v>
      </c>
      <c r="T70">
        <v>43065</v>
      </c>
      <c r="U70" t="s">
        <v>333</v>
      </c>
      <c r="V70">
        <v>54.29</v>
      </c>
      <c r="W70">
        <v>19618</v>
      </c>
      <c r="X70">
        <v>42242</v>
      </c>
      <c r="Y70" t="s">
        <v>370</v>
      </c>
      <c r="Z70">
        <v>56.25</v>
      </c>
      <c r="AA70">
        <v>19733</v>
      </c>
      <c r="AB70">
        <v>41242</v>
      </c>
      <c r="AC70" t="s">
        <v>417</v>
      </c>
      <c r="AD70">
        <v>56.54</v>
      </c>
      <c r="AE70">
        <v>19692</v>
      </c>
      <c r="AF70">
        <v>40526</v>
      </c>
      <c r="AG70" t="s">
        <v>225</v>
      </c>
      <c r="AH70">
        <v>53.8</v>
      </c>
      <c r="AI70">
        <v>18163</v>
      </c>
      <c r="AJ70">
        <v>40890</v>
      </c>
      <c r="AK70" t="s">
        <v>224</v>
      </c>
      <c r="AL70">
        <v>59.03</v>
      </c>
      <c r="AM70">
        <v>19013</v>
      </c>
      <c r="AN70">
        <v>39149</v>
      </c>
      <c r="AO70" t="s">
        <v>244</v>
      </c>
      <c r="AP70">
        <v>59.32</v>
      </c>
      <c r="AQ70">
        <v>19347</v>
      </c>
      <c r="AR70">
        <v>39244</v>
      </c>
      <c r="AS70" t="s">
        <v>273</v>
      </c>
      <c r="AT70">
        <v>57.46</v>
      </c>
      <c r="AU70">
        <v>19741</v>
      </c>
      <c r="AV70">
        <v>39207</v>
      </c>
      <c r="AW70" t="s">
        <v>348</v>
      </c>
    </row>
    <row r="71" spans="1:49">
      <c r="A71" t="s">
        <v>592</v>
      </c>
      <c r="B71">
        <v>65.69</v>
      </c>
      <c r="C71">
        <v>7563</v>
      </c>
      <c r="D71">
        <v>39854</v>
      </c>
      <c r="E71" t="s">
        <v>593</v>
      </c>
      <c r="F71" t="s">
        <v>220</v>
      </c>
      <c r="G71" t="s">
        <v>220</v>
      </c>
      <c r="H71" t="s">
        <v>220</v>
      </c>
      <c r="I71" t="s">
        <v>220</v>
      </c>
      <c r="J71">
        <v>55.93</v>
      </c>
      <c r="K71">
        <v>6376</v>
      </c>
      <c r="L71">
        <v>39654</v>
      </c>
      <c r="M71" t="s">
        <v>268</v>
      </c>
      <c r="N71">
        <v>55.96</v>
      </c>
      <c r="O71">
        <v>6389</v>
      </c>
      <c r="P71">
        <v>39074</v>
      </c>
      <c r="Q71" t="s">
        <v>571</v>
      </c>
      <c r="R71">
        <v>54.84</v>
      </c>
      <c r="S71">
        <v>6435</v>
      </c>
      <c r="T71">
        <v>38210</v>
      </c>
      <c r="U71" t="s">
        <v>523</v>
      </c>
      <c r="V71">
        <v>52.49</v>
      </c>
      <c r="W71">
        <v>6149</v>
      </c>
      <c r="X71">
        <v>36718</v>
      </c>
      <c r="Y71" t="s">
        <v>383</v>
      </c>
      <c r="Z71">
        <v>52.46</v>
      </c>
      <c r="AA71">
        <v>6002</v>
      </c>
      <c r="AB71">
        <v>37022</v>
      </c>
      <c r="AC71" t="s">
        <v>380</v>
      </c>
      <c r="AD71">
        <v>53.09</v>
      </c>
      <c r="AE71">
        <v>6268</v>
      </c>
      <c r="AF71">
        <v>37127</v>
      </c>
      <c r="AG71" t="s">
        <v>383</v>
      </c>
      <c r="AH71">
        <v>53.59</v>
      </c>
      <c r="AI71">
        <v>6299</v>
      </c>
      <c r="AJ71">
        <v>36766</v>
      </c>
      <c r="AK71" t="s">
        <v>594</v>
      </c>
      <c r="AL71">
        <v>53.62</v>
      </c>
      <c r="AM71">
        <v>6230</v>
      </c>
      <c r="AN71">
        <v>36684</v>
      </c>
      <c r="AO71" t="s">
        <v>445</v>
      </c>
      <c r="AP71">
        <v>52.8</v>
      </c>
      <c r="AQ71">
        <v>6109</v>
      </c>
      <c r="AR71">
        <v>36967</v>
      </c>
      <c r="AS71" t="s">
        <v>222</v>
      </c>
      <c r="AT71">
        <v>54.4</v>
      </c>
      <c r="AU71">
        <v>6052</v>
      </c>
      <c r="AV71">
        <v>38334</v>
      </c>
      <c r="AW71" t="s">
        <v>506</v>
      </c>
    </row>
    <row r="72" spans="1:49">
      <c r="A72" t="s">
        <v>595</v>
      </c>
      <c r="B72">
        <v>65.7</v>
      </c>
      <c r="C72">
        <v>3884</v>
      </c>
      <c r="D72">
        <v>43955</v>
      </c>
      <c r="E72" t="s">
        <v>318</v>
      </c>
      <c r="F72">
        <v>60.2</v>
      </c>
      <c r="G72">
        <v>3431</v>
      </c>
      <c r="H72">
        <v>43580</v>
      </c>
      <c r="I72" t="s">
        <v>241</v>
      </c>
      <c r="J72">
        <v>62.91</v>
      </c>
      <c r="K72">
        <v>3392</v>
      </c>
      <c r="L72">
        <v>44191</v>
      </c>
      <c r="M72" t="s">
        <v>470</v>
      </c>
      <c r="N72">
        <v>52.43</v>
      </c>
      <c r="O72">
        <v>3722</v>
      </c>
      <c r="P72">
        <v>43813</v>
      </c>
      <c r="Q72" t="s">
        <v>236</v>
      </c>
      <c r="R72">
        <v>53.21</v>
      </c>
      <c r="S72">
        <v>3527</v>
      </c>
      <c r="T72">
        <v>43441</v>
      </c>
      <c r="U72" t="s">
        <v>301</v>
      </c>
      <c r="V72">
        <v>50.83</v>
      </c>
      <c r="W72">
        <v>3509</v>
      </c>
      <c r="X72">
        <v>41906</v>
      </c>
      <c r="Y72" t="s">
        <v>276</v>
      </c>
      <c r="Z72">
        <v>50.64</v>
      </c>
      <c r="AA72">
        <v>3157</v>
      </c>
      <c r="AB72">
        <v>42015</v>
      </c>
      <c r="AC72" t="s">
        <v>596</v>
      </c>
      <c r="AD72">
        <v>51.06</v>
      </c>
      <c r="AE72">
        <v>3331</v>
      </c>
      <c r="AF72">
        <v>40676</v>
      </c>
      <c r="AG72" t="s">
        <v>461</v>
      </c>
      <c r="AH72">
        <v>53.8</v>
      </c>
      <c r="AI72">
        <v>3873</v>
      </c>
      <c r="AJ72">
        <v>40675</v>
      </c>
      <c r="AK72" t="s">
        <v>398</v>
      </c>
      <c r="AL72">
        <v>49.2</v>
      </c>
      <c r="AM72">
        <v>3987</v>
      </c>
      <c r="AN72">
        <v>40661</v>
      </c>
      <c r="AO72" t="s">
        <v>399</v>
      </c>
      <c r="AP72">
        <v>51.34</v>
      </c>
      <c r="AQ72">
        <v>3763</v>
      </c>
      <c r="AR72">
        <v>40825</v>
      </c>
      <c r="AS72" t="s">
        <v>373</v>
      </c>
      <c r="AT72">
        <v>49.93</v>
      </c>
      <c r="AU72">
        <v>4056</v>
      </c>
      <c r="AV72">
        <v>41206</v>
      </c>
      <c r="AW72" t="s">
        <v>296</v>
      </c>
    </row>
    <row r="73" spans="1:49">
      <c r="A73" t="s">
        <v>597</v>
      </c>
      <c r="B73">
        <v>65.8</v>
      </c>
      <c r="C73">
        <v>7888</v>
      </c>
      <c r="D73">
        <v>43091</v>
      </c>
      <c r="E73" t="s">
        <v>532</v>
      </c>
      <c r="F73">
        <v>61.74</v>
      </c>
      <c r="G73">
        <v>7138</v>
      </c>
      <c r="H73">
        <v>42808</v>
      </c>
      <c r="I73" t="s">
        <v>598</v>
      </c>
      <c r="J73" t="s">
        <v>220</v>
      </c>
      <c r="K73" t="s">
        <v>220</v>
      </c>
      <c r="L73" t="s">
        <v>220</v>
      </c>
      <c r="M73" t="s">
        <v>220</v>
      </c>
      <c r="N73">
        <v>61.32</v>
      </c>
      <c r="O73">
        <v>6500</v>
      </c>
      <c r="P73">
        <v>42879</v>
      </c>
      <c r="Q73" t="s">
        <v>383</v>
      </c>
      <c r="R73">
        <v>58.09</v>
      </c>
      <c r="S73">
        <v>6073</v>
      </c>
      <c r="T73">
        <v>41685</v>
      </c>
      <c r="U73" t="s">
        <v>408</v>
      </c>
      <c r="V73">
        <v>58.65</v>
      </c>
      <c r="W73">
        <v>6873</v>
      </c>
      <c r="X73">
        <v>40794</v>
      </c>
      <c r="Y73" t="s">
        <v>565</v>
      </c>
      <c r="Z73">
        <v>52.69</v>
      </c>
      <c r="AA73">
        <v>5576</v>
      </c>
      <c r="AB73">
        <v>41134</v>
      </c>
      <c r="AC73" t="s">
        <v>284</v>
      </c>
      <c r="AD73">
        <v>58.14</v>
      </c>
      <c r="AE73">
        <v>6322</v>
      </c>
      <c r="AF73">
        <v>41181</v>
      </c>
      <c r="AG73" t="s">
        <v>268</v>
      </c>
      <c r="AH73">
        <v>57.01</v>
      </c>
      <c r="AI73">
        <v>6655</v>
      </c>
      <c r="AJ73">
        <v>42149</v>
      </c>
      <c r="AK73" t="s">
        <v>492</v>
      </c>
      <c r="AL73">
        <v>56.98</v>
      </c>
      <c r="AM73">
        <v>6423</v>
      </c>
      <c r="AN73">
        <v>42560</v>
      </c>
      <c r="AO73" t="s">
        <v>331</v>
      </c>
      <c r="AP73">
        <v>59.64</v>
      </c>
      <c r="AQ73">
        <v>6839</v>
      </c>
      <c r="AR73">
        <v>41592</v>
      </c>
      <c r="AS73" t="s">
        <v>300</v>
      </c>
      <c r="AT73">
        <v>61.95</v>
      </c>
      <c r="AU73">
        <v>6710</v>
      </c>
      <c r="AV73">
        <v>42033</v>
      </c>
      <c r="AW73" t="s">
        <v>537</v>
      </c>
    </row>
    <row r="74" spans="1:49">
      <c r="A74" t="s">
        <v>599</v>
      </c>
      <c r="B74">
        <v>66.930000000000007</v>
      </c>
      <c r="C74">
        <v>6850</v>
      </c>
      <c r="D74">
        <v>43452</v>
      </c>
      <c r="E74" t="s">
        <v>502</v>
      </c>
      <c r="F74">
        <v>68.34</v>
      </c>
      <c r="G74">
        <v>7392</v>
      </c>
      <c r="H74">
        <v>43350</v>
      </c>
      <c r="I74" t="s">
        <v>600</v>
      </c>
      <c r="J74">
        <v>70.41</v>
      </c>
      <c r="K74">
        <v>7217</v>
      </c>
      <c r="L74">
        <v>43266</v>
      </c>
      <c r="M74" t="s">
        <v>389</v>
      </c>
      <c r="N74">
        <v>61.8</v>
      </c>
      <c r="O74">
        <v>6633</v>
      </c>
      <c r="P74">
        <v>44844</v>
      </c>
      <c r="Q74" t="s">
        <v>219</v>
      </c>
      <c r="R74">
        <v>60.65</v>
      </c>
      <c r="S74">
        <v>6762</v>
      </c>
      <c r="T74">
        <v>40186</v>
      </c>
      <c r="U74" t="s">
        <v>444</v>
      </c>
      <c r="V74">
        <v>54.89</v>
      </c>
      <c r="W74">
        <v>6387</v>
      </c>
      <c r="X74">
        <v>39815</v>
      </c>
      <c r="Y74" t="s">
        <v>219</v>
      </c>
      <c r="Z74">
        <v>53.54</v>
      </c>
      <c r="AA74">
        <v>6281</v>
      </c>
      <c r="AB74">
        <v>40347</v>
      </c>
      <c r="AC74" t="s">
        <v>478</v>
      </c>
      <c r="AD74" t="s">
        <v>220</v>
      </c>
      <c r="AE74" t="s">
        <v>220</v>
      </c>
      <c r="AF74" t="s">
        <v>220</v>
      </c>
      <c r="AG74" t="s">
        <v>220</v>
      </c>
      <c r="AH74">
        <v>52.8</v>
      </c>
      <c r="AI74">
        <v>6250</v>
      </c>
      <c r="AJ74">
        <v>41661</v>
      </c>
      <c r="AK74" t="s">
        <v>277</v>
      </c>
      <c r="AL74">
        <v>57.13</v>
      </c>
      <c r="AM74">
        <v>6550</v>
      </c>
      <c r="AN74">
        <v>41367</v>
      </c>
      <c r="AO74" t="s">
        <v>407</v>
      </c>
      <c r="AP74">
        <v>61.12</v>
      </c>
      <c r="AQ74">
        <v>6319</v>
      </c>
      <c r="AR74">
        <v>42442</v>
      </c>
      <c r="AS74" t="s">
        <v>382</v>
      </c>
      <c r="AT74">
        <v>60.41</v>
      </c>
      <c r="AU74">
        <v>7193</v>
      </c>
      <c r="AV74">
        <v>42186</v>
      </c>
      <c r="AW74" t="s">
        <v>571</v>
      </c>
    </row>
    <row r="75" spans="1:49">
      <c r="A75" t="s">
        <v>601</v>
      </c>
      <c r="B75">
        <v>66.930000000000007</v>
      </c>
      <c r="C75">
        <v>6071</v>
      </c>
      <c r="D75">
        <v>40695</v>
      </c>
      <c r="E75" t="s">
        <v>602</v>
      </c>
      <c r="F75" t="s">
        <v>220</v>
      </c>
      <c r="G75" t="s">
        <v>220</v>
      </c>
      <c r="H75" t="s">
        <v>220</v>
      </c>
      <c r="I75" t="s">
        <v>220</v>
      </c>
      <c r="J75">
        <v>63.12</v>
      </c>
      <c r="K75">
        <v>6170</v>
      </c>
      <c r="L75">
        <v>36924</v>
      </c>
      <c r="M75" t="s">
        <v>603</v>
      </c>
      <c r="N75">
        <v>64.55</v>
      </c>
      <c r="O75">
        <v>5497</v>
      </c>
      <c r="P75">
        <v>41351</v>
      </c>
      <c r="Q75" t="s">
        <v>323</v>
      </c>
      <c r="R75">
        <v>64.91</v>
      </c>
      <c r="S75">
        <v>5486</v>
      </c>
      <c r="T75">
        <v>42739</v>
      </c>
      <c r="U75" t="s">
        <v>446</v>
      </c>
      <c r="V75">
        <v>65.78</v>
      </c>
      <c r="W75">
        <v>5632</v>
      </c>
      <c r="X75">
        <v>39636</v>
      </c>
      <c r="Y75" t="s">
        <v>604</v>
      </c>
      <c r="Z75">
        <v>60.71</v>
      </c>
      <c r="AA75">
        <v>5441</v>
      </c>
      <c r="AB75">
        <v>40880</v>
      </c>
      <c r="AC75" t="s">
        <v>581</v>
      </c>
      <c r="AD75">
        <v>64.06</v>
      </c>
      <c r="AE75">
        <v>5827</v>
      </c>
      <c r="AF75">
        <v>42588</v>
      </c>
      <c r="AG75" t="s">
        <v>605</v>
      </c>
      <c r="AH75">
        <v>65.319999999999993</v>
      </c>
      <c r="AI75">
        <v>5576</v>
      </c>
      <c r="AJ75">
        <v>43577</v>
      </c>
      <c r="AK75" t="s">
        <v>416</v>
      </c>
      <c r="AL75">
        <v>62.84</v>
      </c>
      <c r="AM75">
        <v>5638</v>
      </c>
      <c r="AN75">
        <v>44215</v>
      </c>
      <c r="AO75" t="s">
        <v>320</v>
      </c>
      <c r="AP75">
        <v>65.709999999999994</v>
      </c>
      <c r="AQ75">
        <v>5863</v>
      </c>
      <c r="AR75">
        <v>43412</v>
      </c>
      <c r="AS75" t="s">
        <v>500</v>
      </c>
      <c r="AT75">
        <v>64.23</v>
      </c>
      <c r="AU75">
        <v>6011</v>
      </c>
      <c r="AV75">
        <v>42448</v>
      </c>
      <c r="AW75" t="s">
        <v>500</v>
      </c>
    </row>
    <row r="76" spans="1:49">
      <c r="A76" t="s">
        <v>606</v>
      </c>
      <c r="B76">
        <v>67.47</v>
      </c>
      <c r="C76">
        <v>6223</v>
      </c>
      <c r="D76">
        <v>28550</v>
      </c>
      <c r="E76" t="s">
        <v>607</v>
      </c>
      <c r="F76">
        <v>68.459999999999994</v>
      </c>
      <c r="G76">
        <v>6541</v>
      </c>
      <c r="H76">
        <v>28372</v>
      </c>
      <c r="I76" t="s">
        <v>608</v>
      </c>
      <c r="J76">
        <v>64.59</v>
      </c>
      <c r="K76">
        <v>5695</v>
      </c>
      <c r="L76">
        <v>28290</v>
      </c>
      <c r="M76" t="s">
        <v>609</v>
      </c>
      <c r="N76">
        <v>63.89</v>
      </c>
      <c r="O76">
        <v>5546</v>
      </c>
      <c r="P76">
        <v>27980</v>
      </c>
      <c r="Q76" t="s">
        <v>609</v>
      </c>
      <c r="R76">
        <v>61.98</v>
      </c>
      <c r="S76">
        <v>5287</v>
      </c>
      <c r="T76">
        <v>27703</v>
      </c>
      <c r="U76" t="s">
        <v>483</v>
      </c>
      <c r="V76">
        <v>61.74</v>
      </c>
      <c r="W76">
        <v>5138</v>
      </c>
      <c r="X76">
        <v>27429</v>
      </c>
      <c r="Y76" t="s">
        <v>482</v>
      </c>
      <c r="Z76">
        <v>58.37</v>
      </c>
      <c r="AA76">
        <v>5099</v>
      </c>
      <c r="AB76">
        <v>29116</v>
      </c>
      <c r="AC76" t="s">
        <v>610</v>
      </c>
      <c r="AD76">
        <v>61.11</v>
      </c>
      <c r="AE76">
        <v>5191</v>
      </c>
      <c r="AF76">
        <v>28828</v>
      </c>
      <c r="AG76" t="s">
        <v>611</v>
      </c>
      <c r="AH76">
        <v>61.07</v>
      </c>
      <c r="AI76">
        <v>5193</v>
      </c>
      <c r="AJ76">
        <v>28543</v>
      </c>
      <c r="AK76" t="s">
        <v>612</v>
      </c>
      <c r="AL76">
        <v>60.72</v>
      </c>
      <c r="AM76">
        <v>5278</v>
      </c>
      <c r="AN76">
        <v>40933</v>
      </c>
      <c r="AO76" t="s">
        <v>227</v>
      </c>
      <c r="AP76">
        <v>62.5</v>
      </c>
      <c r="AQ76">
        <v>5248</v>
      </c>
      <c r="AR76">
        <v>39955</v>
      </c>
      <c r="AS76" t="s">
        <v>325</v>
      </c>
      <c r="AT76">
        <v>61.39</v>
      </c>
      <c r="AU76">
        <v>5204</v>
      </c>
      <c r="AV76">
        <v>47890</v>
      </c>
      <c r="AW76" t="s">
        <v>284</v>
      </c>
    </row>
    <row r="77" spans="1:49">
      <c r="A77" t="s">
        <v>613</v>
      </c>
      <c r="B77">
        <v>69.260000000000005</v>
      </c>
      <c r="C77">
        <v>10739</v>
      </c>
      <c r="D77">
        <v>43426</v>
      </c>
      <c r="E77" t="s">
        <v>614</v>
      </c>
      <c r="F77">
        <v>73.19</v>
      </c>
      <c r="G77">
        <v>7989</v>
      </c>
      <c r="H77">
        <v>43277</v>
      </c>
      <c r="I77" t="s">
        <v>615</v>
      </c>
      <c r="J77">
        <v>70.290000000000006</v>
      </c>
      <c r="K77">
        <v>7608</v>
      </c>
      <c r="L77">
        <v>42043</v>
      </c>
      <c r="M77" t="s">
        <v>616</v>
      </c>
      <c r="N77">
        <v>64.47</v>
      </c>
      <c r="O77">
        <v>6844</v>
      </c>
      <c r="P77">
        <v>41654</v>
      </c>
      <c r="Q77" t="s">
        <v>517</v>
      </c>
      <c r="R77">
        <v>65.27</v>
      </c>
      <c r="S77">
        <v>6686</v>
      </c>
      <c r="T77">
        <v>40348</v>
      </c>
      <c r="U77" t="s">
        <v>617</v>
      </c>
      <c r="V77">
        <v>64.11</v>
      </c>
      <c r="W77">
        <v>7647</v>
      </c>
      <c r="X77">
        <v>40022</v>
      </c>
      <c r="Y77" t="s">
        <v>618</v>
      </c>
      <c r="Z77">
        <v>59.27</v>
      </c>
      <c r="AA77">
        <v>6229</v>
      </c>
      <c r="AB77">
        <v>39998</v>
      </c>
      <c r="AC77" t="s">
        <v>227</v>
      </c>
      <c r="AD77">
        <v>63.54</v>
      </c>
      <c r="AE77">
        <v>6045</v>
      </c>
      <c r="AF77">
        <v>40005</v>
      </c>
      <c r="AG77" t="s">
        <v>387</v>
      </c>
      <c r="AH77">
        <v>63.88</v>
      </c>
      <c r="AI77">
        <v>5993</v>
      </c>
      <c r="AJ77">
        <v>40329</v>
      </c>
      <c r="AK77" t="s">
        <v>228</v>
      </c>
      <c r="AL77">
        <v>56.89</v>
      </c>
      <c r="AM77">
        <v>6394</v>
      </c>
      <c r="AN77">
        <v>42267</v>
      </c>
      <c r="AO77" t="s">
        <v>412</v>
      </c>
      <c r="AP77">
        <v>55.39</v>
      </c>
      <c r="AQ77">
        <v>7114</v>
      </c>
      <c r="AR77">
        <v>41777</v>
      </c>
      <c r="AS77" t="s">
        <v>358</v>
      </c>
      <c r="AT77">
        <v>54.2</v>
      </c>
      <c r="AU77">
        <v>6484</v>
      </c>
      <c r="AV77">
        <v>41162</v>
      </c>
      <c r="AW77" t="s">
        <v>226</v>
      </c>
    </row>
    <row r="78" spans="1:49">
      <c r="A78" t="s">
        <v>619</v>
      </c>
      <c r="B78">
        <v>69.67</v>
      </c>
      <c r="C78">
        <v>6967</v>
      </c>
      <c r="D78">
        <v>34644</v>
      </c>
      <c r="E78" t="s">
        <v>488</v>
      </c>
      <c r="F78">
        <v>62.92</v>
      </c>
      <c r="G78">
        <v>6477</v>
      </c>
      <c r="H78">
        <v>34317</v>
      </c>
      <c r="I78" t="s">
        <v>620</v>
      </c>
      <c r="J78">
        <v>61.95</v>
      </c>
      <c r="K78">
        <v>5954</v>
      </c>
      <c r="L78">
        <v>33779</v>
      </c>
      <c r="M78" t="s">
        <v>620</v>
      </c>
      <c r="N78">
        <v>60.63</v>
      </c>
      <c r="O78">
        <v>5783</v>
      </c>
      <c r="P78">
        <v>34311</v>
      </c>
      <c r="Q78" t="s">
        <v>621</v>
      </c>
      <c r="R78">
        <v>59.66</v>
      </c>
      <c r="S78">
        <v>5836</v>
      </c>
      <c r="T78">
        <v>34199</v>
      </c>
      <c r="U78" t="s">
        <v>622</v>
      </c>
      <c r="V78">
        <v>57.93</v>
      </c>
      <c r="W78">
        <v>5533</v>
      </c>
      <c r="X78">
        <v>34379</v>
      </c>
      <c r="Y78" t="s">
        <v>623</v>
      </c>
      <c r="Z78">
        <v>58.4</v>
      </c>
      <c r="AA78">
        <v>5353</v>
      </c>
      <c r="AB78">
        <v>34387</v>
      </c>
      <c r="AC78" t="s">
        <v>624</v>
      </c>
      <c r="AD78">
        <v>59.6</v>
      </c>
      <c r="AE78">
        <v>5781</v>
      </c>
      <c r="AF78">
        <v>34609</v>
      </c>
      <c r="AG78" t="s">
        <v>625</v>
      </c>
      <c r="AH78">
        <v>59.18</v>
      </c>
      <c r="AI78">
        <v>5829</v>
      </c>
      <c r="AJ78">
        <v>33952</v>
      </c>
      <c r="AK78" t="s">
        <v>622</v>
      </c>
      <c r="AL78">
        <v>59.85</v>
      </c>
      <c r="AM78">
        <v>5944</v>
      </c>
      <c r="AN78">
        <v>34723</v>
      </c>
      <c r="AO78" t="s">
        <v>625</v>
      </c>
      <c r="AP78">
        <v>61.31</v>
      </c>
      <c r="AQ78">
        <v>6151</v>
      </c>
      <c r="AR78">
        <v>34154</v>
      </c>
      <c r="AS78" t="s">
        <v>626</v>
      </c>
      <c r="AT78">
        <v>60.3</v>
      </c>
      <c r="AU78">
        <v>5812</v>
      </c>
      <c r="AV78">
        <v>32860</v>
      </c>
      <c r="AW78" t="s">
        <v>627</v>
      </c>
    </row>
    <row r="79" spans="1:49">
      <c r="A79" t="s">
        <v>628</v>
      </c>
      <c r="B79">
        <v>70.180000000000007</v>
      </c>
      <c r="C79">
        <v>5178</v>
      </c>
      <c r="D79">
        <v>47018</v>
      </c>
      <c r="E79" t="s">
        <v>318</v>
      </c>
      <c r="F79">
        <v>77.14</v>
      </c>
      <c r="G79">
        <v>5350</v>
      </c>
      <c r="H79">
        <v>46770</v>
      </c>
      <c r="I79" t="s">
        <v>593</v>
      </c>
      <c r="J79">
        <v>64.12</v>
      </c>
      <c r="K79">
        <v>4851</v>
      </c>
      <c r="L79">
        <v>46360</v>
      </c>
      <c r="M79" t="s">
        <v>241</v>
      </c>
      <c r="N79">
        <v>60.18</v>
      </c>
      <c r="O79">
        <v>4487</v>
      </c>
      <c r="P79">
        <v>45764</v>
      </c>
      <c r="Q79" t="s">
        <v>224</v>
      </c>
      <c r="R79">
        <v>60.57</v>
      </c>
      <c r="S79">
        <v>4611</v>
      </c>
      <c r="T79">
        <v>46080</v>
      </c>
      <c r="U79" t="s">
        <v>224</v>
      </c>
      <c r="V79">
        <v>67.709999999999994</v>
      </c>
      <c r="W79">
        <v>4958</v>
      </c>
      <c r="X79">
        <v>48046</v>
      </c>
      <c r="Y79" t="s">
        <v>469</v>
      </c>
      <c r="Z79">
        <v>63.1</v>
      </c>
      <c r="AA79">
        <v>4652</v>
      </c>
      <c r="AB79">
        <v>47864</v>
      </c>
      <c r="AC79" t="s">
        <v>403</v>
      </c>
      <c r="AD79">
        <v>60.03</v>
      </c>
      <c r="AE79">
        <v>4460</v>
      </c>
      <c r="AF79">
        <v>52103</v>
      </c>
      <c r="AG79" t="s">
        <v>232</v>
      </c>
      <c r="AH79">
        <v>64.17</v>
      </c>
      <c r="AI79">
        <v>4832</v>
      </c>
      <c r="AJ79">
        <v>52281</v>
      </c>
      <c r="AK79" t="s">
        <v>282</v>
      </c>
      <c r="AL79">
        <v>59.93</v>
      </c>
      <c r="AM79">
        <v>4513</v>
      </c>
      <c r="AN79">
        <v>58468</v>
      </c>
      <c r="AO79" t="s">
        <v>561</v>
      </c>
      <c r="AP79">
        <v>61.47</v>
      </c>
      <c r="AQ79">
        <v>4635</v>
      </c>
      <c r="AR79">
        <v>51406</v>
      </c>
      <c r="AS79" t="s">
        <v>287</v>
      </c>
      <c r="AT79">
        <v>62.35</v>
      </c>
      <c r="AU79">
        <v>4596</v>
      </c>
      <c r="AV79">
        <v>51697</v>
      </c>
      <c r="AW79" t="s">
        <v>596</v>
      </c>
    </row>
    <row r="80" spans="1:49">
      <c r="A80" t="s">
        <v>629</v>
      </c>
      <c r="B80">
        <v>70.45</v>
      </c>
      <c r="C80">
        <v>5220</v>
      </c>
      <c r="D80">
        <v>52566</v>
      </c>
      <c r="E80" t="s">
        <v>331</v>
      </c>
      <c r="F80" t="s">
        <v>220</v>
      </c>
      <c r="G80" t="s">
        <v>220</v>
      </c>
      <c r="H80" t="s">
        <v>220</v>
      </c>
      <c r="I80" t="s">
        <v>220</v>
      </c>
      <c r="J80">
        <v>63.42</v>
      </c>
      <c r="K80">
        <v>4865</v>
      </c>
      <c r="L80">
        <v>51807</v>
      </c>
      <c r="M80" t="s">
        <v>301</v>
      </c>
      <c r="N80">
        <v>61.78</v>
      </c>
      <c r="O80">
        <v>4689</v>
      </c>
      <c r="P80">
        <v>45656</v>
      </c>
      <c r="Q80" t="s">
        <v>492</v>
      </c>
      <c r="R80">
        <v>60.24</v>
      </c>
      <c r="S80">
        <v>4871</v>
      </c>
      <c r="T80">
        <v>46574</v>
      </c>
      <c r="U80" t="s">
        <v>279</v>
      </c>
      <c r="V80">
        <v>55.67</v>
      </c>
      <c r="W80">
        <v>4672</v>
      </c>
      <c r="X80">
        <v>46113</v>
      </c>
      <c r="Y80" t="s">
        <v>304</v>
      </c>
      <c r="Z80">
        <v>54.74</v>
      </c>
      <c r="AA80">
        <v>4456</v>
      </c>
      <c r="AB80">
        <v>45656</v>
      </c>
      <c r="AC80" t="s">
        <v>305</v>
      </c>
      <c r="AD80">
        <v>60.96</v>
      </c>
      <c r="AE80">
        <v>4504</v>
      </c>
      <c r="AF80">
        <v>36403</v>
      </c>
      <c r="AG80" t="s">
        <v>555</v>
      </c>
      <c r="AH80">
        <v>57.08</v>
      </c>
      <c r="AI80">
        <v>4277</v>
      </c>
      <c r="AJ80">
        <v>39338</v>
      </c>
      <c r="AK80" t="s">
        <v>630</v>
      </c>
      <c r="AL80">
        <v>63.3</v>
      </c>
      <c r="AM80">
        <v>4741</v>
      </c>
      <c r="AN80">
        <v>43888</v>
      </c>
      <c r="AO80" t="s">
        <v>598</v>
      </c>
      <c r="AP80">
        <v>64.78</v>
      </c>
      <c r="AQ80">
        <v>4821</v>
      </c>
      <c r="AR80">
        <v>46150</v>
      </c>
      <c r="AS80" t="s">
        <v>267</v>
      </c>
      <c r="AT80">
        <v>63.84</v>
      </c>
      <c r="AU80">
        <v>4290</v>
      </c>
      <c r="AV80">
        <v>45693</v>
      </c>
      <c r="AW80" t="s">
        <v>472</v>
      </c>
    </row>
    <row r="81" spans="1:49">
      <c r="A81" t="s">
        <v>631</v>
      </c>
      <c r="B81">
        <v>70.790000000000006</v>
      </c>
      <c r="C81">
        <v>8335</v>
      </c>
      <c r="D81">
        <v>53397</v>
      </c>
      <c r="E81" t="s">
        <v>358</v>
      </c>
      <c r="F81">
        <v>73.510000000000005</v>
      </c>
      <c r="G81">
        <v>9216</v>
      </c>
      <c r="H81">
        <v>51935</v>
      </c>
      <c r="I81" t="s">
        <v>418</v>
      </c>
      <c r="J81">
        <v>66.56</v>
      </c>
      <c r="K81">
        <v>9200</v>
      </c>
      <c r="L81">
        <v>51505</v>
      </c>
      <c r="M81" t="s">
        <v>279</v>
      </c>
      <c r="N81">
        <v>60.71</v>
      </c>
      <c r="O81">
        <v>8298</v>
      </c>
      <c r="P81">
        <v>50966</v>
      </c>
      <c r="Q81" t="s">
        <v>585</v>
      </c>
      <c r="R81">
        <v>68.42</v>
      </c>
      <c r="S81">
        <v>9164</v>
      </c>
      <c r="T81">
        <v>48701</v>
      </c>
      <c r="U81" t="s">
        <v>471</v>
      </c>
      <c r="V81">
        <v>55.82</v>
      </c>
      <c r="W81">
        <v>6951</v>
      </c>
      <c r="X81">
        <v>47805</v>
      </c>
      <c r="Y81" t="s">
        <v>632</v>
      </c>
      <c r="Z81">
        <v>57.61</v>
      </c>
      <c r="AA81">
        <v>7354</v>
      </c>
      <c r="AB81">
        <v>45277</v>
      </c>
      <c r="AC81" t="s">
        <v>239</v>
      </c>
      <c r="AD81">
        <v>57.7</v>
      </c>
      <c r="AE81">
        <v>7664</v>
      </c>
      <c r="AF81">
        <v>48156</v>
      </c>
      <c r="AG81" t="s">
        <v>305</v>
      </c>
      <c r="AH81">
        <v>62.69</v>
      </c>
      <c r="AI81">
        <v>8200</v>
      </c>
      <c r="AJ81">
        <v>48881</v>
      </c>
      <c r="AK81" t="s">
        <v>395</v>
      </c>
      <c r="AL81">
        <v>61.5</v>
      </c>
      <c r="AM81">
        <v>8352</v>
      </c>
      <c r="AN81">
        <v>47104</v>
      </c>
      <c r="AO81" t="s">
        <v>362</v>
      </c>
      <c r="AP81">
        <v>58.79</v>
      </c>
      <c r="AQ81">
        <v>8036</v>
      </c>
      <c r="AR81">
        <v>48020</v>
      </c>
      <c r="AS81" t="s">
        <v>301</v>
      </c>
      <c r="AT81">
        <v>56.66</v>
      </c>
      <c r="AU81">
        <v>7920</v>
      </c>
      <c r="AV81">
        <v>49342</v>
      </c>
      <c r="AW81" t="s">
        <v>261</v>
      </c>
    </row>
    <row r="82" spans="1:49">
      <c r="A82" t="s">
        <v>633</v>
      </c>
      <c r="B82">
        <v>70.83</v>
      </c>
      <c r="C82">
        <v>8713</v>
      </c>
      <c r="D82">
        <v>38730</v>
      </c>
      <c r="E82" t="s">
        <v>634</v>
      </c>
      <c r="F82">
        <v>63.6</v>
      </c>
      <c r="G82">
        <v>7270</v>
      </c>
      <c r="H82">
        <v>38807</v>
      </c>
      <c r="I82" t="s">
        <v>516</v>
      </c>
      <c r="J82">
        <v>59.58</v>
      </c>
      <c r="K82">
        <v>7329</v>
      </c>
      <c r="L82">
        <v>38802</v>
      </c>
      <c r="M82" t="s">
        <v>501</v>
      </c>
      <c r="N82">
        <v>54.68</v>
      </c>
      <c r="O82">
        <v>6582</v>
      </c>
      <c r="P82">
        <v>39828</v>
      </c>
      <c r="Q82" t="s">
        <v>248</v>
      </c>
      <c r="R82">
        <v>59.24</v>
      </c>
      <c r="S82">
        <v>6767</v>
      </c>
      <c r="T82">
        <v>39464</v>
      </c>
      <c r="U82" t="s">
        <v>489</v>
      </c>
      <c r="V82">
        <v>55.28</v>
      </c>
      <c r="W82">
        <v>6230</v>
      </c>
      <c r="X82">
        <v>38466</v>
      </c>
      <c r="Y82" t="s">
        <v>565</v>
      </c>
      <c r="Z82">
        <v>57.65</v>
      </c>
      <c r="AA82">
        <v>6511</v>
      </c>
      <c r="AB82">
        <v>38998</v>
      </c>
      <c r="AC82" t="s">
        <v>410</v>
      </c>
      <c r="AD82">
        <v>55.88</v>
      </c>
      <c r="AE82">
        <v>6155</v>
      </c>
      <c r="AF82">
        <v>38552</v>
      </c>
      <c r="AG82" t="s">
        <v>630</v>
      </c>
      <c r="AH82">
        <v>57.44</v>
      </c>
      <c r="AI82">
        <v>6565</v>
      </c>
      <c r="AJ82">
        <v>39227</v>
      </c>
      <c r="AK82" t="s">
        <v>348</v>
      </c>
      <c r="AL82">
        <v>58.42</v>
      </c>
      <c r="AM82">
        <v>6521</v>
      </c>
      <c r="AN82">
        <v>38983</v>
      </c>
      <c r="AO82" t="s">
        <v>416</v>
      </c>
      <c r="AP82">
        <v>60.39</v>
      </c>
      <c r="AQ82">
        <v>6789</v>
      </c>
      <c r="AR82">
        <v>39703</v>
      </c>
      <c r="AS82" t="s">
        <v>533</v>
      </c>
      <c r="AT82">
        <v>63.42</v>
      </c>
      <c r="AU82">
        <v>7068</v>
      </c>
      <c r="AV82">
        <v>39816</v>
      </c>
      <c r="AW82" t="s">
        <v>635</v>
      </c>
    </row>
    <row r="83" spans="1:49">
      <c r="A83" t="s">
        <v>636</v>
      </c>
      <c r="B83">
        <v>72.48</v>
      </c>
      <c r="C83">
        <v>5877</v>
      </c>
      <c r="D83">
        <v>51618</v>
      </c>
      <c r="E83" t="s">
        <v>267</v>
      </c>
      <c r="F83">
        <v>74.38</v>
      </c>
      <c r="G83">
        <v>5746</v>
      </c>
      <c r="H83">
        <v>51836</v>
      </c>
      <c r="I83" t="s">
        <v>523</v>
      </c>
      <c r="J83">
        <v>61.85</v>
      </c>
      <c r="K83">
        <v>4444</v>
      </c>
      <c r="L83">
        <v>50860</v>
      </c>
      <c r="M83" t="s">
        <v>297</v>
      </c>
      <c r="N83">
        <v>61.61</v>
      </c>
      <c r="O83">
        <v>4574</v>
      </c>
      <c r="P83">
        <v>47839</v>
      </c>
      <c r="Q83" t="s">
        <v>359</v>
      </c>
      <c r="R83">
        <v>61.41</v>
      </c>
      <c r="S83">
        <v>4656</v>
      </c>
      <c r="T83">
        <v>49020</v>
      </c>
      <c r="U83" t="s">
        <v>508</v>
      </c>
      <c r="V83">
        <v>63.41</v>
      </c>
      <c r="W83">
        <v>5137</v>
      </c>
      <c r="X83">
        <v>48440</v>
      </c>
      <c r="Y83" t="s">
        <v>372</v>
      </c>
      <c r="Z83">
        <v>61.97</v>
      </c>
      <c r="AA83">
        <v>4673</v>
      </c>
      <c r="AB83">
        <v>47997</v>
      </c>
      <c r="AC83" t="s">
        <v>421</v>
      </c>
      <c r="AD83">
        <v>62.95</v>
      </c>
      <c r="AE83">
        <v>4710</v>
      </c>
      <c r="AF83">
        <v>47877</v>
      </c>
      <c r="AG83" t="s">
        <v>224</v>
      </c>
      <c r="AH83">
        <v>64.17</v>
      </c>
      <c r="AI83">
        <v>4907</v>
      </c>
      <c r="AJ83">
        <v>48695</v>
      </c>
      <c r="AK83" t="s">
        <v>403</v>
      </c>
      <c r="AL83">
        <v>63.12</v>
      </c>
      <c r="AM83">
        <v>5035</v>
      </c>
      <c r="AN83">
        <v>47544</v>
      </c>
      <c r="AO83" t="s">
        <v>478</v>
      </c>
      <c r="AP83">
        <v>63.52</v>
      </c>
      <c r="AQ83">
        <v>5035</v>
      </c>
      <c r="AR83">
        <v>47954</v>
      </c>
      <c r="AS83" t="s">
        <v>358</v>
      </c>
      <c r="AT83">
        <v>66.19</v>
      </c>
      <c r="AU83">
        <v>4955</v>
      </c>
      <c r="AV83">
        <v>48205</v>
      </c>
      <c r="AW83" t="s">
        <v>248</v>
      </c>
    </row>
    <row r="84" spans="1:49">
      <c r="A84" t="s">
        <v>637</v>
      </c>
      <c r="B84">
        <v>72.569999999999993</v>
      </c>
      <c r="C84">
        <v>8046</v>
      </c>
      <c r="D84">
        <v>41713</v>
      </c>
      <c r="E84" t="s">
        <v>552</v>
      </c>
      <c r="F84">
        <v>62.42</v>
      </c>
      <c r="G84">
        <v>7038</v>
      </c>
      <c r="H84">
        <v>41435</v>
      </c>
      <c r="I84" t="s">
        <v>244</v>
      </c>
      <c r="J84">
        <v>58.42</v>
      </c>
      <c r="K84">
        <v>6313</v>
      </c>
      <c r="L84">
        <v>41387</v>
      </c>
      <c r="M84" t="s">
        <v>268</v>
      </c>
      <c r="N84">
        <v>57.66</v>
      </c>
      <c r="O84">
        <v>6229</v>
      </c>
      <c r="P84">
        <v>39779</v>
      </c>
      <c r="Q84" t="s">
        <v>630</v>
      </c>
      <c r="R84">
        <v>55.73</v>
      </c>
      <c r="S84">
        <v>6082</v>
      </c>
      <c r="T84">
        <v>38489</v>
      </c>
      <c r="U84" t="s">
        <v>388</v>
      </c>
      <c r="V84">
        <v>55.78</v>
      </c>
      <c r="W84">
        <v>6164</v>
      </c>
      <c r="X84">
        <v>37769</v>
      </c>
      <c r="Y84" t="s">
        <v>249</v>
      </c>
      <c r="Z84">
        <v>54</v>
      </c>
      <c r="AA84">
        <v>6009</v>
      </c>
      <c r="AB84">
        <v>37784</v>
      </c>
      <c r="AC84" t="s">
        <v>383</v>
      </c>
      <c r="AD84">
        <v>53.38</v>
      </c>
      <c r="AE84">
        <v>5930</v>
      </c>
      <c r="AF84">
        <v>37862</v>
      </c>
      <c r="AG84" t="s">
        <v>469</v>
      </c>
      <c r="AH84">
        <v>52.39</v>
      </c>
      <c r="AI84">
        <v>5829</v>
      </c>
      <c r="AJ84">
        <v>37878</v>
      </c>
      <c r="AK84" t="s">
        <v>241</v>
      </c>
      <c r="AL84">
        <v>52.71</v>
      </c>
      <c r="AM84">
        <v>5933</v>
      </c>
      <c r="AN84">
        <v>39397</v>
      </c>
      <c r="AO84" t="s">
        <v>521</v>
      </c>
      <c r="AP84">
        <v>52.79</v>
      </c>
      <c r="AQ84">
        <v>6043</v>
      </c>
      <c r="AR84">
        <v>38483</v>
      </c>
      <c r="AS84" t="s">
        <v>248</v>
      </c>
      <c r="AT84">
        <v>52.39</v>
      </c>
      <c r="AU84">
        <v>5859</v>
      </c>
      <c r="AV84">
        <v>39253</v>
      </c>
      <c r="AW84" t="s">
        <v>396</v>
      </c>
    </row>
    <row r="85" spans="1:49">
      <c r="A85" t="s">
        <v>638</v>
      </c>
      <c r="B85">
        <v>72.83</v>
      </c>
      <c r="C85">
        <v>6773</v>
      </c>
      <c r="D85">
        <v>52595</v>
      </c>
      <c r="E85" t="s">
        <v>426</v>
      </c>
      <c r="F85">
        <v>67.69</v>
      </c>
      <c r="G85">
        <v>6408</v>
      </c>
      <c r="H85">
        <v>51987</v>
      </c>
      <c r="I85" t="s">
        <v>329</v>
      </c>
      <c r="J85">
        <v>60.49</v>
      </c>
      <c r="K85">
        <v>5015</v>
      </c>
      <c r="L85">
        <v>52042</v>
      </c>
      <c r="M85" t="s">
        <v>233</v>
      </c>
      <c r="N85">
        <v>59.53</v>
      </c>
      <c r="O85">
        <v>4940</v>
      </c>
      <c r="P85">
        <v>55188</v>
      </c>
      <c r="Q85" t="s">
        <v>639</v>
      </c>
      <c r="R85">
        <v>60.75</v>
      </c>
      <c r="S85">
        <v>5128</v>
      </c>
      <c r="T85">
        <v>52513</v>
      </c>
      <c r="U85" t="s">
        <v>544</v>
      </c>
      <c r="V85">
        <v>60.61</v>
      </c>
      <c r="W85">
        <v>5310</v>
      </c>
      <c r="X85">
        <v>51305</v>
      </c>
      <c r="Y85" t="s">
        <v>575</v>
      </c>
      <c r="Z85">
        <v>58.38</v>
      </c>
      <c r="AA85">
        <v>5219</v>
      </c>
      <c r="AB85">
        <v>51359</v>
      </c>
      <c r="AC85" t="s">
        <v>640</v>
      </c>
      <c r="AD85">
        <v>60.56</v>
      </c>
      <c r="AE85">
        <v>5202</v>
      </c>
      <c r="AF85">
        <v>51819</v>
      </c>
      <c r="AG85" t="s">
        <v>546</v>
      </c>
      <c r="AH85">
        <v>58.85</v>
      </c>
      <c r="AI85">
        <v>5012</v>
      </c>
      <c r="AJ85">
        <v>54123</v>
      </c>
      <c r="AK85" t="s">
        <v>641</v>
      </c>
      <c r="AL85">
        <v>59</v>
      </c>
      <c r="AM85">
        <v>5168</v>
      </c>
      <c r="AN85">
        <v>55513</v>
      </c>
      <c r="AO85" t="s">
        <v>642</v>
      </c>
      <c r="AP85">
        <v>58.1</v>
      </c>
      <c r="AQ85">
        <v>5202</v>
      </c>
      <c r="AR85">
        <v>54535</v>
      </c>
      <c r="AS85" t="s">
        <v>643</v>
      </c>
      <c r="AT85">
        <v>59.36</v>
      </c>
      <c r="AU85">
        <v>5337</v>
      </c>
      <c r="AV85">
        <v>52887</v>
      </c>
      <c r="AW85" t="s">
        <v>644</v>
      </c>
    </row>
    <row r="86" spans="1:49">
      <c r="A86" t="s">
        <v>645</v>
      </c>
      <c r="B86">
        <v>74.88</v>
      </c>
      <c r="C86">
        <v>8050</v>
      </c>
      <c r="D86">
        <v>50216</v>
      </c>
      <c r="E86" t="s">
        <v>646</v>
      </c>
      <c r="F86">
        <v>73.02</v>
      </c>
      <c r="G86">
        <v>7713</v>
      </c>
      <c r="H86">
        <v>50040</v>
      </c>
      <c r="I86" t="s">
        <v>247</v>
      </c>
      <c r="J86">
        <v>59.04</v>
      </c>
      <c r="K86">
        <v>5444</v>
      </c>
      <c r="L86">
        <v>49772</v>
      </c>
      <c r="M86" t="s">
        <v>240</v>
      </c>
      <c r="N86">
        <v>59.45</v>
      </c>
      <c r="O86">
        <v>5474</v>
      </c>
      <c r="P86">
        <v>46444</v>
      </c>
      <c r="Q86" t="s">
        <v>374</v>
      </c>
      <c r="R86">
        <v>59.74</v>
      </c>
      <c r="S86">
        <v>5920</v>
      </c>
      <c r="T86">
        <v>41551</v>
      </c>
      <c r="U86" t="s">
        <v>565</v>
      </c>
      <c r="V86">
        <v>61.49</v>
      </c>
      <c r="W86">
        <v>6337</v>
      </c>
      <c r="X86">
        <v>41140</v>
      </c>
      <c r="Y86" t="s">
        <v>318</v>
      </c>
      <c r="Z86">
        <v>60.01</v>
      </c>
      <c r="AA86">
        <v>6210</v>
      </c>
      <c r="AB86">
        <v>40733</v>
      </c>
      <c r="AC86" t="s">
        <v>537</v>
      </c>
      <c r="AD86">
        <v>60.66</v>
      </c>
      <c r="AE86">
        <v>6121</v>
      </c>
      <c r="AF86">
        <v>44485</v>
      </c>
      <c r="AG86" t="s">
        <v>417</v>
      </c>
      <c r="AH86">
        <v>57.61</v>
      </c>
      <c r="AI86">
        <v>6042</v>
      </c>
      <c r="AJ86">
        <v>44045</v>
      </c>
      <c r="AK86" t="s">
        <v>401</v>
      </c>
      <c r="AL86">
        <v>57.2</v>
      </c>
      <c r="AM86">
        <v>6158</v>
      </c>
      <c r="AN86">
        <v>53527</v>
      </c>
      <c r="AO86" t="s">
        <v>647</v>
      </c>
      <c r="AP86">
        <v>56.68</v>
      </c>
      <c r="AQ86">
        <v>5738</v>
      </c>
      <c r="AR86">
        <v>49674</v>
      </c>
      <c r="AS86" t="s">
        <v>260</v>
      </c>
      <c r="AT86">
        <v>62.4</v>
      </c>
      <c r="AU86">
        <v>6252</v>
      </c>
      <c r="AV86">
        <v>55172</v>
      </c>
      <c r="AW86" t="s">
        <v>648</v>
      </c>
    </row>
    <row r="87" spans="1:49">
      <c r="A87" t="s">
        <v>649</v>
      </c>
      <c r="B87">
        <v>77.19</v>
      </c>
      <c r="C87">
        <v>7050</v>
      </c>
      <c r="D87">
        <v>70067</v>
      </c>
      <c r="E87" t="s">
        <v>308</v>
      </c>
      <c r="F87">
        <v>80.61</v>
      </c>
      <c r="G87">
        <v>7186</v>
      </c>
      <c r="H87">
        <v>66487</v>
      </c>
      <c r="I87" t="s">
        <v>276</v>
      </c>
      <c r="J87">
        <v>71.59</v>
      </c>
      <c r="K87">
        <v>5459</v>
      </c>
      <c r="L87">
        <v>65046</v>
      </c>
      <c r="M87" t="s">
        <v>650</v>
      </c>
      <c r="N87">
        <v>70.650000000000006</v>
      </c>
      <c r="O87">
        <v>5313</v>
      </c>
      <c r="P87">
        <v>62824</v>
      </c>
      <c r="Q87" t="s">
        <v>311</v>
      </c>
      <c r="R87">
        <v>73.83</v>
      </c>
      <c r="S87">
        <v>5559</v>
      </c>
      <c r="T87">
        <v>58402</v>
      </c>
      <c r="U87" t="s">
        <v>404</v>
      </c>
      <c r="V87">
        <v>75.2</v>
      </c>
      <c r="W87">
        <v>6833</v>
      </c>
      <c r="X87">
        <v>56720</v>
      </c>
      <c r="Y87" t="s">
        <v>358</v>
      </c>
      <c r="Z87">
        <v>74.73</v>
      </c>
      <c r="AA87">
        <v>5869</v>
      </c>
      <c r="AB87">
        <v>58500</v>
      </c>
      <c r="AC87" t="s">
        <v>459</v>
      </c>
      <c r="AD87">
        <v>73.42</v>
      </c>
      <c r="AE87">
        <v>5842</v>
      </c>
      <c r="AF87">
        <v>55872</v>
      </c>
      <c r="AG87" t="s">
        <v>224</v>
      </c>
      <c r="AH87">
        <v>72.3</v>
      </c>
      <c r="AI87">
        <v>5878</v>
      </c>
      <c r="AJ87">
        <v>55475</v>
      </c>
      <c r="AK87" t="s">
        <v>458</v>
      </c>
      <c r="AL87">
        <v>70.459999999999994</v>
      </c>
      <c r="AM87">
        <v>5859</v>
      </c>
      <c r="AN87">
        <v>57547</v>
      </c>
      <c r="AO87" t="s">
        <v>301</v>
      </c>
      <c r="AP87">
        <v>67.959999999999994</v>
      </c>
      <c r="AQ87">
        <v>5657</v>
      </c>
      <c r="AR87">
        <v>57447</v>
      </c>
      <c r="AS87" t="s">
        <v>242</v>
      </c>
      <c r="AT87">
        <v>71.98</v>
      </c>
      <c r="AU87">
        <v>6050</v>
      </c>
      <c r="AV87">
        <v>56932</v>
      </c>
      <c r="AW87" t="s">
        <v>524</v>
      </c>
    </row>
    <row r="88" spans="1:49">
      <c r="A88" t="s">
        <v>651</v>
      </c>
      <c r="B88">
        <v>77.19</v>
      </c>
      <c r="C88">
        <v>8658</v>
      </c>
      <c r="D88">
        <v>54777</v>
      </c>
      <c r="E88" t="s">
        <v>469</v>
      </c>
      <c r="F88">
        <v>71.260000000000005</v>
      </c>
      <c r="G88">
        <v>8539</v>
      </c>
      <c r="H88">
        <v>54314</v>
      </c>
      <c r="I88" t="s">
        <v>332</v>
      </c>
      <c r="J88">
        <v>67.59</v>
      </c>
      <c r="K88">
        <v>4631</v>
      </c>
      <c r="L88">
        <v>54131</v>
      </c>
      <c r="M88" t="s">
        <v>347</v>
      </c>
      <c r="N88">
        <v>64.75</v>
      </c>
      <c r="O88">
        <v>4727</v>
      </c>
      <c r="P88">
        <v>53451</v>
      </c>
      <c r="Q88" t="s">
        <v>296</v>
      </c>
      <c r="R88">
        <v>69.52</v>
      </c>
      <c r="S88">
        <v>7835</v>
      </c>
      <c r="T88">
        <v>52177</v>
      </c>
      <c r="U88" t="s">
        <v>356</v>
      </c>
      <c r="V88">
        <v>61.77</v>
      </c>
      <c r="W88">
        <v>6971</v>
      </c>
      <c r="X88">
        <v>51240</v>
      </c>
      <c r="Y88" t="s">
        <v>596</v>
      </c>
      <c r="Z88">
        <v>55.07</v>
      </c>
      <c r="AA88">
        <v>5601</v>
      </c>
      <c r="AB88">
        <v>50480</v>
      </c>
      <c r="AC88" t="s">
        <v>339</v>
      </c>
      <c r="AD88">
        <v>63.64</v>
      </c>
      <c r="AE88">
        <v>7300</v>
      </c>
      <c r="AF88">
        <v>51045</v>
      </c>
      <c r="AG88" t="s">
        <v>281</v>
      </c>
      <c r="AH88">
        <v>61.37</v>
      </c>
      <c r="AI88">
        <v>7167</v>
      </c>
      <c r="AJ88">
        <v>51104</v>
      </c>
      <c r="AK88" t="s">
        <v>493</v>
      </c>
      <c r="AL88">
        <v>64.489999999999995</v>
      </c>
      <c r="AM88">
        <v>7054</v>
      </c>
      <c r="AN88">
        <v>52451</v>
      </c>
      <c r="AO88" t="s">
        <v>454</v>
      </c>
      <c r="AP88">
        <v>67.95</v>
      </c>
      <c r="AQ88">
        <v>6788</v>
      </c>
      <c r="AR88">
        <v>49881</v>
      </c>
      <c r="AS88" t="s">
        <v>350</v>
      </c>
      <c r="AT88" t="s">
        <v>220</v>
      </c>
      <c r="AU88" t="s">
        <v>220</v>
      </c>
      <c r="AV88" t="s">
        <v>220</v>
      </c>
      <c r="AW88" t="s">
        <v>220</v>
      </c>
    </row>
    <row r="89" spans="1:49">
      <c r="A89" t="s">
        <v>652</v>
      </c>
      <c r="B89">
        <v>78.319999999999993</v>
      </c>
      <c r="C89">
        <v>6692</v>
      </c>
      <c r="D89">
        <v>48801</v>
      </c>
      <c r="E89" t="s">
        <v>653</v>
      </c>
      <c r="F89">
        <v>71.540000000000006</v>
      </c>
      <c r="G89">
        <v>5663</v>
      </c>
      <c r="H89">
        <v>48235</v>
      </c>
      <c r="I89" t="s">
        <v>227</v>
      </c>
      <c r="J89">
        <v>67.52</v>
      </c>
      <c r="K89">
        <v>4985</v>
      </c>
      <c r="L89">
        <v>48303</v>
      </c>
      <c r="M89" t="s">
        <v>472</v>
      </c>
      <c r="N89">
        <v>67.64</v>
      </c>
      <c r="O89">
        <v>5023</v>
      </c>
      <c r="P89">
        <v>47129</v>
      </c>
      <c r="Q89" t="s">
        <v>523</v>
      </c>
      <c r="R89">
        <v>67.17</v>
      </c>
      <c r="S89">
        <v>5125</v>
      </c>
      <c r="T89">
        <v>45638</v>
      </c>
      <c r="U89" t="s">
        <v>317</v>
      </c>
      <c r="V89">
        <v>69.94</v>
      </c>
      <c r="W89">
        <v>5695</v>
      </c>
      <c r="X89">
        <v>45169</v>
      </c>
      <c r="Y89" t="s">
        <v>568</v>
      </c>
      <c r="Z89">
        <v>68.650000000000006</v>
      </c>
      <c r="AA89">
        <v>5396</v>
      </c>
      <c r="AB89">
        <v>44836</v>
      </c>
      <c r="AC89" t="s">
        <v>504</v>
      </c>
      <c r="AD89">
        <v>67.099999999999994</v>
      </c>
      <c r="AE89">
        <v>5262</v>
      </c>
      <c r="AF89">
        <v>45798</v>
      </c>
      <c r="AG89" t="s">
        <v>348</v>
      </c>
      <c r="AH89">
        <v>68.84</v>
      </c>
      <c r="AI89">
        <v>5322</v>
      </c>
      <c r="AJ89">
        <v>45562</v>
      </c>
      <c r="AK89" t="s">
        <v>273</v>
      </c>
      <c r="AL89">
        <v>67.7</v>
      </c>
      <c r="AM89">
        <v>5412</v>
      </c>
      <c r="AN89">
        <v>45430</v>
      </c>
      <c r="AO89" t="s">
        <v>591</v>
      </c>
      <c r="AP89">
        <v>67.53</v>
      </c>
      <c r="AQ89">
        <v>5574</v>
      </c>
      <c r="AR89">
        <v>44838</v>
      </c>
      <c r="AS89" t="s">
        <v>244</v>
      </c>
      <c r="AT89">
        <v>68.7</v>
      </c>
      <c r="AU89">
        <v>5732</v>
      </c>
      <c r="AV89">
        <v>44966</v>
      </c>
      <c r="AW89" t="s">
        <v>532</v>
      </c>
    </row>
    <row r="90" spans="1:49">
      <c r="A90" t="s">
        <v>654</v>
      </c>
      <c r="B90">
        <v>79.209999999999994</v>
      </c>
      <c r="C90">
        <v>6469</v>
      </c>
      <c r="D90">
        <v>61836</v>
      </c>
      <c r="E90" t="s">
        <v>284</v>
      </c>
      <c r="F90">
        <v>77.92</v>
      </c>
      <c r="G90">
        <v>7456</v>
      </c>
      <c r="H90">
        <v>62247</v>
      </c>
      <c r="I90" t="s">
        <v>508</v>
      </c>
      <c r="J90">
        <v>71.680000000000007</v>
      </c>
      <c r="K90">
        <v>6238</v>
      </c>
      <c r="L90">
        <v>60655</v>
      </c>
      <c r="M90" t="s">
        <v>575</v>
      </c>
      <c r="N90">
        <v>70.41</v>
      </c>
      <c r="O90">
        <v>6229</v>
      </c>
      <c r="P90">
        <v>57346</v>
      </c>
      <c r="Q90" t="s">
        <v>282</v>
      </c>
      <c r="R90">
        <v>67.73</v>
      </c>
      <c r="S90">
        <v>6090</v>
      </c>
      <c r="T90">
        <v>56110</v>
      </c>
      <c r="U90" t="s">
        <v>304</v>
      </c>
      <c r="V90">
        <v>69.55</v>
      </c>
      <c r="W90">
        <v>6227</v>
      </c>
      <c r="X90">
        <v>53177</v>
      </c>
      <c r="Y90" t="s">
        <v>401</v>
      </c>
      <c r="Z90">
        <v>66.3</v>
      </c>
      <c r="AA90">
        <v>5926</v>
      </c>
      <c r="AB90">
        <v>54137</v>
      </c>
      <c r="AC90" t="s">
        <v>301</v>
      </c>
      <c r="AD90">
        <v>68.680000000000007</v>
      </c>
      <c r="AE90">
        <v>6159</v>
      </c>
      <c r="AF90">
        <v>52590</v>
      </c>
      <c r="AG90" t="s">
        <v>362</v>
      </c>
      <c r="AH90">
        <v>66.040000000000006</v>
      </c>
      <c r="AI90">
        <v>6163</v>
      </c>
      <c r="AJ90">
        <v>54431</v>
      </c>
      <c r="AK90" t="s">
        <v>276</v>
      </c>
      <c r="AL90">
        <v>65.72</v>
      </c>
      <c r="AM90">
        <v>6062</v>
      </c>
      <c r="AN90">
        <v>54274</v>
      </c>
      <c r="AO90" t="s">
        <v>296</v>
      </c>
      <c r="AP90">
        <v>68.27</v>
      </c>
      <c r="AQ90">
        <v>6240</v>
      </c>
      <c r="AR90">
        <v>54504</v>
      </c>
      <c r="AS90" t="s">
        <v>508</v>
      </c>
      <c r="AT90">
        <v>67.95</v>
      </c>
      <c r="AU90">
        <v>5945</v>
      </c>
      <c r="AV90">
        <v>54277</v>
      </c>
      <c r="AW90" t="s">
        <v>508</v>
      </c>
    </row>
    <row r="91" spans="1:49">
      <c r="A91" t="s">
        <v>655</v>
      </c>
      <c r="B91">
        <v>81.11</v>
      </c>
      <c r="C91">
        <v>6504</v>
      </c>
      <c r="D91">
        <v>62874</v>
      </c>
      <c r="E91" t="s">
        <v>656</v>
      </c>
      <c r="F91">
        <v>79.23</v>
      </c>
      <c r="G91">
        <v>5933</v>
      </c>
      <c r="H91">
        <v>59332</v>
      </c>
      <c r="I91" t="s">
        <v>360</v>
      </c>
      <c r="J91">
        <v>72.38</v>
      </c>
      <c r="K91">
        <v>4596</v>
      </c>
      <c r="L91">
        <v>57327</v>
      </c>
      <c r="M91" t="s">
        <v>494</v>
      </c>
      <c r="N91">
        <v>69.91</v>
      </c>
      <c r="O91">
        <v>5086</v>
      </c>
      <c r="P91">
        <v>56684</v>
      </c>
      <c r="Q91" t="s">
        <v>379</v>
      </c>
      <c r="R91">
        <v>69.959999999999994</v>
      </c>
      <c r="S91">
        <v>5278</v>
      </c>
      <c r="T91">
        <v>51198</v>
      </c>
      <c r="U91" t="s">
        <v>269</v>
      </c>
      <c r="V91">
        <v>70.930000000000007</v>
      </c>
      <c r="W91">
        <v>5328</v>
      </c>
      <c r="X91">
        <v>56684</v>
      </c>
      <c r="Y91" t="s">
        <v>278</v>
      </c>
      <c r="Z91">
        <v>68.61</v>
      </c>
      <c r="AA91">
        <v>5419</v>
      </c>
      <c r="AB91">
        <v>56684</v>
      </c>
      <c r="AC91" t="s">
        <v>399</v>
      </c>
      <c r="AD91">
        <v>68.819999999999993</v>
      </c>
      <c r="AE91">
        <v>5514</v>
      </c>
      <c r="AF91">
        <v>54125</v>
      </c>
      <c r="AG91" t="s">
        <v>223</v>
      </c>
      <c r="AH91">
        <v>69.97</v>
      </c>
      <c r="AI91">
        <v>5400</v>
      </c>
      <c r="AJ91">
        <v>56585</v>
      </c>
      <c r="AK91" t="s">
        <v>394</v>
      </c>
      <c r="AL91">
        <v>70.209999999999994</v>
      </c>
      <c r="AM91">
        <v>5375</v>
      </c>
      <c r="AN91">
        <v>55320</v>
      </c>
      <c r="AO91" t="s">
        <v>364</v>
      </c>
      <c r="AP91">
        <v>75.28</v>
      </c>
      <c r="AQ91">
        <v>4732</v>
      </c>
      <c r="AR91">
        <v>52733</v>
      </c>
      <c r="AS91" t="s">
        <v>222</v>
      </c>
      <c r="AT91">
        <v>74.67</v>
      </c>
      <c r="AU91">
        <v>4854</v>
      </c>
      <c r="AV91">
        <v>57809</v>
      </c>
      <c r="AW91" t="s">
        <v>421</v>
      </c>
    </row>
    <row r="92" spans="1:49">
      <c r="A92" t="s">
        <v>657</v>
      </c>
      <c r="B92">
        <v>82.34</v>
      </c>
      <c r="C92">
        <v>8275</v>
      </c>
      <c r="D92">
        <v>46774</v>
      </c>
      <c r="E92" t="s">
        <v>549</v>
      </c>
      <c r="F92" t="s">
        <v>220</v>
      </c>
      <c r="G92" t="s">
        <v>220</v>
      </c>
      <c r="H92" t="s">
        <v>220</v>
      </c>
      <c r="I92" t="s">
        <v>220</v>
      </c>
      <c r="J92">
        <v>72.58</v>
      </c>
      <c r="K92">
        <v>4993</v>
      </c>
      <c r="L92">
        <v>46052</v>
      </c>
      <c r="M92" t="s">
        <v>600</v>
      </c>
      <c r="N92">
        <v>70.150000000000006</v>
      </c>
      <c r="O92">
        <v>5084</v>
      </c>
      <c r="P92">
        <v>47211</v>
      </c>
      <c r="Q92" t="s">
        <v>581</v>
      </c>
      <c r="R92">
        <v>68.8</v>
      </c>
      <c r="S92">
        <v>4814</v>
      </c>
      <c r="T92">
        <v>43438</v>
      </c>
      <c r="U92" t="s">
        <v>228</v>
      </c>
      <c r="V92">
        <v>68.349999999999994</v>
      </c>
      <c r="W92">
        <v>5559</v>
      </c>
      <c r="X92">
        <v>40998</v>
      </c>
      <c r="Y92" t="s">
        <v>514</v>
      </c>
      <c r="Z92">
        <v>65.180000000000007</v>
      </c>
      <c r="AA92">
        <v>5243</v>
      </c>
      <c r="AB92">
        <v>41703</v>
      </c>
      <c r="AC92" t="s">
        <v>325</v>
      </c>
      <c r="AD92">
        <v>66.959999999999994</v>
      </c>
      <c r="AE92">
        <v>5337</v>
      </c>
      <c r="AF92">
        <v>46261</v>
      </c>
      <c r="AG92" t="s">
        <v>388</v>
      </c>
      <c r="AH92">
        <v>64.849999999999994</v>
      </c>
      <c r="AI92">
        <v>5807</v>
      </c>
      <c r="AJ92">
        <v>46810</v>
      </c>
      <c r="AK92" t="s">
        <v>272</v>
      </c>
      <c r="AL92">
        <v>70.12</v>
      </c>
      <c r="AM92">
        <v>6004</v>
      </c>
      <c r="AN92">
        <v>47882</v>
      </c>
      <c r="AO92" t="s">
        <v>348</v>
      </c>
      <c r="AP92">
        <v>68.52</v>
      </c>
      <c r="AQ92">
        <v>5790</v>
      </c>
      <c r="AR92">
        <v>46547</v>
      </c>
      <c r="AS92" t="s">
        <v>317</v>
      </c>
      <c r="AT92">
        <v>68.02</v>
      </c>
      <c r="AU92">
        <v>5483</v>
      </c>
      <c r="AV92">
        <v>47416</v>
      </c>
      <c r="AW92" t="s">
        <v>300</v>
      </c>
    </row>
    <row r="93" spans="1:49">
      <c r="A93" t="s">
        <v>658</v>
      </c>
      <c r="B93">
        <v>82.58</v>
      </c>
      <c r="C93">
        <v>8413</v>
      </c>
      <c r="D93">
        <v>57022</v>
      </c>
      <c r="E93" t="s">
        <v>388</v>
      </c>
      <c r="F93">
        <v>78.900000000000006</v>
      </c>
      <c r="G93">
        <v>8185</v>
      </c>
      <c r="H93">
        <v>56707</v>
      </c>
      <c r="I93" t="s">
        <v>351</v>
      </c>
      <c r="J93">
        <v>73.459999999999994</v>
      </c>
      <c r="K93">
        <v>5005</v>
      </c>
      <c r="L93">
        <v>56714</v>
      </c>
      <c r="M93" t="s">
        <v>427</v>
      </c>
      <c r="N93">
        <v>72.06</v>
      </c>
      <c r="O93">
        <v>5220</v>
      </c>
      <c r="P93">
        <v>55150</v>
      </c>
      <c r="Q93" t="s">
        <v>362</v>
      </c>
      <c r="R93">
        <v>72.180000000000007</v>
      </c>
      <c r="S93">
        <v>5253</v>
      </c>
      <c r="T93">
        <v>54232</v>
      </c>
      <c r="U93" t="s">
        <v>414</v>
      </c>
      <c r="V93">
        <v>71.56</v>
      </c>
      <c r="W93">
        <v>5451</v>
      </c>
      <c r="X93">
        <v>52585</v>
      </c>
      <c r="Y93" t="s">
        <v>350</v>
      </c>
      <c r="Z93">
        <v>67.72</v>
      </c>
      <c r="AA93">
        <v>5344</v>
      </c>
      <c r="AB93">
        <v>52527</v>
      </c>
      <c r="AC93" t="s">
        <v>656</v>
      </c>
      <c r="AD93">
        <v>69.959999999999994</v>
      </c>
      <c r="AE93">
        <v>5354</v>
      </c>
      <c r="AF93">
        <v>52936</v>
      </c>
      <c r="AG93" t="s">
        <v>398</v>
      </c>
      <c r="AH93">
        <v>70.25</v>
      </c>
      <c r="AI93">
        <v>5769</v>
      </c>
      <c r="AJ93">
        <v>52171</v>
      </c>
      <c r="AK93" t="s">
        <v>412</v>
      </c>
      <c r="AL93">
        <v>71.81</v>
      </c>
      <c r="AM93">
        <v>5606</v>
      </c>
      <c r="AN93">
        <v>52623</v>
      </c>
      <c r="AO93" t="s">
        <v>371</v>
      </c>
      <c r="AP93">
        <v>72.05</v>
      </c>
      <c r="AQ93">
        <v>5774</v>
      </c>
      <c r="AR93">
        <v>52629</v>
      </c>
      <c r="AS93" t="s">
        <v>381</v>
      </c>
      <c r="AT93">
        <v>71.900000000000006</v>
      </c>
      <c r="AU93">
        <v>5698</v>
      </c>
      <c r="AV93">
        <v>52796</v>
      </c>
      <c r="AW93" t="s">
        <v>350</v>
      </c>
    </row>
    <row r="94" spans="1:49">
      <c r="A94" t="s">
        <v>659</v>
      </c>
      <c r="B94">
        <v>82.61</v>
      </c>
      <c r="C94">
        <v>5622</v>
      </c>
      <c r="D94">
        <v>44969</v>
      </c>
      <c r="E94" t="s">
        <v>627</v>
      </c>
      <c r="F94">
        <v>80.73</v>
      </c>
      <c r="G94">
        <v>5544</v>
      </c>
      <c r="H94">
        <v>44969</v>
      </c>
      <c r="I94" t="s">
        <v>626</v>
      </c>
      <c r="J94">
        <v>78.73</v>
      </c>
      <c r="K94">
        <v>5693</v>
      </c>
      <c r="L94">
        <v>44969</v>
      </c>
      <c r="M94" t="s">
        <v>556</v>
      </c>
      <c r="N94">
        <v>76.47</v>
      </c>
      <c r="O94">
        <v>5081</v>
      </c>
      <c r="P94">
        <v>44895</v>
      </c>
      <c r="Q94" t="s">
        <v>660</v>
      </c>
      <c r="R94">
        <v>72.44</v>
      </c>
      <c r="S94">
        <v>5264</v>
      </c>
      <c r="T94">
        <v>43281</v>
      </c>
      <c r="U94" t="s">
        <v>555</v>
      </c>
      <c r="V94">
        <v>72.56</v>
      </c>
      <c r="W94">
        <v>5154</v>
      </c>
      <c r="X94">
        <v>42856</v>
      </c>
      <c r="Y94" t="s">
        <v>661</v>
      </c>
      <c r="Z94">
        <v>68.95</v>
      </c>
      <c r="AA94">
        <v>5189</v>
      </c>
      <c r="AB94">
        <v>44287</v>
      </c>
      <c r="AC94" t="s">
        <v>563</v>
      </c>
      <c r="AD94">
        <v>70.73</v>
      </c>
      <c r="AE94">
        <v>5185</v>
      </c>
      <c r="AF94">
        <v>44569</v>
      </c>
      <c r="AG94" t="s">
        <v>580</v>
      </c>
      <c r="AH94">
        <v>71.489999999999995</v>
      </c>
      <c r="AI94">
        <v>5279</v>
      </c>
      <c r="AJ94">
        <v>43271</v>
      </c>
      <c r="AK94" t="s">
        <v>498</v>
      </c>
      <c r="AL94">
        <v>71.69</v>
      </c>
      <c r="AM94">
        <v>5079</v>
      </c>
      <c r="AN94">
        <v>46809</v>
      </c>
      <c r="AO94" t="s">
        <v>326</v>
      </c>
      <c r="AP94">
        <v>70.64</v>
      </c>
      <c r="AQ94">
        <v>5366</v>
      </c>
      <c r="AR94">
        <v>49328</v>
      </c>
      <c r="AS94" t="s">
        <v>571</v>
      </c>
      <c r="AT94">
        <v>72.33</v>
      </c>
      <c r="AU94">
        <v>5170</v>
      </c>
      <c r="AV94">
        <v>49416</v>
      </c>
      <c r="AW94" t="s">
        <v>572</v>
      </c>
    </row>
    <row r="95" spans="1:49">
      <c r="A95" t="s">
        <v>662</v>
      </c>
      <c r="B95">
        <v>86</v>
      </c>
      <c r="C95">
        <v>31333</v>
      </c>
      <c r="D95">
        <v>47940</v>
      </c>
      <c r="E95" t="s">
        <v>626</v>
      </c>
      <c r="F95" t="s">
        <v>220</v>
      </c>
      <c r="G95" t="s">
        <v>220</v>
      </c>
      <c r="H95" t="s">
        <v>220</v>
      </c>
      <c r="I95" t="s">
        <v>220</v>
      </c>
      <c r="J95">
        <v>70.02</v>
      </c>
      <c r="K95">
        <v>30118</v>
      </c>
      <c r="L95">
        <v>45181</v>
      </c>
      <c r="M95" t="s">
        <v>568</v>
      </c>
      <c r="N95">
        <v>68.91</v>
      </c>
      <c r="O95">
        <v>30199</v>
      </c>
      <c r="P95">
        <v>42816</v>
      </c>
      <c r="Q95" t="s">
        <v>663</v>
      </c>
      <c r="R95">
        <v>61.03</v>
      </c>
      <c r="S95">
        <v>27952</v>
      </c>
      <c r="T95">
        <v>46853</v>
      </c>
      <c r="U95" t="s">
        <v>458</v>
      </c>
      <c r="V95">
        <v>61.28</v>
      </c>
      <c r="W95">
        <v>28453</v>
      </c>
      <c r="X95">
        <v>40816</v>
      </c>
      <c r="Y95" t="s">
        <v>489</v>
      </c>
      <c r="Z95">
        <v>63.7</v>
      </c>
      <c r="AA95">
        <v>29399</v>
      </c>
      <c r="AB95">
        <v>40610</v>
      </c>
      <c r="AC95" t="s">
        <v>664</v>
      </c>
      <c r="AD95">
        <v>64.77</v>
      </c>
      <c r="AE95">
        <v>29624</v>
      </c>
      <c r="AF95">
        <v>40618</v>
      </c>
      <c r="AG95" t="s">
        <v>635</v>
      </c>
      <c r="AH95">
        <v>66.8</v>
      </c>
      <c r="AI95">
        <v>30577</v>
      </c>
      <c r="AJ95">
        <v>40058</v>
      </c>
      <c r="AK95" t="s">
        <v>514</v>
      </c>
      <c r="AL95">
        <v>66.13</v>
      </c>
      <c r="AM95">
        <v>30012</v>
      </c>
      <c r="AN95">
        <v>39503</v>
      </c>
      <c r="AO95" t="s">
        <v>555</v>
      </c>
      <c r="AP95">
        <v>58.14</v>
      </c>
      <c r="AQ95">
        <v>27103</v>
      </c>
      <c r="AR95">
        <v>40064</v>
      </c>
      <c r="AS95" t="s">
        <v>630</v>
      </c>
      <c r="AT95">
        <v>63.18</v>
      </c>
      <c r="AU95">
        <v>29430</v>
      </c>
      <c r="AV95">
        <v>39317</v>
      </c>
      <c r="AW95" t="s">
        <v>665</v>
      </c>
    </row>
    <row r="96" spans="1:49">
      <c r="A96" t="s">
        <v>666</v>
      </c>
      <c r="B96">
        <v>86.91</v>
      </c>
      <c r="C96">
        <v>6797</v>
      </c>
      <c r="D96">
        <v>53809</v>
      </c>
      <c r="E96" t="s">
        <v>667</v>
      </c>
      <c r="F96">
        <v>85.64</v>
      </c>
      <c r="G96">
        <v>6104</v>
      </c>
      <c r="H96">
        <v>53865</v>
      </c>
      <c r="I96" t="s">
        <v>518</v>
      </c>
      <c r="J96">
        <v>79.37</v>
      </c>
      <c r="K96">
        <v>4654</v>
      </c>
      <c r="L96">
        <v>53865</v>
      </c>
      <c r="M96" t="s">
        <v>537</v>
      </c>
      <c r="N96">
        <v>72.94</v>
      </c>
      <c r="O96">
        <v>5305</v>
      </c>
      <c r="P96">
        <v>45377</v>
      </c>
      <c r="Q96" t="s">
        <v>665</v>
      </c>
      <c r="R96">
        <v>71.56</v>
      </c>
      <c r="S96">
        <v>5226</v>
      </c>
      <c r="T96">
        <v>46305</v>
      </c>
      <c r="U96" t="s">
        <v>668</v>
      </c>
      <c r="V96">
        <v>71.400000000000006</v>
      </c>
      <c r="W96">
        <v>5066</v>
      </c>
      <c r="X96">
        <v>47469</v>
      </c>
      <c r="Y96" t="s">
        <v>605</v>
      </c>
      <c r="Z96">
        <v>70.56</v>
      </c>
      <c r="AA96">
        <v>4984</v>
      </c>
      <c r="AB96">
        <v>45723</v>
      </c>
      <c r="AC96" t="s">
        <v>669</v>
      </c>
      <c r="AD96">
        <v>70.680000000000007</v>
      </c>
      <c r="AE96">
        <v>5119</v>
      </c>
      <c r="AF96">
        <v>39712</v>
      </c>
      <c r="AG96" t="s">
        <v>670</v>
      </c>
      <c r="AH96">
        <v>72.099999999999994</v>
      </c>
      <c r="AI96">
        <v>5175</v>
      </c>
      <c r="AJ96">
        <v>50491</v>
      </c>
      <c r="AK96" t="s">
        <v>222</v>
      </c>
      <c r="AL96">
        <v>72.209999999999994</v>
      </c>
      <c r="AM96">
        <v>5515</v>
      </c>
      <c r="AN96">
        <v>49402</v>
      </c>
      <c r="AO96" t="s">
        <v>445</v>
      </c>
      <c r="AP96">
        <v>74.75</v>
      </c>
      <c r="AQ96">
        <v>5435</v>
      </c>
      <c r="AR96">
        <v>46617</v>
      </c>
      <c r="AS96" t="s">
        <v>653</v>
      </c>
      <c r="AT96">
        <v>74.400000000000006</v>
      </c>
      <c r="AU96">
        <v>5722</v>
      </c>
      <c r="AV96">
        <v>47207</v>
      </c>
      <c r="AW96" t="s">
        <v>600</v>
      </c>
    </row>
    <row r="97" spans="1:49">
      <c r="A97" t="s">
        <v>671</v>
      </c>
      <c r="B97">
        <v>88.19</v>
      </c>
      <c r="C97">
        <v>7103</v>
      </c>
      <c r="D97">
        <v>69380</v>
      </c>
      <c r="E97" t="s">
        <v>223</v>
      </c>
      <c r="F97">
        <v>91.47</v>
      </c>
      <c r="G97">
        <v>7352</v>
      </c>
      <c r="H97">
        <v>68126</v>
      </c>
      <c r="I97" t="s">
        <v>405</v>
      </c>
      <c r="J97">
        <v>79.510000000000005</v>
      </c>
      <c r="K97">
        <v>5795</v>
      </c>
      <c r="L97">
        <v>66403</v>
      </c>
      <c r="M97" t="s">
        <v>236</v>
      </c>
      <c r="N97">
        <v>77.569999999999993</v>
      </c>
      <c r="O97">
        <v>5805</v>
      </c>
      <c r="P97">
        <v>67355</v>
      </c>
      <c r="Q97" t="s">
        <v>547</v>
      </c>
      <c r="R97">
        <v>75.510000000000005</v>
      </c>
      <c r="S97">
        <v>6000</v>
      </c>
      <c r="T97">
        <v>64230</v>
      </c>
      <c r="U97" t="s">
        <v>672</v>
      </c>
      <c r="V97">
        <v>76.5</v>
      </c>
      <c r="W97">
        <v>6280</v>
      </c>
      <c r="X97">
        <v>60095</v>
      </c>
      <c r="Y97" t="s">
        <v>239</v>
      </c>
      <c r="Z97">
        <v>73.62</v>
      </c>
      <c r="AA97">
        <v>5832</v>
      </c>
      <c r="AB97">
        <v>60015</v>
      </c>
      <c r="AC97" t="s">
        <v>288</v>
      </c>
      <c r="AD97">
        <v>74.44</v>
      </c>
      <c r="AE97">
        <v>5881</v>
      </c>
      <c r="AF97">
        <v>59085</v>
      </c>
      <c r="AG97" t="s">
        <v>466</v>
      </c>
      <c r="AH97">
        <v>74.290000000000006</v>
      </c>
      <c r="AI97">
        <v>5726</v>
      </c>
      <c r="AJ97">
        <v>58851</v>
      </c>
      <c r="AK97" t="s">
        <v>494</v>
      </c>
      <c r="AL97">
        <v>72.55</v>
      </c>
      <c r="AM97">
        <v>5749</v>
      </c>
      <c r="AN97">
        <v>58887</v>
      </c>
      <c r="AO97" t="s">
        <v>341</v>
      </c>
      <c r="AP97">
        <v>72.56</v>
      </c>
      <c r="AQ97">
        <v>5940</v>
      </c>
      <c r="AR97">
        <v>58802</v>
      </c>
      <c r="AS97" t="s">
        <v>379</v>
      </c>
      <c r="AT97">
        <v>75.14</v>
      </c>
      <c r="AU97">
        <v>6031</v>
      </c>
      <c r="AV97">
        <v>58370</v>
      </c>
      <c r="AW97" t="s">
        <v>359</v>
      </c>
    </row>
    <row r="98" spans="1:49">
      <c r="A98" t="s">
        <v>673</v>
      </c>
      <c r="B98">
        <v>88.43</v>
      </c>
      <c r="C98">
        <v>8308</v>
      </c>
      <c r="D98">
        <v>61165</v>
      </c>
      <c r="E98" t="s">
        <v>321</v>
      </c>
      <c r="F98">
        <v>85.09</v>
      </c>
      <c r="G98">
        <v>8205</v>
      </c>
      <c r="H98">
        <v>59974</v>
      </c>
      <c r="I98" t="s">
        <v>506</v>
      </c>
      <c r="J98">
        <v>81.23</v>
      </c>
      <c r="K98">
        <v>7207</v>
      </c>
      <c r="L98">
        <v>58791</v>
      </c>
      <c r="M98" t="s">
        <v>241</v>
      </c>
      <c r="N98">
        <v>72.58</v>
      </c>
      <c r="O98">
        <v>6388</v>
      </c>
      <c r="P98">
        <v>56574</v>
      </c>
      <c r="Q98" t="s">
        <v>395</v>
      </c>
      <c r="R98">
        <v>72.569999999999993</v>
      </c>
      <c r="S98">
        <v>6318</v>
      </c>
      <c r="T98">
        <v>54878</v>
      </c>
      <c r="U98" t="s">
        <v>398</v>
      </c>
      <c r="V98">
        <v>70.19</v>
      </c>
      <c r="W98">
        <v>6257</v>
      </c>
      <c r="X98">
        <v>53752</v>
      </c>
      <c r="Y98" t="s">
        <v>362</v>
      </c>
      <c r="Z98">
        <v>70.08</v>
      </c>
      <c r="AA98">
        <v>6208</v>
      </c>
      <c r="AB98">
        <v>52971</v>
      </c>
      <c r="AC98" t="s">
        <v>422</v>
      </c>
      <c r="AD98">
        <v>72.040000000000006</v>
      </c>
      <c r="AE98">
        <v>6316</v>
      </c>
      <c r="AF98">
        <v>52112</v>
      </c>
      <c r="AG98" t="s">
        <v>241</v>
      </c>
      <c r="AH98">
        <v>72.459999999999994</v>
      </c>
      <c r="AI98">
        <v>6284</v>
      </c>
      <c r="AJ98">
        <v>51401</v>
      </c>
      <c r="AK98" t="s">
        <v>469</v>
      </c>
      <c r="AL98">
        <v>71.09</v>
      </c>
      <c r="AM98">
        <v>6396</v>
      </c>
      <c r="AN98">
        <v>53144</v>
      </c>
      <c r="AO98" t="s">
        <v>521</v>
      </c>
      <c r="AP98">
        <v>70.959999999999994</v>
      </c>
      <c r="AQ98">
        <v>6358</v>
      </c>
      <c r="AR98">
        <v>52517</v>
      </c>
      <c r="AS98" t="s">
        <v>378</v>
      </c>
      <c r="AT98">
        <v>70.989999999999995</v>
      </c>
      <c r="AU98">
        <v>6301</v>
      </c>
      <c r="AV98">
        <v>51899</v>
      </c>
      <c r="AW98" t="s">
        <v>269</v>
      </c>
    </row>
    <row r="99" spans="1:49">
      <c r="A99" t="s">
        <v>674</v>
      </c>
      <c r="B99">
        <v>88.94</v>
      </c>
      <c r="C99">
        <v>5078</v>
      </c>
      <c r="D99">
        <v>51590</v>
      </c>
      <c r="E99" t="s">
        <v>625</v>
      </c>
      <c r="F99">
        <v>79.17</v>
      </c>
      <c r="G99">
        <v>5225</v>
      </c>
      <c r="H99">
        <v>50801</v>
      </c>
      <c r="I99" t="s">
        <v>327</v>
      </c>
      <c r="J99" t="s">
        <v>220</v>
      </c>
      <c r="K99" t="s">
        <v>220</v>
      </c>
      <c r="L99" t="s">
        <v>220</v>
      </c>
      <c r="M99" t="s">
        <v>220</v>
      </c>
      <c r="N99">
        <v>76.16</v>
      </c>
      <c r="O99">
        <v>4486</v>
      </c>
      <c r="P99">
        <v>42042</v>
      </c>
      <c r="Q99" t="s">
        <v>582</v>
      </c>
      <c r="R99">
        <v>73.849999999999994</v>
      </c>
      <c r="S99">
        <v>4921</v>
      </c>
      <c r="T99">
        <v>38882</v>
      </c>
      <c r="U99" t="s">
        <v>675</v>
      </c>
      <c r="V99" t="s">
        <v>220</v>
      </c>
      <c r="W99" t="s">
        <v>220</v>
      </c>
      <c r="X99" t="s">
        <v>220</v>
      </c>
      <c r="Y99" t="s">
        <v>220</v>
      </c>
      <c r="Z99" t="s">
        <v>220</v>
      </c>
      <c r="AA99" t="s">
        <v>220</v>
      </c>
      <c r="AB99" t="s">
        <v>220</v>
      </c>
      <c r="AC99" t="s">
        <v>220</v>
      </c>
      <c r="AD99" t="s">
        <v>220</v>
      </c>
      <c r="AE99" t="s">
        <v>220</v>
      </c>
      <c r="AF99" t="s">
        <v>220</v>
      </c>
      <c r="AG99" t="s">
        <v>220</v>
      </c>
      <c r="AH99" t="s">
        <v>220</v>
      </c>
      <c r="AI99" t="s">
        <v>220</v>
      </c>
      <c r="AJ99" t="s">
        <v>220</v>
      </c>
      <c r="AK99" t="s">
        <v>220</v>
      </c>
      <c r="AL99" t="s">
        <v>220</v>
      </c>
      <c r="AM99" t="s">
        <v>220</v>
      </c>
      <c r="AN99" t="s">
        <v>220</v>
      </c>
      <c r="AO99" t="s">
        <v>220</v>
      </c>
      <c r="AP99" t="s">
        <v>220</v>
      </c>
      <c r="AQ99" t="s">
        <v>220</v>
      </c>
      <c r="AR99" t="s">
        <v>220</v>
      </c>
      <c r="AS99" t="s">
        <v>220</v>
      </c>
      <c r="AT99" t="s">
        <v>220</v>
      </c>
      <c r="AU99" t="s">
        <v>220</v>
      </c>
      <c r="AV99" t="s">
        <v>220</v>
      </c>
      <c r="AW99" t="s">
        <v>220</v>
      </c>
    </row>
    <row r="100" spans="1:49">
      <c r="A100" t="s">
        <v>676</v>
      </c>
      <c r="B100">
        <v>96.09</v>
      </c>
      <c r="C100">
        <v>5328</v>
      </c>
      <c r="D100">
        <v>34373</v>
      </c>
      <c r="E100" t="s">
        <v>677</v>
      </c>
      <c r="F100">
        <v>95.94</v>
      </c>
      <c r="G100">
        <v>5743</v>
      </c>
      <c r="H100">
        <v>32812</v>
      </c>
      <c r="I100" t="s">
        <v>678</v>
      </c>
      <c r="J100">
        <v>80.069999999999993</v>
      </c>
      <c r="K100">
        <v>4244</v>
      </c>
      <c r="L100">
        <v>32793</v>
      </c>
      <c r="M100" t="s">
        <v>679</v>
      </c>
      <c r="N100">
        <v>76.64</v>
      </c>
      <c r="O100">
        <v>4137</v>
      </c>
      <c r="P100">
        <v>32459</v>
      </c>
      <c r="Q100" t="s">
        <v>607</v>
      </c>
      <c r="R100">
        <v>80.03</v>
      </c>
      <c r="S100">
        <v>4416</v>
      </c>
      <c r="T100">
        <v>32069</v>
      </c>
      <c r="U100" t="s">
        <v>680</v>
      </c>
      <c r="V100">
        <v>76.099999999999994</v>
      </c>
      <c r="W100">
        <v>4463</v>
      </c>
      <c r="X100">
        <v>31909</v>
      </c>
      <c r="Y100" t="s">
        <v>681</v>
      </c>
      <c r="Z100">
        <v>76.900000000000006</v>
      </c>
      <c r="AA100">
        <v>4203</v>
      </c>
      <c r="AB100">
        <v>31832</v>
      </c>
      <c r="AC100" t="s">
        <v>682</v>
      </c>
      <c r="AD100">
        <v>77.02</v>
      </c>
      <c r="AE100">
        <v>4521</v>
      </c>
      <c r="AF100">
        <v>31919</v>
      </c>
      <c r="AG100" t="s">
        <v>608</v>
      </c>
      <c r="AH100">
        <v>81.650000000000006</v>
      </c>
      <c r="AI100">
        <v>4743</v>
      </c>
      <c r="AJ100">
        <v>32511</v>
      </c>
      <c r="AK100" t="s">
        <v>683</v>
      </c>
      <c r="AL100">
        <v>81.06</v>
      </c>
      <c r="AM100">
        <v>4625</v>
      </c>
      <c r="AN100">
        <v>33560</v>
      </c>
      <c r="AO100" t="s">
        <v>608</v>
      </c>
      <c r="AP100">
        <v>80.930000000000007</v>
      </c>
      <c r="AQ100">
        <v>4513</v>
      </c>
      <c r="AR100">
        <v>33844</v>
      </c>
      <c r="AS100" t="s">
        <v>684</v>
      </c>
      <c r="AT100">
        <v>80.069999999999993</v>
      </c>
      <c r="AU100">
        <v>4607</v>
      </c>
      <c r="AV100">
        <v>33777</v>
      </c>
      <c r="AW100" t="s">
        <v>685</v>
      </c>
    </row>
    <row r="101" spans="1:49">
      <c r="A101" t="s">
        <v>686</v>
      </c>
      <c r="B101">
        <v>99.78</v>
      </c>
      <c r="C101">
        <v>6414</v>
      </c>
      <c r="D101">
        <v>42849</v>
      </c>
      <c r="E101" t="s">
        <v>687</v>
      </c>
      <c r="F101">
        <v>98.03</v>
      </c>
      <c r="G101">
        <v>6483</v>
      </c>
      <c r="H101">
        <v>42699</v>
      </c>
      <c r="I101" t="s">
        <v>688</v>
      </c>
      <c r="J101">
        <v>79.87</v>
      </c>
      <c r="K101">
        <v>4540</v>
      </c>
      <c r="L101">
        <v>42470</v>
      </c>
      <c r="M101" t="s">
        <v>689</v>
      </c>
      <c r="N101">
        <v>79.680000000000007</v>
      </c>
      <c r="O101">
        <v>4671</v>
      </c>
      <c r="P101">
        <v>42051</v>
      </c>
      <c r="Q101" t="s">
        <v>690</v>
      </c>
      <c r="R101">
        <v>77.77</v>
      </c>
      <c r="S101">
        <v>4749</v>
      </c>
      <c r="T101">
        <v>40975</v>
      </c>
      <c r="U101" t="s">
        <v>675</v>
      </c>
      <c r="V101">
        <v>78.790000000000006</v>
      </c>
      <c r="W101">
        <v>4881</v>
      </c>
      <c r="X101">
        <v>40569</v>
      </c>
      <c r="Y101" t="s">
        <v>691</v>
      </c>
      <c r="Z101">
        <v>76.55</v>
      </c>
      <c r="AA101">
        <v>5125</v>
      </c>
      <c r="AB101">
        <v>42472</v>
      </c>
      <c r="AC101" t="s">
        <v>692</v>
      </c>
      <c r="AD101">
        <v>77.55</v>
      </c>
      <c r="AE101">
        <v>5187</v>
      </c>
      <c r="AF101">
        <v>42051</v>
      </c>
      <c r="AG101" t="s">
        <v>693</v>
      </c>
      <c r="AH101">
        <v>81.87</v>
      </c>
      <c r="AI101">
        <v>5267</v>
      </c>
      <c r="AJ101">
        <v>40027</v>
      </c>
      <c r="AK101" t="s">
        <v>694</v>
      </c>
      <c r="AL101">
        <v>79.11</v>
      </c>
      <c r="AM101">
        <v>5689</v>
      </c>
      <c r="AN101">
        <v>57001</v>
      </c>
      <c r="AO101" t="s">
        <v>409</v>
      </c>
      <c r="AP101">
        <v>82.14</v>
      </c>
      <c r="AQ101">
        <v>5263</v>
      </c>
      <c r="AR101">
        <v>55462</v>
      </c>
      <c r="AS101" t="s">
        <v>535</v>
      </c>
      <c r="AT101">
        <v>81.459999999999994</v>
      </c>
      <c r="AU101">
        <v>4972</v>
      </c>
      <c r="AV101">
        <v>57470</v>
      </c>
      <c r="AW101" t="s">
        <v>380</v>
      </c>
    </row>
    <row r="102" spans="1:49">
      <c r="A102" t="s">
        <v>695</v>
      </c>
      <c r="B102">
        <v>101.85</v>
      </c>
      <c r="C102">
        <v>9597</v>
      </c>
      <c r="D102">
        <v>75281</v>
      </c>
      <c r="E102" t="s">
        <v>492</v>
      </c>
      <c r="F102">
        <v>96.69</v>
      </c>
      <c r="G102">
        <v>8520</v>
      </c>
      <c r="H102">
        <v>72996</v>
      </c>
      <c r="I102" t="s">
        <v>358</v>
      </c>
      <c r="J102">
        <v>94.22</v>
      </c>
      <c r="K102">
        <v>8076</v>
      </c>
      <c r="L102">
        <v>74079</v>
      </c>
      <c r="M102" t="s">
        <v>223</v>
      </c>
      <c r="N102">
        <v>88.88</v>
      </c>
      <c r="O102">
        <v>8204</v>
      </c>
      <c r="P102">
        <v>72231</v>
      </c>
      <c r="Q102" t="s">
        <v>313</v>
      </c>
      <c r="R102">
        <v>92.69</v>
      </c>
      <c r="S102">
        <v>8329</v>
      </c>
      <c r="T102">
        <v>67284</v>
      </c>
      <c r="U102" t="s">
        <v>219</v>
      </c>
      <c r="V102">
        <v>90.36</v>
      </c>
      <c r="W102">
        <v>8122</v>
      </c>
      <c r="X102">
        <v>65231</v>
      </c>
      <c r="Y102" t="s">
        <v>272</v>
      </c>
      <c r="Z102">
        <v>69.78</v>
      </c>
      <c r="AA102">
        <v>6579</v>
      </c>
      <c r="AB102">
        <v>65489</v>
      </c>
      <c r="AC102" t="s">
        <v>643</v>
      </c>
      <c r="AD102">
        <v>88.93</v>
      </c>
      <c r="AE102">
        <v>7831</v>
      </c>
      <c r="AF102">
        <v>64817</v>
      </c>
      <c r="AG102" t="s">
        <v>248</v>
      </c>
      <c r="AH102">
        <v>80.099999999999994</v>
      </c>
      <c r="AI102">
        <v>7014</v>
      </c>
      <c r="AJ102">
        <v>64329</v>
      </c>
      <c r="AK102" t="s">
        <v>696</v>
      </c>
      <c r="AL102">
        <v>81.67</v>
      </c>
      <c r="AM102">
        <v>7622</v>
      </c>
      <c r="AN102">
        <v>65567</v>
      </c>
      <c r="AO102" t="s">
        <v>281</v>
      </c>
      <c r="AP102">
        <v>88.49</v>
      </c>
      <c r="AQ102">
        <v>7961</v>
      </c>
      <c r="AR102">
        <v>65531</v>
      </c>
      <c r="AS102" t="s">
        <v>378</v>
      </c>
      <c r="AT102">
        <v>86.4</v>
      </c>
      <c r="AU102">
        <v>7917</v>
      </c>
      <c r="AV102">
        <v>67534</v>
      </c>
      <c r="AW102" t="s">
        <v>374</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topLeftCell="A52" workbookViewId="0">
      <selection activeCell="C35" sqref="C35"/>
    </sheetView>
  </sheetViews>
  <sheetFormatPr defaultColWidth="9" defaultRowHeight="13.8"/>
  <cols>
    <col min="1" max="1" width="9" style="5"/>
    <col min="2" max="2" width="14.88671875" style="5" customWidth="1"/>
    <col min="3" max="3" width="9" style="5"/>
    <col min="4" max="4" width="9" style="47"/>
    <col min="5" max="8" width="9" style="5"/>
    <col min="9" max="9" width="17.109375" style="5" customWidth="1"/>
    <col min="10" max="10" width="9.88671875" style="5" customWidth="1"/>
    <col min="11" max="16384" width="9" style="5"/>
  </cols>
  <sheetData>
    <row r="1" spans="1:10">
      <c r="A1" s="5" t="s">
        <v>84</v>
      </c>
      <c r="B1" s="5" t="s">
        <v>88</v>
      </c>
      <c r="C1" s="5" t="s">
        <v>91</v>
      </c>
      <c r="D1" s="47" t="s">
        <v>89</v>
      </c>
      <c r="E1" s="5" t="s">
        <v>90</v>
      </c>
      <c r="I1" s="48" t="s">
        <v>148</v>
      </c>
      <c r="J1" s="48" t="s">
        <v>149</v>
      </c>
    </row>
    <row r="2" spans="1:10">
      <c r="A2" s="5" t="s">
        <v>85</v>
      </c>
      <c r="B2" s="5" t="s">
        <v>123</v>
      </c>
      <c r="C2" s="5">
        <v>90.187249974879705</v>
      </c>
      <c r="D2" s="47">
        <v>2020</v>
      </c>
      <c r="E2" s="5" t="s">
        <v>98</v>
      </c>
      <c r="F2" s="5">
        <f>AVERAGE(C2:C14)</f>
        <v>77.486628421159693</v>
      </c>
      <c r="I2" s="49" t="str">
        <f>B2</f>
        <v>建材城东二里</v>
      </c>
      <c r="J2" s="50">
        <f>F2</f>
        <v>77.486628421159693</v>
      </c>
    </row>
    <row r="3" spans="1:10">
      <c r="A3" s="5" t="s">
        <v>85</v>
      </c>
      <c r="B3" s="5" t="s">
        <v>123</v>
      </c>
      <c r="C3" s="5">
        <v>68.657085858160301</v>
      </c>
      <c r="D3" s="47">
        <v>2020</v>
      </c>
      <c r="E3" s="5" t="s">
        <v>99</v>
      </c>
      <c r="I3" s="49" t="str">
        <f>B15</f>
        <v>建材城东一里</v>
      </c>
      <c r="J3" s="50">
        <f>F15</f>
        <v>82.848205762815937</v>
      </c>
    </row>
    <row r="4" spans="1:10">
      <c r="A4" s="5" t="s">
        <v>85</v>
      </c>
      <c r="B4" s="5" t="s">
        <v>123</v>
      </c>
      <c r="C4" s="5">
        <v>80.342700458519204</v>
      </c>
      <c r="D4" s="47">
        <v>2020</v>
      </c>
      <c r="E4" s="5" t="s">
        <v>100</v>
      </c>
      <c r="I4" s="49" t="str">
        <f>B28</f>
        <v>润生园</v>
      </c>
      <c r="J4" s="50">
        <f>F28</f>
        <v>72.746440885651452</v>
      </c>
    </row>
    <row r="5" spans="1:10">
      <c r="A5" s="5" t="s">
        <v>85</v>
      </c>
      <c r="B5" s="5" t="s">
        <v>123</v>
      </c>
      <c r="C5" s="5">
        <v>79.188708116492805</v>
      </c>
      <c r="D5" s="47">
        <v>2020</v>
      </c>
      <c r="E5" s="5" t="s">
        <v>101</v>
      </c>
      <c r="I5" s="49" t="str">
        <f>B40</f>
        <v>知本时代</v>
      </c>
      <c r="J5" s="50">
        <f>F40</f>
        <v>83.369516564934031</v>
      </c>
    </row>
    <row r="6" spans="1:10">
      <c r="A6" s="5" t="s">
        <v>85</v>
      </c>
      <c r="B6" s="5" t="s">
        <v>123</v>
      </c>
      <c r="C6" s="5">
        <v>77.858660758692395</v>
      </c>
      <c r="D6" s="47">
        <v>2020</v>
      </c>
      <c r="E6" s="5" t="s">
        <v>92</v>
      </c>
      <c r="I6" s="49" t="str">
        <f>B52</f>
        <v>华鸿家园</v>
      </c>
      <c r="J6" s="50">
        <f>F52</f>
        <v>61.390186866949456</v>
      </c>
    </row>
    <row r="7" spans="1:10">
      <c r="A7" s="5" t="s">
        <v>85</v>
      </c>
      <c r="B7" s="5" t="s">
        <v>123</v>
      </c>
      <c r="C7" s="5">
        <v>94.755863016256299</v>
      </c>
      <c r="D7" s="47">
        <v>2020</v>
      </c>
      <c r="E7" s="5" t="s">
        <v>93</v>
      </c>
      <c r="I7" s="49" t="str">
        <f>B61</f>
        <v>领秀新硅谷1号院</v>
      </c>
      <c r="J7" s="50">
        <f>F61</f>
        <v>98.561977367321205</v>
      </c>
    </row>
    <row r="8" spans="1:10">
      <c r="A8" s="5" t="s">
        <v>85</v>
      </c>
      <c r="B8" s="5" t="s">
        <v>123</v>
      </c>
      <c r="C8" s="5">
        <v>76.339797084083401</v>
      </c>
      <c r="D8" s="47">
        <v>2020</v>
      </c>
      <c r="E8" s="5" t="s">
        <v>94</v>
      </c>
      <c r="I8" s="49" t="str">
        <f>B74</f>
        <v>领秀新硅谷2号院</v>
      </c>
      <c r="J8" s="50">
        <f>F74</f>
        <v>92.532428307434884</v>
      </c>
    </row>
    <row r="9" spans="1:10">
      <c r="A9" s="5" t="s">
        <v>85</v>
      </c>
      <c r="B9" s="5" t="s">
        <v>123</v>
      </c>
      <c r="C9" s="5">
        <v>69.646475672537406</v>
      </c>
      <c r="D9" s="47">
        <v>2021</v>
      </c>
      <c r="E9" s="5" t="s">
        <v>95</v>
      </c>
      <c r="F9" s="369"/>
      <c r="I9" s="51" t="str">
        <f>B86</f>
        <v>智学苑</v>
      </c>
      <c r="J9" s="52">
        <f>F86</f>
        <v>90.085120589694199</v>
      </c>
    </row>
    <row r="10" spans="1:10">
      <c r="A10" s="5" t="s">
        <v>85</v>
      </c>
      <c r="B10" s="5" t="s">
        <v>123</v>
      </c>
      <c r="C10" s="5">
        <v>66.192390968140998</v>
      </c>
      <c r="D10" s="47">
        <v>2021</v>
      </c>
      <c r="E10" s="5" t="s">
        <v>103</v>
      </c>
      <c r="F10" s="369"/>
      <c r="I10" s="51" t="str">
        <f>B99</f>
        <v>铭科苑</v>
      </c>
      <c r="J10" s="52">
        <f>F99</f>
        <v>100.79276041359708</v>
      </c>
    </row>
    <row r="11" spans="1:10">
      <c r="A11" s="5" t="s">
        <v>85</v>
      </c>
      <c r="B11" s="5" t="s">
        <v>123</v>
      </c>
      <c r="C11" s="5">
        <v>65.194491149605895</v>
      </c>
      <c r="D11" s="47">
        <v>2021</v>
      </c>
      <c r="E11" s="5" t="s">
        <v>102</v>
      </c>
      <c r="F11" s="369"/>
      <c r="I11" s="49" t="str">
        <f>B113</f>
        <v>当代城市家园</v>
      </c>
      <c r="J11" s="50">
        <f>F113</f>
        <v>103.2018076170814</v>
      </c>
    </row>
    <row r="12" spans="1:10">
      <c r="A12" s="5" t="s">
        <v>85</v>
      </c>
      <c r="B12" s="5" t="s">
        <v>123</v>
      </c>
      <c r="C12" s="5">
        <v>78.069319863910806</v>
      </c>
      <c r="D12" s="47">
        <v>2021</v>
      </c>
      <c r="E12" s="5" t="s">
        <v>96</v>
      </c>
      <c r="F12" s="369"/>
      <c r="I12" s="49" t="str">
        <f>B127</f>
        <v>安宁佳园</v>
      </c>
      <c r="J12" s="50">
        <f>F127</f>
        <v>111.08854325929553</v>
      </c>
    </row>
    <row r="13" spans="1:10">
      <c r="A13" s="5" t="s">
        <v>85</v>
      </c>
      <c r="B13" s="5" t="s">
        <v>123</v>
      </c>
      <c r="C13" s="5">
        <v>77.237474528590198</v>
      </c>
      <c r="D13" s="47">
        <v>2021</v>
      </c>
      <c r="E13" s="5" t="s">
        <v>97</v>
      </c>
      <c r="F13" s="369"/>
      <c r="I13" s="49" t="str">
        <f>B141</f>
        <v>上林溪</v>
      </c>
      <c r="J13" s="50">
        <f>F141</f>
        <v>94.745991627252906</v>
      </c>
    </row>
    <row r="14" spans="1:10">
      <c r="A14" s="5" t="s">
        <v>85</v>
      </c>
      <c r="B14" s="5" t="s">
        <v>123</v>
      </c>
      <c r="C14" s="5">
        <v>83.655952025206602</v>
      </c>
      <c r="D14" s="47">
        <v>2021</v>
      </c>
      <c r="E14" s="5" t="s">
        <v>98</v>
      </c>
      <c r="F14" s="369"/>
      <c r="I14" s="53" t="str">
        <f>B156</f>
        <v>博雅德园</v>
      </c>
      <c r="J14" s="54">
        <f>F156</f>
        <v>86.127581369295754</v>
      </c>
    </row>
    <row r="15" spans="1:10">
      <c r="A15" s="5" t="s">
        <v>85</v>
      </c>
      <c r="B15" s="5" t="s">
        <v>124</v>
      </c>
      <c r="C15" s="5">
        <v>87.597853073288903</v>
      </c>
      <c r="D15" s="47">
        <v>2020</v>
      </c>
      <c r="E15" s="5" t="s">
        <v>98</v>
      </c>
      <c r="F15" s="5">
        <f>AVERAGE(C15:C27)</f>
        <v>82.848205762815937</v>
      </c>
      <c r="I15" s="49" t="str">
        <f>B168</f>
        <v>金隅美和园</v>
      </c>
      <c r="J15" s="50">
        <f>F168</f>
        <v>94.318204118784593</v>
      </c>
    </row>
    <row r="16" spans="1:10">
      <c r="A16" s="5" t="s">
        <v>85</v>
      </c>
      <c r="B16" s="5" t="s">
        <v>124</v>
      </c>
      <c r="C16" s="5">
        <v>83.126119622469901</v>
      </c>
      <c r="D16" s="47">
        <v>2020</v>
      </c>
      <c r="E16" s="5" t="s">
        <v>99</v>
      </c>
      <c r="I16" s="51" t="str">
        <f>B182</f>
        <v>怡美家园</v>
      </c>
      <c r="J16" s="52">
        <f>F182</f>
        <v>83.923520499946392</v>
      </c>
    </row>
    <row r="17" spans="1:10">
      <c r="A17" s="5" t="s">
        <v>85</v>
      </c>
      <c r="B17" s="5" t="s">
        <v>124</v>
      </c>
      <c r="C17" s="5">
        <v>86.237809981850901</v>
      </c>
      <c r="D17" s="47">
        <v>2020</v>
      </c>
      <c r="E17" s="5" t="s">
        <v>100</v>
      </c>
      <c r="I17" s="49" t="str">
        <f>B195</f>
        <v>清上园</v>
      </c>
      <c r="J17" s="50">
        <f>F195</f>
        <v>86.358151629673884</v>
      </c>
    </row>
    <row r="18" spans="1:10">
      <c r="A18" s="5" t="s">
        <v>85</v>
      </c>
      <c r="B18" s="5" t="s">
        <v>124</v>
      </c>
      <c r="C18" s="5">
        <v>85.962850252791</v>
      </c>
      <c r="D18" s="47">
        <v>2020</v>
      </c>
      <c r="E18" s="5" t="s">
        <v>101</v>
      </c>
      <c r="I18" s="49" t="str">
        <f>B208</f>
        <v>橡树湾</v>
      </c>
      <c r="J18" s="50">
        <f>F208</f>
        <v>107.29278511265757</v>
      </c>
    </row>
    <row r="19" spans="1:10">
      <c r="A19" s="5" t="s">
        <v>85</v>
      </c>
      <c r="B19" s="5" t="s">
        <v>124</v>
      </c>
      <c r="C19" s="5">
        <v>75.420711524819794</v>
      </c>
      <c r="D19" s="47">
        <v>2020</v>
      </c>
      <c r="E19" s="5" t="s">
        <v>92</v>
      </c>
      <c r="I19" s="49" t="str">
        <f>B222</f>
        <v>上地佳园</v>
      </c>
      <c r="J19" s="50">
        <f>F222</f>
        <v>93.515496657248534</v>
      </c>
    </row>
    <row r="20" spans="1:10">
      <c r="A20" s="5" t="s">
        <v>85</v>
      </c>
      <c r="B20" s="5" t="s">
        <v>124</v>
      </c>
      <c r="C20" s="5">
        <v>78.588110993716199</v>
      </c>
      <c r="D20" s="47">
        <v>2020</v>
      </c>
      <c r="E20" s="5" t="s">
        <v>93</v>
      </c>
      <c r="I20" s="49" t="str">
        <f>B235</f>
        <v>上地东里</v>
      </c>
      <c r="J20" s="50">
        <f>F235</f>
        <v>113.29551564059356</v>
      </c>
    </row>
    <row r="21" spans="1:10">
      <c r="A21" s="5" t="s">
        <v>85</v>
      </c>
      <c r="B21" s="5" t="s">
        <v>124</v>
      </c>
      <c r="C21" s="5">
        <v>83.213404159158401</v>
      </c>
      <c r="D21" s="47">
        <v>2020</v>
      </c>
      <c r="E21" s="5" t="s">
        <v>94</v>
      </c>
      <c r="I21" s="49" t="str">
        <f>B249</f>
        <v>燕清源</v>
      </c>
      <c r="J21" s="50">
        <f>F249</f>
        <v>91.6657393150264</v>
      </c>
    </row>
    <row r="22" spans="1:10">
      <c r="A22" s="5" t="s">
        <v>85</v>
      </c>
      <c r="B22" s="5" t="s">
        <v>124</v>
      </c>
      <c r="C22" s="5">
        <v>78.320280716339695</v>
      </c>
      <c r="D22" s="47">
        <v>2021</v>
      </c>
      <c r="E22" s="5" t="s">
        <v>95</v>
      </c>
      <c r="I22" s="49" t="str">
        <f>B262</f>
        <v>国瑞熙墅</v>
      </c>
      <c r="J22" s="50">
        <f>F262</f>
        <v>46.244445816816402</v>
      </c>
    </row>
    <row r="23" spans="1:10">
      <c r="A23" s="5" t="s">
        <v>85</v>
      </c>
      <c r="B23" s="5" t="s">
        <v>124</v>
      </c>
      <c r="C23" s="5">
        <v>93.677375147200394</v>
      </c>
      <c r="D23" s="47">
        <v>2021</v>
      </c>
      <c r="E23" s="5" t="s">
        <v>103</v>
      </c>
      <c r="I23" s="49" t="str">
        <f>B276</f>
        <v>金色漫香苑</v>
      </c>
      <c r="J23" s="50">
        <f>F276</f>
        <v>51.411855623958793</v>
      </c>
    </row>
    <row r="24" spans="1:10">
      <c r="A24" s="5" t="s">
        <v>85</v>
      </c>
      <c r="B24" s="5" t="s">
        <v>124</v>
      </c>
      <c r="C24" s="5">
        <v>78.894041431840805</v>
      </c>
      <c r="D24" s="47">
        <v>2021</v>
      </c>
      <c r="E24" s="5" t="s">
        <v>102</v>
      </c>
      <c r="I24" s="49" t="str">
        <f>B289</f>
        <v>望都新地</v>
      </c>
      <c r="J24" s="50">
        <f>F289</f>
        <v>45.771046188130342</v>
      </c>
    </row>
    <row r="25" spans="1:10">
      <c r="A25" s="5" t="s">
        <v>85</v>
      </c>
      <c r="B25" s="5" t="s">
        <v>124</v>
      </c>
      <c r="C25" s="5">
        <v>76.3392137535442</v>
      </c>
      <c r="D25" s="47">
        <v>2021</v>
      </c>
      <c r="E25" s="5" t="s">
        <v>96</v>
      </c>
      <c r="I25" s="49" t="str">
        <f>B302</f>
        <v>名佳花园四区</v>
      </c>
      <c r="J25" s="50">
        <f>F302</f>
        <v>52.674245626984252</v>
      </c>
    </row>
    <row r="26" spans="1:10">
      <c r="A26" s="5" t="s">
        <v>85</v>
      </c>
      <c r="B26" s="5" t="s">
        <v>124</v>
      </c>
      <c r="C26" s="5">
        <v>78.701242350928695</v>
      </c>
      <c r="D26" s="47">
        <v>2021</v>
      </c>
      <c r="E26" s="5" t="s">
        <v>97</v>
      </c>
    </row>
    <row r="27" spans="1:10">
      <c r="A27" s="5" t="s">
        <v>85</v>
      </c>
      <c r="B27" s="5" t="s">
        <v>124</v>
      </c>
      <c r="C27" s="5">
        <v>90.947661908658304</v>
      </c>
      <c r="D27" s="47">
        <v>2021</v>
      </c>
      <c r="E27" s="5" t="s">
        <v>98</v>
      </c>
    </row>
    <row r="28" spans="1:10">
      <c r="A28" s="5" t="s">
        <v>85</v>
      </c>
      <c r="B28" s="5" t="s">
        <v>125</v>
      </c>
      <c r="C28" s="5">
        <v>68.098292138070093</v>
      </c>
      <c r="D28" s="47">
        <v>2020</v>
      </c>
      <c r="E28" s="5" t="s">
        <v>98</v>
      </c>
      <c r="F28" s="5">
        <f>AVERAGE(C28:C39)</f>
        <v>72.746440885651452</v>
      </c>
    </row>
    <row r="29" spans="1:10">
      <c r="A29" s="5" t="s">
        <v>85</v>
      </c>
      <c r="B29" s="5" t="s">
        <v>125</v>
      </c>
      <c r="C29" s="5">
        <v>74.970406418519005</v>
      </c>
      <c r="D29" s="47">
        <v>2020</v>
      </c>
      <c r="E29" s="5" t="s">
        <v>99</v>
      </c>
    </row>
    <row r="30" spans="1:10">
      <c r="A30" s="5" t="s">
        <v>85</v>
      </c>
      <c r="B30" s="5" t="s">
        <v>125</v>
      </c>
      <c r="C30" s="5">
        <v>84.434654919236394</v>
      </c>
      <c r="D30" s="47">
        <v>2020</v>
      </c>
      <c r="E30" s="5" t="s">
        <v>100</v>
      </c>
    </row>
    <row r="31" spans="1:10">
      <c r="A31" s="5" t="s">
        <v>85</v>
      </c>
      <c r="B31" s="5" t="s">
        <v>125</v>
      </c>
      <c r="C31" s="5">
        <v>66.588568962328097</v>
      </c>
      <c r="D31" s="47">
        <v>2020</v>
      </c>
      <c r="E31" s="5" t="s">
        <v>101</v>
      </c>
    </row>
    <row r="32" spans="1:10">
      <c r="A32" s="5" t="s">
        <v>85</v>
      </c>
      <c r="B32" s="5" t="s">
        <v>125</v>
      </c>
      <c r="C32" s="5">
        <v>86.572438162544103</v>
      </c>
      <c r="D32" s="47">
        <v>2020</v>
      </c>
      <c r="E32" s="5" t="s">
        <v>93</v>
      </c>
    </row>
    <row r="33" spans="1:6">
      <c r="A33" s="5" t="s">
        <v>85</v>
      </c>
      <c r="B33" s="5" t="s">
        <v>125</v>
      </c>
      <c r="C33" s="5">
        <v>77.387686378198097</v>
      </c>
      <c r="D33" s="47">
        <v>2020</v>
      </c>
      <c r="E33" s="5" t="s">
        <v>94</v>
      </c>
    </row>
    <row r="34" spans="1:6">
      <c r="A34" s="5" t="s">
        <v>85</v>
      </c>
      <c r="B34" s="5" t="s">
        <v>125</v>
      </c>
      <c r="C34" s="5">
        <v>62.959076600209798</v>
      </c>
      <c r="D34" s="47">
        <v>2021</v>
      </c>
      <c r="E34" s="5" t="s">
        <v>95</v>
      </c>
    </row>
    <row r="35" spans="1:6">
      <c r="A35" s="5" t="s">
        <v>85</v>
      </c>
      <c r="B35" s="5" t="s">
        <v>125</v>
      </c>
      <c r="C35" s="5">
        <v>65.465187923598194</v>
      </c>
      <c r="D35" s="47">
        <v>2021</v>
      </c>
      <c r="E35" s="5" t="s">
        <v>103</v>
      </c>
    </row>
    <row r="36" spans="1:6">
      <c r="A36" s="5" t="s">
        <v>85</v>
      </c>
      <c r="B36" s="5" t="s">
        <v>125</v>
      </c>
      <c r="C36" s="5">
        <v>73.275862068965495</v>
      </c>
      <c r="D36" s="47">
        <v>2021</v>
      </c>
      <c r="E36" s="5" t="s">
        <v>102</v>
      </c>
    </row>
    <row r="37" spans="1:6">
      <c r="A37" s="5" t="s">
        <v>85</v>
      </c>
      <c r="B37" s="5" t="s">
        <v>125</v>
      </c>
      <c r="C37" s="5">
        <v>70.801210110276102</v>
      </c>
      <c r="D37" s="47">
        <v>2021</v>
      </c>
      <c r="E37" s="5" t="s">
        <v>96</v>
      </c>
    </row>
    <row r="38" spans="1:6">
      <c r="A38" s="5" t="s">
        <v>85</v>
      </c>
      <c r="B38" s="5" t="s">
        <v>125</v>
      </c>
      <c r="C38" s="5">
        <v>71.404453095517098</v>
      </c>
      <c r="D38" s="47">
        <v>2021</v>
      </c>
      <c r="E38" s="5" t="s">
        <v>97</v>
      </c>
    </row>
    <row r="39" spans="1:6">
      <c r="A39" s="5" t="s">
        <v>85</v>
      </c>
      <c r="B39" s="5" t="s">
        <v>125</v>
      </c>
      <c r="C39" s="5">
        <v>70.999453850354996</v>
      </c>
      <c r="D39" s="47">
        <v>2021</v>
      </c>
      <c r="E39" s="5" t="s">
        <v>98</v>
      </c>
    </row>
    <row r="40" spans="1:6">
      <c r="A40" s="5" t="s">
        <v>85</v>
      </c>
      <c r="B40" s="5" t="s">
        <v>126</v>
      </c>
      <c r="C40" s="5">
        <v>85.995181763583005</v>
      </c>
      <c r="D40" s="47">
        <v>2020</v>
      </c>
      <c r="E40" s="5" t="s">
        <v>98</v>
      </c>
      <c r="F40" s="5">
        <f>AVERAGE(C40:C51)</f>
        <v>83.369516564934031</v>
      </c>
    </row>
    <row r="41" spans="1:6">
      <c r="A41" s="5" t="s">
        <v>85</v>
      </c>
      <c r="B41" s="5" t="s">
        <v>126</v>
      </c>
      <c r="C41" s="5">
        <v>82.5839281752326</v>
      </c>
      <c r="D41" s="47">
        <v>2020</v>
      </c>
      <c r="E41" s="5" t="s">
        <v>99</v>
      </c>
    </row>
    <row r="42" spans="1:6">
      <c r="A42" s="5" t="s">
        <v>85</v>
      </c>
      <c r="B42" s="5" t="s">
        <v>126</v>
      </c>
      <c r="C42" s="5">
        <v>85.423539708992195</v>
      </c>
      <c r="D42" s="47">
        <v>2020</v>
      </c>
      <c r="E42" s="5" t="s">
        <v>100</v>
      </c>
    </row>
    <row r="43" spans="1:6">
      <c r="A43" s="5" t="s">
        <v>85</v>
      </c>
      <c r="B43" s="5" t="s">
        <v>126</v>
      </c>
      <c r="C43" s="5">
        <v>82.808550488599295</v>
      </c>
      <c r="D43" s="47">
        <v>2020</v>
      </c>
      <c r="E43" s="5" t="s">
        <v>101</v>
      </c>
    </row>
    <row r="44" spans="1:6">
      <c r="A44" s="5" t="s">
        <v>85</v>
      </c>
      <c r="B44" s="5" t="s">
        <v>126</v>
      </c>
      <c r="C44" s="5">
        <v>92.465396834511395</v>
      </c>
      <c r="D44" s="47">
        <v>2020</v>
      </c>
      <c r="E44" s="5" t="s">
        <v>92</v>
      </c>
    </row>
    <row r="45" spans="1:6">
      <c r="A45" s="5" t="s">
        <v>85</v>
      </c>
      <c r="B45" s="5" t="s">
        <v>126</v>
      </c>
      <c r="C45" s="5">
        <v>66.096987283217899</v>
      </c>
      <c r="D45" s="47">
        <v>2020</v>
      </c>
      <c r="E45" s="5" t="s">
        <v>93</v>
      </c>
    </row>
    <row r="46" spans="1:6">
      <c r="A46" s="5" t="s">
        <v>85</v>
      </c>
      <c r="B46" s="5" t="s">
        <v>126</v>
      </c>
      <c r="C46" s="5">
        <v>79.274113968402702</v>
      </c>
      <c r="D46" s="47">
        <v>2020</v>
      </c>
      <c r="E46" s="5" t="s">
        <v>94</v>
      </c>
    </row>
    <row r="47" spans="1:6">
      <c r="A47" s="5" t="s">
        <v>85</v>
      </c>
      <c r="B47" s="5" t="s">
        <v>126</v>
      </c>
      <c r="C47" s="5">
        <v>77.926289216759002</v>
      </c>
      <c r="D47" s="47">
        <v>2021</v>
      </c>
      <c r="E47" s="5" t="s">
        <v>95</v>
      </c>
    </row>
    <row r="48" spans="1:6">
      <c r="A48" s="5" t="s">
        <v>85</v>
      </c>
      <c r="B48" s="5" t="s">
        <v>126</v>
      </c>
      <c r="C48" s="5">
        <v>117.67274315031101</v>
      </c>
      <c r="D48" s="47">
        <v>2021</v>
      </c>
      <c r="E48" s="5" t="s">
        <v>103</v>
      </c>
    </row>
    <row r="49" spans="1:6">
      <c r="A49" s="5" t="s">
        <v>85</v>
      </c>
      <c r="B49" s="5" t="s">
        <v>126</v>
      </c>
      <c r="C49" s="5">
        <v>81.854424822953604</v>
      </c>
      <c r="D49" s="47">
        <v>2021</v>
      </c>
      <c r="E49" s="5" t="s">
        <v>102</v>
      </c>
    </row>
    <row r="50" spans="1:6">
      <c r="A50" s="5" t="s">
        <v>85</v>
      </c>
      <c r="B50" s="5" t="s">
        <v>126</v>
      </c>
      <c r="C50" s="5">
        <v>70.842017626673993</v>
      </c>
      <c r="D50" s="47">
        <v>2021</v>
      </c>
      <c r="E50" s="5" t="s">
        <v>96</v>
      </c>
    </row>
    <row r="51" spans="1:6">
      <c r="A51" s="5" t="s">
        <v>85</v>
      </c>
      <c r="B51" s="5" t="s">
        <v>126</v>
      </c>
      <c r="C51" s="5">
        <v>77.491025739971604</v>
      </c>
      <c r="D51" s="47">
        <v>2021</v>
      </c>
      <c r="E51" s="5" t="s">
        <v>97</v>
      </c>
    </row>
    <row r="52" spans="1:6">
      <c r="A52" s="5" t="s">
        <v>85</v>
      </c>
      <c r="B52" s="5" t="s">
        <v>127</v>
      </c>
      <c r="C52" s="5">
        <v>62.8403851825652</v>
      </c>
      <c r="D52" s="47">
        <v>2020</v>
      </c>
      <c r="E52" s="5" t="s">
        <v>98</v>
      </c>
      <c r="F52" s="5">
        <f>AVERAGE(C52:C60)</f>
        <v>61.390186866949456</v>
      </c>
    </row>
    <row r="53" spans="1:6">
      <c r="A53" s="5" t="s">
        <v>85</v>
      </c>
      <c r="B53" s="5" t="s">
        <v>127</v>
      </c>
      <c r="C53" s="5">
        <v>64.340509774808197</v>
      </c>
      <c r="D53" s="47">
        <v>2020</v>
      </c>
      <c r="E53" s="5" t="s">
        <v>99</v>
      </c>
    </row>
    <row r="54" spans="1:6">
      <c r="A54" s="5" t="s">
        <v>85</v>
      </c>
      <c r="B54" s="5" t="s">
        <v>127</v>
      </c>
      <c r="C54" s="5">
        <v>65.485168426344899</v>
      </c>
      <c r="D54" s="47">
        <v>2020</v>
      </c>
      <c r="E54" s="5" t="s">
        <v>100</v>
      </c>
    </row>
    <row r="55" spans="1:6">
      <c r="A55" s="5" t="s">
        <v>85</v>
      </c>
      <c r="B55" s="5" t="s">
        <v>127</v>
      </c>
      <c r="C55" s="5">
        <v>65.035614741405993</v>
      </c>
      <c r="D55" s="47">
        <v>2020</v>
      </c>
      <c r="E55" s="5" t="s">
        <v>92</v>
      </c>
    </row>
    <row r="56" spans="1:6">
      <c r="A56" s="5" t="s">
        <v>85</v>
      </c>
      <c r="B56" s="5" t="s">
        <v>127</v>
      </c>
      <c r="C56" s="5">
        <v>56.636889131297004</v>
      </c>
      <c r="D56" s="47">
        <v>2021</v>
      </c>
      <c r="E56" s="5" t="s">
        <v>95</v>
      </c>
    </row>
    <row r="57" spans="1:6">
      <c r="A57" s="5" t="s">
        <v>85</v>
      </c>
      <c r="B57" s="5" t="s">
        <v>127</v>
      </c>
      <c r="C57" s="5">
        <v>64.790302354744298</v>
      </c>
      <c r="D57" s="47">
        <v>2021</v>
      </c>
      <c r="E57" s="5" t="s">
        <v>102</v>
      </c>
    </row>
    <row r="58" spans="1:6">
      <c r="A58" s="5" t="s">
        <v>85</v>
      </c>
      <c r="B58" s="5" t="s">
        <v>127</v>
      </c>
      <c r="C58" s="5">
        <v>61.752470098803897</v>
      </c>
      <c r="D58" s="47">
        <v>2021</v>
      </c>
      <c r="E58" s="5" t="s">
        <v>96</v>
      </c>
    </row>
    <row r="59" spans="1:6">
      <c r="A59" s="5" t="s">
        <v>85</v>
      </c>
      <c r="B59" s="5" t="s">
        <v>127</v>
      </c>
      <c r="C59" s="5">
        <v>63.672196474206203</v>
      </c>
      <c r="D59" s="47">
        <v>2021</v>
      </c>
      <c r="E59" s="5" t="s">
        <v>97</v>
      </c>
    </row>
    <row r="60" spans="1:6">
      <c r="A60" s="5" t="s">
        <v>85</v>
      </c>
      <c r="B60" s="5" t="s">
        <v>127</v>
      </c>
      <c r="C60" s="5">
        <v>47.9581456183694</v>
      </c>
      <c r="D60" s="47">
        <v>2021</v>
      </c>
      <c r="E60" s="5" t="s">
        <v>98</v>
      </c>
    </row>
    <row r="61" spans="1:6">
      <c r="A61" s="5" t="s">
        <v>85</v>
      </c>
      <c r="B61" s="5" t="s">
        <v>128</v>
      </c>
      <c r="C61" s="5">
        <v>89.469186401216007</v>
      </c>
      <c r="D61" s="47">
        <v>2020</v>
      </c>
      <c r="E61" s="5" t="s">
        <v>98</v>
      </c>
      <c r="F61" s="5">
        <f>AVERAGE(C61:C73)</f>
        <v>98.561977367321205</v>
      </c>
    </row>
    <row r="62" spans="1:6">
      <c r="A62" s="5" t="s">
        <v>85</v>
      </c>
      <c r="B62" s="5" t="s">
        <v>128</v>
      </c>
      <c r="C62" s="5">
        <v>89.529255089674606</v>
      </c>
      <c r="D62" s="47">
        <v>2020</v>
      </c>
      <c r="E62" s="5" t="s">
        <v>99</v>
      </c>
    </row>
    <row r="63" spans="1:6">
      <c r="A63" s="5" t="s">
        <v>85</v>
      </c>
      <c r="B63" s="5" t="s">
        <v>128</v>
      </c>
      <c r="C63" s="5">
        <v>97.396423729166401</v>
      </c>
      <c r="D63" s="47">
        <v>2020</v>
      </c>
      <c r="E63" s="5" t="s">
        <v>100</v>
      </c>
    </row>
    <row r="64" spans="1:6">
      <c r="A64" s="5" t="s">
        <v>85</v>
      </c>
      <c r="B64" s="5" t="s">
        <v>128</v>
      </c>
      <c r="C64" s="5">
        <v>96.461338178363206</v>
      </c>
      <c r="D64" s="47">
        <v>2020</v>
      </c>
      <c r="E64" s="5" t="s">
        <v>101</v>
      </c>
    </row>
    <row r="65" spans="1:6">
      <c r="A65" s="5" t="s">
        <v>85</v>
      </c>
      <c r="B65" s="5" t="s">
        <v>128</v>
      </c>
      <c r="C65" s="5">
        <v>97.716200696242197</v>
      </c>
      <c r="D65" s="47">
        <v>2020</v>
      </c>
      <c r="E65" s="5" t="s">
        <v>92</v>
      </c>
    </row>
    <row r="66" spans="1:6">
      <c r="A66" s="5" t="s">
        <v>85</v>
      </c>
      <c r="B66" s="5" t="s">
        <v>128</v>
      </c>
      <c r="C66" s="5">
        <v>102.27750035002499</v>
      </c>
      <c r="D66" s="47">
        <v>2020</v>
      </c>
      <c r="E66" s="5" t="s">
        <v>93</v>
      </c>
    </row>
    <row r="67" spans="1:6">
      <c r="A67" s="5" t="s">
        <v>85</v>
      </c>
      <c r="B67" s="5" t="s">
        <v>128</v>
      </c>
      <c r="C67" s="5">
        <v>109.42401644549901</v>
      </c>
      <c r="D67" s="47">
        <v>2020</v>
      </c>
      <c r="E67" s="5" t="s">
        <v>94</v>
      </c>
    </row>
    <row r="68" spans="1:6">
      <c r="A68" s="5" t="s">
        <v>85</v>
      </c>
      <c r="B68" s="5" t="s">
        <v>128</v>
      </c>
      <c r="C68" s="5">
        <v>88.769294841536606</v>
      </c>
      <c r="D68" s="47">
        <v>2021</v>
      </c>
      <c r="E68" s="5" t="s">
        <v>95</v>
      </c>
    </row>
    <row r="69" spans="1:6">
      <c r="A69" s="5" t="s">
        <v>85</v>
      </c>
      <c r="B69" s="5" t="s">
        <v>128</v>
      </c>
      <c r="C69" s="5">
        <v>94.550509188155601</v>
      </c>
      <c r="D69" s="47">
        <v>2021</v>
      </c>
      <c r="E69" s="5" t="s">
        <v>103</v>
      </c>
    </row>
    <row r="70" spans="1:6">
      <c r="A70" s="5" t="s">
        <v>85</v>
      </c>
      <c r="B70" s="5" t="s">
        <v>128</v>
      </c>
      <c r="C70" s="5">
        <v>94.134730165517496</v>
      </c>
      <c r="D70" s="47">
        <v>2021</v>
      </c>
      <c r="E70" s="5" t="s">
        <v>102</v>
      </c>
    </row>
    <row r="71" spans="1:6">
      <c r="A71" s="5" t="s">
        <v>85</v>
      </c>
      <c r="B71" s="5" t="s">
        <v>128</v>
      </c>
      <c r="C71" s="5">
        <v>123.133213040878</v>
      </c>
      <c r="D71" s="47">
        <v>2021</v>
      </c>
      <c r="E71" s="5" t="s">
        <v>96</v>
      </c>
    </row>
    <row r="72" spans="1:6">
      <c r="A72" s="5" t="s">
        <v>85</v>
      </c>
      <c r="B72" s="5" t="s">
        <v>128</v>
      </c>
      <c r="C72" s="5">
        <v>98.816330902769906</v>
      </c>
      <c r="D72" s="47">
        <v>2021</v>
      </c>
      <c r="E72" s="5" t="s">
        <v>97</v>
      </c>
    </row>
    <row r="73" spans="1:6">
      <c r="A73" s="5" t="s">
        <v>85</v>
      </c>
      <c r="B73" s="5" t="s">
        <v>128</v>
      </c>
      <c r="C73" s="5">
        <v>99.627706746131494</v>
      </c>
      <c r="D73" s="47">
        <v>2021</v>
      </c>
      <c r="E73" s="5" t="s">
        <v>98</v>
      </c>
    </row>
    <row r="74" spans="1:6">
      <c r="A74" s="5" t="s">
        <v>85</v>
      </c>
      <c r="B74" s="5" t="s">
        <v>129</v>
      </c>
      <c r="C74" s="5">
        <v>76.120959332638094</v>
      </c>
      <c r="D74" s="47">
        <v>2020</v>
      </c>
      <c r="E74" s="5" t="s">
        <v>98</v>
      </c>
      <c r="F74" s="5">
        <f>AVERAGE(C74:C85)</f>
        <v>92.532428307434884</v>
      </c>
    </row>
    <row r="75" spans="1:6">
      <c r="A75" s="5" t="s">
        <v>85</v>
      </c>
      <c r="B75" s="5" t="s">
        <v>129</v>
      </c>
      <c r="C75" s="5">
        <v>85.714285714285694</v>
      </c>
      <c r="D75" s="47">
        <v>2020</v>
      </c>
      <c r="E75" s="5" t="s">
        <v>99</v>
      </c>
    </row>
    <row r="76" spans="1:6">
      <c r="A76" s="5" t="s">
        <v>85</v>
      </c>
      <c r="B76" s="5" t="s">
        <v>129</v>
      </c>
      <c r="C76" s="5">
        <v>100.279542586809</v>
      </c>
      <c r="D76" s="47">
        <v>2020</v>
      </c>
      <c r="E76" s="5" t="s">
        <v>100</v>
      </c>
    </row>
    <row r="77" spans="1:6">
      <c r="A77" s="5" t="s">
        <v>85</v>
      </c>
      <c r="B77" s="5" t="s">
        <v>129</v>
      </c>
      <c r="C77" s="5">
        <v>93.402795936303903</v>
      </c>
      <c r="D77" s="47">
        <v>2020</v>
      </c>
      <c r="E77" s="5" t="s">
        <v>101</v>
      </c>
    </row>
    <row r="78" spans="1:6">
      <c r="A78" s="5" t="s">
        <v>85</v>
      </c>
      <c r="B78" s="5" t="s">
        <v>129</v>
      </c>
      <c r="C78" s="5">
        <v>96.739264781257802</v>
      </c>
      <c r="D78" s="47">
        <v>2020</v>
      </c>
      <c r="E78" s="5" t="s">
        <v>92</v>
      </c>
    </row>
    <row r="79" spans="1:6">
      <c r="A79" s="5" t="s">
        <v>85</v>
      </c>
      <c r="B79" s="5" t="s">
        <v>129</v>
      </c>
      <c r="C79" s="5">
        <v>90.148046183667105</v>
      </c>
      <c r="D79" s="47">
        <v>2020</v>
      </c>
      <c r="E79" s="5" t="s">
        <v>93</v>
      </c>
    </row>
    <row r="80" spans="1:6">
      <c r="A80" s="5" t="s">
        <v>85</v>
      </c>
      <c r="B80" s="5" t="s">
        <v>129</v>
      </c>
      <c r="C80" s="5">
        <v>107.398526081673</v>
      </c>
      <c r="D80" s="47">
        <v>2020</v>
      </c>
      <c r="E80" s="5" t="s">
        <v>94</v>
      </c>
    </row>
    <row r="81" spans="1:6">
      <c r="A81" s="5" t="s">
        <v>85</v>
      </c>
      <c r="B81" s="5" t="s">
        <v>129</v>
      </c>
      <c r="C81" s="5">
        <v>104.665530620607</v>
      </c>
      <c r="D81" s="47">
        <v>2021</v>
      </c>
      <c r="E81" s="5" t="s">
        <v>95</v>
      </c>
    </row>
    <row r="82" spans="1:6">
      <c r="A82" s="5" t="s">
        <v>85</v>
      </c>
      <c r="B82" s="5" t="s">
        <v>129</v>
      </c>
      <c r="C82" s="5">
        <v>87.894102807660005</v>
      </c>
      <c r="D82" s="47">
        <v>2021</v>
      </c>
      <c r="E82" s="5" t="s">
        <v>103</v>
      </c>
    </row>
    <row r="83" spans="1:6">
      <c r="A83" s="5" t="s">
        <v>85</v>
      </c>
      <c r="B83" s="5" t="s">
        <v>129</v>
      </c>
      <c r="C83" s="5">
        <v>88.114518457248593</v>
      </c>
      <c r="D83" s="47">
        <v>2021</v>
      </c>
      <c r="E83" s="5" t="s">
        <v>102</v>
      </c>
    </row>
    <row r="84" spans="1:6">
      <c r="A84" s="5" t="s">
        <v>85</v>
      </c>
      <c r="B84" s="5" t="s">
        <v>129</v>
      </c>
      <c r="C84" s="5">
        <v>90.469057843572998</v>
      </c>
      <c r="D84" s="47">
        <v>2021</v>
      </c>
      <c r="E84" s="5" t="s">
        <v>97</v>
      </c>
    </row>
    <row r="85" spans="1:6">
      <c r="A85" s="5" t="s">
        <v>85</v>
      </c>
      <c r="B85" s="5" t="s">
        <v>129</v>
      </c>
      <c r="C85" s="5">
        <v>89.442509343495502</v>
      </c>
      <c r="D85" s="47">
        <v>2021</v>
      </c>
      <c r="E85" s="5" t="s">
        <v>98</v>
      </c>
    </row>
    <row r="86" spans="1:6">
      <c r="A86" s="5" t="s">
        <v>85</v>
      </c>
      <c r="B86" s="5" t="s">
        <v>130</v>
      </c>
      <c r="C86" s="5">
        <v>81.366528923797802</v>
      </c>
      <c r="D86" s="47">
        <v>2020</v>
      </c>
      <c r="E86" s="5" t="s">
        <v>98</v>
      </c>
      <c r="F86" s="5">
        <f>AVERAGE(C86:C98)</f>
        <v>90.085120589694199</v>
      </c>
    </row>
    <row r="87" spans="1:6">
      <c r="A87" s="5" t="s">
        <v>85</v>
      </c>
      <c r="B87" s="5" t="s">
        <v>130</v>
      </c>
      <c r="C87" s="5">
        <v>93.828153782710004</v>
      </c>
      <c r="D87" s="47">
        <v>2020</v>
      </c>
      <c r="E87" s="5" t="s">
        <v>99</v>
      </c>
    </row>
    <row r="88" spans="1:6">
      <c r="A88" s="5" t="s">
        <v>85</v>
      </c>
      <c r="B88" s="5" t="s">
        <v>130</v>
      </c>
      <c r="C88" s="5">
        <v>88.857735531410896</v>
      </c>
      <c r="D88" s="47">
        <v>2020</v>
      </c>
      <c r="E88" s="5" t="s">
        <v>100</v>
      </c>
    </row>
    <row r="89" spans="1:6">
      <c r="A89" s="5" t="s">
        <v>85</v>
      </c>
      <c r="B89" s="5" t="s">
        <v>130</v>
      </c>
      <c r="C89" s="5">
        <v>94.380393772869596</v>
      </c>
      <c r="D89" s="47">
        <v>2020</v>
      </c>
      <c r="E89" s="5" t="s">
        <v>101</v>
      </c>
    </row>
    <row r="90" spans="1:6">
      <c r="A90" s="5" t="s">
        <v>85</v>
      </c>
      <c r="B90" s="5" t="s">
        <v>130</v>
      </c>
      <c r="C90" s="5">
        <v>81.0873099897332</v>
      </c>
      <c r="D90" s="47">
        <v>2020</v>
      </c>
      <c r="E90" s="5" t="s">
        <v>92</v>
      </c>
    </row>
    <row r="91" spans="1:6">
      <c r="A91" s="5" t="s">
        <v>85</v>
      </c>
      <c r="B91" s="5" t="s">
        <v>130</v>
      </c>
      <c r="C91" s="5">
        <v>87.008946873417401</v>
      </c>
      <c r="D91" s="47">
        <v>2020</v>
      </c>
      <c r="E91" s="5" t="s">
        <v>93</v>
      </c>
    </row>
    <row r="92" spans="1:6">
      <c r="A92" s="5" t="s">
        <v>85</v>
      </c>
      <c r="B92" s="5" t="s">
        <v>130</v>
      </c>
      <c r="C92" s="5">
        <v>88.567031294707206</v>
      </c>
      <c r="D92" s="47">
        <v>2020</v>
      </c>
      <c r="E92" s="5" t="s">
        <v>94</v>
      </c>
    </row>
    <row r="93" spans="1:6">
      <c r="A93" s="5" t="s">
        <v>85</v>
      </c>
      <c r="B93" s="5" t="s">
        <v>130</v>
      </c>
      <c r="C93" s="5">
        <v>79.111002818981405</v>
      </c>
      <c r="D93" s="47">
        <v>2021</v>
      </c>
      <c r="E93" s="5" t="s">
        <v>95</v>
      </c>
    </row>
    <row r="94" spans="1:6">
      <c r="A94" s="5" t="s">
        <v>85</v>
      </c>
      <c r="B94" s="5" t="s">
        <v>130</v>
      </c>
      <c r="C94" s="5">
        <v>91.581635892375601</v>
      </c>
      <c r="D94" s="47">
        <v>2021</v>
      </c>
      <c r="E94" s="5" t="s">
        <v>103</v>
      </c>
    </row>
    <row r="95" spans="1:6">
      <c r="A95" s="5" t="s">
        <v>85</v>
      </c>
      <c r="B95" s="5" t="s">
        <v>130</v>
      </c>
      <c r="C95" s="5">
        <v>85.106970871913404</v>
      </c>
      <c r="D95" s="47">
        <v>2021</v>
      </c>
      <c r="E95" s="5" t="s">
        <v>102</v>
      </c>
    </row>
    <row r="96" spans="1:6">
      <c r="A96" s="5" t="s">
        <v>85</v>
      </c>
      <c r="B96" s="5" t="s">
        <v>130</v>
      </c>
      <c r="C96" s="5">
        <v>91.1269742740878</v>
      </c>
      <c r="D96" s="47">
        <v>2021</v>
      </c>
      <c r="E96" s="5" t="s">
        <v>96</v>
      </c>
    </row>
    <row r="97" spans="1:6">
      <c r="A97" s="5" t="s">
        <v>85</v>
      </c>
      <c r="B97" s="5" t="s">
        <v>130</v>
      </c>
      <c r="C97" s="5">
        <v>110.346051879809</v>
      </c>
      <c r="D97" s="47">
        <v>2021</v>
      </c>
      <c r="E97" s="5" t="s">
        <v>97</v>
      </c>
    </row>
    <row r="98" spans="1:6">
      <c r="A98" s="5" t="s">
        <v>85</v>
      </c>
      <c r="B98" s="5" t="s">
        <v>130</v>
      </c>
      <c r="C98" s="5">
        <v>98.737831760211193</v>
      </c>
      <c r="D98" s="47">
        <v>2021</v>
      </c>
      <c r="E98" s="5" t="s">
        <v>98</v>
      </c>
    </row>
    <row r="99" spans="1:6">
      <c r="A99" s="5" t="s">
        <v>85</v>
      </c>
      <c r="B99" s="5" t="s">
        <v>131</v>
      </c>
      <c r="C99" s="5">
        <v>98.214285714285694</v>
      </c>
      <c r="D99" s="47">
        <v>2020</v>
      </c>
      <c r="E99" s="5" t="s">
        <v>97</v>
      </c>
      <c r="F99" s="5">
        <f>AVERAGE(C99:C112)</f>
        <v>100.79276041359708</v>
      </c>
    </row>
    <row r="100" spans="1:6">
      <c r="A100" s="5" t="s">
        <v>85</v>
      </c>
      <c r="B100" s="5" t="s">
        <v>131</v>
      </c>
      <c r="C100" s="5">
        <v>92.293822431285903</v>
      </c>
      <c r="D100" s="47">
        <v>2020</v>
      </c>
      <c r="E100" s="5" t="s">
        <v>98</v>
      </c>
    </row>
    <row r="101" spans="1:6">
      <c r="A101" s="5" t="s">
        <v>85</v>
      </c>
      <c r="B101" s="5" t="s">
        <v>131</v>
      </c>
      <c r="C101" s="5">
        <v>96.775561991474305</v>
      </c>
      <c r="D101" s="47">
        <v>2020</v>
      </c>
      <c r="E101" s="5" t="s">
        <v>99</v>
      </c>
    </row>
    <row r="102" spans="1:6">
      <c r="A102" s="5" t="s">
        <v>85</v>
      </c>
      <c r="B102" s="5" t="s">
        <v>131</v>
      </c>
      <c r="C102" s="5">
        <v>94.141700534968393</v>
      </c>
      <c r="D102" s="47">
        <v>2020</v>
      </c>
      <c r="E102" s="5" t="s">
        <v>100</v>
      </c>
    </row>
    <row r="103" spans="1:6">
      <c r="A103" s="5" t="s">
        <v>85</v>
      </c>
      <c r="B103" s="5" t="s">
        <v>131</v>
      </c>
      <c r="C103" s="5">
        <v>101.22458786943101</v>
      </c>
      <c r="D103" s="47">
        <v>2020</v>
      </c>
      <c r="E103" s="5" t="s">
        <v>101</v>
      </c>
    </row>
    <row r="104" spans="1:6">
      <c r="A104" s="5" t="s">
        <v>85</v>
      </c>
      <c r="B104" s="5" t="s">
        <v>131</v>
      </c>
      <c r="C104" s="5">
        <v>104.02026169540299</v>
      </c>
      <c r="D104" s="47">
        <v>2020</v>
      </c>
      <c r="E104" s="5" t="s">
        <v>92</v>
      </c>
    </row>
    <row r="105" spans="1:6">
      <c r="A105" s="5" t="s">
        <v>85</v>
      </c>
      <c r="B105" s="5" t="s">
        <v>131</v>
      </c>
      <c r="C105" s="5">
        <v>96.3491022312908</v>
      </c>
      <c r="D105" s="47">
        <v>2020</v>
      </c>
      <c r="E105" s="5" t="s">
        <v>93</v>
      </c>
    </row>
    <row r="106" spans="1:6">
      <c r="A106" s="5" t="s">
        <v>85</v>
      </c>
      <c r="B106" s="5" t="s">
        <v>131</v>
      </c>
      <c r="C106" s="5">
        <v>101.88047415064101</v>
      </c>
      <c r="D106" s="47">
        <v>2020</v>
      </c>
      <c r="E106" s="5" t="s">
        <v>94</v>
      </c>
    </row>
    <row r="107" spans="1:6">
      <c r="A107" s="5" t="s">
        <v>85</v>
      </c>
      <c r="B107" s="5" t="s">
        <v>131</v>
      </c>
      <c r="C107" s="5">
        <v>118.25425336433401</v>
      </c>
      <c r="D107" s="47">
        <v>2021</v>
      </c>
      <c r="E107" s="5" t="s">
        <v>95</v>
      </c>
    </row>
    <row r="108" spans="1:6">
      <c r="A108" s="5" t="s">
        <v>85</v>
      </c>
      <c r="B108" s="5" t="s">
        <v>131</v>
      </c>
      <c r="C108" s="5">
        <v>103.40633471768599</v>
      </c>
      <c r="D108" s="47">
        <v>2021</v>
      </c>
      <c r="E108" s="5" t="s">
        <v>103</v>
      </c>
    </row>
    <row r="109" spans="1:6">
      <c r="A109" s="5" t="s">
        <v>85</v>
      </c>
      <c r="B109" s="5" t="s">
        <v>131</v>
      </c>
      <c r="C109" s="5">
        <v>99.155638483262095</v>
      </c>
      <c r="D109" s="47">
        <v>2021</v>
      </c>
      <c r="E109" s="5" t="s">
        <v>102</v>
      </c>
    </row>
    <row r="110" spans="1:6">
      <c r="A110" s="5" t="s">
        <v>85</v>
      </c>
      <c r="B110" s="5" t="s">
        <v>131</v>
      </c>
      <c r="C110" s="5">
        <v>97.525608153189907</v>
      </c>
      <c r="D110" s="47">
        <v>2021</v>
      </c>
      <c r="E110" s="5" t="s">
        <v>96</v>
      </c>
    </row>
    <row r="111" spans="1:6">
      <c r="A111" s="5" t="s">
        <v>85</v>
      </c>
      <c r="B111" s="5" t="s">
        <v>131</v>
      </c>
      <c r="C111" s="5">
        <v>102.89557201067601</v>
      </c>
      <c r="D111" s="47">
        <v>2021</v>
      </c>
      <c r="E111" s="5" t="s">
        <v>97</v>
      </c>
    </row>
    <row r="112" spans="1:6">
      <c r="A112" s="5" t="s">
        <v>85</v>
      </c>
      <c r="B112" s="5" t="s">
        <v>131</v>
      </c>
      <c r="C112" s="5">
        <v>104.96144244243099</v>
      </c>
      <c r="D112" s="47">
        <v>2021</v>
      </c>
      <c r="E112" s="5" t="s">
        <v>98</v>
      </c>
    </row>
    <row r="113" spans="1:6">
      <c r="A113" s="5" t="s">
        <v>85</v>
      </c>
      <c r="B113" s="5" t="s">
        <v>132</v>
      </c>
      <c r="C113" s="5">
        <v>115.14229850097701</v>
      </c>
      <c r="D113" s="47">
        <v>2020</v>
      </c>
      <c r="E113" s="5" t="s">
        <v>97</v>
      </c>
      <c r="F113" s="5">
        <f>AVERAGE(C113:C126)</f>
        <v>103.2018076170814</v>
      </c>
    </row>
    <row r="114" spans="1:6">
      <c r="A114" s="5" t="s">
        <v>85</v>
      </c>
      <c r="B114" s="5" t="s">
        <v>132</v>
      </c>
      <c r="C114" s="5">
        <v>93.845563771099805</v>
      </c>
      <c r="D114" s="47">
        <v>2020</v>
      </c>
      <c r="E114" s="5" t="s">
        <v>98</v>
      </c>
    </row>
    <row r="115" spans="1:6">
      <c r="A115" s="5" t="s">
        <v>85</v>
      </c>
      <c r="B115" s="5" t="s">
        <v>132</v>
      </c>
      <c r="C115" s="5">
        <v>108.84051729837201</v>
      </c>
      <c r="D115" s="47">
        <v>2020</v>
      </c>
      <c r="E115" s="5" t="s">
        <v>99</v>
      </c>
    </row>
    <row r="116" spans="1:6">
      <c r="A116" s="5" t="s">
        <v>85</v>
      </c>
      <c r="B116" s="5" t="s">
        <v>132</v>
      </c>
      <c r="C116" s="5">
        <v>99.528802764031298</v>
      </c>
      <c r="D116" s="47">
        <v>2020</v>
      </c>
      <c r="E116" s="5" t="s">
        <v>100</v>
      </c>
    </row>
    <row r="117" spans="1:6">
      <c r="A117" s="5" t="s">
        <v>85</v>
      </c>
      <c r="B117" s="5" t="s">
        <v>132</v>
      </c>
      <c r="C117" s="5">
        <v>95.829238589187597</v>
      </c>
      <c r="D117" s="47">
        <v>2020</v>
      </c>
      <c r="E117" s="5" t="s">
        <v>101</v>
      </c>
    </row>
    <row r="118" spans="1:6">
      <c r="A118" s="5" t="s">
        <v>85</v>
      </c>
      <c r="B118" s="5" t="s">
        <v>132</v>
      </c>
      <c r="C118" s="5">
        <v>103.693691631146</v>
      </c>
      <c r="D118" s="47">
        <v>2020</v>
      </c>
      <c r="E118" s="5" t="s">
        <v>92</v>
      </c>
    </row>
    <row r="119" spans="1:6">
      <c r="A119" s="5" t="s">
        <v>85</v>
      </c>
      <c r="B119" s="5" t="s">
        <v>132</v>
      </c>
      <c r="C119" s="5">
        <v>107.704818394326</v>
      </c>
      <c r="D119" s="47">
        <v>2020</v>
      </c>
      <c r="E119" s="5" t="s">
        <v>93</v>
      </c>
    </row>
    <row r="120" spans="1:6">
      <c r="A120" s="5" t="s">
        <v>85</v>
      </c>
      <c r="B120" s="5" t="s">
        <v>132</v>
      </c>
      <c r="C120" s="5">
        <v>111.49602678802999</v>
      </c>
      <c r="D120" s="47">
        <v>2020</v>
      </c>
      <c r="E120" s="5" t="s">
        <v>94</v>
      </c>
    </row>
    <row r="121" spans="1:6">
      <c r="A121" s="5" t="s">
        <v>85</v>
      </c>
      <c r="B121" s="5" t="s">
        <v>132</v>
      </c>
      <c r="C121" s="5">
        <v>98.658653420953897</v>
      </c>
      <c r="D121" s="47">
        <v>2021</v>
      </c>
      <c r="E121" s="5" t="s">
        <v>95</v>
      </c>
    </row>
    <row r="122" spans="1:6">
      <c r="A122" s="5" t="s">
        <v>85</v>
      </c>
      <c r="B122" s="5" t="s">
        <v>132</v>
      </c>
      <c r="C122" s="5">
        <v>87.520857331838002</v>
      </c>
      <c r="D122" s="47">
        <v>2021</v>
      </c>
      <c r="E122" s="5" t="s">
        <v>103</v>
      </c>
    </row>
    <row r="123" spans="1:6">
      <c r="A123" s="5" t="s">
        <v>85</v>
      </c>
      <c r="B123" s="5" t="s">
        <v>132</v>
      </c>
      <c r="C123" s="5">
        <v>105.282615211932</v>
      </c>
      <c r="D123" s="47">
        <v>2021</v>
      </c>
      <c r="E123" s="5" t="s">
        <v>102</v>
      </c>
    </row>
    <row r="124" spans="1:6">
      <c r="A124" s="5" t="s">
        <v>85</v>
      </c>
      <c r="B124" s="5" t="s">
        <v>132</v>
      </c>
      <c r="C124" s="5">
        <v>98.594134669744193</v>
      </c>
      <c r="D124" s="47">
        <v>2021</v>
      </c>
      <c r="E124" s="5" t="s">
        <v>96</v>
      </c>
    </row>
    <row r="125" spans="1:6">
      <c r="A125" s="5" t="s">
        <v>85</v>
      </c>
      <c r="B125" s="5" t="s">
        <v>132</v>
      </c>
      <c r="C125" s="5">
        <v>116.64351786250199</v>
      </c>
      <c r="D125" s="47">
        <v>2021</v>
      </c>
      <c r="E125" s="5" t="s">
        <v>97</v>
      </c>
    </row>
    <row r="126" spans="1:6" ht="15" customHeight="1">
      <c r="A126" s="5" t="s">
        <v>85</v>
      </c>
      <c r="B126" s="5" t="s">
        <v>132</v>
      </c>
      <c r="C126" s="5">
        <v>102.044570405</v>
      </c>
      <c r="D126" s="47">
        <v>2021</v>
      </c>
      <c r="E126" s="5" t="s">
        <v>98</v>
      </c>
    </row>
    <row r="127" spans="1:6">
      <c r="A127" s="5" t="s">
        <v>85</v>
      </c>
      <c r="B127" s="5" t="s">
        <v>133</v>
      </c>
      <c r="C127" s="5">
        <v>94.339622641509393</v>
      </c>
      <c r="D127" s="47">
        <v>2020</v>
      </c>
      <c r="E127" s="5" t="s">
        <v>97</v>
      </c>
      <c r="F127" s="5">
        <f>AVERAGE(C127:C140)</f>
        <v>111.08854325929553</v>
      </c>
    </row>
    <row r="128" spans="1:6">
      <c r="A128" s="5" t="s">
        <v>85</v>
      </c>
      <c r="B128" s="5" t="s">
        <v>133</v>
      </c>
      <c r="C128" s="5">
        <v>126.243898412286</v>
      </c>
      <c r="D128" s="47">
        <v>2020</v>
      </c>
      <c r="E128" s="5" t="s">
        <v>98</v>
      </c>
    </row>
    <row r="129" spans="1:6">
      <c r="A129" s="5" t="s">
        <v>85</v>
      </c>
      <c r="B129" s="5" t="s">
        <v>133</v>
      </c>
      <c r="C129" s="5">
        <v>114.29581373436601</v>
      </c>
      <c r="D129" s="47">
        <v>2020</v>
      </c>
      <c r="E129" s="5" t="s">
        <v>99</v>
      </c>
    </row>
    <row r="130" spans="1:6">
      <c r="A130" s="5" t="s">
        <v>85</v>
      </c>
      <c r="B130" s="5" t="s">
        <v>133</v>
      </c>
      <c r="C130" s="5">
        <v>112.743795874935</v>
      </c>
      <c r="D130" s="47">
        <v>2020</v>
      </c>
      <c r="E130" s="5" t="s">
        <v>100</v>
      </c>
    </row>
    <row r="131" spans="1:6">
      <c r="A131" s="5" t="s">
        <v>85</v>
      </c>
      <c r="B131" s="5" t="s">
        <v>133</v>
      </c>
      <c r="C131" s="5">
        <v>111.14588093303099</v>
      </c>
      <c r="D131" s="47">
        <v>2020</v>
      </c>
      <c r="E131" s="5" t="s">
        <v>101</v>
      </c>
    </row>
    <row r="132" spans="1:6">
      <c r="A132" s="5" t="s">
        <v>85</v>
      </c>
      <c r="B132" s="5" t="s">
        <v>133</v>
      </c>
      <c r="C132" s="5">
        <v>107.929028085406</v>
      </c>
      <c r="D132" s="47">
        <v>2020</v>
      </c>
      <c r="E132" s="5" t="s">
        <v>92</v>
      </c>
    </row>
    <row r="133" spans="1:6">
      <c r="A133" s="5" t="s">
        <v>85</v>
      </c>
      <c r="B133" s="5" t="s">
        <v>133</v>
      </c>
      <c r="C133" s="5">
        <v>105.061497399643</v>
      </c>
      <c r="D133" s="47">
        <v>2020</v>
      </c>
      <c r="E133" s="5" t="s">
        <v>93</v>
      </c>
    </row>
    <row r="134" spans="1:6">
      <c r="A134" s="5" t="s">
        <v>85</v>
      </c>
      <c r="B134" s="5" t="s">
        <v>133</v>
      </c>
      <c r="C134" s="5">
        <v>94.039646003182895</v>
      </c>
      <c r="D134" s="47">
        <v>2020</v>
      </c>
      <c r="E134" s="5" t="s">
        <v>94</v>
      </c>
    </row>
    <row r="135" spans="1:6">
      <c r="A135" s="5" t="s">
        <v>85</v>
      </c>
      <c r="B135" s="5" t="s">
        <v>133</v>
      </c>
      <c r="C135" s="5">
        <v>112.76616310702499</v>
      </c>
      <c r="D135" s="47">
        <v>2021</v>
      </c>
      <c r="E135" s="5" t="s">
        <v>95</v>
      </c>
    </row>
    <row r="136" spans="1:6">
      <c r="A136" s="5" t="s">
        <v>85</v>
      </c>
      <c r="B136" s="5" t="s">
        <v>133</v>
      </c>
      <c r="C136" s="5">
        <v>133.30517646437701</v>
      </c>
      <c r="D136" s="47">
        <v>2021</v>
      </c>
      <c r="E136" s="5" t="s">
        <v>103</v>
      </c>
    </row>
    <row r="137" spans="1:6">
      <c r="A137" s="5" t="s">
        <v>85</v>
      </c>
      <c r="B137" s="5" t="s">
        <v>133</v>
      </c>
      <c r="C137" s="5">
        <v>123.134728179441</v>
      </c>
      <c r="D137" s="47">
        <v>2021</v>
      </c>
      <c r="E137" s="5" t="s">
        <v>102</v>
      </c>
    </row>
    <row r="138" spans="1:6">
      <c r="A138" s="5" t="s">
        <v>85</v>
      </c>
      <c r="B138" s="5" t="s">
        <v>133</v>
      </c>
      <c r="C138" s="5">
        <v>104.645562856761</v>
      </c>
      <c r="D138" s="47">
        <v>2021</v>
      </c>
      <c r="E138" s="5" t="s">
        <v>96</v>
      </c>
    </row>
    <row r="139" spans="1:6">
      <c r="A139" s="5" t="s">
        <v>85</v>
      </c>
      <c r="B139" s="5" t="s">
        <v>133</v>
      </c>
      <c r="C139" s="5">
        <v>112.04846642579599</v>
      </c>
      <c r="D139" s="47">
        <v>2021</v>
      </c>
      <c r="E139" s="5" t="s">
        <v>97</v>
      </c>
    </row>
    <row r="140" spans="1:6">
      <c r="A140" s="5" t="s">
        <v>85</v>
      </c>
      <c r="B140" s="5" t="s">
        <v>133</v>
      </c>
      <c r="C140" s="5">
        <v>103.540325512378</v>
      </c>
      <c r="D140" s="47">
        <v>2021</v>
      </c>
      <c r="E140" s="5" t="s">
        <v>98</v>
      </c>
    </row>
    <row r="141" spans="1:6">
      <c r="A141" s="5" t="s">
        <v>85</v>
      </c>
      <c r="B141" s="5" t="s">
        <v>134</v>
      </c>
      <c r="C141" s="5">
        <v>93.700112314926102</v>
      </c>
      <c r="D141" s="47">
        <v>2020</v>
      </c>
      <c r="E141" s="5" t="s">
        <v>98</v>
      </c>
      <c r="F141" s="5">
        <f>AVERAGE(C141:C153)</f>
        <v>94.745991627252906</v>
      </c>
    </row>
    <row r="142" spans="1:6">
      <c r="A142" s="5" t="s">
        <v>85</v>
      </c>
      <c r="B142" s="5" t="s">
        <v>134</v>
      </c>
      <c r="C142" s="5">
        <v>93.443512374274803</v>
      </c>
      <c r="D142" s="47">
        <v>2020</v>
      </c>
      <c r="E142" s="5" t="s">
        <v>99</v>
      </c>
    </row>
    <row r="143" spans="1:6">
      <c r="A143" s="5" t="s">
        <v>85</v>
      </c>
      <c r="B143" s="5" t="s">
        <v>134</v>
      </c>
      <c r="C143" s="5">
        <v>88.423106857259199</v>
      </c>
      <c r="D143" s="47">
        <v>2020</v>
      </c>
      <c r="E143" s="5" t="s">
        <v>100</v>
      </c>
    </row>
    <row r="144" spans="1:6">
      <c r="A144" s="5" t="s">
        <v>85</v>
      </c>
      <c r="B144" s="5" t="s">
        <v>134</v>
      </c>
      <c r="C144" s="5">
        <v>90.176244379185803</v>
      </c>
      <c r="D144" s="47">
        <v>2020</v>
      </c>
      <c r="E144" s="5" t="s">
        <v>101</v>
      </c>
    </row>
    <row r="145" spans="1:6">
      <c r="A145" s="5" t="s">
        <v>85</v>
      </c>
      <c r="B145" s="5" t="s">
        <v>134</v>
      </c>
      <c r="C145" s="5">
        <v>103.137341705791</v>
      </c>
      <c r="D145" s="47">
        <v>2020</v>
      </c>
      <c r="E145" s="5" t="s">
        <v>92</v>
      </c>
    </row>
    <row r="146" spans="1:6">
      <c r="A146" s="5" t="s">
        <v>85</v>
      </c>
      <c r="B146" s="5" t="s">
        <v>134</v>
      </c>
      <c r="C146" s="5">
        <v>97.225000809116807</v>
      </c>
      <c r="D146" s="47">
        <v>2020</v>
      </c>
      <c r="E146" s="5" t="s">
        <v>93</v>
      </c>
    </row>
    <row r="147" spans="1:6">
      <c r="A147" s="5" t="s">
        <v>85</v>
      </c>
      <c r="B147" s="5" t="s">
        <v>134</v>
      </c>
      <c r="C147" s="5">
        <v>90.179307158098297</v>
      </c>
      <c r="D147" s="47">
        <v>2020</v>
      </c>
      <c r="E147" s="5" t="s">
        <v>94</v>
      </c>
    </row>
    <row r="148" spans="1:6">
      <c r="A148" s="5" t="s">
        <v>85</v>
      </c>
      <c r="B148" s="5" t="s">
        <v>134</v>
      </c>
      <c r="C148" s="5">
        <v>99.622441377466501</v>
      </c>
      <c r="D148" s="47">
        <v>2021</v>
      </c>
      <c r="E148" s="5" t="s">
        <v>95</v>
      </c>
    </row>
    <row r="149" spans="1:6">
      <c r="A149" s="5" t="s">
        <v>85</v>
      </c>
      <c r="B149" s="5" t="s">
        <v>134</v>
      </c>
      <c r="C149" s="5">
        <v>89.408633007438596</v>
      </c>
      <c r="D149" s="47">
        <v>2021</v>
      </c>
      <c r="E149" s="5" t="s">
        <v>103</v>
      </c>
    </row>
    <row r="150" spans="1:6">
      <c r="A150" s="5" t="s">
        <v>85</v>
      </c>
      <c r="B150" s="5" t="s">
        <v>134</v>
      </c>
      <c r="C150" s="5">
        <v>101.7300564865</v>
      </c>
      <c r="D150" s="47">
        <v>2021</v>
      </c>
      <c r="E150" s="5" t="s">
        <v>102</v>
      </c>
    </row>
    <row r="151" spans="1:6">
      <c r="A151" s="5" t="s">
        <v>85</v>
      </c>
      <c r="B151" s="5" t="s">
        <v>134</v>
      </c>
      <c r="C151" s="5">
        <v>90.732740366293697</v>
      </c>
      <c r="D151" s="47">
        <v>2021</v>
      </c>
      <c r="E151" s="5" t="s">
        <v>96</v>
      </c>
    </row>
    <row r="152" spans="1:6">
      <c r="A152" s="5" t="s">
        <v>85</v>
      </c>
      <c r="B152" s="5" t="s">
        <v>134</v>
      </c>
      <c r="C152" s="5">
        <v>98.779027585550295</v>
      </c>
      <c r="D152" s="47">
        <v>2021</v>
      </c>
      <c r="E152" s="5" t="s">
        <v>97</v>
      </c>
    </row>
    <row r="153" spans="1:6">
      <c r="A153" s="5" t="s">
        <v>85</v>
      </c>
      <c r="B153" s="5" t="s">
        <v>134</v>
      </c>
      <c r="C153" s="5">
        <v>95.140366732386795</v>
      </c>
      <c r="D153" s="47">
        <v>2021</v>
      </c>
      <c r="E153" s="5" t="s">
        <v>98</v>
      </c>
    </row>
    <row r="154" spans="1:6">
      <c r="A154" s="5" t="s">
        <v>85</v>
      </c>
      <c r="B154" s="5" t="s">
        <v>135</v>
      </c>
      <c r="C154" s="5">
        <v>98.748982160041393</v>
      </c>
      <c r="D154" s="47">
        <v>2020</v>
      </c>
      <c r="E154" s="5" t="s">
        <v>101</v>
      </c>
    </row>
    <row r="155" spans="1:6">
      <c r="A155" s="5" t="s">
        <v>85</v>
      </c>
      <c r="B155" s="5" t="s">
        <v>135</v>
      </c>
      <c r="C155" s="5">
        <v>128.668171557562</v>
      </c>
      <c r="D155" s="47">
        <v>2020</v>
      </c>
      <c r="E155" s="5" t="s">
        <v>94</v>
      </c>
    </row>
    <row r="156" spans="1:6">
      <c r="A156" s="5" t="s">
        <v>85</v>
      </c>
      <c r="B156" s="5" t="s">
        <v>136</v>
      </c>
      <c r="C156" s="5">
        <v>74.546508738507399</v>
      </c>
      <c r="D156" s="47">
        <v>2020</v>
      </c>
      <c r="E156" s="5" t="s">
        <v>98</v>
      </c>
      <c r="F156" s="5">
        <f>AVERAGE(C156:C167)</f>
        <v>86.127581369295754</v>
      </c>
    </row>
    <row r="157" spans="1:6">
      <c r="A157" s="5" t="s">
        <v>85</v>
      </c>
      <c r="B157" s="5" t="s">
        <v>136</v>
      </c>
      <c r="C157" s="5">
        <v>88.753995079441694</v>
      </c>
      <c r="D157" s="47">
        <v>2020</v>
      </c>
      <c r="E157" s="5" t="s">
        <v>99</v>
      </c>
    </row>
    <row r="158" spans="1:6">
      <c r="A158" s="5" t="s">
        <v>85</v>
      </c>
      <c r="B158" s="5" t="s">
        <v>136</v>
      </c>
      <c r="C158" s="5">
        <v>80.992823717465598</v>
      </c>
      <c r="D158" s="47">
        <v>2020</v>
      </c>
      <c r="E158" s="5" t="s">
        <v>100</v>
      </c>
    </row>
    <row r="159" spans="1:6">
      <c r="A159" s="5" t="s">
        <v>85</v>
      </c>
      <c r="B159" s="5" t="s">
        <v>136</v>
      </c>
      <c r="C159" s="5">
        <v>84.210526315789394</v>
      </c>
      <c r="D159" s="47">
        <v>2020</v>
      </c>
      <c r="E159" s="5" t="s">
        <v>101</v>
      </c>
    </row>
    <row r="160" spans="1:6">
      <c r="A160" s="5" t="s">
        <v>85</v>
      </c>
      <c r="B160" s="5" t="s">
        <v>136</v>
      </c>
      <c r="C160" s="5">
        <v>85.673437944251503</v>
      </c>
      <c r="D160" s="47">
        <v>2020</v>
      </c>
      <c r="E160" s="5" t="s">
        <v>92</v>
      </c>
    </row>
    <row r="161" spans="1:6">
      <c r="A161" s="5" t="s">
        <v>85</v>
      </c>
      <c r="B161" s="5" t="s">
        <v>136</v>
      </c>
      <c r="C161" s="5">
        <v>75.553416746871903</v>
      </c>
      <c r="D161" s="47">
        <v>2020</v>
      </c>
      <c r="E161" s="5" t="s">
        <v>94</v>
      </c>
    </row>
    <row r="162" spans="1:6">
      <c r="A162" s="5" t="s">
        <v>85</v>
      </c>
      <c r="B162" s="5" t="s">
        <v>136</v>
      </c>
      <c r="C162" s="5">
        <v>82.667471840843106</v>
      </c>
      <c r="D162" s="47">
        <v>2021</v>
      </c>
      <c r="E162" s="5" t="s">
        <v>95</v>
      </c>
    </row>
    <row r="163" spans="1:6">
      <c r="A163" s="5" t="s">
        <v>85</v>
      </c>
      <c r="B163" s="5" t="s">
        <v>136</v>
      </c>
      <c r="C163" s="5">
        <v>88.972957825416799</v>
      </c>
      <c r="D163" s="47">
        <v>2021</v>
      </c>
      <c r="E163" s="5" t="s">
        <v>103</v>
      </c>
    </row>
    <row r="164" spans="1:6">
      <c r="A164" s="5" t="s">
        <v>85</v>
      </c>
      <c r="B164" s="5" t="s">
        <v>136</v>
      </c>
      <c r="C164" s="5">
        <v>86.391227726649703</v>
      </c>
      <c r="D164" s="47">
        <v>2021</v>
      </c>
      <c r="E164" s="5" t="s">
        <v>102</v>
      </c>
    </row>
    <row r="165" spans="1:6">
      <c r="A165" s="5" t="s">
        <v>85</v>
      </c>
      <c r="B165" s="5" t="s">
        <v>136</v>
      </c>
      <c r="C165" s="5">
        <v>86.417224267463695</v>
      </c>
      <c r="D165" s="47">
        <v>2021</v>
      </c>
      <c r="E165" s="5" t="s">
        <v>96</v>
      </c>
    </row>
    <row r="166" spans="1:6">
      <c r="A166" s="5" t="s">
        <v>85</v>
      </c>
      <c r="B166" s="5" t="s">
        <v>136</v>
      </c>
      <c r="C166" s="5">
        <v>84.727834105296395</v>
      </c>
      <c r="D166" s="47">
        <v>2021</v>
      </c>
      <c r="E166" s="5" t="s">
        <v>97</v>
      </c>
    </row>
    <row r="167" spans="1:6">
      <c r="A167" s="5" t="s">
        <v>85</v>
      </c>
      <c r="B167" s="5" t="s">
        <v>136</v>
      </c>
      <c r="C167" s="5">
        <v>114.623552123552</v>
      </c>
      <c r="D167" s="47">
        <v>2021</v>
      </c>
      <c r="E167" s="5" t="s">
        <v>98</v>
      </c>
    </row>
    <row r="168" spans="1:6">
      <c r="A168" s="5" t="s">
        <v>85</v>
      </c>
      <c r="B168" s="5" t="s">
        <v>137</v>
      </c>
      <c r="C168" s="5">
        <v>87.740384615384599</v>
      </c>
      <c r="D168" s="47">
        <v>2020</v>
      </c>
      <c r="E168" s="5" t="s">
        <v>97</v>
      </c>
      <c r="F168" s="5">
        <f>AVERAGE(C168:C181)</f>
        <v>94.318204118784593</v>
      </c>
    </row>
    <row r="169" spans="1:6">
      <c r="A169" s="5" t="s">
        <v>85</v>
      </c>
      <c r="B169" s="5" t="s">
        <v>137</v>
      </c>
      <c r="C169" s="5">
        <v>92.000497636227905</v>
      </c>
      <c r="D169" s="47">
        <v>2020</v>
      </c>
      <c r="E169" s="5" t="s">
        <v>98</v>
      </c>
    </row>
    <row r="170" spans="1:6">
      <c r="A170" s="5" t="s">
        <v>85</v>
      </c>
      <c r="B170" s="5" t="s">
        <v>137</v>
      </c>
      <c r="C170" s="5">
        <v>94.432031459469101</v>
      </c>
      <c r="D170" s="47">
        <v>2020</v>
      </c>
      <c r="E170" s="5" t="s">
        <v>99</v>
      </c>
    </row>
    <row r="171" spans="1:6">
      <c r="A171" s="5" t="s">
        <v>85</v>
      </c>
      <c r="B171" s="5" t="s">
        <v>137</v>
      </c>
      <c r="C171" s="5">
        <v>100.16127235713201</v>
      </c>
      <c r="D171" s="47">
        <v>2020</v>
      </c>
      <c r="E171" s="5" t="s">
        <v>100</v>
      </c>
    </row>
    <row r="172" spans="1:6">
      <c r="A172" s="5" t="s">
        <v>85</v>
      </c>
      <c r="B172" s="5" t="s">
        <v>137</v>
      </c>
      <c r="C172" s="5">
        <v>91.632721300655803</v>
      </c>
      <c r="D172" s="47">
        <v>2020</v>
      </c>
      <c r="E172" s="5" t="s">
        <v>101</v>
      </c>
    </row>
    <row r="173" spans="1:6">
      <c r="A173" s="5" t="s">
        <v>85</v>
      </c>
      <c r="B173" s="5" t="s">
        <v>137</v>
      </c>
      <c r="C173" s="5">
        <v>103.658156588213</v>
      </c>
      <c r="D173" s="47">
        <v>2020</v>
      </c>
      <c r="E173" s="5" t="s">
        <v>92</v>
      </c>
    </row>
    <row r="174" spans="1:6">
      <c r="A174" s="5" t="s">
        <v>85</v>
      </c>
      <c r="B174" s="5" t="s">
        <v>137</v>
      </c>
      <c r="C174" s="5">
        <v>92.380672026928707</v>
      </c>
      <c r="D174" s="47">
        <v>2020</v>
      </c>
      <c r="E174" s="5" t="s">
        <v>93</v>
      </c>
    </row>
    <row r="175" spans="1:6">
      <c r="A175" s="5" t="s">
        <v>85</v>
      </c>
      <c r="B175" s="5" t="s">
        <v>137</v>
      </c>
      <c r="C175" s="5">
        <v>90.321109515690097</v>
      </c>
      <c r="D175" s="47">
        <v>2020</v>
      </c>
      <c r="E175" s="5" t="s">
        <v>94</v>
      </c>
    </row>
    <row r="176" spans="1:6">
      <c r="A176" s="5" t="s">
        <v>85</v>
      </c>
      <c r="B176" s="5" t="s">
        <v>137</v>
      </c>
      <c r="C176" s="5">
        <v>91.861049337827595</v>
      </c>
      <c r="D176" s="47">
        <v>2021</v>
      </c>
      <c r="E176" s="5" t="s">
        <v>95</v>
      </c>
    </row>
    <row r="177" spans="1:6">
      <c r="A177" s="5" t="s">
        <v>85</v>
      </c>
      <c r="B177" s="5" t="s">
        <v>137</v>
      </c>
      <c r="C177" s="5">
        <v>90.452503984159904</v>
      </c>
      <c r="D177" s="47">
        <v>2021</v>
      </c>
      <c r="E177" s="5" t="s">
        <v>103</v>
      </c>
    </row>
    <row r="178" spans="1:6">
      <c r="A178" s="5" t="s">
        <v>85</v>
      </c>
      <c r="B178" s="5" t="s">
        <v>137</v>
      </c>
      <c r="C178" s="5">
        <v>95.337339869129707</v>
      </c>
      <c r="D178" s="47">
        <v>2021</v>
      </c>
      <c r="E178" s="5" t="s">
        <v>102</v>
      </c>
    </row>
    <row r="179" spans="1:6">
      <c r="A179" s="5" t="s">
        <v>85</v>
      </c>
      <c r="B179" s="5" t="s">
        <v>137</v>
      </c>
      <c r="C179" s="5">
        <v>95.346868046393396</v>
      </c>
      <c r="D179" s="47">
        <v>2021</v>
      </c>
      <c r="E179" s="5" t="s">
        <v>96</v>
      </c>
    </row>
    <row r="180" spans="1:6">
      <c r="A180" s="5" t="s">
        <v>85</v>
      </c>
      <c r="B180" s="5" t="s">
        <v>137</v>
      </c>
      <c r="C180" s="5">
        <v>96.410991822022396</v>
      </c>
      <c r="D180" s="47">
        <v>2021</v>
      </c>
      <c r="E180" s="5" t="s">
        <v>97</v>
      </c>
    </row>
    <row r="181" spans="1:6">
      <c r="A181" s="5" t="s">
        <v>85</v>
      </c>
      <c r="B181" s="5" t="s">
        <v>137</v>
      </c>
      <c r="C181" s="5">
        <v>98.719259103750105</v>
      </c>
      <c r="D181" s="47">
        <v>2021</v>
      </c>
      <c r="E181" s="5" t="s">
        <v>98</v>
      </c>
    </row>
    <row r="182" spans="1:6">
      <c r="A182" s="5" t="s">
        <v>85</v>
      </c>
      <c r="B182" s="5" t="s">
        <v>138</v>
      </c>
      <c r="C182" s="5">
        <v>81.661858219611901</v>
      </c>
      <c r="D182" s="47">
        <v>2020</v>
      </c>
      <c r="E182" s="5" t="s">
        <v>98</v>
      </c>
      <c r="F182" s="5">
        <f>AVERAGE(C182:C194)</f>
        <v>83.923520499946392</v>
      </c>
    </row>
    <row r="183" spans="1:6">
      <c r="A183" s="5" t="s">
        <v>85</v>
      </c>
      <c r="B183" s="5" t="s">
        <v>138</v>
      </c>
      <c r="C183" s="5">
        <v>89.364501896431605</v>
      </c>
      <c r="D183" s="47">
        <v>2020</v>
      </c>
      <c r="E183" s="5" t="s">
        <v>99</v>
      </c>
    </row>
    <row r="184" spans="1:6">
      <c r="A184" s="5" t="s">
        <v>85</v>
      </c>
      <c r="B184" s="5" t="s">
        <v>138</v>
      </c>
      <c r="C184" s="5">
        <v>80.288308509111104</v>
      </c>
      <c r="D184" s="47">
        <v>2020</v>
      </c>
      <c r="E184" s="5" t="s">
        <v>100</v>
      </c>
    </row>
    <row r="185" spans="1:6">
      <c r="A185" s="5" t="s">
        <v>85</v>
      </c>
      <c r="B185" s="5" t="s">
        <v>138</v>
      </c>
      <c r="C185" s="5">
        <v>80.1747320005353</v>
      </c>
      <c r="D185" s="47">
        <v>2020</v>
      </c>
      <c r="E185" s="5" t="s">
        <v>101</v>
      </c>
    </row>
    <row r="186" spans="1:6">
      <c r="A186" s="5" t="s">
        <v>85</v>
      </c>
      <c r="B186" s="5" t="s">
        <v>138</v>
      </c>
      <c r="C186" s="5">
        <v>82.982286961376403</v>
      </c>
      <c r="D186" s="47">
        <v>2020</v>
      </c>
      <c r="E186" s="5" t="s">
        <v>92</v>
      </c>
    </row>
    <row r="187" spans="1:6">
      <c r="A187" s="5" t="s">
        <v>85</v>
      </c>
      <c r="B187" s="5" t="s">
        <v>138</v>
      </c>
      <c r="C187" s="5">
        <v>82.966110980785203</v>
      </c>
      <c r="D187" s="47">
        <v>2020</v>
      </c>
      <c r="E187" s="5" t="s">
        <v>93</v>
      </c>
    </row>
    <row r="188" spans="1:6">
      <c r="A188" s="5" t="s">
        <v>85</v>
      </c>
      <c r="B188" s="5" t="s">
        <v>138</v>
      </c>
      <c r="C188" s="5">
        <v>57.116746630111898</v>
      </c>
      <c r="D188" s="47">
        <v>2020</v>
      </c>
      <c r="E188" s="5" t="s">
        <v>94</v>
      </c>
    </row>
    <row r="189" spans="1:6">
      <c r="A189" s="5" t="s">
        <v>85</v>
      </c>
      <c r="B189" s="5" t="s">
        <v>138</v>
      </c>
      <c r="C189" s="5">
        <v>95.340909090909093</v>
      </c>
      <c r="D189" s="47">
        <v>2021</v>
      </c>
      <c r="E189" s="5" t="s">
        <v>95</v>
      </c>
    </row>
    <row r="190" spans="1:6">
      <c r="A190" s="5" t="s">
        <v>85</v>
      </c>
      <c r="B190" s="5" t="s">
        <v>138</v>
      </c>
      <c r="C190" s="5">
        <v>90.654620567170497</v>
      </c>
      <c r="D190" s="47">
        <v>2021</v>
      </c>
      <c r="E190" s="5" t="s">
        <v>103</v>
      </c>
    </row>
    <row r="191" spans="1:6">
      <c r="A191" s="5" t="s">
        <v>85</v>
      </c>
      <c r="B191" s="5" t="s">
        <v>138</v>
      </c>
      <c r="C191" s="5">
        <v>88.058920594035499</v>
      </c>
      <c r="D191" s="47">
        <v>2021</v>
      </c>
      <c r="E191" s="5" t="s">
        <v>102</v>
      </c>
    </row>
    <row r="192" spans="1:6">
      <c r="A192" s="5" t="s">
        <v>85</v>
      </c>
      <c r="B192" s="5" t="s">
        <v>138</v>
      </c>
      <c r="C192" s="5">
        <v>90.4542243110062</v>
      </c>
      <c r="D192" s="47">
        <v>2021</v>
      </c>
      <c r="E192" s="5" t="s">
        <v>96</v>
      </c>
    </row>
    <row r="193" spans="1:6">
      <c r="A193" s="5" t="s">
        <v>85</v>
      </c>
      <c r="B193" s="5" t="s">
        <v>138</v>
      </c>
      <c r="C193" s="5">
        <v>85.117244420276293</v>
      </c>
      <c r="D193" s="47">
        <v>2021</v>
      </c>
      <c r="E193" s="5" t="s">
        <v>97</v>
      </c>
    </row>
    <row r="194" spans="1:6">
      <c r="A194" s="5" t="s">
        <v>85</v>
      </c>
      <c r="B194" s="5" t="s">
        <v>138</v>
      </c>
      <c r="C194" s="5">
        <v>86.825302317941905</v>
      </c>
      <c r="D194" s="47">
        <v>2021</v>
      </c>
      <c r="E194" s="5" t="s">
        <v>98</v>
      </c>
    </row>
    <row r="195" spans="1:6">
      <c r="A195" s="5" t="s">
        <v>85</v>
      </c>
      <c r="B195" s="5" t="s">
        <v>139</v>
      </c>
      <c r="C195" s="5">
        <v>76.900952566258795</v>
      </c>
      <c r="D195" s="47">
        <v>2020</v>
      </c>
      <c r="E195" s="5" t="s">
        <v>98</v>
      </c>
      <c r="F195" s="5">
        <f>AVERAGE(C195:C207)</f>
        <v>86.358151629673884</v>
      </c>
    </row>
    <row r="196" spans="1:6">
      <c r="A196" s="5" t="s">
        <v>85</v>
      </c>
      <c r="B196" s="5" t="s">
        <v>139</v>
      </c>
      <c r="C196" s="5">
        <v>83.881029567467493</v>
      </c>
      <c r="D196" s="47">
        <v>2020</v>
      </c>
      <c r="E196" s="5" t="s">
        <v>99</v>
      </c>
    </row>
    <row r="197" spans="1:6">
      <c r="A197" s="5" t="s">
        <v>85</v>
      </c>
      <c r="B197" s="5" t="s">
        <v>139</v>
      </c>
      <c r="C197" s="5">
        <v>77.387630433478805</v>
      </c>
      <c r="D197" s="47">
        <v>2020</v>
      </c>
      <c r="E197" s="5" t="s">
        <v>100</v>
      </c>
    </row>
    <row r="198" spans="1:6">
      <c r="A198" s="5" t="s">
        <v>85</v>
      </c>
      <c r="B198" s="5" t="s">
        <v>139</v>
      </c>
      <c r="C198" s="5">
        <v>84.055148870698204</v>
      </c>
      <c r="D198" s="47">
        <v>2020</v>
      </c>
      <c r="E198" s="5" t="s">
        <v>101</v>
      </c>
    </row>
    <row r="199" spans="1:6">
      <c r="A199" s="5" t="s">
        <v>85</v>
      </c>
      <c r="B199" s="5" t="s">
        <v>139</v>
      </c>
      <c r="C199" s="5">
        <v>88.329773836365803</v>
      </c>
      <c r="D199" s="47">
        <v>2020</v>
      </c>
      <c r="E199" s="5" t="s">
        <v>92</v>
      </c>
    </row>
    <row r="200" spans="1:6">
      <c r="A200" s="5" t="s">
        <v>85</v>
      </c>
      <c r="B200" s="5" t="s">
        <v>139</v>
      </c>
      <c r="C200" s="5">
        <v>90.575924946626102</v>
      </c>
      <c r="D200" s="47">
        <v>2020</v>
      </c>
      <c r="E200" s="5" t="s">
        <v>93</v>
      </c>
    </row>
    <row r="201" spans="1:6">
      <c r="A201" s="5" t="s">
        <v>85</v>
      </c>
      <c r="B201" s="5" t="s">
        <v>139</v>
      </c>
      <c r="C201" s="5">
        <v>78.411727118741794</v>
      </c>
      <c r="D201" s="47">
        <v>2020</v>
      </c>
      <c r="E201" s="5" t="s">
        <v>94</v>
      </c>
    </row>
    <row r="202" spans="1:6">
      <c r="A202" s="5" t="s">
        <v>85</v>
      </c>
      <c r="B202" s="5" t="s">
        <v>139</v>
      </c>
      <c r="C202" s="5">
        <v>81.340787117227705</v>
      </c>
      <c r="D202" s="47">
        <v>2021</v>
      </c>
      <c r="E202" s="5" t="s">
        <v>95</v>
      </c>
    </row>
    <row r="203" spans="1:6">
      <c r="A203" s="5" t="s">
        <v>85</v>
      </c>
      <c r="B203" s="5" t="s">
        <v>139</v>
      </c>
      <c r="C203" s="5">
        <v>98.427912785429697</v>
      </c>
      <c r="D203" s="47">
        <v>2021</v>
      </c>
      <c r="E203" s="5" t="s">
        <v>103</v>
      </c>
    </row>
    <row r="204" spans="1:6">
      <c r="A204" s="5" t="s">
        <v>85</v>
      </c>
      <c r="B204" s="5" t="s">
        <v>139</v>
      </c>
      <c r="C204" s="5">
        <v>85.8842799022012</v>
      </c>
      <c r="D204" s="47">
        <v>2021</v>
      </c>
      <c r="E204" s="5" t="s">
        <v>102</v>
      </c>
    </row>
    <row r="205" spans="1:6">
      <c r="A205" s="5" t="s">
        <v>85</v>
      </c>
      <c r="B205" s="5" t="s">
        <v>139</v>
      </c>
      <c r="C205" s="5">
        <v>82.505627983642398</v>
      </c>
      <c r="D205" s="47">
        <v>2021</v>
      </c>
      <c r="E205" s="5" t="s">
        <v>96</v>
      </c>
    </row>
    <row r="206" spans="1:6">
      <c r="A206" s="5" t="s">
        <v>85</v>
      </c>
      <c r="B206" s="5" t="s">
        <v>139</v>
      </c>
      <c r="C206" s="5">
        <v>88.836254891799499</v>
      </c>
      <c r="D206" s="47">
        <v>2021</v>
      </c>
      <c r="E206" s="5" t="s">
        <v>97</v>
      </c>
    </row>
    <row r="207" spans="1:6">
      <c r="A207" s="5" t="s">
        <v>85</v>
      </c>
      <c r="B207" s="5" t="s">
        <v>139</v>
      </c>
      <c r="C207" s="5">
        <v>106.118921165823</v>
      </c>
      <c r="D207" s="47">
        <v>2021</v>
      </c>
      <c r="E207" s="5" t="s">
        <v>98</v>
      </c>
    </row>
    <row r="208" spans="1:6">
      <c r="A208" s="5" t="s">
        <v>85</v>
      </c>
      <c r="B208" s="5" t="s">
        <v>140</v>
      </c>
      <c r="C208" s="5">
        <v>110.40574109853701</v>
      </c>
      <c r="D208" s="47">
        <v>2020</v>
      </c>
      <c r="E208" s="5" t="s">
        <v>97</v>
      </c>
      <c r="F208" s="5">
        <f>AVERAGE(C208:C221)</f>
        <v>107.29278511265757</v>
      </c>
    </row>
    <row r="209" spans="1:6">
      <c r="A209" s="5" t="s">
        <v>85</v>
      </c>
      <c r="B209" s="5" t="s">
        <v>140</v>
      </c>
      <c r="C209" s="5">
        <v>101.80936995456599</v>
      </c>
      <c r="D209" s="47">
        <v>2020</v>
      </c>
      <c r="E209" s="5" t="s">
        <v>98</v>
      </c>
    </row>
    <row r="210" spans="1:6">
      <c r="A210" s="5" t="s">
        <v>85</v>
      </c>
      <c r="B210" s="5" t="s">
        <v>140</v>
      </c>
      <c r="C210" s="5">
        <v>96.051434282560294</v>
      </c>
      <c r="D210" s="47">
        <v>2020</v>
      </c>
      <c r="E210" s="5" t="s">
        <v>99</v>
      </c>
    </row>
    <row r="211" spans="1:6">
      <c r="A211" s="5" t="s">
        <v>85</v>
      </c>
      <c r="B211" s="5" t="s">
        <v>140</v>
      </c>
      <c r="C211" s="5">
        <v>99.434766757822402</v>
      </c>
      <c r="D211" s="47">
        <v>2020</v>
      </c>
      <c r="E211" s="5" t="s">
        <v>100</v>
      </c>
    </row>
    <row r="212" spans="1:6">
      <c r="A212" s="5" t="s">
        <v>85</v>
      </c>
      <c r="B212" s="5" t="s">
        <v>140</v>
      </c>
      <c r="C212" s="5">
        <v>100.501140388179</v>
      </c>
      <c r="D212" s="47">
        <v>2020</v>
      </c>
      <c r="E212" s="5" t="s">
        <v>101</v>
      </c>
    </row>
    <row r="213" spans="1:6">
      <c r="A213" s="5" t="s">
        <v>85</v>
      </c>
      <c r="B213" s="5" t="s">
        <v>140</v>
      </c>
      <c r="C213" s="5">
        <v>113.387096774193</v>
      </c>
      <c r="D213" s="47">
        <v>2020</v>
      </c>
      <c r="E213" s="5" t="s">
        <v>92</v>
      </c>
    </row>
    <row r="214" spans="1:6">
      <c r="A214" s="5" t="s">
        <v>85</v>
      </c>
      <c r="B214" s="5" t="s">
        <v>140</v>
      </c>
      <c r="C214" s="5">
        <v>111.025628281849</v>
      </c>
      <c r="D214" s="47">
        <v>2020</v>
      </c>
      <c r="E214" s="5" t="s">
        <v>93</v>
      </c>
    </row>
    <row r="215" spans="1:6">
      <c r="A215" s="5" t="s">
        <v>85</v>
      </c>
      <c r="B215" s="5" t="s">
        <v>140</v>
      </c>
      <c r="C215" s="5">
        <v>104.51612903225799</v>
      </c>
      <c r="D215" s="47">
        <v>2020</v>
      </c>
      <c r="E215" s="5" t="s">
        <v>94</v>
      </c>
    </row>
    <row r="216" spans="1:6">
      <c r="A216" s="5" t="s">
        <v>85</v>
      </c>
      <c r="B216" s="5" t="s">
        <v>140</v>
      </c>
      <c r="C216" s="5">
        <v>106.48508517518199</v>
      </c>
      <c r="D216" s="47">
        <v>2021</v>
      </c>
      <c r="E216" s="5" t="s">
        <v>95</v>
      </c>
    </row>
    <row r="217" spans="1:6">
      <c r="A217" s="5" t="s">
        <v>85</v>
      </c>
      <c r="B217" s="5" t="s">
        <v>140</v>
      </c>
      <c r="C217" s="5">
        <v>105.781816349276</v>
      </c>
      <c r="D217" s="47">
        <v>2021</v>
      </c>
      <c r="E217" s="5" t="s">
        <v>103</v>
      </c>
    </row>
    <row r="218" spans="1:6">
      <c r="A218" s="5" t="s">
        <v>85</v>
      </c>
      <c r="B218" s="5" t="s">
        <v>140</v>
      </c>
      <c r="C218" s="5">
        <v>115.93375712687001</v>
      </c>
      <c r="D218" s="47">
        <v>2021</v>
      </c>
      <c r="E218" s="5" t="s">
        <v>102</v>
      </c>
    </row>
    <row r="219" spans="1:6">
      <c r="A219" s="5" t="s">
        <v>85</v>
      </c>
      <c r="B219" s="5" t="s">
        <v>140</v>
      </c>
      <c r="C219" s="5">
        <v>112.43030221262801</v>
      </c>
      <c r="D219" s="47">
        <v>2021</v>
      </c>
      <c r="E219" s="5" t="s">
        <v>96</v>
      </c>
    </row>
    <row r="220" spans="1:6">
      <c r="A220" s="5" t="s">
        <v>85</v>
      </c>
      <c r="B220" s="5" t="s">
        <v>140</v>
      </c>
      <c r="C220" s="5">
        <v>109.59939329763201</v>
      </c>
      <c r="D220" s="47">
        <v>2021</v>
      </c>
      <c r="E220" s="5" t="s">
        <v>97</v>
      </c>
    </row>
    <row r="221" spans="1:6">
      <c r="A221" s="5" t="s">
        <v>85</v>
      </c>
      <c r="B221" s="5" t="s">
        <v>140</v>
      </c>
      <c r="C221" s="5">
        <v>114.73733084565301</v>
      </c>
      <c r="D221" s="47">
        <v>2021</v>
      </c>
      <c r="E221" s="5" t="s">
        <v>98</v>
      </c>
    </row>
    <row r="222" spans="1:6">
      <c r="A222" s="5" t="s">
        <v>85</v>
      </c>
      <c r="B222" s="5" t="s">
        <v>141</v>
      </c>
      <c r="C222" s="5">
        <v>70.213385439135095</v>
      </c>
      <c r="D222" s="47">
        <v>2020</v>
      </c>
      <c r="E222" s="5" t="s">
        <v>98</v>
      </c>
      <c r="F222" s="5">
        <f>AVERAGE(C222:C234)</f>
        <v>93.515496657248534</v>
      </c>
    </row>
    <row r="223" spans="1:6">
      <c r="A223" s="5" t="s">
        <v>85</v>
      </c>
      <c r="B223" s="5" t="s">
        <v>141</v>
      </c>
      <c r="C223" s="5">
        <v>92.551616684314695</v>
      </c>
      <c r="D223" s="47">
        <v>2020</v>
      </c>
      <c r="E223" s="5" t="s">
        <v>99</v>
      </c>
    </row>
    <row r="224" spans="1:6">
      <c r="A224" s="5" t="s">
        <v>85</v>
      </c>
      <c r="B224" s="5" t="s">
        <v>141</v>
      </c>
      <c r="C224" s="5">
        <v>94.705656911945297</v>
      </c>
      <c r="D224" s="47">
        <v>2020</v>
      </c>
      <c r="E224" s="5" t="s">
        <v>100</v>
      </c>
    </row>
    <row r="225" spans="1:6">
      <c r="A225" s="5" t="s">
        <v>85</v>
      </c>
      <c r="B225" s="5" t="s">
        <v>141</v>
      </c>
      <c r="C225" s="5">
        <v>87.036460840455106</v>
      </c>
      <c r="D225" s="47">
        <v>2020</v>
      </c>
      <c r="E225" s="5" t="s">
        <v>101</v>
      </c>
    </row>
    <row r="226" spans="1:6">
      <c r="A226" s="5" t="s">
        <v>85</v>
      </c>
      <c r="B226" s="5" t="s">
        <v>141</v>
      </c>
      <c r="C226" s="5">
        <v>88.036839594848601</v>
      </c>
      <c r="D226" s="47">
        <v>2020</v>
      </c>
      <c r="E226" s="5" t="s">
        <v>92</v>
      </c>
    </row>
    <row r="227" spans="1:6">
      <c r="A227" s="5" t="s">
        <v>85</v>
      </c>
      <c r="B227" s="5" t="s">
        <v>141</v>
      </c>
      <c r="C227" s="5">
        <v>85.532563178813405</v>
      </c>
      <c r="D227" s="47">
        <v>2020</v>
      </c>
      <c r="E227" s="5" t="s">
        <v>93</v>
      </c>
    </row>
    <row r="228" spans="1:6">
      <c r="A228" s="5" t="s">
        <v>85</v>
      </c>
      <c r="B228" s="5" t="s">
        <v>141</v>
      </c>
      <c r="C228" s="5">
        <v>104.092578986039</v>
      </c>
      <c r="D228" s="47">
        <v>2020</v>
      </c>
      <c r="E228" s="5" t="s">
        <v>94</v>
      </c>
    </row>
    <row r="229" spans="1:6">
      <c r="A229" s="5" t="s">
        <v>85</v>
      </c>
      <c r="B229" s="5" t="s">
        <v>141</v>
      </c>
      <c r="C229" s="5">
        <v>91.999999236874203</v>
      </c>
      <c r="D229" s="47">
        <v>2021</v>
      </c>
      <c r="E229" s="5" t="s">
        <v>95</v>
      </c>
    </row>
    <row r="230" spans="1:6">
      <c r="A230" s="5" t="s">
        <v>85</v>
      </c>
      <c r="B230" s="5" t="s">
        <v>141</v>
      </c>
      <c r="C230" s="5">
        <v>103.48432826944</v>
      </c>
      <c r="D230" s="47">
        <v>2021</v>
      </c>
      <c r="E230" s="5" t="s">
        <v>103</v>
      </c>
    </row>
    <row r="231" spans="1:6">
      <c r="A231" s="5" t="s">
        <v>85</v>
      </c>
      <c r="B231" s="5" t="s">
        <v>141</v>
      </c>
      <c r="C231" s="5">
        <v>100.330500472143</v>
      </c>
      <c r="D231" s="47">
        <v>2021</v>
      </c>
      <c r="E231" s="5" t="s">
        <v>102</v>
      </c>
    </row>
    <row r="232" spans="1:6">
      <c r="A232" s="5" t="s">
        <v>85</v>
      </c>
      <c r="B232" s="5" t="s">
        <v>141</v>
      </c>
      <c r="C232" s="5">
        <v>98.826545894432101</v>
      </c>
      <c r="D232" s="47">
        <v>2021</v>
      </c>
      <c r="E232" s="5" t="s">
        <v>96</v>
      </c>
    </row>
    <row r="233" spans="1:6">
      <c r="A233" s="5" t="s">
        <v>85</v>
      </c>
      <c r="B233" s="5" t="s">
        <v>141</v>
      </c>
      <c r="C233" s="5">
        <v>94.043887147335397</v>
      </c>
      <c r="D233" s="47">
        <v>2021</v>
      </c>
      <c r="E233" s="5" t="s">
        <v>97</v>
      </c>
    </row>
    <row r="234" spans="1:6">
      <c r="A234" s="5" t="s">
        <v>85</v>
      </c>
      <c r="B234" s="5" t="s">
        <v>141</v>
      </c>
      <c r="C234" s="5">
        <v>104.84709388845501</v>
      </c>
      <c r="D234" s="47">
        <v>2021</v>
      </c>
      <c r="E234" s="5" t="s">
        <v>98</v>
      </c>
    </row>
    <row r="235" spans="1:6">
      <c r="A235" s="5" t="s">
        <v>85</v>
      </c>
      <c r="B235" s="5" t="s">
        <v>142</v>
      </c>
      <c r="C235" s="5">
        <v>107.76186887716599</v>
      </c>
      <c r="D235" s="47">
        <v>2020</v>
      </c>
      <c r="E235" s="5" t="s">
        <v>97</v>
      </c>
      <c r="F235" s="5">
        <f>AVERAGE(C235:C248)</f>
        <v>113.29551564059356</v>
      </c>
    </row>
    <row r="236" spans="1:6">
      <c r="A236" s="5" t="s">
        <v>85</v>
      </c>
      <c r="B236" s="5" t="s">
        <v>142</v>
      </c>
      <c r="C236" s="5">
        <v>110.354180272072</v>
      </c>
      <c r="D236" s="47">
        <v>2020</v>
      </c>
      <c r="E236" s="5" t="s">
        <v>98</v>
      </c>
    </row>
    <row r="237" spans="1:6">
      <c r="A237" s="5" t="s">
        <v>85</v>
      </c>
      <c r="B237" s="5" t="s">
        <v>142</v>
      </c>
      <c r="C237" s="5">
        <v>103.002316150826</v>
      </c>
      <c r="D237" s="47">
        <v>2020</v>
      </c>
      <c r="E237" s="5" t="s">
        <v>99</v>
      </c>
    </row>
    <row r="238" spans="1:6">
      <c r="A238" s="5" t="s">
        <v>85</v>
      </c>
      <c r="B238" s="5" t="s">
        <v>142</v>
      </c>
      <c r="C238" s="5">
        <v>117.124474583873</v>
      </c>
      <c r="D238" s="47">
        <v>2020</v>
      </c>
      <c r="E238" s="5" t="s">
        <v>100</v>
      </c>
    </row>
    <row r="239" spans="1:6">
      <c r="A239" s="5" t="s">
        <v>85</v>
      </c>
      <c r="B239" s="5" t="s">
        <v>142</v>
      </c>
      <c r="C239" s="5">
        <v>118.216746385645</v>
      </c>
      <c r="D239" s="47">
        <v>2020</v>
      </c>
      <c r="E239" s="5" t="s">
        <v>101</v>
      </c>
    </row>
    <row r="240" spans="1:6">
      <c r="A240" s="5" t="s">
        <v>85</v>
      </c>
      <c r="B240" s="5" t="s">
        <v>142</v>
      </c>
      <c r="C240" s="5">
        <v>105.74089754445301</v>
      </c>
      <c r="D240" s="47">
        <v>2020</v>
      </c>
      <c r="E240" s="5" t="s">
        <v>92</v>
      </c>
    </row>
    <row r="241" spans="1:6">
      <c r="A241" s="5" t="s">
        <v>85</v>
      </c>
      <c r="B241" s="5" t="s">
        <v>142</v>
      </c>
      <c r="C241" s="5">
        <v>118.145370375129</v>
      </c>
      <c r="D241" s="47">
        <v>2020</v>
      </c>
      <c r="E241" s="5" t="s">
        <v>93</v>
      </c>
    </row>
    <row r="242" spans="1:6">
      <c r="A242" s="5" t="s">
        <v>85</v>
      </c>
      <c r="B242" s="5" t="s">
        <v>142</v>
      </c>
      <c r="C242" s="5">
        <v>114.701351835992</v>
      </c>
      <c r="D242" s="47">
        <v>2020</v>
      </c>
      <c r="E242" s="5" t="s">
        <v>94</v>
      </c>
    </row>
    <row r="243" spans="1:6">
      <c r="A243" s="5" t="s">
        <v>85</v>
      </c>
      <c r="B243" s="5" t="s">
        <v>142</v>
      </c>
      <c r="C243" s="5">
        <v>100.09686500603701</v>
      </c>
      <c r="D243" s="47">
        <v>2021</v>
      </c>
      <c r="E243" s="5" t="s">
        <v>95</v>
      </c>
    </row>
    <row r="244" spans="1:6">
      <c r="A244" s="5" t="s">
        <v>85</v>
      </c>
      <c r="B244" s="5" t="s">
        <v>142</v>
      </c>
      <c r="C244" s="5">
        <v>116.475008612548</v>
      </c>
      <c r="D244" s="47">
        <v>2021</v>
      </c>
      <c r="E244" s="5" t="s">
        <v>103</v>
      </c>
    </row>
    <row r="245" spans="1:6">
      <c r="A245" s="5" t="s">
        <v>85</v>
      </c>
      <c r="B245" s="5" t="s">
        <v>142</v>
      </c>
      <c r="C245" s="5">
        <v>118.624116326685</v>
      </c>
      <c r="D245" s="47">
        <v>2021</v>
      </c>
      <c r="E245" s="5" t="s">
        <v>102</v>
      </c>
    </row>
    <row r="246" spans="1:6">
      <c r="A246" s="5" t="s">
        <v>85</v>
      </c>
      <c r="B246" s="5" t="s">
        <v>142</v>
      </c>
      <c r="C246" s="5">
        <v>120.74391003773199</v>
      </c>
      <c r="D246" s="47">
        <v>2021</v>
      </c>
      <c r="E246" s="5" t="s">
        <v>96</v>
      </c>
    </row>
    <row r="247" spans="1:6">
      <c r="A247" s="5" t="s">
        <v>85</v>
      </c>
      <c r="B247" s="5" t="s">
        <v>142</v>
      </c>
      <c r="C247" s="5">
        <v>125.248605099264</v>
      </c>
      <c r="D247" s="47">
        <v>2021</v>
      </c>
      <c r="E247" s="5" t="s">
        <v>97</v>
      </c>
    </row>
    <row r="248" spans="1:6">
      <c r="A248" s="5" t="s">
        <v>85</v>
      </c>
      <c r="B248" s="5" t="s">
        <v>142</v>
      </c>
      <c r="C248" s="5">
        <v>109.901507860888</v>
      </c>
      <c r="D248" s="47">
        <v>2021</v>
      </c>
      <c r="E248" s="5" t="s">
        <v>98</v>
      </c>
    </row>
    <row r="249" spans="1:6">
      <c r="A249" s="5" t="s">
        <v>85</v>
      </c>
      <c r="B249" s="5" t="s">
        <v>143</v>
      </c>
      <c r="C249" s="5">
        <v>97.5629436193678</v>
      </c>
      <c r="D249" s="47">
        <v>2020</v>
      </c>
      <c r="E249" s="5" t="s">
        <v>98</v>
      </c>
      <c r="F249" s="5">
        <f>AVERAGE(C249:C261)</f>
        <v>91.6657393150264</v>
      </c>
    </row>
    <row r="250" spans="1:6">
      <c r="A250" s="5" t="s">
        <v>85</v>
      </c>
      <c r="B250" s="5" t="s">
        <v>143</v>
      </c>
      <c r="C250" s="5">
        <v>84.592305139810193</v>
      </c>
      <c r="D250" s="47">
        <v>2020</v>
      </c>
      <c r="E250" s="5" t="s">
        <v>99</v>
      </c>
    </row>
    <row r="251" spans="1:6">
      <c r="A251" s="5" t="s">
        <v>85</v>
      </c>
      <c r="B251" s="5" t="s">
        <v>143</v>
      </c>
      <c r="C251" s="5">
        <v>80.788139198319698</v>
      </c>
      <c r="D251" s="47">
        <v>2020</v>
      </c>
      <c r="E251" s="5" t="s">
        <v>100</v>
      </c>
    </row>
    <row r="252" spans="1:6">
      <c r="A252" s="5" t="s">
        <v>85</v>
      </c>
      <c r="B252" s="5" t="s">
        <v>143</v>
      </c>
      <c r="C252" s="5">
        <v>101.279483829551</v>
      </c>
      <c r="D252" s="47">
        <v>2020</v>
      </c>
      <c r="E252" s="5" t="s">
        <v>101</v>
      </c>
    </row>
    <row r="253" spans="1:6">
      <c r="A253" s="5" t="s">
        <v>85</v>
      </c>
      <c r="B253" s="5" t="s">
        <v>143</v>
      </c>
      <c r="C253" s="5">
        <v>90.442845707603396</v>
      </c>
      <c r="D253" s="47">
        <v>2020</v>
      </c>
      <c r="E253" s="5" t="s">
        <v>92</v>
      </c>
    </row>
    <row r="254" spans="1:6">
      <c r="A254" s="5" t="s">
        <v>85</v>
      </c>
      <c r="B254" s="5" t="s">
        <v>143</v>
      </c>
      <c r="C254" s="5">
        <v>80.421144612398606</v>
      </c>
      <c r="D254" s="47">
        <v>2020</v>
      </c>
      <c r="E254" s="5" t="s">
        <v>93</v>
      </c>
    </row>
    <row r="255" spans="1:6">
      <c r="A255" s="5" t="s">
        <v>85</v>
      </c>
      <c r="B255" s="5" t="s">
        <v>143</v>
      </c>
      <c r="C255" s="5">
        <v>102.590277679571</v>
      </c>
      <c r="D255" s="47">
        <v>2020</v>
      </c>
      <c r="E255" s="5" t="s">
        <v>94</v>
      </c>
    </row>
    <row r="256" spans="1:6">
      <c r="A256" s="5" t="s">
        <v>85</v>
      </c>
      <c r="B256" s="5" t="s">
        <v>143</v>
      </c>
      <c r="C256" s="5">
        <v>84.711541774915602</v>
      </c>
      <c r="D256" s="47">
        <v>2021</v>
      </c>
      <c r="E256" s="5" t="s">
        <v>95</v>
      </c>
    </row>
    <row r="257" spans="1:6">
      <c r="A257" s="5" t="s">
        <v>85</v>
      </c>
      <c r="B257" s="5" t="s">
        <v>143</v>
      </c>
      <c r="C257" s="5">
        <v>114.310675012121</v>
      </c>
      <c r="D257" s="47">
        <v>2021</v>
      </c>
      <c r="E257" s="5" t="s">
        <v>103</v>
      </c>
    </row>
    <row r="258" spans="1:6">
      <c r="A258" s="5" t="s">
        <v>85</v>
      </c>
      <c r="B258" s="5" t="s">
        <v>143</v>
      </c>
      <c r="C258" s="5">
        <v>81.358618065951205</v>
      </c>
      <c r="D258" s="47">
        <v>2021</v>
      </c>
      <c r="E258" s="5" t="s">
        <v>102</v>
      </c>
    </row>
    <row r="259" spans="1:6">
      <c r="A259" s="5" t="s">
        <v>85</v>
      </c>
      <c r="B259" s="5" t="s">
        <v>143</v>
      </c>
      <c r="C259" s="5">
        <v>72.562469125138705</v>
      </c>
      <c r="D259" s="47">
        <v>2021</v>
      </c>
      <c r="E259" s="5" t="s">
        <v>96</v>
      </c>
    </row>
    <row r="260" spans="1:6">
      <c r="A260" s="5" t="s">
        <v>85</v>
      </c>
      <c r="B260" s="5" t="s">
        <v>143</v>
      </c>
      <c r="C260" s="5">
        <v>103.049216971855</v>
      </c>
      <c r="D260" s="47">
        <v>2021</v>
      </c>
      <c r="E260" s="5" t="s">
        <v>97</v>
      </c>
    </row>
    <row r="261" spans="1:6">
      <c r="A261" s="5" t="s">
        <v>85</v>
      </c>
      <c r="B261" s="5" t="s">
        <v>143</v>
      </c>
      <c r="C261" s="5">
        <v>97.984950358739795</v>
      </c>
      <c r="D261" s="47">
        <v>2021</v>
      </c>
      <c r="E261" s="5" t="s">
        <v>98</v>
      </c>
    </row>
    <row r="262" spans="1:6">
      <c r="A262" s="5" t="s">
        <v>104</v>
      </c>
      <c r="B262" s="5" t="s">
        <v>144</v>
      </c>
      <c r="C262" s="5">
        <v>44.486384470207597</v>
      </c>
      <c r="D262" s="47">
        <v>2020</v>
      </c>
      <c r="E262" s="5" t="s">
        <v>97</v>
      </c>
      <c r="F262" s="5">
        <f>AVERAGE(C262:C275)</f>
        <v>46.244445816816402</v>
      </c>
    </row>
    <row r="263" spans="1:6">
      <c r="A263" s="5" t="s">
        <v>104</v>
      </c>
      <c r="B263" s="5" t="s">
        <v>144</v>
      </c>
      <c r="C263" s="5">
        <v>45.708436819122902</v>
      </c>
      <c r="D263" s="47">
        <v>2020</v>
      </c>
      <c r="E263" s="5" t="s">
        <v>98</v>
      </c>
    </row>
    <row r="264" spans="1:6">
      <c r="A264" s="5" t="s">
        <v>104</v>
      </c>
      <c r="B264" s="5" t="s">
        <v>144</v>
      </c>
      <c r="C264" s="5">
        <v>39.001560062402497</v>
      </c>
      <c r="D264" s="47">
        <v>2020</v>
      </c>
      <c r="E264" s="5" t="s">
        <v>99</v>
      </c>
    </row>
    <row r="265" spans="1:6">
      <c r="A265" s="5" t="s">
        <v>104</v>
      </c>
      <c r="B265" s="5" t="s">
        <v>144</v>
      </c>
      <c r="C265" s="5">
        <v>50.464807436918903</v>
      </c>
      <c r="D265" s="47">
        <v>2020</v>
      </c>
      <c r="E265" s="5" t="s">
        <v>100</v>
      </c>
    </row>
    <row r="266" spans="1:6">
      <c r="A266" s="5" t="s">
        <v>104</v>
      </c>
      <c r="B266" s="5" t="s">
        <v>144</v>
      </c>
      <c r="C266" s="5">
        <v>46.225979000198102</v>
      </c>
      <c r="D266" s="47">
        <v>2020</v>
      </c>
      <c r="E266" s="5" t="s">
        <v>101</v>
      </c>
    </row>
    <row r="267" spans="1:6">
      <c r="A267" s="5" t="s">
        <v>104</v>
      </c>
      <c r="B267" s="5" t="s">
        <v>144</v>
      </c>
      <c r="C267" s="5">
        <v>48.530599802611299</v>
      </c>
      <c r="D267" s="47">
        <v>2020</v>
      </c>
      <c r="E267" s="5" t="s">
        <v>92</v>
      </c>
    </row>
    <row r="268" spans="1:6">
      <c r="A268" s="5" t="s">
        <v>104</v>
      </c>
      <c r="B268" s="5" t="s">
        <v>144</v>
      </c>
      <c r="C268" s="5">
        <v>41.680391685275303</v>
      </c>
      <c r="D268" s="47">
        <v>2020</v>
      </c>
      <c r="E268" s="5" t="s">
        <v>93</v>
      </c>
    </row>
    <row r="269" spans="1:6">
      <c r="A269" s="5" t="s">
        <v>104</v>
      </c>
      <c r="B269" s="5" t="s">
        <v>144</v>
      </c>
      <c r="C269" s="5">
        <v>49.286862741645898</v>
      </c>
      <c r="D269" s="47">
        <v>2020</v>
      </c>
      <c r="E269" s="5" t="s">
        <v>94</v>
      </c>
    </row>
    <row r="270" spans="1:6">
      <c r="A270" s="5" t="s">
        <v>104</v>
      </c>
      <c r="B270" s="5" t="s">
        <v>144</v>
      </c>
      <c r="C270" s="5">
        <v>43.739745965210702</v>
      </c>
      <c r="D270" s="47">
        <v>2021</v>
      </c>
      <c r="E270" s="5" t="s">
        <v>95</v>
      </c>
    </row>
    <row r="271" spans="1:6">
      <c r="A271" s="5" t="s">
        <v>104</v>
      </c>
      <c r="B271" s="5" t="s">
        <v>144</v>
      </c>
      <c r="C271" s="5">
        <v>44.483395077376102</v>
      </c>
      <c r="D271" s="47">
        <v>2021</v>
      </c>
      <c r="E271" s="5" t="s">
        <v>103</v>
      </c>
    </row>
    <row r="272" spans="1:6">
      <c r="A272" s="5" t="s">
        <v>104</v>
      </c>
      <c r="B272" s="5" t="s">
        <v>144</v>
      </c>
      <c r="C272" s="5">
        <v>46.256525474129297</v>
      </c>
      <c r="D272" s="47">
        <v>2021</v>
      </c>
      <c r="E272" s="5" t="s">
        <v>102</v>
      </c>
    </row>
    <row r="273" spans="1:6">
      <c r="A273" s="5" t="s">
        <v>104</v>
      </c>
      <c r="B273" s="5" t="s">
        <v>144</v>
      </c>
      <c r="C273" s="5">
        <v>46.194926568758298</v>
      </c>
      <c r="D273" s="47">
        <v>2021</v>
      </c>
      <c r="E273" s="5" t="s">
        <v>96</v>
      </c>
    </row>
    <row r="274" spans="1:6">
      <c r="A274" s="5" t="s">
        <v>104</v>
      </c>
      <c r="B274" s="5" t="s">
        <v>144</v>
      </c>
      <c r="C274" s="5">
        <v>52.136877661918</v>
      </c>
      <c r="D274" s="47">
        <v>2021</v>
      </c>
      <c r="E274" s="5" t="s">
        <v>97</v>
      </c>
    </row>
    <row r="275" spans="1:6">
      <c r="A275" s="5" t="s">
        <v>104</v>
      </c>
      <c r="B275" s="5" t="s">
        <v>144</v>
      </c>
      <c r="C275" s="5">
        <v>49.225748669654799</v>
      </c>
      <c r="D275" s="47">
        <v>2021</v>
      </c>
      <c r="E275" s="5" t="s">
        <v>98</v>
      </c>
    </row>
    <row r="276" spans="1:6">
      <c r="A276" s="5" t="s">
        <v>104</v>
      </c>
      <c r="B276" s="5" t="s">
        <v>145</v>
      </c>
      <c r="C276" s="5">
        <v>51.212017753499403</v>
      </c>
      <c r="D276" s="47">
        <v>2020</v>
      </c>
      <c r="E276" s="5" t="s">
        <v>98</v>
      </c>
      <c r="F276" s="5">
        <f>AVERAGE(C276:C288)</f>
        <v>51.411855623958793</v>
      </c>
    </row>
    <row r="277" spans="1:6">
      <c r="A277" s="5" t="s">
        <v>104</v>
      </c>
      <c r="B277" s="5" t="s">
        <v>145</v>
      </c>
      <c r="C277" s="5">
        <v>49.527738943635498</v>
      </c>
      <c r="D277" s="47">
        <v>2020</v>
      </c>
      <c r="E277" s="5" t="s">
        <v>99</v>
      </c>
    </row>
    <row r="278" spans="1:6">
      <c r="A278" s="5" t="s">
        <v>104</v>
      </c>
      <c r="B278" s="5" t="s">
        <v>145</v>
      </c>
      <c r="C278" s="5">
        <v>54.121874483217098</v>
      </c>
      <c r="D278" s="47">
        <v>2020</v>
      </c>
      <c r="E278" s="5" t="s">
        <v>100</v>
      </c>
    </row>
    <row r="279" spans="1:6">
      <c r="A279" s="5" t="s">
        <v>104</v>
      </c>
      <c r="B279" s="5" t="s">
        <v>145</v>
      </c>
      <c r="C279" s="5">
        <v>48.594204323072297</v>
      </c>
      <c r="D279" s="47">
        <v>2020</v>
      </c>
      <c r="E279" s="5" t="s">
        <v>101</v>
      </c>
    </row>
    <row r="280" spans="1:6">
      <c r="A280" s="5" t="s">
        <v>104</v>
      </c>
      <c r="B280" s="5" t="s">
        <v>145</v>
      </c>
      <c r="C280" s="5">
        <v>51.643192488262898</v>
      </c>
      <c r="D280" s="47">
        <v>2020</v>
      </c>
      <c r="E280" s="5" t="s">
        <v>92</v>
      </c>
    </row>
    <row r="281" spans="1:6">
      <c r="A281" s="5" t="s">
        <v>104</v>
      </c>
      <c r="B281" s="5" t="s">
        <v>145</v>
      </c>
      <c r="C281" s="5">
        <v>50.592379122638398</v>
      </c>
      <c r="D281" s="47">
        <v>2020</v>
      </c>
      <c r="E281" s="5" t="s">
        <v>93</v>
      </c>
    </row>
    <row r="282" spans="1:6">
      <c r="A282" s="5" t="s">
        <v>104</v>
      </c>
      <c r="B282" s="5" t="s">
        <v>145</v>
      </c>
      <c r="C282" s="5">
        <v>49.993880362372003</v>
      </c>
      <c r="D282" s="47">
        <v>2020</v>
      </c>
      <c r="E282" s="5" t="s">
        <v>94</v>
      </c>
    </row>
    <row r="283" spans="1:6">
      <c r="A283" s="5" t="s">
        <v>104</v>
      </c>
      <c r="B283" s="5" t="s">
        <v>145</v>
      </c>
      <c r="C283" s="5">
        <v>49.783353828290998</v>
      </c>
      <c r="D283" s="47">
        <v>2021</v>
      </c>
      <c r="E283" s="5" t="s">
        <v>95</v>
      </c>
    </row>
    <row r="284" spans="1:6">
      <c r="A284" s="5" t="s">
        <v>104</v>
      </c>
      <c r="B284" s="5" t="s">
        <v>145</v>
      </c>
      <c r="C284" s="5">
        <v>52.662092955841104</v>
      </c>
      <c r="D284" s="47">
        <v>2021</v>
      </c>
      <c r="E284" s="5" t="s">
        <v>103</v>
      </c>
    </row>
    <row r="285" spans="1:6">
      <c r="A285" s="5" t="s">
        <v>104</v>
      </c>
      <c r="B285" s="5" t="s">
        <v>145</v>
      </c>
      <c r="C285" s="5">
        <v>52.0113623047598</v>
      </c>
      <c r="D285" s="47">
        <v>2021</v>
      </c>
      <c r="E285" s="5" t="s">
        <v>102</v>
      </c>
    </row>
    <row r="286" spans="1:6">
      <c r="A286" s="5" t="s">
        <v>104</v>
      </c>
      <c r="B286" s="5" t="s">
        <v>145</v>
      </c>
      <c r="C286" s="5">
        <v>55.862891853780198</v>
      </c>
      <c r="D286" s="47">
        <v>2021</v>
      </c>
      <c r="E286" s="5" t="s">
        <v>96</v>
      </c>
    </row>
    <row r="287" spans="1:6">
      <c r="A287" s="5" t="s">
        <v>104</v>
      </c>
      <c r="B287" s="5" t="s">
        <v>145</v>
      </c>
      <c r="C287" s="5">
        <v>51.938964988293499</v>
      </c>
      <c r="D287" s="47">
        <v>2021</v>
      </c>
      <c r="E287" s="5" t="s">
        <v>97</v>
      </c>
    </row>
    <row r="288" spans="1:6">
      <c r="A288" s="5" t="s">
        <v>104</v>
      </c>
      <c r="B288" s="5" t="s">
        <v>145</v>
      </c>
      <c r="C288" s="5">
        <v>50.410169703801103</v>
      </c>
      <c r="D288" s="47">
        <v>2021</v>
      </c>
      <c r="E288" s="5" t="s">
        <v>98</v>
      </c>
    </row>
    <row r="289" spans="1:6">
      <c r="A289" s="5" t="s">
        <v>104</v>
      </c>
      <c r="B289" s="5" t="s">
        <v>146</v>
      </c>
      <c r="C289" s="5">
        <v>49.338818070404301</v>
      </c>
      <c r="D289" s="47">
        <v>2020</v>
      </c>
      <c r="E289" s="5" t="s">
        <v>98</v>
      </c>
      <c r="F289" s="5">
        <f>AVERAGE(C289:C301)</f>
        <v>45.771046188130342</v>
      </c>
    </row>
    <row r="290" spans="1:6">
      <c r="A290" s="5" t="s">
        <v>104</v>
      </c>
      <c r="B290" s="5" t="s">
        <v>146</v>
      </c>
      <c r="C290" s="5">
        <v>43.076636406769801</v>
      </c>
      <c r="D290" s="47">
        <v>2020</v>
      </c>
      <c r="E290" s="5" t="s">
        <v>99</v>
      </c>
    </row>
    <row r="291" spans="1:6">
      <c r="A291" s="5" t="s">
        <v>104</v>
      </c>
      <c r="B291" s="5" t="s">
        <v>146</v>
      </c>
      <c r="C291" s="5">
        <v>47.404194384321002</v>
      </c>
      <c r="D291" s="47">
        <v>2020</v>
      </c>
      <c r="E291" s="5" t="s">
        <v>100</v>
      </c>
    </row>
    <row r="292" spans="1:6">
      <c r="A292" s="5" t="s">
        <v>104</v>
      </c>
      <c r="B292" s="5" t="s">
        <v>146</v>
      </c>
      <c r="C292" s="5">
        <v>47.882360967528697</v>
      </c>
      <c r="D292" s="47">
        <v>2020</v>
      </c>
      <c r="E292" s="5" t="s">
        <v>101</v>
      </c>
    </row>
    <row r="293" spans="1:6">
      <c r="A293" s="5" t="s">
        <v>104</v>
      </c>
      <c r="B293" s="5" t="s">
        <v>146</v>
      </c>
      <c r="C293" s="5">
        <v>49.867809226697901</v>
      </c>
      <c r="D293" s="47">
        <v>2020</v>
      </c>
      <c r="E293" s="5" t="s">
        <v>92</v>
      </c>
    </row>
    <row r="294" spans="1:6">
      <c r="A294" s="5" t="s">
        <v>104</v>
      </c>
      <c r="B294" s="5" t="s">
        <v>146</v>
      </c>
      <c r="C294" s="5">
        <v>44.877788091525602</v>
      </c>
      <c r="D294" s="47">
        <v>2020</v>
      </c>
      <c r="E294" s="5" t="s">
        <v>93</v>
      </c>
    </row>
    <row r="295" spans="1:6">
      <c r="A295" s="5" t="s">
        <v>104</v>
      </c>
      <c r="B295" s="5" t="s">
        <v>146</v>
      </c>
      <c r="C295" s="5">
        <v>44.598059984390602</v>
      </c>
      <c r="D295" s="47">
        <v>2020</v>
      </c>
      <c r="E295" s="5" t="s">
        <v>94</v>
      </c>
    </row>
    <row r="296" spans="1:6">
      <c r="A296" s="5" t="s">
        <v>104</v>
      </c>
      <c r="B296" s="5" t="s">
        <v>146</v>
      </c>
      <c r="C296" s="5">
        <v>40.355430428019503</v>
      </c>
      <c r="D296" s="47">
        <v>2021</v>
      </c>
      <c r="E296" s="5" t="s">
        <v>95</v>
      </c>
    </row>
    <row r="297" spans="1:6">
      <c r="A297" s="5" t="s">
        <v>104</v>
      </c>
      <c r="B297" s="5" t="s">
        <v>146</v>
      </c>
      <c r="C297" s="5">
        <v>39.998740679624298</v>
      </c>
      <c r="D297" s="47">
        <v>2021</v>
      </c>
      <c r="E297" s="5" t="s">
        <v>103</v>
      </c>
    </row>
    <row r="298" spans="1:6">
      <c r="A298" s="5" t="s">
        <v>104</v>
      </c>
      <c r="B298" s="5" t="s">
        <v>146</v>
      </c>
      <c r="C298" s="5">
        <v>45.075692614937999</v>
      </c>
      <c r="D298" s="47">
        <v>2021</v>
      </c>
      <c r="E298" s="5" t="s">
        <v>102</v>
      </c>
    </row>
    <row r="299" spans="1:6">
      <c r="A299" s="5" t="s">
        <v>104</v>
      </c>
      <c r="B299" s="5" t="s">
        <v>146</v>
      </c>
      <c r="C299" s="5">
        <v>46.577446462211299</v>
      </c>
      <c r="D299" s="47">
        <v>2021</v>
      </c>
      <c r="E299" s="5" t="s">
        <v>96</v>
      </c>
    </row>
    <row r="300" spans="1:6">
      <c r="A300" s="5" t="s">
        <v>104</v>
      </c>
      <c r="B300" s="5" t="s">
        <v>146</v>
      </c>
      <c r="C300" s="5">
        <v>47.265167004162699</v>
      </c>
      <c r="D300" s="47">
        <v>2021</v>
      </c>
      <c r="E300" s="5" t="s">
        <v>97</v>
      </c>
    </row>
    <row r="301" spans="1:6">
      <c r="A301" s="5" t="s">
        <v>104</v>
      </c>
      <c r="B301" s="5" t="s">
        <v>146</v>
      </c>
      <c r="C301" s="5">
        <v>48.705456125100802</v>
      </c>
      <c r="D301" s="47">
        <v>2021</v>
      </c>
      <c r="E301" s="5" t="s">
        <v>98</v>
      </c>
    </row>
    <row r="302" spans="1:6">
      <c r="A302" s="5" t="s">
        <v>104</v>
      </c>
      <c r="B302" s="5" t="s">
        <v>147</v>
      </c>
      <c r="C302" s="5">
        <v>47.934261584113202</v>
      </c>
      <c r="D302" s="47">
        <v>2020</v>
      </c>
      <c r="E302" s="5" t="s">
        <v>97</v>
      </c>
      <c r="F302" s="5">
        <f>AVERAGE(C302:C315)</f>
        <v>52.674245626984252</v>
      </c>
    </row>
    <row r="303" spans="1:6">
      <c r="A303" s="5" t="s">
        <v>104</v>
      </c>
      <c r="B303" s="5" t="s">
        <v>147</v>
      </c>
      <c r="C303" s="5">
        <v>53.516185900949502</v>
      </c>
      <c r="D303" s="47">
        <v>2020</v>
      </c>
      <c r="E303" s="5" t="s">
        <v>98</v>
      </c>
    </row>
    <row r="304" spans="1:6">
      <c r="A304" s="5" t="s">
        <v>104</v>
      </c>
      <c r="B304" s="5" t="s">
        <v>147</v>
      </c>
      <c r="C304" s="5">
        <v>61.528651054194299</v>
      </c>
      <c r="D304" s="47">
        <v>2020</v>
      </c>
      <c r="E304" s="5" t="s">
        <v>99</v>
      </c>
    </row>
    <row r="305" spans="1:5">
      <c r="A305" s="5" t="s">
        <v>104</v>
      </c>
      <c r="B305" s="5" t="s">
        <v>147</v>
      </c>
      <c r="C305" s="5">
        <v>51.406954353512901</v>
      </c>
      <c r="D305" s="47">
        <v>2020</v>
      </c>
      <c r="E305" s="5" t="s">
        <v>100</v>
      </c>
    </row>
    <row r="306" spans="1:5">
      <c r="A306" s="5" t="s">
        <v>104</v>
      </c>
      <c r="B306" s="5" t="s">
        <v>147</v>
      </c>
      <c r="C306" s="5">
        <v>52.159962265152302</v>
      </c>
      <c r="D306" s="47">
        <v>2020</v>
      </c>
      <c r="E306" s="5" t="s">
        <v>101</v>
      </c>
    </row>
    <row r="307" spans="1:5">
      <c r="A307" s="5" t="s">
        <v>104</v>
      </c>
      <c r="B307" s="5" t="s">
        <v>147</v>
      </c>
      <c r="C307" s="5">
        <v>48.384848842328502</v>
      </c>
      <c r="D307" s="47">
        <v>2020</v>
      </c>
      <c r="E307" s="5" t="s">
        <v>92</v>
      </c>
    </row>
    <row r="308" spans="1:5">
      <c r="A308" s="5" t="s">
        <v>104</v>
      </c>
      <c r="B308" s="5" t="s">
        <v>147</v>
      </c>
      <c r="C308" s="5">
        <v>50.156188539154002</v>
      </c>
      <c r="D308" s="47">
        <v>2020</v>
      </c>
      <c r="E308" s="5" t="s">
        <v>93</v>
      </c>
    </row>
    <row r="309" spans="1:5">
      <c r="A309" s="5" t="s">
        <v>104</v>
      </c>
      <c r="B309" s="5" t="s">
        <v>147</v>
      </c>
      <c r="C309" s="5">
        <v>43.368623889707699</v>
      </c>
      <c r="D309" s="47">
        <v>2020</v>
      </c>
      <c r="E309" s="5" t="s">
        <v>94</v>
      </c>
    </row>
    <row r="310" spans="1:5">
      <c r="A310" s="5" t="s">
        <v>104</v>
      </c>
      <c r="B310" s="5" t="s">
        <v>147</v>
      </c>
      <c r="C310" s="5">
        <v>55.351076536165401</v>
      </c>
      <c r="D310" s="47">
        <v>2021</v>
      </c>
      <c r="E310" s="5" t="s">
        <v>95</v>
      </c>
    </row>
    <row r="311" spans="1:5">
      <c r="A311" s="5" t="s">
        <v>104</v>
      </c>
      <c r="B311" s="5" t="s">
        <v>147</v>
      </c>
      <c r="C311" s="5">
        <v>63.432110529012498</v>
      </c>
      <c r="D311" s="47">
        <v>2021</v>
      </c>
      <c r="E311" s="5" t="s">
        <v>103</v>
      </c>
    </row>
    <row r="312" spans="1:5">
      <c r="A312" s="5" t="s">
        <v>104</v>
      </c>
      <c r="B312" s="5" t="s">
        <v>147</v>
      </c>
      <c r="C312" s="5">
        <v>51.818342113255497</v>
      </c>
      <c r="D312" s="47">
        <v>2021</v>
      </c>
      <c r="E312" s="5" t="s">
        <v>102</v>
      </c>
    </row>
    <row r="313" spans="1:5">
      <c r="A313" s="5" t="s">
        <v>104</v>
      </c>
      <c r="B313" s="5" t="s">
        <v>147</v>
      </c>
      <c r="C313" s="5">
        <v>52.006342541757697</v>
      </c>
      <c r="D313" s="47">
        <v>2021</v>
      </c>
      <c r="E313" s="5" t="s">
        <v>96</v>
      </c>
    </row>
    <row r="314" spans="1:5">
      <c r="A314" s="5" t="s">
        <v>104</v>
      </c>
      <c r="B314" s="5" t="s">
        <v>147</v>
      </c>
      <c r="C314" s="5">
        <v>52.638970766063402</v>
      </c>
      <c r="D314" s="47">
        <v>2021</v>
      </c>
      <c r="E314" s="5" t="s">
        <v>97</v>
      </c>
    </row>
    <row r="315" spans="1:5">
      <c r="A315" s="5" t="s">
        <v>104</v>
      </c>
      <c r="B315" s="5" t="s">
        <v>147</v>
      </c>
      <c r="C315" s="5">
        <v>53.736919862412599</v>
      </c>
      <c r="D315" s="47">
        <v>2021</v>
      </c>
      <c r="E315" s="5" t="s">
        <v>98</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K26" sqref="K26"/>
    </sheetView>
  </sheetViews>
  <sheetFormatPr defaultColWidth="9" defaultRowHeight="13.8"/>
  <cols>
    <col min="1" max="1" width="6.109375" style="213" customWidth="1"/>
    <col min="2" max="2" width="7.21875" style="213" customWidth="1"/>
    <col min="3" max="3" width="11.77734375" style="213" customWidth="1"/>
    <col min="4" max="4" width="8.6640625" style="213" customWidth="1"/>
    <col min="5" max="5" width="7.21875" style="213" customWidth="1"/>
    <col min="6" max="6" width="10.33203125" style="213" customWidth="1"/>
    <col min="7" max="8" width="11.77734375" style="213" customWidth="1"/>
    <col min="9" max="9" width="6.109375" style="213" customWidth="1"/>
    <col min="10" max="10" width="8" style="213" customWidth="1"/>
    <col min="11" max="13" width="9" style="195"/>
    <col min="14" max="14" width="10" style="195" customWidth="1"/>
    <col min="15" max="15" width="11.109375" style="195" customWidth="1"/>
    <col min="16" max="16" width="9" style="195"/>
    <col min="17" max="17" width="12.44140625" style="195" customWidth="1"/>
    <col min="18" max="18" width="5.21875" style="195" bestFit="1" customWidth="1"/>
    <col min="19" max="19" width="9.77734375" style="195" customWidth="1"/>
    <col min="20" max="16384" width="9" style="195"/>
  </cols>
  <sheetData>
    <row r="1" spans="1:20" ht="14.4">
      <c r="A1" s="370" t="s">
        <v>1027</v>
      </c>
      <c r="B1" s="371"/>
      <c r="C1" s="371"/>
      <c r="D1" s="371"/>
      <c r="E1" s="371"/>
      <c r="F1" s="371"/>
      <c r="G1" s="371"/>
      <c r="H1" s="371"/>
      <c r="I1" s="371"/>
      <c r="J1" s="371"/>
      <c r="K1" s="194"/>
      <c r="L1" s="194"/>
      <c r="M1" s="194"/>
    </row>
    <row r="2" spans="1:20" ht="14.4">
      <c r="A2" s="204" t="s">
        <v>1028</v>
      </c>
      <c r="B2" s="205" t="s">
        <v>1029</v>
      </c>
      <c r="C2" s="205" t="s">
        <v>1030</v>
      </c>
      <c r="D2" s="205" t="s">
        <v>1031</v>
      </c>
      <c r="E2" s="205" t="s">
        <v>1032</v>
      </c>
      <c r="F2" s="205" t="s">
        <v>1033</v>
      </c>
      <c r="G2" s="206" t="s">
        <v>1034</v>
      </c>
      <c r="H2" s="206" t="s">
        <v>1035</v>
      </c>
      <c r="I2" s="205" t="s">
        <v>1036</v>
      </c>
      <c r="J2" s="205" t="s">
        <v>1037</v>
      </c>
      <c r="N2" s="196" t="s">
        <v>1700</v>
      </c>
      <c r="O2" s="196">
        <f>SUMIF(B3:B695,N2,G3:G695)</f>
        <v>10960.73999999998</v>
      </c>
      <c r="P2" s="196">
        <f>COUNTIF(B3:B695,N2)</f>
        <v>154</v>
      </c>
      <c r="Q2" s="196"/>
      <c r="R2" s="196"/>
      <c r="S2" s="196"/>
    </row>
    <row r="3" spans="1:20" ht="14.4">
      <c r="A3" s="204">
        <v>1</v>
      </c>
      <c r="B3" s="207" t="s">
        <v>1038</v>
      </c>
      <c r="C3" s="207" t="s">
        <v>1039</v>
      </c>
      <c r="D3" s="207" t="s">
        <v>1040</v>
      </c>
      <c r="E3" s="207" t="s">
        <v>1041</v>
      </c>
      <c r="F3" s="208">
        <v>101</v>
      </c>
      <c r="G3" s="208">
        <v>89.66</v>
      </c>
      <c r="H3" s="209">
        <v>73.09</v>
      </c>
      <c r="I3" s="204" t="s">
        <v>1042</v>
      </c>
      <c r="J3" s="204" t="s">
        <v>1043</v>
      </c>
      <c r="N3" s="196" t="s">
        <v>987</v>
      </c>
      <c r="O3" s="196">
        <f>SUMIF(B2:B696,N3,G2:G696)</f>
        <v>10448.02</v>
      </c>
      <c r="P3" s="196">
        <f>COUNTIF(B2:B696,N3)</f>
        <v>120</v>
      </c>
      <c r="Q3" s="196"/>
      <c r="R3" s="196"/>
      <c r="S3" s="196"/>
    </row>
    <row r="4" spans="1:20" ht="14.4">
      <c r="A4" s="204">
        <v>2</v>
      </c>
      <c r="B4" s="207" t="s">
        <v>1038</v>
      </c>
      <c r="C4" s="207" t="s">
        <v>1044</v>
      </c>
      <c r="D4" s="207" t="s">
        <v>1045</v>
      </c>
      <c r="E4" s="207" t="s">
        <v>1041</v>
      </c>
      <c r="F4" s="208">
        <v>102</v>
      </c>
      <c r="G4" s="208">
        <v>79.459999999999994</v>
      </c>
      <c r="H4" s="209">
        <v>64.78</v>
      </c>
      <c r="I4" s="210" t="s">
        <v>936</v>
      </c>
      <c r="J4" s="210" t="s">
        <v>110</v>
      </c>
      <c r="N4" s="196" t="s">
        <v>988</v>
      </c>
      <c r="O4" s="196">
        <f t="shared" ref="O4:O6" si="0">SUMIF(B5:B697,N4,G5:G697)</f>
        <v>11490.220000000014</v>
      </c>
      <c r="P4" s="196">
        <f t="shared" ref="P4:P6" si="1">COUNTIF(B5:B697,N4)</f>
        <v>149</v>
      </c>
      <c r="Q4" s="196"/>
      <c r="R4" s="196"/>
      <c r="S4" s="196"/>
    </row>
    <row r="5" spans="1:20" ht="14.4">
      <c r="A5" s="204">
        <v>3</v>
      </c>
      <c r="B5" s="207" t="s">
        <v>1038</v>
      </c>
      <c r="C5" s="207" t="s">
        <v>1046</v>
      </c>
      <c r="D5" s="207" t="s">
        <v>1047</v>
      </c>
      <c r="E5" s="207" t="s">
        <v>1041</v>
      </c>
      <c r="F5" s="208">
        <v>103</v>
      </c>
      <c r="G5" s="208">
        <v>44.82</v>
      </c>
      <c r="H5" s="209">
        <v>36.54</v>
      </c>
      <c r="I5" s="210" t="s">
        <v>716</v>
      </c>
      <c r="J5" s="210" t="s">
        <v>1048</v>
      </c>
      <c r="N5" s="196" t="s">
        <v>989</v>
      </c>
      <c r="O5" s="196">
        <f t="shared" si="0"/>
        <v>10487.479999999998</v>
      </c>
      <c r="P5" s="196">
        <f t="shared" si="1"/>
        <v>120</v>
      </c>
      <c r="Q5" s="196"/>
      <c r="R5" s="196"/>
      <c r="S5" s="196"/>
    </row>
    <row r="6" spans="1:20" ht="14.4">
      <c r="A6" s="204">
        <v>4</v>
      </c>
      <c r="B6" s="207" t="s">
        <v>1038</v>
      </c>
      <c r="C6" s="207" t="s">
        <v>1049</v>
      </c>
      <c r="D6" s="207" t="s">
        <v>1045</v>
      </c>
      <c r="E6" s="207" t="s">
        <v>1041</v>
      </c>
      <c r="F6" s="208">
        <v>104</v>
      </c>
      <c r="G6" s="208">
        <v>79.459999999999994</v>
      </c>
      <c r="H6" s="209">
        <v>64.78</v>
      </c>
      <c r="I6" s="210" t="s">
        <v>716</v>
      </c>
      <c r="J6" s="210" t="s">
        <v>110</v>
      </c>
      <c r="N6" s="196" t="s">
        <v>990</v>
      </c>
      <c r="O6" s="196">
        <f t="shared" si="0"/>
        <v>11529.789999999988</v>
      </c>
      <c r="P6" s="196">
        <f t="shared" si="1"/>
        <v>150</v>
      </c>
      <c r="Q6" s="196"/>
      <c r="R6" s="196"/>
      <c r="S6" s="196"/>
    </row>
    <row r="7" spans="1:20" ht="14.4">
      <c r="A7" s="204">
        <v>5</v>
      </c>
      <c r="B7" s="207" t="s">
        <v>1038</v>
      </c>
      <c r="C7" s="207" t="s">
        <v>1050</v>
      </c>
      <c r="D7" s="207" t="s">
        <v>1051</v>
      </c>
      <c r="E7" s="207" t="s">
        <v>1041</v>
      </c>
      <c r="F7" s="208">
        <v>105</v>
      </c>
      <c r="G7" s="208">
        <v>86.69</v>
      </c>
      <c r="H7" s="209">
        <v>70.67</v>
      </c>
      <c r="I7" s="204" t="s">
        <v>1042</v>
      </c>
      <c r="J7" s="210" t="s">
        <v>110</v>
      </c>
      <c r="N7" s="196"/>
      <c r="O7" s="197">
        <f>SUM(O2:O6)</f>
        <v>54916.249999999978</v>
      </c>
      <c r="P7" s="197">
        <f>SUM(P2:P6)</f>
        <v>693</v>
      </c>
      <c r="Q7" s="197"/>
      <c r="R7" s="196"/>
      <c r="S7" s="196"/>
    </row>
    <row r="8" spans="1:20" ht="14.4">
      <c r="A8" s="204">
        <v>6</v>
      </c>
      <c r="B8" s="207" t="s">
        <v>1038</v>
      </c>
      <c r="C8" s="207" t="s">
        <v>1052</v>
      </c>
      <c r="D8" s="207" t="s">
        <v>1040</v>
      </c>
      <c r="E8" s="207" t="s">
        <v>1041</v>
      </c>
      <c r="F8" s="208">
        <v>201</v>
      </c>
      <c r="G8" s="208">
        <v>89.66</v>
      </c>
      <c r="H8" s="209">
        <v>73.09</v>
      </c>
      <c r="I8" s="204" t="s">
        <v>1042</v>
      </c>
      <c r="J8" s="204" t="s">
        <v>1043</v>
      </c>
      <c r="N8" s="196"/>
      <c r="O8" s="196"/>
      <c r="P8" s="196"/>
      <c r="Q8" s="196" t="s">
        <v>991</v>
      </c>
      <c r="R8" s="196" t="s">
        <v>177</v>
      </c>
      <c r="S8" s="196" t="s">
        <v>986</v>
      </c>
    </row>
    <row r="9" spans="1:20" ht="14.4">
      <c r="A9" s="204">
        <v>7</v>
      </c>
      <c r="B9" s="207" t="s">
        <v>1038</v>
      </c>
      <c r="C9" s="207" t="s">
        <v>1053</v>
      </c>
      <c r="D9" s="207" t="s">
        <v>1045</v>
      </c>
      <c r="E9" s="207" t="s">
        <v>1041</v>
      </c>
      <c r="F9" s="208">
        <v>202</v>
      </c>
      <c r="G9" s="208">
        <v>79.459999999999994</v>
      </c>
      <c r="H9" s="209">
        <v>64.78</v>
      </c>
      <c r="I9" s="210" t="s">
        <v>716</v>
      </c>
      <c r="J9" s="210" t="s">
        <v>110</v>
      </c>
      <c r="N9" s="196" t="s">
        <v>992</v>
      </c>
      <c r="O9" s="196">
        <f>SUMIF(D3:D695,N9,G3:G702)</f>
        <v>15190.579999999987</v>
      </c>
      <c r="P9" s="196">
        <f>COUNTIF(D3:D702,N9)</f>
        <v>176</v>
      </c>
      <c r="Q9" s="196" t="s">
        <v>993</v>
      </c>
      <c r="R9" s="196" t="s">
        <v>121</v>
      </c>
      <c r="S9" s="196" t="s">
        <v>995</v>
      </c>
      <c r="T9" s="198" t="s">
        <v>996</v>
      </c>
    </row>
    <row r="10" spans="1:20" ht="14.4">
      <c r="A10" s="204">
        <v>8</v>
      </c>
      <c r="B10" s="207" t="s">
        <v>1038</v>
      </c>
      <c r="C10" s="207" t="s">
        <v>1054</v>
      </c>
      <c r="D10" s="207" t="s">
        <v>1047</v>
      </c>
      <c r="E10" s="207" t="s">
        <v>1041</v>
      </c>
      <c r="F10" s="208">
        <v>203</v>
      </c>
      <c r="G10" s="208">
        <v>44.82</v>
      </c>
      <c r="H10" s="209">
        <v>36.54</v>
      </c>
      <c r="I10" s="210" t="s">
        <v>716</v>
      </c>
      <c r="J10" s="210" t="s">
        <v>1048</v>
      </c>
      <c r="N10" s="196" t="s">
        <v>997</v>
      </c>
      <c r="O10" s="196">
        <f>SUMIF(D2:D696,N10,G2:G703)</f>
        <v>89.23</v>
      </c>
      <c r="P10" s="196">
        <f>COUNTIF(D2:D703,N10)</f>
        <v>1</v>
      </c>
      <c r="Q10" s="196">
        <v>89.23</v>
      </c>
      <c r="R10" s="195" t="s">
        <v>998</v>
      </c>
      <c r="S10" s="196" t="s">
        <v>999</v>
      </c>
      <c r="T10" s="195" t="s">
        <v>1000</v>
      </c>
    </row>
    <row r="11" spans="1:20" ht="14.4">
      <c r="A11" s="204">
        <v>9</v>
      </c>
      <c r="B11" s="207" t="s">
        <v>1038</v>
      </c>
      <c r="C11" s="207" t="s">
        <v>1055</v>
      </c>
      <c r="D11" s="207" t="s">
        <v>1047</v>
      </c>
      <c r="E11" s="207" t="s">
        <v>1041</v>
      </c>
      <c r="F11" s="208">
        <v>204</v>
      </c>
      <c r="G11" s="208">
        <v>44.82</v>
      </c>
      <c r="H11" s="209">
        <v>36.54</v>
      </c>
      <c r="I11" s="210" t="s">
        <v>716</v>
      </c>
      <c r="J11" s="210" t="s">
        <v>1048</v>
      </c>
      <c r="N11" s="196" t="s">
        <v>1001</v>
      </c>
      <c r="O11" s="196">
        <f>SUMIF(D2:D697,N11,G2:G704)</f>
        <v>10256.379999999981</v>
      </c>
      <c r="P11" s="196">
        <f>COUNTIF(D2:D704,N11)</f>
        <v>115</v>
      </c>
      <c r="Q11" s="196" t="s">
        <v>1002</v>
      </c>
      <c r="R11" s="195" t="s">
        <v>998</v>
      </c>
      <c r="S11" s="196" t="s">
        <v>999</v>
      </c>
      <c r="T11" s="195" t="s">
        <v>1000</v>
      </c>
    </row>
    <row r="12" spans="1:20" ht="14.4">
      <c r="A12" s="204">
        <v>10</v>
      </c>
      <c r="B12" s="207" t="s">
        <v>1038</v>
      </c>
      <c r="C12" s="207" t="s">
        <v>1056</v>
      </c>
      <c r="D12" s="207" t="s">
        <v>1045</v>
      </c>
      <c r="E12" s="207" t="s">
        <v>1041</v>
      </c>
      <c r="F12" s="208">
        <v>205</v>
      </c>
      <c r="G12" s="208">
        <v>79.459999999999994</v>
      </c>
      <c r="H12" s="209">
        <v>64.78</v>
      </c>
      <c r="I12" s="210" t="s">
        <v>716</v>
      </c>
      <c r="J12" s="210" t="s">
        <v>110</v>
      </c>
      <c r="N12" s="196" t="s">
        <v>1003</v>
      </c>
      <c r="O12" s="196">
        <f>SUMIF(D2:D698,N12,G2:G705)</f>
        <v>141.71</v>
      </c>
      <c r="P12" s="196">
        <f>COUNTIF(D2:D705,N12)</f>
        <v>3</v>
      </c>
      <c r="Q12" s="196" t="s">
        <v>1004</v>
      </c>
      <c r="R12" s="196" t="s">
        <v>994</v>
      </c>
      <c r="S12" s="196" t="s">
        <v>1005</v>
      </c>
    </row>
    <row r="13" spans="1:20" ht="14.4">
      <c r="A13" s="204">
        <v>11</v>
      </c>
      <c r="B13" s="207" t="s">
        <v>1038</v>
      </c>
      <c r="C13" s="207" t="s">
        <v>1057</v>
      </c>
      <c r="D13" s="207" t="s">
        <v>1051</v>
      </c>
      <c r="E13" s="207" t="s">
        <v>1041</v>
      </c>
      <c r="F13" s="208">
        <v>206</v>
      </c>
      <c r="G13" s="208">
        <v>86.69</v>
      </c>
      <c r="H13" s="209">
        <v>70.67</v>
      </c>
      <c r="I13" s="204" t="s">
        <v>1042</v>
      </c>
      <c r="J13" s="210" t="s">
        <v>110</v>
      </c>
      <c r="N13" s="196" t="s">
        <v>1006</v>
      </c>
      <c r="O13" s="196">
        <f>SUMIF(D2:D699,N13,G2:G706)</f>
        <v>15501.839999999991</v>
      </c>
      <c r="P13" s="196">
        <f>COUNTIF(D2:D706,N13)</f>
        <v>177</v>
      </c>
      <c r="Q13" s="196" t="s">
        <v>1007</v>
      </c>
      <c r="R13" s="196" t="s">
        <v>994</v>
      </c>
      <c r="S13" s="196" t="s">
        <v>995</v>
      </c>
    </row>
    <row r="14" spans="1:20" ht="14.4">
      <c r="A14" s="204">
        <v>12</v>
      </c>
      <c r="B14" s="207" t="s">
        <v>1038</v>
      </c>
      <c r="C14" s="207" t="s">
        <v>1058</v>
      </c>
      <c r="D14" s="207" t="s">
        <v>1040</v>
      </c>
      <c r="E14" s="207" t="s">
        <v>1041</v>
      </c>
      <c r="F14" s="208">
        <v>301</v>
      </c>
      <c r="G14" s="208">
        <v>89.66</v>
      </c>
      <c r="H14" s="209">
        <v>73.09</v>
      </c>
      <c r="I14" s="204" t="s">
        <v>1042</v>
      </c>
      <c r="J14" s="204" t="s">
        <v>1043</v>
      </c>
      <c r="N14" s="196" t="s">
        <v>1008</v>
      </c>
      <c r="O14" s="196">
        <f>SUMIF(D2:D700,N14,G2:G707)</f>
        <v>8868.620000000019</v>
      </c>
      <c r="P14" s="196">
        <f>COUNTIF(D2:D707,N14)</f>
        <v>112</v>
      </c>
      <c r="Q14" s="196" t="s">
        <v>1009</v>
      </c>
      <c r="R14" s="196" t="s">
        <v>994</v>
      </c>
      <c r="S14" s="196" t="s">
        <v>995</v>
      </c>
    </row>
    <row r="15" spans="1:20" ht="14.4">
      <c r="A15" s="204">
        <v>13</v>
      </c>
      <c r="B15" s="207" t="s">
        <v>1038</v>
      </c>
      <c r="C15" s="207" t="s">
        <v>1059</v>
      </c>
      <c r="D15" s="207" t="s">
        <v>1045</v>
      </c>
      <c r="E15" s="207" t="s">
        <v>1041</v>
      </c>
      <c r="F15" s="208">
        <v>302</v>
      </c>
      <c r="G15" s="208">
        <v>79.459999999999994</v>
      </c>
      <c r="H15" s="209">
        <v>64.78</v>
      </c>
      <c r="I15" s="210" t="s">
        <v>716</v>
      </c>
      <c r="J15" s="210" t="s">
        <v>110</v>
      </c>
      <c r="N15" s="196" t="s">
        <v>1010</v>
      </c>
      <c r="O15" s="196">
        <f>SUMIF(D2:D701,N15,G2:G708)</f>
        <v>4867.8899999999976</v>
      </c>
      <c r="P15" s="196">
        <f>COUNTIF(D2:D708,N15)</f>
        <v>109</v>
      </c>
      <c r="Q15" s="196" t="s">
        <v>1011</v>
      </c>
      <c r="R15" s="196" t="s">
        <v>994</v>
      </c>
      <c r="S15" s="196" t="s">
        <v>1005</v>
      </c>
    </row>
    <row r="16" spans="1:20" ht="14.4">
      <c r="A16" s="204">
        <v>14</v>
      </c>
      <c r="B16" s="207" t="s">
        <v>1038</v>
      </c>
      <c r="C16" s="207" t="s">
        <v>1060</v>
      </c>
      <c r="D16" s="207" t="s">
        <v>1047</v>
      </c>
      <c r="E16" s="207" t="s">
        <v>1041</v>
      </c>
      <c r="F16" s="208">
        <v>303</v>
      </c>
      <c r="G16" s="208">
        <v>44.82</v>
      </c>
      <c r="H16" s="209">
        <v>36.54</v>
      </c>
      <c r="I16" s="210" t="s">
        <v>716</v>
      </c>
      <c r="J16" s="210" t="s">
        <v>1048</v>
      </c>
      <c r="N16" s="196"/>
      <c r="O16" s="197">
        <f>SUM(O9:O15)</f>
        <v>54916.249999999971</v>
      </c>
      <c r="P16" s="197">
        <f>SUM(P9:P15)</f>
        <v>693</v>
      </c>
      <c r="Q16" s="197"/>
      <c r="R16" s="196"/>
      <c r="S16" s="196"/>
    </row>
    <row r="17" spans="1:20" ht="14.4">
      <c r="A17" s="204">
        <v>15</v>
      </c>
      <c r="B17" s="207" t="s">
        <v>1038</v>
      </c>
      <c r="C17" s="207" t="s">
        <v>1061</v>
      </c>
      <c r="D17" s="207" t="s">
        <v>1047</v>
      </c>
      <c r="E17" s="207" t="s">
        <v>1041</v>
      </c>
      <c r="F17" s="208">
        <v>304</v>
      </c>
      <c r="G17" s="208">
        <v>44.82</v>
      </c>
      <c r="H17" s="209">
        <v>36.54</v>
      </c>
      <c r="I17" s="210" t="s">
        <v>716</v>
      </c>
      <c r="J17" s="210" t="s">
        <v>1048</v>
      </c>
      <c r="T17" s="195">
        <f>P15+P12</f>
        <v>112</v>
      </c>
    </row>
    <row r="18" spans="1:20" ht="14.4">
      <c r="A18" s="204">
        <v>16</v>
      </c>
      <c r="B18" s="207" t="s">
        <v>1038</v>
      </c>
      <c r="C18" s="207" t="s">
        <v>1062</v>
      </c>
      <c r="D18" s="207" t="s">
        <v>1045</v>
      </c>
      <c r="E18" s="207" t="s">
        <v>1041</v>
      </c>
      <c r="F18" s="208">
        <v>305</v>
      </c>
      <c r="G18" s="208">
        <v>79.459999999999994</v>
      </c>
      <c r="H18" s="209">
        <v>64.78</v>
      </c>
      <c r="I18" s="210" t="s">
        <v>716</v>
      </c>
      <c r="J18" s="210" t="s">
        <v>110</v>
      </c>
      <c r="T18" s="195">
        <f>P9+P13+P14</f>
        <v>465</v>
      </c>
    </row>
    <row r="19" spans="1:20" ht="14.4">
      <c r="A19" s="204">
        <v>17</v>
      </c>
      <c r="B19" s="207" t="s">
        <v>1038</v>
      </c>
      <c r="C19" s="207" t="s">
        <v>1063</v>
      </c>
      <c r="D19" s="207" t="s">
        <v>1051</v>
      </c>
      <c r="E19" s="207" t="s">
        <v>1041</v>
      </c>
      <c r="F19" s="208">
        <v>306</v>
      </c>
      <c r="G19" s="208">
        <v>86.69</v>
      </c>
      <c r="H19" s="209">
        <v>70.67</v>
      </c>
      <c r="I19" s="204" t="s">
        <v>1042</v>
      </c>
      <c r="J19" s="210" t="s">
        <v>110</v>
      </c>
      <c r="T19" s="195">
        <f>P10+P11</f>
        <v>116</v>
      </c>
    </row>
    <row r="20" spans="1:20" ht="14.4">
      <c r="A20" s="204">
        <v>18</v>
      </c>
      <c r="B20" s="207" t="s">
        <v>1038</v>
      </c>
      <c r="C20" s="207" t="s">
        <v>1064</v>
      </c>
      <c r="D20" s="207" t="s">
        <v>1040</v>
      </c>
      <c r="E20" s="207" t="s">
        <v>1041</v>
      </c>
      <c r="F20" s="208">
        <v>401</v>
      </c>
      <c r="G20" s="208">
        <v>89.66</v>
      </c>
      <c r="H20" s="209">
        <v>73.09</v>
      </c>
      <c r="I20" s="204" t="s">
        <v>1042</v>
      </c>
      <c r="J20" s="204" t="s">
        <v>1043</v>
      </c>
    </row>
    <row r="21" spans="1:20" ht="14.4">
      <c r="A21" s="204">
        <v>19</v>
      </c>
      <c r="B21" s="207" t="s">
        <v>1038</v>
      </c>
      <c r="C21" s="207" t="s">
        <v>1065</v>
      </c>
      <c r="D21" s="207" t="s">
        <v>1045</v>
      </c>
      <c r="E21" s="207" t="s">
        <v>1041</v>
      </c>
      <c r="F21" s="208">
        <v>402</v>
      </c>
      <c r="G21" s="208">
        <v>79.459999999999994</v>
      </c>
      <c r="H21" s="209">
        <v>64.78</v>
      </c>
      <c r="I21" s="210" t="s">
        <v>716</v>
      </c>
      <c r="J21" s="210" t="s">
        <v>110</v>
      </c>
    </row>
    <row r="22" spans="1:20" ht="14.4">
      <c r="A22" s="204">
        <v>20</v>
      </c>
      <c r="B22" s="207" t="s">
        <v>1038</v>
      </c>
      <c r="C22" s="207" t="s">
        <v>1066</v>
      </c>
      <c r="D22" s="207" t="s">
        <v>1047</v>
      </c>
      <c r="E22" s="207" t="s">
        <v>1041</v>
      </c>
      <c r="F22" s="208">
        <v>403</v>
      </c>
      <c r="G22" s="208">
        <v>44.82</v>
      </c>
      <c r="H22" s="209">
        <v>36.54</v>
      </c>
      <c r="I22" s="210" t="s">
        <v>716</v>
      </c>
      <c r="J22" s="210" t="s">
        <v>1048</v>
      </c>
    </row>
    <row r="23" spans="1:20" ht="14.4">
      <c r="A23" s="204">
        <v>21</v>
      </c>
      <c r="B23" s="207" t="s">
        <v>1038</v>
      </c>
      <c r="C23" s="207" t="s">
        <v>1067</v>
      </c>
      <c r="D23" s="207" t="s">
        <v>1047</v>
      </c>
      <c r="E23" s="207" t="s">
        <v>1041</v>
      </c>
      <c r="F23" s="208">
        <v>404</v>
      </c>
      <c r="G23" s="208">
        <v>44.82</v>
      </c>
      <c r="H23" s="209">
        <v>36.54</v>
      </c>
      <c r="I23" s="210" t="s">
        <v>716</v>
      </c>
      <c r="J23" s="210" t="s">
        <v>1048</v>
      </c>
    </row>
    <row r="24" spans="1:20" ht="14.4">
      <c r="A24" s="204">
        <v>22</v>
      </c>
      <c r="B24" s="207" t="s">
        <v>1038</v>
      </c>
      <c r="C24" s="207" t="s">
        <v>1068</v>
      </c>
      <c r="D24" s="207" t="s">
        <v>1045</v>
      </c>
      <c r="E24" s="207" t="s">
        <v>1041</v>
      </c>
      <c r="F24" s="208">
        <v>405</v>
      </c>
      <c r="G24" s="208">
        <v>79.459999999999994</v>
      </c>
      <c r="H24" s="209">
        <v>64.78</v>
      </c>
      <c r="I24" s="210" t="s">
        <v>716</v>
      </c>
      <c r="J24" s="210" t="s">
        <v>110</v>
      </c>
    </row>
    <row r="25" spans="1:20" ht="14.4">
      <c r="A25" s="204">
        <v>23</v>
      </c>
      <c r="B25" s="207" t="s">
        <v>1038</v>
      </c>
      <c r="C25" s="207" t="s">
        <v>1069</v>
      </c>
      <c r="D25" s="207" t="s">
        <v>1051</v>
      </c>
      <c r="E25" s="207" t="s">
        <v>1041</v>
      </c>
      <c r="F25" s="208">
        <v>406</v>
      </c>
      <c r="G25" s="208">
        <v>86.69</v>
      </c>
      <c r="H25" s="209">
        <v>70.67</v>
      </c>
      <c r="I25" s="204" t="s">
        <v>1042</v>
      </c>
      <c r="J25" s="210" t="s">
        <v>110</v>
      </c>
    </row>
    <row r="26" spans="1:20" ht="14.4">
      <c r="A26" s="204">
        <v>24</v>
      </c>
      <c r="B26" s="207" t="s">
        <v>1038</v>
      </c>
      <c r="C26" s="207" t="s">
        <v>1070</v>
      </c>
      <c r="D26" s="207" t="s">
        <v>1040</v>
      </c>
      <c r="E26" s="207" t="s">
        <v>1041</v>
      </c>
      <c r="F26" s="208">
        <v>501</v>
      </c>
      <c r="G26" s="208">
        <v>89.66</v>
      </c>
      <c r="H26" s="209">
        <v>73.09</v>
      </c>
      <c r="I26" s="204" t="s">
        <v>1042</v>
      </c>
      <c r="J26" s="204" t="s">
        <v>1043</v>
      </c>
    </row>
    <row r="27" spans="1:20" ht="14.4">
      <c r="A27" s="204">
        <v>25</v>
      </c>
      <c r="B27" s="207" t="s">
        <v>1038</v>
      </c>
      <c r="C27" s="207" t="s">
        <v>1071</v>
      </c>
      <c r="D27" s="207" t="s">
        <v>1045</v>
      </c>
      <c r="E27" s="207" t="s">
        <v>1041</v>
      </c>
      <c r="F27" s="208">
        <v>502</v>
      </c>
      <c r="G27" s="208">
        <v>79.459999999999994</v>
      </c>
      <c r="H27" s="209">
        <v>64.78</v>
      </c>
      <c r="I27" s="210" t="s">
        <v>716</v>
      </c>
      <c r="J27" s="210" t="s">
        <v>110</v>
      </c>
    </row>
    <row r="28" spans="1:20" ht="14.4">
      <c r="A28" s="204">
        <v>26</v>
      </c>
      <c r="B28" s="207" t="s">
        <v>1038</v>
      </c>
      <c r="C28" s="207" t="s">
        <v>1072</v>
      </c>
      <c r="D28" s="207" t="s">
        <v>1047</v>
      </c>
      <c r="E28" s="207" t="s">
        <v>1041</v>
      </c>
      <c r="F28" s="208">
        <v>503</v>
      </c>
      <c r="G28" s="208">
        <v>44.82</v>
      </c>
      <c r="H28" s="209">
        <v>36.54</v>
      </c>
      <c r="I28" s="210" t="s">
        <v>716</v>
      </c>
      <c r="J28" s="210" t="s">
        <v>1048</v>
      </c>
    </row>
    <row r="29" spans="1:20" ht="14.4">
      <c r="A29" s="204">
        <v>27</v>
      </c>
      <c r="B29" s="207" t="s">
        <v>1038</v>
      </c>
      <c r="C29" s="207" t="s">
        <v>1073</v>
      </c>
      <c r="D29" s="207" t="s">
        <v>1047</v>
      </c>
      <c r="E29" s="207" t="s">
        <v>1041</v>
      </c>
      <c r="F29" s="208">
        <v>504</v>
      </c>
      <c r="G29" s="208">
        <v>44.82</v>
      </c>
      <c r="H29" s="209">
        <v>36.54</v>
      </c>
      <c r="I29" s="210" t="s">
        <v>716</v>
      </c>
      <c r="J29" s="210" t="s">
        <v>1048</v>
      </c>
    </row>
    <row r="30" spans="1:20" ht="14.4">
      <c r="A30" s="204">
        <v>28</v>
      </c>
      <c r="B30" s="207" t="s">
        <v>1038</v>
      </c>
      <c r="C30" s="207" t="s">
        <v>1074</v>
      </c>
      <c r="D30" s="207" t="s">
        <v>1045</v>
      </c>
      <c r="E30" s="207" t="s">
        <v>1041</v>
      </c>
      <c r="F30" s="208">
        <v>505</v>
      </c>
      <c r="G30" s="208">
        <v>79.459999999999994</v>
      </c>
      <c r="H30" s="209">
        <v>64.78</v>
      </c>
      <c r="I30" s="210" t="s">
        <v>716</v>
      </c>
      <c r="J30" s="210" t="s">
        <v>110</v>
      </c>
    </row>
    <row r="31" spans="1:20" ht="14.4">
      <c r="A31" s="204">
        <v>29</v>
      </c>
      <c r="B31" s="207" t="s">
        <v>1038</v>
      </c>
      <c r="C31" s="207" t="s">
        <v>1075</v>
      </c>
      <c r="D31" s="207" t="s">
        <v>1051</v>
      </c>
      <c r="E31" s="207" t="s">
        <v>1041</v>
      </c>
      <c r="F31" s="208">
        <v>506</v>
      </c>
      <c r="G31" s="208">
        <v>86.69</v>
      </c>
      <c r="H31" s="209">
        <v>70.67</v>
      </c>
      <c r="I31" s="204" t="s">
        <v>1042</v>
      </c>
      <c r="J31" s="210" t="s">
        <v>110</v>
      </c>
    </row>
    <row r="32" spans="1:20" ht="14.4">
      <c r="A32" s="204">
        <v>30</v>
      </c>
      <c r="B32" s="207" t="s">
        <v>1038</v>
      </c>
      <c r="C32" s="207" t="s">
        <v>1076</v>
      </c>
      <c r="D32" s="207" t="s">
        <v>1040</v>
      </c>
      <c r="E32" s="207" t="s">
        <v>1041</v>
      </c>
      <c r="F32" s="208">
        <v>601</v>
      </c>
      <c r="G32" s="208">
        <v>89.66</v>
      </c>
      <c r="H32" s="209">
        <v>73.09</v>
      </c>
      <c r="I32" s="204" t="s">
        <v>1042</v>
      </c>
      <c r="J32" s="204" t="s">
        <v>1043</v>
      </c>
    </row>
    <row r="33" spans="1:10" ht="14.4">
      <c r="A33" s="204">
        <v>31</v>
      </c>
      <c r="B33" s="207" t="s">
        <v>1038</v>
      </c>
      <c r="C33" s="207" t="s">
        <v>1077</v>
      </c>
      <c r="D33" s="207" t="s">
        <v>1045</v>
      </c>
      <c r="E33" s="207" t="s">
        <v>1041</v>
      </c>
      <c r="F33" s="208">
        <v>602</v>
      </c>
      <c r="G33" s="208">
        <v>79.459999999999994</v>
      </c>
      <c r="H33" s="209">
        <v>64.78</v>
      </c>
      <c r="I33" s="210" t="s">
        <v>716</v>
      </c>
      <c r="J33" s="210" t="s">
        <v>110</v>
      </c>
    </row>
    <row r="34" spans="1:10" ht="14.4">
      <c r="A34" s="204">
        <v>32</v>
      </c>
      <c r="B34" s="207" t="s">
        <v>1038</v>
      </c>
      <c r="C34" s="207" t="s">
        <v>1078</v>
      </c>
      <c r="D34" s="207" t="s">
        <v>1047</v>
      </c>
      <c r="E34" s="207" t="s">
        <v>1041</v>
      </c>
      <c r="F34" s="208">
        <v>603</v>
      </c>
      <c r="G34" s="208">
        <v>44.82</v>
      </c>
      <c r="H34" s="209">
        <v>36.54</v>
      </c>
      <c r="I34" s="210" t="s">
        <v>716</v>
      </c>
      <c r="J34" s="210" t="s">
        <v>1048</v>
      </c>
    </row>
    <row r="35" spans="1:10" ht="14.4">
      <c r="A35" s="204">
        <v>33</v>
      </c>
      <c r="B35" s="207" t="s">
        <v>1038</v>
      </c>
      <c r="C35" s="207" t="s">
        <v>1079</v>
      </c>
      <c r="D35" s="207" t="s">
        <v>1047</v>
      </c>
      <c r="E35" s="207" t="s">
        <v>1041</v>
      </c>
      <c r="F35" s="208">
        <v>604</v>
      </c>
      <c r="G35" s="208">
        <v>44.82</v>
      </c>
      <c r="H35" s="209">
        <v>36.54</v>
      </c>
      <c r="I35" s="210" t="s">
        <v>716</v>
      </c>
      <c r="J35" s="210" t="s">
        <v>1048</v>
      </c>
    </row>
    <row r="36" spans="1:10" ht="14.4">
      <c r="A36" s="204">
        <v>34</v>
      </c>
      <c r="B36" s="207" t="s">
        <v>1038</v>
      </c>
      <c r="C36" s="207" t="s">
        <v>1080</v>
      </c>
      <c r="D36" s="207" t="s">
        <v>1045</v>
      </c>
      <c r="E36" s="207" t="s">
        <v>1041</v>
      </c>
      <c r="F36" s="208">
        <v>605</v>
      </c>
      <c r="G36" s="208">
        <v>79.459999999999994</v>
      </c>
      <c r="H36" s="209">
        <v>64.78</v>
      </c>
      <c r="I36" s="210" t="s">
        <v>716</v>
      </c>
      <c r="J36" s="210" t="s">
        <v>110</v>
      </c>
    </row>
    <row r="37" spans="1:10" ht="14.4">
      <c r="A37" s="204">
        <v>35</v>
      </c>
      <c r="B37" s="207" t="s">
        <v>1038</v>
      </c>
      <c r="C37" s="207" t="s">
        <v>1081</v>
      </c>
      <c r="D37" s="207" t="s">
        <v>1051</v>
      </c>
      <c r="E37" s="207" t="s">
        <v>1041</v>
      </c>
      <c r="F37" s="208">
        <v>606</v>
      </c>
      <c r="G37" s="208">
        <v>86.69</v>
      </c>
      <c r="H37" s="209">
        <v>70.67</v>
      </c>
      <c r="I37" s="204" t="s">
        <v>1042</v>
      </c>
      <c r="J37" s="210" t="s">
        <v>110</v>
      </c>
    </row>
    <row r="38" spans="1:10" ht="14.4">
      <c r="A38" s="204">
        <v>36</v>
      </c>
      <c r="B38" s="207" t="s">
        <v>1038</v>
      </c>
      <c r="C38" s="207" t="s">
        <v>1082</v>
      </c>
      <c r="D38" s="207" t="s">
        <v>1040</v>
      </c>
      <c r="E38" s="207" t="s">
        <v>1041</v>
      </c>
      <c r="F38" s="208">
        <v>701</v>
      </c>
      <c r="G38" s="208">
        <v>89.66</v>
      </c>
      <c r="H38" s="209">
        <v>73.09</v>
      </c>
      <c r="I38" s="204" t="s">
        <v>1042</v>
      </c>
      <c r="J38" s="204" t="s">
        <v>1043</v>
      </c>
    </row>
    <row r="39" spans="1:10" ht="14.4">
      <c r="A39" s="204">
        <v>37</v>
      </c>
      <c r="B39" s="207" t="s">
        <v>1038</v>
      </c>
      <c r="C39" s="207" t="s">
        <v>1083</v>
      </c>
      <c r="D39" s="207" t="s">
        <v>1045</v>
      </c>
      <c r="E39" s="207" t="s">
        <v>1041</v>
      </c>
      <c r="F39" s="208">
        <v>702</v>
      </c>
      <c r="G39" s="208">
        <v>79.459999999999994</v>
      </c>
      <c r="H39" s="209">
        <v>64.78</v>
      </c>
      <c r="I39" s="210" t="s">
        <v>716</v>
      </c>
      <c r="J39" s="210" t="s">
        <v>110</v>
      </c>
    </row>
    <row r="40" spans="1:10" ht="14.4">
      <c r="A40" s="204">
        <v>38</v>
      </c>
      <c r="B40" s="207" t="s">
        <v>1038</v>
      </c>
      <c r="C40" s="207" t="s">
        <v>1084</v>
      </c>
      <c r="D40" s="207" t="s">
        <v>1047</v>
      </c>
      <c r="E40" s="207" t="s">
        <v>1041</v>
      </c>
      <c r="F40" s="208">
        <v>703</v>
      </c>
      <c r="G40" s="208">
        <v>44.82</v>
      </c>
      <c r="H40" s="209">
        <v>36.54</v>
      </c>
      <c r="I40" s="210" t="s">
        <v>716</v>
      </c>
      <c r="J40" s="210" t="s">
        <v>1048</v>
      </c>
    </row>
    <row r="41" spans="1:10" ht="14.4">
      <c r="A41" s="204">
        <v>39</v>
      </c>
      <c r="B41" s="207" t="s">
        <v>1038</v>
      </c>
      <c r="C41" s="207" t="s">
        <v>1085</v>
      </c>
      <c r="D41" s="207" t="s">
        <v>1047</v>
      </c>
      <c r="E41" s="207" t="s">
        <v>1041</v>
      </c>
      <c r="F41" s="208">
        <v>704</v>
      </c>
      <c r="G41" s="208">
        <v>44.82</v>
      </c>
      <c r="H41" s="209">
        <v>36.54</v>
      </c>
      <c r="I41" s="210" t="s">
        <v>716</v>
      </c>
      <c r="J41" s="210" t="s">
        <v>1048</v>
      </c>
    </row>
    <row r="42" spans="1:10" ht="14.4">
      <c r="A42" s="204">
        <v>40</v>
      </c>
      <c r="B42" s="207" t="s">
        <v>1038</v>
      </c>
      <c r="C42" s="207" t="s">
        <v>1086</v>
      </c>
      <c r="D42" s="207" t="s">
        <v>1045</v>
      </c>
      <c r="E42" s="207" t="s">
        <v>1041</v>
      </c>
      <c r="F42" s="208">
        <v>705</v>
      </c>
      <c r="G42" s="208">
        <v>79.459999999999994</v>
      </c>
      <c r="H42" s="209">
        <v>64.78</v>
      </c>
      <c r="I42" s="210" t="s">
        <v>716</v>
      </c>
      <c r="J42" s="210" t="s">
        <v>110</v>
      </c>
    </row>
    <row r="43" spans="1:10" ht="14.4">
      <c r="A43" s="204">
        <v>41</v>
      </c>
      <c r="B43" s="207" t="s">
        <v>1038</v>
      </c>
      <c r="C43" s="207" t="s">
        <v>1087</v>
      </c>
      <c r="D43" s="207" t="s">
        <v>1051</v>
      </c>
      <c r="E43" s="207" t="s">
        <v>1041</v>
      </c>
      <c r="F43" s="208">
        <v>706</v>
      </c>
      <c r="G43" s="208">
        <v>86.69</v>
      </c>
      <c r="H43" s="209">
        <v>70.67</v>
      </c>
      <c r="I43" s="204" t="s">
        <v>1042</v>
      </c>
      <c r="J43" s="210" t="s">
        <v>110</v>
      </c>
    </row>
    <row r="44" spans="1:10" ht="14.4">
      <c r="A44" s="204">
        <v>42</v>
      </c>
      <c r="B44" s="207" t="s">
        <v>1038</v>
      </c>
      <c r="C44" s="207" t="s">
        <v>1088</v>
      </c>
      <c r="D44" s="207" t="s">
        <v>1040</v>
      </c>
      <c r="E44" s="207" t="s">
        <v>1041</v>
      </c>
      <c r="F44" s="208">
        <v>801</v>
      </c>
      <c r="G44" s="208">
        <v>89.66</v>
      </c>
      <c r="H44" s="209">
        <v>73.09</v>
      </c>
      <c r="I44" s="204" t="s">
        <v>1042</v>
      </c>
      <c r="J44" s="204" t="s">
        <v>1043</v>
      </c>
    </row>
    <row r="45" spans="1:10" ht="14.4">
      <c r="A45" s="204">
        <v>43</v>
      </c>
      <c r="B45" s="207" t="s">
        <v>1038</v>
      </c>
      <c r="C45" s="207" t="s">
        <v>1089</v>
      </c>
      <c r="D45" s="207" t="s">
        <v>1045</v>
      </c>
      <c r="E45" s="207" t="s">
        <v>1041</v>
      </c>
      <c r="F45" s="208">
        <v>802</v>
      </c>
      <c r="G45" s="208">
        <v>79.459999999999994</v>
      </c>
      <c r="H45" s="209">
        <v>64.78</v>
      </c>
      <c r="I45" s="210" t="s">
        <v>716</v>
      </c>
      <c r="J45" s="210" t="s">
        <v>110</v>
      </c>
    </row>
    <row r="46" spans="1:10" ht="14.4">
      <c r="A46" s="204">
        <v>44</v>
      </c>
      <c r="B46" s="207" t="s">
        <v>1038</v>
      </c>
      <c r="C46" s="207" t="s">
        <v>1090</v>
      </c>
      <c r="D46" s="207" t="s">
        <v>1047</v>
      </c>
      <c r="E46" s="207" t="s">
        <v>1041</v>
      </c>
      <c r="F46" s="208">
        <v>803</v>
      </c>
      <c r="G46" s="208">
        <v>44.82</v>
      </c>
      <c r="H46" s="209">
        <v>36.54</v>
      </c>
      <c r="I46" s="210" t="s">
        <v>716</v>
      </c>
      <c r="J46" s="210" t="s">
        <v>1048</v>
      </c>
    </row>
    <row r="47" spans="1:10" ht="14.4">
      <c r="A47" s="204">
        <v>45</v>
      </c>
      <c r="B47" s="207" t="s">
        <v>1038</v>
      </c>
      <c r="C47" s="207" t="s">
        <v>1091</v>
      </c>
      <c r="D47" s="207" t="s">
        <v>1047</v>
      </c>
      <c r="E47" s="207" t="s">
        <v>1041</v>
      </c>
      <c r="F47" s="208">
        <v>804</v>
      </c>
      <c r="G47" s="208">
        <v>44.82</v>
      </c>
      <c r="H47" s="209">
        <v>36.54</v>
      </c>
      <c r="I47" s="210" t="s">
        <v>716</v>
      </c>
      <c r="J47" s="210" t="s">
        <v>1048</v>
      </c>
    </row>
    <row r="48" spans="1:10" ht="14.4">
      <c r="A48" s="204">
        <v>46</v>
      </c>
      <c r="B48" s="207" t="s">
        <v>1038</v>
      </c>
      <c r="C48" s="207" t="s">
        <v>1092</v>
      </c>
      <c r="D48" s="207" t="s">
        <v>1045</v>
      </c>
      <c r="E48" s="207" t="s">
        <v>1041</v>
      </c>
      <c r="F48" s="208">
        <v>805</v>
      </c>
      <c r="G48" s="208">
        <v>79.459999999999994</v>
      </c>
      <c r="H48" s="209">
        <v>64.78</v>
      </c>
      <c r="I48" s="210" t="s">
        <v>716</v>
      </c>
      <c r="J48" s="210" t="s">
        <v>110</v>
      </c>
    </row>
    <row r="49" spans="1:10" ht="14.4">
      <c r="A49" s="204">
        <v>47</v>
      </c>
      <c r="B49" s="207" t="s">
        <v>1038</v>
      </c>
      <c r="C49" s="207" t="s">
        <v>1093</v>
      </c>
      <c r="D49" s="207" t="s">
        <v>1051</v>
      </c>
      <c r="E49" s="207" t="s">
        <v>1041</v>
      </c>
      <c r="F49" s="208">
        <v>806</v>
      </c>
      <c r="G49" s="208">
        <v>86.69</v>
      </c>
      <c r="H49" s="209">
        <v>70.67</v>
      </c>
      <c r="I49" s="204" t="s">
        <v>1042</v>
      </c>
      <c r="J49" s="210" t="s">
        <v>110</v>
      </c>
    </row>
    <row r="50" spans="1:10" ht="14.4">
      <c r="A50" s="204">
        <v>48</v>
      </c>
      <c r="B50" s="207" t="s">
        <v>1038</v>
      </c>
      <c r="C50" s="207" t="s">
        <v>1094</v>
      </c>
      <c r="D50" s="207" t="s">
        <v>1040</v>
      </c>
      <c r="E50" s="207" t="s">
        <v>1041</v>
      </c>
      <c r="F50" s="208">
        <v>901</v>
      </c>
      <c r="G50" s="208">
        <v>89.66</v>
      </c>
      <c r="H50" s="209">
        <v>73.09</v>
      </c>
      <c r="I50" s="204" t="s">
        <v>1042</v>
      </c>
      <c r="J50" s="204" t="s">
        <v>1043</v>
      </c>
    </row>
    <row r="51" spans="1:10" ht="14.4">
      <c r="A51" s="204">
        <v>49</v>
      </c>
      <c r="B51" s="207" t="s">
        <v>1038</v>
      </c>
      <c r="C51" s="207" t="s">
        <v>1094</v>
      </c>
      <c r="D51" s="207" t="s">
        <v>1045</v>
      </c>
      <c r="E51" s="207" t="s">
        <v>1041</v>
      </c>
      <c r="F51" s="208">
        <v>902</v>
      </c>
      <c r="G51" s="208">
        <v>79.459999999999994</v>
      </c>
      <c r="H51" s="209">
        <v>64.78</v>
      </c>
      <c r="I51" s="210" t="s">
        <v>716</v>
      </c>
      <c r="J51" s="210" t="s">
        <v>110</v>
      </c>
    </row>
    <row r="52" spans="1:10" ht="14.4">
      <c r="A52" s="204">
        <v>50</v>
      </c>
      <c r="B52" s="207" t="s">
        <v>1038</v>
      </c>
      <c r="C52" s="207" t="s">
        <v>1094</v>
      </c>
      <c r="D52" s="207" t="s">
        <v>1047</v>
      </c>
      <c r="E52" s="207" t="s">
        <v>1041</v>
      </c>
      <c r="F52" s="208">
        <v>903</v>
      </c>
      <c r="G52" s="208">
        <v>44.82</v>
      </c>
      <c r="H52" s="209">
        <v>36.54</v>
      </c>
      <c r="I52" s="210" t="s">
        <v>716</v>
      </c>
      <c r="J52" s="210" t="s">
        <v>1048</v>
      </c>
    </row>
    <row r="53" spans="1:10" ht="14.4">
      <c r="A53" s="204">
        <v>51</v>
      </c>
      <c r="B53" s="207" t="s">
        <v>1038</v>
      </c>
      <c r="C53" s="207" t="s">
        <v>1094</v>
      </c>
      <c r="D53" s="207" t="s">
        <v>1047</v>
      </c>
      <c r="E53" s="207" t="s">
        <v>1041</v>
      </c>
      <c r="F53" s="208">
        <v>904</v>
      </c>
      <c r="G53" s="208">
        <v>44.82</v>
      </c>
      <c r="H53" s="209">
        <v>36.54</v>
      </c>
      <c r="I53" s="210" t="s">
        <v>716</v>
      </c>
      <c r="J53" s="210" t="s">
        <v>1048</v>
      </c>
    </row>
    <row r="54" spans="1:10" ht="14.4">
      <c r="A54" s="204">
        <v>52</v>
      </c>
      <c r="B54" s="207" t="s">
        <v>1038</v>
      </c>
      <c r="C54" s="207" t="s">
        <v>1094</v>
      </c>
      <c r="D54" s="207" t="s">
        <v>1045</v>
      </c>
      <c r="E54" s="207" t="s">
        <v>1041</v>
      </c>
      <c r="F54" s="208">
        <v>905</v>
      </c>
      <c r="G54" s="208">
        <v>79.459999999999994</v>
      </c>
      <c r="H54" s="209">
        <v>64.78</v>
      </c>
      <c r="I54" s="210" t="s">
        <v>716</v>
      </c>
      <c r="J54" s="210" t="s">
        <v>110</v>
      </c>
    </row>
    <row r="55" spans="1:10" ht="14.4">
      <c r="A55" s="204">
        <v>53</v>
      </c>
      <c r="B55" s="207" t="s">
        <v>1038</v>
      </c>
      <c r="C55" s="207" t="s">
        <v>1094</v>
      </c>
      <c r="D55" s="207" t="s">
        <v>1051</v>
      </c>
      <c r="E55" s="207" t="s">
        <v>1041</v>
      </c>
      <c r="F55" s="208">
        <v>906</v>
      </c>
      <c r="G55" s="208">
        <v>86.69</v>
      </c>
      <c r="H55" s="209">
        <v>70.67</v>
      </c>
      <c r="I55" s="204" t="s">
        <v>1042</v>
      </c>
      <c r="J55" s="210" t="s">
        <v>110</v>
      </c>
    </row>
    <row r="56" spans="1:10" ht="14.4">
      <c r="A56" s="204">
        <v>54</v>
      </c>
      <c r="B56" s="207" t="s">
        <v>1038</v>
      </c>
      <c r="C56" s="207" t="s">
        <v>1095</v>
      </c>
      <c r="D56" s="207" t="s">
        <v>1040</v>
      </c>
      <c r="E56" s="207" t="s">
        <v>1041</v>
      </c>
      <c r="F56" s="208">
        <v>1001</v>
      </c>
      <c r="G56" s="208">
        <v>89.66</v>
      </c>
      <c r="H56" s="209">
        <v>73.09</v>
      </c>
      <c r="I56" s="204" t="s">
        <v>1042</v>
      </c>
      <c r="J56" s="204" t="s">
        <v>1043</v>
      </c>
    </row>
    <row r="57" spans="1:10" ht="14.4">
      <c r="A57" s="204">
        <v>55</v>
      </c>
      <c r="B57" s="207" t="s">
        <v>1038</v>
      </c>
      <c r="C57" s="207" t="s">
        <v>1096</v>
      </c>
      <c r="D57" s="207" t="s">
        <v>1045</v>
      </c>
      <c r="E57" s="207" t="s">
        <v>1041</v>
      </c>
      <c r="F57" s="208">
        <v>1002</v>
      </c>
      <c r="G57" s="208">
        <v>79.459999999999994</v>
      </c>
      <c r="H57" s="209">
        <v>64.78</v>
      </c>
      <c r="I57" s="210" t="s">
        <v>716</v>
      </c>
      <c r="J57" s="210" t="s">
        <v>110</v>
      </c>
    </row>
    <row r="58" spans="1:10" ht="14.4">
      <c r="A58" s="204">
        <v>56</v>
      </c>
      <c r="B58" s="207" t="s">
        <v>1038</v>
      </c>
      <c r="C58" s="207" t="s">
        <v>1097</v>
      </c>
      <c r="D58" s="207" t="s">
        <v>1047</v>
      </c>
      <c r="E58" s="207" t="s">
        <v>1041</v>
      </c>
      <c r="F58" s="208">
        <v>1003</v>
      </c>
      <c r="G58" s="208">
        <v>44.82</v>
      </c>
      <c r="H58" s="209">
        <v>36.54</v>
      </c>
      <c r="I58" s="210" t="s">
        <v>716</v>
      </c>
      <c r="J58" s="210" t="s">
        <v>1048</v>
      </c>
    </row>
    <row r="59" spans="1:10" ht="14.4">
      <c r="A59" s="204">
        <v>57</v>
      </c>
      <c r="B59" s="207" t="s">
        <v>1038</v>
      </c>
      <c r="C59" s="207" t="s">
        <v>1098</v>
      </c>
      <c r="D59" s="207" t="s">
        <v>1047</v>
      </c>
      <c r="E59" s="207" t="s">
        <v>1041</v>
      </c>
      <c r="F59" s="208">
        <v>1004</v>
      </c>
      <c r="G59" s="208">
        <v>44.82</v>
      </c>
      <c r="H59" s="209">
        <v>36.54</v>
      </c>
      <c r="I59" s="210" t="s">
        <v>716</v>
      </c>
      <c r="J59" s="210" t="s">
        <v>1048</v>
      </c>
    </row>
    <row r="60" spans="1:10" ht="14.4">
      <c r="A60" s="204">
        <v>58</v>
      </c>
      <c r="B60" s="207" t="s">
        <v>1038</v>
      </c>
      <c r="C60" s="207" t="s">
        <v>1099</v>
      </c>
      <c r="D60" s="207" t="s">
        <v>1045</v>
      </c>
      <c r="E60" s="207" t="s">
        <v>1041</v>
      </c>
      <c r="F60" s="208">
        <v>1005</v>
      </c>
      <c r="G60" s="208">
        <v>79.459999999999994</v>
      </c>
      <c r="H60" s="209">
        <v>64.78</v>
      </c>
      <c r="I60" s="210" t="s">
        <v>716</v>
      </c>
      <c r="J60" s="210" t="s">
        <v>110</v>
      </c>
    </row>
    <row r="61" spans="1:10" ht="14.4">
      <c r="A61" s="204">
        <v>59</v>
      </c>
      <c r="B61" s="207" t="s">
        <v>1038</v>
      </c>
      <c r="C61" s="207" t="s">
        <v>1100</v>
      </c>
      <c r="D61" s="207" t="s">
        <v>1051</v>
      </c>
      <c r="E61" s="207" t="s">
        <v>1041</v>
      </c>
      <c r="F61" s="208">
        <v>1006</v>
      </c>
      <c r="G61" s="208">
        <v>86.69</v>
      </c>
      <c r="H61" s="209">
        <v>70.67</v>
      </c>
      <c r="I61" s="204" t="s">
        <v>1042</v>
      </c>
      <c r="J61" s="210" t="s">
        <v>110</v>
      </c>
    </row>
    <row r="62" spans="1:10" ht="14.4">
      <c r="A62" s="204">
        <v>60</v>
      </c>
      <c r="B62" s="207" t="s">
        <v>1038</v>
      </c>
      <c r="C62" s="207" t="s">
        <v>1101</v>
      </c>
      <c r="D62" s="207" t="s">
        <v>1040</v>
      </c>
      <c r="E62" s="207" t="s">
        <v>1041</v>
      </c>
      <c r="F62" s="208">
        <v>1101</v>
      </c>
      <c r="G62" s="208">
        <v>89.66</v>
      </c>
      <c r="H62" s="209">
        <v>73.09</v>
      </c>
      <c r="I62" s="204" t="s">
        <v>1042</v>
      </c>
      <c r="J62" s="204" t="s">
        <v>1043</v>
      </c>
    </row>
    <row r="63" spans="1:10" ht="14.4">
      <c r="A63" s="204">
        <v>61</v>
      </c>
      <c r="B63" s="207" t="s">
        <v>1038</v>
      </c>
      <c r="C63" s="207" t="s">
        <v>1102</v>
      </c>
      <c r="D63" s="207" t="s">
        <v>1045</v>
      </c>
      <c r="E63" s="207" t="s">
        <v>1041</v>
      </c>
      <c r="F63" s="208">
        <v>1102</v>
      </c>
      <c r="G63" s="208">
        <v>79.459999999999994</v>
      </c>
      <c r="H63" s="209">
        <v>64.78</v>
      </c>
      <c r="I63" s="210" t="s">
        <v>716</v>
      </c>
      <c r="J63" s="210" t="s">
        <v>110</v>
      </c>
    </row>
    <row r="64" spans="1:10" ht="14.4">
      <c r="A64" s="204">
        <v>62</v>
      </c>
      <c r="B64" s="207" t="s">
        <v>1038</v>
      </c>
      <c r="C64" s="207" t="s">
        <v>1103</v>
      </c>
      <c r="D64" s="207" t="s">
        <v>1047</v>
      </c>
      <c r="E64" s="207" t="s">
        <v>1041</v>
      </c>
      <c r="F64" s="208">
        <v>1103</v>
      </c>
      <c r="G64" s="208">
        <v>44.82</v>
      </c>
      <c r="H64" s="209">
        <v>36.54</v>
      </c>
      <c r="I64" s="210" t="s">
        <v>716</v>
      </c>
      <c r="J64" s="210" t="s">
        <v>1048</v>
      </c>
    </row>
    <row r="65" spans="1:10" ht="14.4">
      <c r="A65" s="204">
        <v>63</v>
      </c>
      <c r="B65" s="207" t="s">
        <v>1038</v>
      </c>
      <c r="C65" s="207" t="s">
        <v>1104</v>
      </c>
      <c r="D65" s="207" t="s">
        <v>1047</v>
      </c>
      <c r="E65" s="207" t="s">
        <v>1041</v>
      </c>
      <c r="F65" s="208">
        <v>1104</v>
      </c>
      <c r="G65" s="208">
        <v>44.82</v>
      </c>
      <c r="H65" s="209">
        <v>36.54</v>
      </c>
      <c r="I65" s="210" t="s">
        <v>716</v>
      </c>
      <c r="J65" s="210" t="s">
        <v>1048</v>
      </c>
    </row>
    <row r="66" spans="1:10" ht="14.4">
      <c r="A66" s="204">
        <v>64</v>
      </c>
      <c r="B66" s="207" t="s">
        <v>1038</v>
      </c>
      <c r="C66" s="207" t="s">
        <v>1105</v>
      </c>
      <c r="D66" s="207" t="s">
        <v>1045</v>
      </c>
      <c r="E66" s="207" t="s">
        <v>1041</v>
      </c>
      <c r="F66" s="208">
        <v>1105</v>
      </c>
      <c r="G66" s="208">
        <v>79.459999999999994</v>
      </c>
      <c r="H66" s="209">
        <v>64.78</v>
      </c>
      <c r="I66" s="210" t="s">
        <v>716</v>
      </c>
      <c r="J66" s="210" t="s">
        <v>110</v>
      </c>
    </row>
    <row r="67" spans="1:10" ht="14.4">
      <c r="A67" s="204">
        <v>65</v>
      </c>
      <c r="B67" s="207" t="s">
        <v>1038</v>
      </c>
      <c r="C67" s="207" t="s">
        <v>1106</v>
      </c>
      <c r="D67" s="207" t="s">
        <v>1051</v>
      </c>
      <c r="E67" s="207" t="s">
        <v>1041</v>
      </c>
      <c r="F67" s="208">
        <v>1106</v>
      </c>
      <c r="G67" s="208">
        <v>86.69</v>
      </c>
      <c r="H67" s="209">
        <v>70.67</v>
      </c>
      <c r="I67" s="204" t="s">
        <v>1042</v>
      </c>
      <c r="J67" s="210" t="s">
        <v>110</v>
      </c>
    </row>
    <row r="68" spans="1:10" ht="14.4">
      <c r="A68" s="204">
        <v>66</v>
      </c>
      <c r="B68" s="207" t="s">
        <v>1038</v>
      </c>
      <c r="C68" s="207" t="s">
        <v>1107</v>
      </c>
      <c r="D68" s="207" t="s">
        <v>1051</v>
      </c>
      <c r="E68" s="207" t="s">
        <v>1108</v>
      </c>
      <c r="F68" s="208">
        <v>101</v>
      </c>
      <c r="G68" s="208">
        <v>86.69</v>
      </c>
      <c r="H68" s="209">
        <v>70.67</v>
      </c>
      <c r="I68" s="204" t="s">
        <v>1042</v>
      </c>
      <c r="J68" s="210" t="s">
        <v>110</v>
      </c>
    </row>
    <row r="69" spans="1:10" ht="14.4">
      <c r="A69" s="204">
        <v>67</v>
      </c>
      <c r="B69" s="207" t="s">
        <v>1038</v>
      </c>
      <c r="C69" s="207" t="s">
        <v>1107</v>
      </c>
      <c r="D69" s="207" t="s">
        <v>1045</v>
      </c>
      <c r="E69" s="207" t="s">
        <v>1108</v>
      </c>
      <c r="F69" s="208">
        <v>102</v>
      </c>
      <c r="G69" s="208">
        <v>79.459999999999994</v>
      </c>
      <c r="H69" s="209">
        <v>64.78</v>
      </c>
      <c r="I69" s="210" t="s">
        <v>716</v>
      </c>
      <c r="J69" s="210" t="s">
        <v>110</v>
      </c>
    </row>
    <row r="70" spans="1:10" ht="14.4">
      <c r="A70" s="204">
        <v>68</v>
      </c>
      <c r="B70" s="207" t="s">
        <v>1038</v>
      </c>
      <c r="C70" s="207" t="s">
        <v>1107</v>
      </c>
      <c r="D70" s="207" t="s">
        <v>1047</v>
      </c>
      <c r="E70" s="207" t="s">
        <v>1108</v>
      </c>
      <c r="F70" s="208">
        <v>103</v>
      </c>
      <c r="G70" s="208">
        <v>44.82</v>
      </c>
      <c r="H70" s="209">
        <v>36.54</v>
      </c>
      <c r="I70" s="210" t="s">
        <v>716</v>
      </c>
      <c r="J70" s="210" t="s">
        <v>1048</v>
      </c>
    </row>
    <row r="71" spans="1:10" ht="14.4">
      <c r="A71" s="204">
        <v>69</v>
      </c>
      <c r="B71" s="207" t="s">
        <v>1038</v>
      </c>
      <c r="C71" s="207" t="s">
        <v>1107</v>
      </c>
      <c r="D71" s="207" t="s">
        <v>1045</v>
      </c>
      <c r="E71" s="207" t="s">
        <v>1108</v>
      </c>
      <c r="F71" s="208">
        <v>104</v>
      </c>
      <c r="G71" s="208">
        <v>79.459999999999994</v>
      </c>
      <c r="H71" s="209">
        <v>64.78</v>
      </c>
      <c r="I71" s="210" t="s">
        <v>716</v>
      </c>
      <c r="J71" s="210" t="s">
        <v>110</v>
      </c>
    </row>
    <row r="72" spans="1:10" ht="14.4">
      <c r="A72" s="204">
        <v>70</v>
      </c>
      <c r="B72" s="207" t="s">
        <v>1038</v>
      </c>
      <c r="C72" s="207" t="s">
        <v>1107</v>
      </c>
      <c r="D72" s="207" t="s">
        <v>1040</v>
      </c>
      <c r="E72" s="207" t="s">
        <v>1108</v>
      </c>
      <c r="F72" s="208">
        <v>105</v>
      </c>
      <c r="G72" s="208">
        <v>89.66</v>
      </c>
      <c r="H72" s="209">
        <v>73.09</v>
      </c>
      <c r="I72" s="204" t="s">
        <v>1042</v>
      </c>
      <c r="J72" s="204" t="s">
        <v>1043</v>
      </c>
    </row>
    <row r="73" spans="1:10" ht="14.4">
      <c r="A73" s="204">
        <v>71</v>
      </c>
      <c r="B73" s="207" t="s">
        <v>1038</v>
      </c>
      <c r="C73" s="207" t="s">
        <v>1109</v>
      </c>
      <c r="D73" s="207" t="s">
        <v>1051</v>
      </c>
      <c r="E73" s="207" t="s">
        <v>1108</v>
      </c>
      <c r="F73" s="208">
        <v>201</v>
      </c>
      <c r="G73" s="208">
        <v>86.69</v>
      </c>
      <c r="H73" s="209">
        <v>70.67</v>
      </c>
      <c r="I73" s="204" t="s">
        <v>1042</v>
      </c>
      <c r="J73" s="210" t="s">
        <v>110</v>
      </c>
    </row>
    <row r="74" spans="1:10" ht="14.4">
      <c r="A74" s="204">
        <v>72</v>
      </c>
      <c r="B74" s="207" t="s">
        <v>1038</v>
      </c>
      <c r="C74" s="207" t="s">
        <v>1110</v>
      </c>
      <c r="D74" s="207" t="s">
        <v>1045</v>
      </c>
      <c r="E74" s="207" t="s">
        <v>1108</v>
      </c>
      <c r="F74" s="208">
        <v>202</v>
      </c>
      <c r="G74" s="208">
        <v>79.459999999999994</v>
      </c>
      <c r="H74" s="209">
        <v>64.78</v>
      </c>
      <c r="I74" s="210" t="s">
        <v>716</v>
      </c>
      <c r="J74" s="210" t="s">
        <v>110</v>
      </c>
    </row>
    <row r="75" spans="1:10" ht="14.4">
      <c r="A75" s="204">
        <v>73</v>
      </c>
      <c r="B75" s="207" t="s">
        <v>1038</v>
      </c>
      <c r="C75" s="207" t="s">
        <v>1111</v>
      </c>
      <c r="D75" s="207" t="s">
        <v>1047</v>
      </c>
      <c r="E75" s="207" t="s">
        <v>1108</v>
      </c>
      <c r="F75" s="208">
        <v>203</v>
      </c>
      <c r="G75" s="208">
        <v>44.82</v>
      </c>
      <c r="H75" s="209">
        <v>36.54</v>
      </c>
      <c r="I75" s="210" t="s">
        <v>716</v>
      </c>
      <c r="J75" s="210" t="s">
        <v>1048</v>
      </c>
    </row>
    <row r="76" spans="1:10" ht="14.4">
      <c r="A76" s="204">
        <v>74</v>
      </c>
      <c r="B76" s="207" t="s">
        <v>1038</v>
      </c>
      <c r="C76" s="207" t="s">
        <v>1112</v>
      </c>
      <c r="D76" s="207" t="s">
        <v>1047</v>
      </c>
      <c r="E76" s="207" t="s">
        <v>1108</v>
      </c>
      <c r="F76" s="208">
        <v>204</v>
      </c>
      <c r="G76" s="208">
        <v>44.82</v>
      </c>
      <c r="H76" s="209">
        <v>36.54</v>
      </c>
      <c r="I76" s="210" t="s">
        <v>716</v>
      </c>
      <c r="J76" s="210" t="s">
        <v>1048</v>
      </c>
    </row>
    <row r="77" spans="1:10" ht="14.4">
      <c r="A77" s="204">
        <v>75</v>
      </c>
      <c r="B77" s="207" t="s">
        <v>1038</v>
      </c>
      <c r="C77" s="207" t="s">
        <v>1113</v>
      </c>
      <c r="D77" s="207" t="s">
        <v>1045</v>
      </c>
      <c r="E77" s="207" t="s">
        <v>1108</v>
      </c>
      <c r="F77" s="208">
        <v>205</v>
      </c>
      <c r="G77" s="208">
        <v>79.459999999999994</v>
      </c>
      <c r="H77" s="209">
        <v>64.78</v>
      </c>
      <c r="I77" s="210" t="s">
        <v>716</v>
      </c>
      <c r="J77" s="210" t="s">
        <v>110</v>
      </c>
    </row>
    <row r="78" spans="1:10" ht="14.4">
      <c r="A78" s="204">
        <v>76</v>
      </c>
      <c r="B78" s="207" t="s">
        <v>1038</v>
      </c>
      <c r="C78" s="207" t="s">
        <v>1114</v>
      </c>
      <c r="D78" s="207" t="s">
        <v>1040</v>
      </c>
      <c r="E78" s="207" t="s">
        <v>1108</v>
      </c>
      <c r="F78" s="208">
        <v>206</v>
      </c>
      <c r="G78" s="208">
        <v>89.66</v>
      </c>
      <c r="H78" s="209">
        <v>73.09</v>
      </c>
      <c r="I78" s="204" t="s">
        <v>1042</v>
      </c>
      <c r="J78" s="204" t="s">
        <v>1043</v>
      </c>
    </row>
    <row r="79" spans="1:10" ht="14.4">
      <c r="A79" s="204">
        <v>77</v>
      </c>
      <c r="B79" s="207" t="s">
        <v>1038</v>
      </c>
      <c r="C79" s="207" t="s">
        <v>1115</v>
      </c>
      <c r="D79" s="207" t="s">
        <v>1051</v>
      </c>
      <c r="E79" s="207" t="s">
        <v>1108</v>
      </c>
      <c r="F79" s="208">
        <v>301</v>
      </c>
      <c r="G79" s="208">
        <v>86.69</v>
      </c>
      <c r="H79" s="209">
        <v>70.67</v>
      </c>
      <c r="I79" s="204" t="s">
        <v>1042</v>
      </c>
      <c r="J79" s="210" t="s">
        <v>110</v>
      </c>
    </row>
    <row r="80" spans="1:10" ht="14.4">
      <c r="A80" s="204">
        <v>78</v>
      </c>
      <c r="B80" s="207" t="s">
        <v>1038</v>
      </c>
      <c r="C80" s="207" t="s">
        <v>1115</v>
      </c>
      <c r="D80" s="207" t="s">
        <v>1045</v>
      </c>
      <c r="E80" s="207" t="s">
        <v>1108</v>
      </c>
      <c r="F80" s="208">
        <v>302</v>
      </c>
      <c r="G80" s="208">
        <v>79.459999999999994</v>
      </c>
      <c r="H80" s="209">
        <v>64.78</v>
      </c>
      <c r="I80" s="210" t="s">
        <v>716</v>
      </c>
      <c r="J80" s="210" t="s">
        <v>110</v>
      </c>
    </row>
    <row r="81" spans="1:10" ht="14.4">
      <c r="A81" s="204">
        <v>79</v>
      </c>
      <c r="B81" s="207" t="s">
        <v>1038</v>
      </c>
      <c r="C81" s="207" t="s">
        <v>1115</v>
      </c>
      <c r="D81" s="207" t="s">
        <v>1047</v>
      </c>
      <c r="E81" s="207" t="s">
        <v>1108</v>
      </c>
      <c r="F81" s="208">
        <v>303</v>
      </c>
      <c r="G81" s="208">
        <v>44.82</v>
      </c>
      <c r="H81" s="209">
        <v>36.54</v>
      </c>
      <c r="I81" s="210" t="s">
        <v>716</v>
      </c>
      <c r="J81" s="210" t="s">
        <v>1048</v>
      </c>
    </row>
    <row r="82" spans="1:10" ht="14.4">
      <c r="A82" s="204">
        <v>80</v>
      </c>
      <c r="B82" s="207" t="s">
        <v>1038</v>
      </c>
      <c r="C82" s="207" t="s">
        <v>1115</v>
      </c>
      <c r="D82" s="207" t="s">
        <v>1047</v>
      </c>
      <c r="E82" s="207" t="s">
        <v>1108</v>
      </c>
      <c r="F82" s="208">
        <v>304</v>
      </c>
      <c r="G82" s="208">
        <v>44.82</v>
      </c>
      <c r="H82" s="209">
        <v>36.54</v>
      </c>
      <c r="I82" s="210" t="s">
        <v>716</v>
      </c>
      <c r="J82" s="210" t="s">
        <v>1048</v>
      </c>
    </row>
    <row r="83" spans="1:10" ht="14.4">
      <c r="A83" s="204">
        <v>81</v>
      </c>
      <c r="B83" s="207" t="s">
        <v>1038</v>
      </c>
      <c r="C83" s="207" t="s">
        <v>1115</v>
      </c>
      <c r="D83" s="207" t="s">
        <v>1045</v>
      </c>
      <c r="E83" s="207" t="s">
        <v>1108</v>
      </c>
      <c r="F83" s="208">
        <v>305</v>
      </c>
      <c r="G83" s="208">
        <v>79.459999999999994</v>
      </c>
      <c r="H83" s="209">
        <v>64.78</v>
      </c>
      <c r="I83" s="210" t="s">
        <v>716</v>
      </c>
      <c r="J83" s="210" t="s">
        <v>110</v>
      </c>
    </row>
    <row r="84" spans="1:10" ht="14.4">
      <c r="A84" s="204">
        <v>82</v>
      </c>
      <c r="B84" s="207" t="s">
        <v>1038</v>
      </c>
      <c r="C84" s="207" t="s">
        <v>1115</v>
      </c>
      <c r="D84" s="207" t="s">
        <v>1040</v>
      </c>
      <c r="E84" s="207" t="s">
        <v>1108</v>
      </c>
      <c r="F84" s="208">
        <v>306</v>
      </c>
      <c r="G84" s="208">
        <v>89.66</v>
      </c>
      <c r="H84" s="209">
        <v>73.09</v>
      </c>
      <c r="I84" s="204" t="s">
        <v>1042</v>
      </c>
      <c r="J84" s="204" t="s">
        <v>1043</v>
      </c>
    </row>
    <row r="85" spans="1:10" ht="14.4">
      <c r="A85" s="204">
        <v>83</v>
      </c>
      <c r="B85" s="207" t="s">
        <v>1038</v>
      </c>
      <c r="C85" s="207" t="s">
        <v>1116</v>
      </c>
      <c r="D85" s="207" t="s">
        <v>1051</v>
      </c>
      <c r="E85" s="207" t="s">
        <v>1108</v>
      </c>
      <c r="F85" s="208">
        <v>401</v>
      </c>
      <c r="G85" s="208">
        <v>86.69</v>
      </c>
      <c r="H85" s="209">
        <v>70.67</v>
      </c>
      <c r="I85" s="204" t="s">
        <v>1042</v>
      </c>
      <c r="J85" s="210" t="s">
        <v>110</v>
      </c>
    </row>
    <row r="86" spans="1:10" ht="14.4">
      <c r="A86" s="204">
        <v>84</v>
      </c>
      <c r="B86" s="207" t="s">
        <v>1038</v>
      </c>
      <c r="C86" s="207" t="s">
        <v>1117</v>
      </c>
      <c r="D86" s="207" t="s">
        <v>1045</v>
      </c>
      <c r="E86" s="207" t="s">
        <v>1108</v>
      </c>
      <c r="F86" s="208">
        <v>402</v>
      </c>
      <c r="G86" s="208">
        <v>79.459999999999994</v>
      </c>
      <c r="H86" s="209">
        <v>64.78</v>
      </c>
      <c r="I86" s="210" t="s">
        <v>716</v>
      </c>
      <c r="J86" s="210" t="s">
        <v>110</v>
      </c>
    </row>
    <row r="87" spans="1:10" ht="14.4">
      <c r="A87" s="204">
        <v>85</v>
      </c>
      <c r="B87" s="207" t="s">
        <v>1038</v>
      </c>
      <c r="C87" s="207" t="s">
        <v>1118</v>
      </c>
      <c r="D87" s="207" t="s">
        <v>1047</v>
      </c>
      <c r="E87" s="207" t="s">
        <v>1108</v>
      </c>
      <c r="F87" s="208">
        <v>403</v>
      </c>
      <c r="G87" s="208">
        <v>44.82</v>
      </c>
      <c r="H87" s="209">
        <v>36.54</v>
      </c>
      <c r="I87" s="210" t="s">
        <v>716</v>
      </c>
      <c r="J87" s="210" t="s">
        <v>1048</v>
      </c>
    </row>
    <row r="88" spans="1:10" ht="14.4">
      <c r="A88" s="204">
        <v>86</v>
      </c>
      <c r="B88" s="207" t="s">
        <v>1038</v>
      </c>
      <c r="C88" s="207" t="s">
        <v>1119</v>
      </c>
      <c r="D88" s="207" t="s">
        <v>1047</v>
      </c>
      <c r="E88" s="207" t="s">
        <v>1108</v>
      </c>
      <c r="F88" s="208">
        <v>404</v>
      </c>
      <c r="G88" s="208">
        <v>44.82</v>
      </c>
      <c r="H88" s="209">
        <v>36.54</v>
      </c>
      <c r="I88" s="210" t="s">
        <v>716</v>
      </c>
      <c r="J88" s="210" t="s">
        <v>1048</v>
      </c>
    </row>
    <row r="89" spans="1:10" ht="14.4">
      <c r="A89" s="204">
        <v>87</v>
      </c>
      <c r="B89" s="207" t="s">
        <v>1038</v>
      </c>
      <c r="C89" s="207" t="s">
        <v>1120</v>
      </c>
      <c r="D89" s="207" t="s">
        <v>1045</v>
      </c>
      <c r="E89" s="207" t="s">
        <v>1108</v>
      </c>
      <c r="F89" s="208">
        <v>405</v>
      </c>
      <c r="G89" s="208">
        <v>79.459999999999994</v>
      </c>
      <c r="H89" s="209">
        <v>64.78</v>
      </c>
      <c r="I89" s="210" t="s">
        <v>716</v>
      </c>
      <c r="J89" s="210" t="s">
        <v>110</v>
      </c>
    </row>
    <row r="90" spans="1:10" ht="14.4">
      <c r="A90" s="204">
        <v>88</v>
      </c>
      <c r="B90" s="207" t="s">
        <v>1038</v>
      </c>
      <c r="C90" s="207" t="s">
        <v>1121</v>
      </c>
      <c r="D90" s="207" t="s">
        <v>1040</v>
      </c>
      <c r="E90" s="207" t="s">
        <v>1108</v>
      </c>
      <c r="F90" s="208">
        <v>406</v>
      </c>
      <c r="G90" s="208">
        <v>89.66</v>
      </c>
      <c r="H90" s="209">
        <v>73.09</v>
      </c>
      <c r="I90" s="204" t="s">
        <v>1042</v>
      </c>
      <c r="J90" s="204" t="s">
        <v>1043</v>
      </c>
    </row>
    <row r="91" spans="1:10" ht="14.4">
      <c r="A91" s="204">
        <v>89</v>
      </c>
      <c r="B91" s="207" t="s">
        <v>1038</v>
      </c>
      <c r="C91" s="207" t="s">
        <v>1122</v>
      </c>
      <c r="D91" s="207" t="s">
        <v>1051</v>
      </c>
      <c r="E91" s="207" t="s">
        <v>1108</v>
      </c>
      <c r="F91" s="208">
        <v>501</v>
      </c>
      <c r="G91" s="208">
        <v>86.69</v>
      </c>
      <c r="H91" s="209">
        <v>70.67</v>
      </c>
      <c r="I91" s="204" t="s">
        <v>1042</v>
      </c>
      <c r="J91" s="210" t="s">
        <v>110</v>
      </c>
    </row>
    <row r="92" spans="1:10" ht="14.4">
      <c r="A92" s="204">
        <v>90</v>
      </c>
      <c r="B92" s="207" t="s">
        <v>1038</v>
      </c>
      <c r="C92" s="207" t="s">
        <v>1123</v>
      </c>
      <c r="D92" s="207" t="s">
        <v>1045</v>
      </c>
      <c r="E92" s="207" t="s">
        <v>1108</v>
      </c>
      <c r="F92" s="208">
        <v>502</v>
      </c>
      <c r="G92" s="208">
        <v>79.459999999999994</v>
      </c>
      <c r="H92" s="209">
        <v>64.78</v>
      </c>
      <c r="I92" s="210" t="s">
        <v>716</v>
      </c>
      <c r="J92" s="210" t="s">
        <v>110</v>
      </c>
    </row>
    <row r="93" spans="1:10" ht="14.4">
      <c r="A93" s="204">
        <v>91</v>
      </c>
      <c r="B93" s="207" t="s">
        <v>1038</v>
      </c>
      <c r="C93" s="207" t="s">
        <v>1124</v>
      </c>
      <c r="D93" s="207" t="s">
        <v>1047</v>
      </c>
      <c r="E93" s="207" t="s">
        <v>1108</v>
      </c>
      <c r="F93" s="208">
        <v>503</v>
      </c>
      <c r="G93" s="208">
        <v>44.82</v>
      </c>
      <c r="H93" s="209">
        <v>36.54</v>
      </c>
      <c r="I93" s="210" t="s">
        <v>716</v>
      </c>
      <c r="J93" s="210" t="s">
        <v>1048</v>
      </c>
    </row>
    <row r="94" spans="1:10" ht="14.4">
      <c r="A94" s="204">
        <v>92</v>
      </c>
      <c r="B94" s="207" t="s">
        <v>1038</v>
      </c>
      <c r="C94" s="207" t="s">
        <v>1125</v>
      </c>
      <c r="D94" s="207" t="s">
        <v>1047</v>
      </c>
      <c r="E94" s="207" t="s">
        <v>1108</v>
      </c>
      <c r="F94" s="208">
        <v>504</v>
      </c>
      <c r="G94" s="208">
        <v>44.82</v>
      </c>
      <c r="H94" s="209">
        <v>36.54</v>
      </c>
      <c r="I94" s="210" t="s">
        <v>716</v>
      </c>
      <c r="J94" s="210" t="s">
        <v>1048</v>
      </c>
    </row>
    <row r="95" spans="1:10" ht="14.4">
      <c r="A95" s="204">
        <v>93</v>
      </c>
      <c r="B95" s="207" t="s">
        <v>1038</v>
      </c>
      <c r="C95" s="207" t="s">
        <v>1126</v>
      </c>
      <c r="D95" s="207" t="s">
        <v>1045</v>
      </c>
      <c r="E95" s="207" t="s">
        <v>1108</v>
      </c>
      <c r="F95" s="208">
        <v>505</v>
      </c>
      <c r="G95" s="208">
        <v>79.459999999999994</v>
      </c>
      <c r="H95" s="209">
        <v>64.78</v>
      </c>
      <c r="I95" s="210" t="s">
        <v>716</v>
      </c>
      <c r="J95" s="210" t="s">
        <v>110</v>
      </c>
    </row>
    <row r="96" spans="1:10" ht="14.4">
      <c r="A96" s="204">
        <v>94</v>
      </c>
      <c r="B96" s="207" t="s">
        <v>1038</v>
      </c>
      <c r="C96" s="207" t="s">
        <v>1127</v>
      </c>
      <c r="D96" s="207" t="s">
        <v>1040</v>
      </c>
      <c r="E96" s="207" t="s">
        <v>1108</v>
      </c>
      <c r="F96" s="208">
        <v>506</v>
      </c>
      <c r="G96" s="208">
        <v>89.66</v>
      </c>
      <c r="H96" s="209">
        <v>73.09</v>
      </c>
      <c r="I96" s="204" t="s">
        <v>1042</v>
      </c>
      <c r="J96" s="204" t="s">
        <v>1043</v>
      </c>
    </row>
    <row r="97" spans="1:10" ht="14.4">
      <c r="A97" s="204">
        <v>95</v>
      </c>
      <c r="B97" s="207" t="s">
        <v>1038</v>
      </c>
      <c r="C97" s="207" t="s">
        <v>1128</v>
      </c>
      <c r="D97" s="207" t="s">
        <v>1051</v>
      </c>
      <c r="E97" s="207" t="s">
        <v>1108</v>
      </c>
      <c r="F97" s="208">
        <v>601</v>
      </c>
      <c r="G97" s="208">
        <v>86.69</v>
      </c>
      <c r="H97" s="209">
        <v>70.67</v>
      </c>
      <c r="I97" s="204" t="s">
        <v>1042</v>
      </c>
      <c r="J97" s="210" t="s">
        <v>110</v>
      </c>
    </row>
    <row r="98" spans="1:10" ht="14.4">
      <c r="A98" s="204">
        <v>96</v>
      </c>
      <c r="B98" s="207" t="s">
        <v>1038</v>
      </c>
      <c r="C98" s="207" t="s">
        <v>1129</v>
      </c>
      <c r="D98" s="207" t="s">
        <v>1045</v>
      </c>
      <c r="E98" s="207" t="s">
        <v>1108</v>
      </c>
      <c r="F98" s="208">
        <v>602</v>
      </c>
      <c r="G98" s="208">
        <v>79.459999999999994</v>
      </c>
      <c r="H98" s="209">
        <v>64.78</v>
      </c>
      <c r="I98" s="210" t="s">
        <v>716</v>
      </c>
      <c r="J98" s="210" t="s">
        <v>110</v>
      </c>
    </row>
    <row r="99" spans="1:10" ht="14.4">
      <c r="A99" s="204">
        <v>97</v>
      </c>
      <c r="B99" s="207" t="s">
        <v>1038</v>
      </c>
      <c r="C99" s="207" t="s">
        <v>1130</v>
      </c>
      <c r="D99" s="207" t="s">
        <v>1047</v>
      </c>
      <c r="E99" s="207" t="s">
        <v>1108</v>
      </c>
      <c r="F99" s="208">
        <v>603</v>
      </c>
      <c r="G99" s="208">
        <v>44.82</v>
      </c>
      <c r="H99" s="209">
        <v>36.54</v>
      </c>
      <c r="I99" s="210" t="s">
        <v>716</v>
      </c>
      <c r="J99" s="210" t="s">
        <v>1048</v>
      </c>
    </row>
    <row r="100" spans="1:10" ht="14.4">
      <c r="A100" s="204">
        <v>98</v>
      </c>
      <c r="B100" s="207" t="s">
        <v>1038</v>
      </c>
      <c r="C100" s="207" t="s">
        <v>1131</v>
      </c>
      <c r="D100" s="207" t="s">
        <v>1047</v>
      </c>
      <c r="E100" s="207" t="s">
        <v>1108</v>
      </c>
      <c r="F100" s="208">
        <v>604</v>
      </c>
      <c r="G100" s="208">
        <v>44.82</v>
      </c>
      <c r="H100" s="209">
        <v>36.54</v>
      </c>
      <c r="I100" s="210" t="s">
        <v>716</v>
      </c>
      <c r="J100" s="210" t="s">
        <v>1048</v>
      </c>
    </row>
    <row r="101" spans="1:10" ht="14.4">
      <c r="A101" s="204">
        <v>99</v>
      </c>
      <c r="B101" s="207" t="s">
        <v>1038</v>
      </c>
      <c r="C101" s="207" t="s">
        <v>1132</v>
      </c>
      <c r="D101" s="207" t="s">
        <v>1045</v>
      </c>
      <c r="E101" s="207" t="s">
        <v>1108</v>
      </c>
      <c r="F101" s="208">
        <v>605</v>
      </c>
      <c r="G101" s="208">
        <v>79.459999999999994</v>
      </c>
      <c r="H101" s="209">
        <v>64.78</v>
      </c>
      <c r="I101" s="210" t="s">
        <v>716</v>
      </c>
      <c r="J101" s="210" t="s">
        <v>110</v>
      </c>
    </row>
    <row r="102" spans="1:10" ht="14.4">
      <c r="A102" s="204">
        <v>100</v>
      </c>
      <c r="B102" s="207" t="s">
        <v>1038</v>
      </c>
      <c r="C102" s="207" t="s">
        <v>1133</v>
      </c>
      <c r="D102" s="207" t="s">
        <v>1040</v>
      </c>
      <c r="E102" s="207" t="s">
        <v>1108</v>
      </c>
      <c r="F102" s="208">
        <v>606</v>
      </c>
      <c r="G102" s="208">
        <v>89.66</v>
      </c>
      <c r="H102" s="209">
        <v>73.09</v>
      </c>
      <c r="I102" s="204" t="s">
        <v>1042</v>
      </c>
      <c r="J102" s="204" t="s">
        <v>1043</v>
      </c>
    </row>
    <row r="103" spans="1:10" ht="14.4">
      <c r="A103" s="204">
        <v>101</v>
      </c>
      <c r="B103" s="207" t="s">
        <v>1038</v>
      </c>
      <c r="C103" s="207" t="s">
        <v>1134</v>
      </c>
      <c r="D103" s="207" t="s">
        <v>1051</v>
      </c>
      <c r="E103" s="207" t="s">
        <v>1108</v>
      </c>
      <c r="F103" s="208">
        <v>701</v>
      </c>
      <c r="G103" s="208">
        <v>86.69</v>
      </c>
      <c r="H103" s="209">
        <v>70.67</v>
      </c>
      <c r="I103" s="204" t="s">
        <v>1042</v>
      </c>
      <c r="J103" s="210" t="s">
        <v>110</v>
      </c>
    </row>
    <row r="104" spans="1:10" ht="14.4">
      <c r="A104" s="204">
        <v>102</v>
      </c>
      <c r="B104" s="207" t="s">
        <v>1038</v>
      </c>
      <c r="C104" s="207" t="s">
        <v>1135</v>
      </c>
      <c r="D104" s="207" t="s">
        <v>1045</v>
      </c>
      <c r="E104" s="207" t="s">
        <v>1108</v>
      </c>
      <c r="F104" s="208">
        <v>702</v>
      </c>
      <c r="G104" s="208">
        <v>79.459999999999994</v>
      </c>
      <c r="H104" s="209">
        <v>64.78</v>
      </c>
      <c r="I104" s="210" t="s">
        <v>716</v>
      </c>
      <c r="J104" s="210" t="s">
        <v>110</v>
      </c>
    </row>
    <row r="105" spans="1:10" ht="14.4">
      <c r="A105" s="204">
        <v>103</v>
      </c>
      <c r="B105" s="207" t="s">
        <v>1038</v>
      </c>
      <c r="C105" s="207" t="s">
        <v>1136</v>
      </c>
      <c r="D105" s="207" t="s">
        <v>1047</v>
      </c>
      <c r="E105" s="207" t="s">
        <v>1108</v>
      </c>
      <c r="F105" s="208">
        <v>703</v>
      </c>
      <c r="G105" s="208">
        <v>44.82</v>
      </c>
      <c r="H105" s="209">
        <v>36.54</v>
      </c>
      <c r="I105" s="210" t="s">
        <v>716</v>
      </c>
      <c r="J105" s="210" t="s">
        <v>1048</v>
      </c>
    </row>
    <row r="106" spans="1:10" ht="14.4">
      <c r="A106" s="204">
        <v>104</v>
      </c>
      <c r="B106" s="207" t="s">
        <v>1038</v>
      </c>
      <c r="C106" s="207" t="s">
        <v>1137</v>
      </c>
      <c r="D106" s="207" t="s">
        <v>1047</v>
      </c>
      <c r="E106" s="207" t="s">
        <v>1108</v>
      </c>
      <c r="F106" s="208">
        <v>704</v>
      </c>
      <c r="G106" s="208">
        <v>44.82</v>
      </c>
      <c r="H106" s="209">
        <v>36.54</v>
      </c>
      <c r="I106" s="210" t="s">
        <v>716</v>
      </c>
      <c r="J106" s="210" t="s">
        <v>1048</v>
      </c>
    </row>
    <row r="107" spans="1:10" ht="14.4">
      <c r="A107" s="204">
        <v>105</v>
      </c>
      <c r="B107" s="207" t="s">
        <v>1038</v>
      </c>
      <c r="C107" s="207" t="s">
        <v>1138</v>
      </c>
      <c r="D107" s="207" t="s">
        <v>1045</v>
      </c>
      <c r="E107" s="207" t="s">
        <v>1108</v>
      </c>
      <c r="F107" s="208">
        <v>705</v>
      </c>
      <c r="G107" s="208">
        <v>79.459999999999994</v>
      </c>
      <c r="H107" s="209">
        <v>64.78</v>
      </c>
      <c r="I107" s="210" t="s">
        <v>716</v>
      </c>
      <c r="J107" s="210" t="s">
        <v>110</v>
      </c>
    </row>
    <row r="108" spans="1:10" ht="14.4">
      <c r="A108" s="204">
        <v>106</v>
      </c>
      <c r="B108" s="207" t="s">
        <v>1038</v>
      </c>
      <c r="C108" s="207" t="s">
        <v>1139</v>
      </c>
      <c r="D108" s="207" t="s">
        <v>1040</v>
      </c>
      <c r="E108" s="207" t="s">
        <v>1108</v>
      </c>
      <c r="F108" s="208">
        <v>706</v>
      </c>
      <c r="G108" s="208">
        <v>89.66</v>
      </c>
      <c r="H108" s="209">
        <v>73.09</v>
      </c>
      <c r="I108" s="204" t="s">
        <v>1042</v>
      </c>
      <c r="J108" s="204" t="s">
        <v>1043</v>
      </c>
    </row>
    <row r="109" spans="1:10" ht="14.4">
      <c r="A109" s="204">
        <v>107</v>
      </c>
      <c r="B109" s="207" t="s">
        <v>1038</v>
      </c>
      <c r="C109" s="207" t="s">
        <v>1140</v>
      </c>
      <c r="D109" s="207" t="s">
        <v>1051</v>
      </c>
      <c r="E109" s="207" t="s">
        <v>1108</v>
      </c>
      <c r="F109" s="208">
        <v>801</v>
      </c>
      <c r="G109" s="208">
        <v>86.69</v>
      </c>
      <c r="H109" s="209">
        <v>70.67</v>
      </c>
      <c r="I109" s="204" t="s">
        <v>1042</v>
      </c>
      <c r="J109" s="210" t="s">
        <v>110</v>
      </c>
    </row>
    <row r="110" spans="1:10" ht="14.4">
      <c r="A110" s="204">
        <v>108</v>
      </c>
      <c r="B110" s="207" t="s">
        <v>1038</v>
      </c>
      <c r="C110" s="207" t="s">
        <v>1141</v>
      </c>
      <c r="D110" s="207" t="s">
        <v>1045</v>
      </c>
      <c r="E110" s="207" t="s">
        <v>1108</v>
      </c>
      <c r="F110" s="208">
        <v>802</v>
      </c>
      <c r="G110" s="208">
        <v>79.459999999999994</v>
      </c>
      <c r="H110" s="209">
        <v>64.78</v>
      </c>
      <c r="I110" s="210" t="s">
        <v>716</v>
      </c>
      <c r="J110" s="210" t="s">
        <v>110</v>
      </c>
    </row>
    <row r="111" spans="1:10" ht="14.4">
      <c r="A111" s="204">
        <v>109</v>
      </c>
      <c r="B111" s="207" t="s">
        <v>1038</v>
      </c>
      <c r="C111" s="207" t="s">
        <v>1142</v>
      </c>
      <c r="D111" s="207" t="s">
        <v>1047</v>
      </c>
      <c r="E111" s="207" t="s">
        <v>1108</v>
      </c>
      <c r="F111" s="208">
        <v>803</v>
      </c>
      <c r="G111" s="208">
        <v>44.82</v>
      </c>
      <c r="H111" s="209">
        <v>36.54</v>
      </c>
      <c r="I111" s="210" t="s">
        <v>716</v>
      </c>
      <c r="J111" s="210" t="s">
        <v>1048</v>
      </c>
    </row>
    <row r="112" spans="1:10" ht="14.4">
      <c r="A112" s="204">
        <v>110</v>
      </c>
      <c r="B112" s="207" t="s">
        <v>1038</v>
      </c>
      <c r="C112" s="207" t="s">
        <v>1143</v>
      </c>
      <c r="D112" s="207" t="s">
        <v>1047</v>
      </c>
      <c r="E112" s="207" t="s">
        <v>1108</v>
      </c>
      <c r="F112" s="208">
        <v>804</v>
      </c>
      <c r="G112" s="208">
        <v>44.82</v>
      </c>
      <c r="H112" s="209">
        <v>36.54</v>
      </c>
      <c r="I112" s="210" t="s">
        <v>716</v>
      </c>
      <c r="J112" s="210" t="s">
        <v>1048</v>
      </c>
    </row>
    <row r="113" spans="1:10" ht="14.4">
      <c r="A113" s="204">
        <v>111</v>
      </c>
      <c r="B113" s="207" t="s">
        <v>1038</v>
      </c>
      <c r="C113" s="207" t="s">
        <v>1144</v>
      </c>
      <c r="D113" s="207" t="s">
        <v>1045</v>
      </c>
      <c r="E113" s="207" t="s">
        <v>1108</v>
      </c>
      <c r="F113" s="208">
        <v>805</v>
      </c>
      <c r="G113" s="208">
        <v>79.459999999999994</v>
      </c>
      <c r="H113" s="209">
        <v>64.78</v>
      </c>
      <c r="I113" s="210" t="s">
        <v>716</v>
      </c>
      <c r="J113" s="210" t="s">
        <v>110</v>
      </c>
    </row>
    <row r="114" spans="1:10" ht="14.4">
      <c r="A114" s="204">
        <v>112</v>
      </c>
      <c r="B114" s="207" t="s">
        <v>1038</v>
      </c>
      <c r="C114" s="207" t="s">
        <v>1145</v>
      </c>
      <c r="D114" s="207" t="s">
        <v>1040</v>
      </c>
      <c r="E114" s="207" t="s">
        <v>1108</v>
      </c>
      <c r="F114" s="208">
        <v>806</v>
      </c>
      <c r="G114" s="208">
        <v>89.66</v>
      </c>
      <c r="H114" s="209">
        <v>73.09</v>
      </c>
      <c r="I114" s="204" t="s">
        <v>1042</v>
      </c>
      <c r="J114" s="204" t="s">
        <v>1043</v>
      </c>
    </row>
    <row r="115" spans="1:10" ht="14.4">
      <c r="A115" s="204">
        <v>113</v>
      </c>
      <c r="B115" s="207" t="s">
        <v>1038</v>
      </c>
      <c r="C115" s="207" t="s">
        <v>1146</v>
      </c>
      <c r="D115" s="207" t="s">
        <v>1051</v>
      </c>
      <c r="E115" s="207" t="s">
        <v>1108</v>
      </c>
      <c r="F115" s="208">
        <v>901</v>
      </c>
      <c r="G115" s="208">
        <v>86.69</v>
      </c>
      <c r="H115" s="209">
        <v>70.67</v>
      </c>
      <c r="I115" s="204" t="s">
        <v>1042</v>
      </c>
      <c r="J115" s="210" t="s">
        <v>110</v>
      </c>
    </row>
    <row r="116" spans="1:10" ht="14.4">
      <c r="A116" s="204">
        <v>114</v>
      </c>
      <c r="B116" s="207" t="s">
        <v>1038</v>
      </c>
      <c r="C116" s="207" t="s">
        <v>1147</v>
      </c>
      <c r="D116" s="207" t="s">
        <v>1045</v>
      </c>
      <c r="E116" s="207" t="s">
        <v>1108</v>
      </c>
      <c r="F116" s="208">
        <v>902</v>
      </c>
      <c r="G116" s="208">
        <v>79.459999999999994</v>
      </c>
      <c r="H116" s="209">
        <v>64.78</v>
      </c>
      <c r="I116" s="210" t="s">
        <v>716</v>
      </c>
      <c r="J116" s="210" t="s">
        <v>110</v>
      </c>
    </row>
    <row r="117" spans="1:10" ht="14.4">
      <c r="A117" s="204">
        <v>115</v>
      </c>
      <c r="B117" s="207" t="s">
        <v>1038</v>
      </c>
      <c r="C117" s="207" t="s">
        <v>1148</v>
      </c>
      <c r="D117" s="207" t="s">
        <v>1047</v>
      </c>
      <c r="E117" s="207" t="s">
        <v>1108</v>
      </c>
      <c r="F117" s="208">
        <v>903</v>
      </c>
      <c r="G117" s="208">
        <v>44.82</v>
      </c>
      <c r="H117" s="209">
        <v>36.54</v>
      </c>
      <c r="I117" s="210" t="s">
        <v>716</v>
      </c>
      <c r="J117" s="210" t="s">
        <v>1048</v>
      </c>
    </row>
    <row r="118" spans="1:10" ht="14.4">
      <c r="A118" s="204">
        <v>116</v>
      </c>
      <c r="B118" s="207" t="s">
        <v>1038</v>
      </c>
      <c r="C118" s="207" t="s">
        <v>1149</v>
      </c>
      <c r="D118" s="207" t="s">
        <v>1047</v>
      </c>
      <c r="E118" s="207" t="s">
        <v>1108</v>
      </c>
      <c r="F118" s="208">
        <v>904</v>
      </c>
      <c r="G118" s="208">
        <v>44.82</v>
      </c>
      <c r="H118" s="209">
        <v>36.54</v>
      </c>
      <c r="I118" s="210" t="s">
        <v>716</v>
      </c>
      <c r="J118" s="210" t="s">
        <v>1048</v>
      </c>
    </row>
    <row r="119" spans="1:10" ht="14.4">
      <c r="A119" s="204">
        <v>117</v>
      </c>
      <c r="B119" s="207" t="s">
        <v>1038</v>
      </c>
      <c r="C119" s="207" t="s">
        <v>1150</v>
      </c>
      <c r="D119" s="207" t="s">
        <v>1045</v>
      </c>
      <c r="E119" s="207" t="s">
        <v>1108</v>
      </c>
      <c r="F119" s="208">
        <v>905</v>
      </c>
      <c r="G119" s="208">
        <v>79.459999999999994</v>
      </c>
      <c r="H119" s="209">
        <v>64.78</v>
      </c>
      <c r="I119" s="210" t="s">
        <v>716</v>
      </c>
      <c r="J119" s="210" t="s">
        <v>110</v>
      </c>
    </row>
    <row r="120" spans="1:10" ht="14.4">
      <c r="A120" s="204">
        <v>118</v>
      </c>
      <c r="B120" s="207" t="s">
        <v>1038</v>
      </c>
      <c r="C120" s="207" t="s">
        <v>1151</v>
      </c>
      <c r="D120" s="207" t="s">
        <v>1040</v>
      </c>
      <c r="E120" s="207" t="s">
        <v>1108</v>
      </c>
      <c r="F120" s="208">
        <v>906</v>
      </c>
      <c r="G120" s="208">
        <v>89.66</v>
      </c>
      <c r="H120" s="209">
        <v>73.09</v>
      </c>
      <c r="I120" s="204" t="s">
        <v>1042</v>
      </c>
      <c r="J120" s="204" t="s">
        <v>1043</v>
      </c>
    </row>
    <row r="121" spans="1:10" ht="14.4">
      <c r="A121" s="204">
        <v>119</v>
      </c>
      <c r="B121" s="207" t="s">
        <v>1038</v>
      </c>
      <c r="C121" s="207" t="s">
        <v>1152</v>
      </c>
      <c r="D121" s="207" t="s">
        <v>1051</v>
      </c>
      <c r="E121" s="207" t="s">
        <v>1108</v>
      </c>
      <c r="F121" s="208">
        <v>1001</v>
      </c>
      <c r="G121" s="208">
        <v>86.69</v>
      </c>
      <c r="H121" s="209">
        <v>70.67</v>
      </c>
      <c r="I121" s="204" t="s">
        <v>1042</v>
      </c>
      <c r="J121" s="210" t="s">
        <v>110</v>
      </c>
    </row>
    <row r="122" spans="1:10" ht="14.4">
      <c r="A122" s="204">
        <v>120</v>
      </c>
      <c r="B122" s="207" t="s">
        <v>1038</v>
      </c>
      <c r="C122" s="207" t="s">
        <v>1153</v>
      </c>
      <c r="D122" s="207" t="s">
        <v>1045</v>
      </c>
      <c r="E122" s="207" t="s">
        <v>1108</v>
      </c>
      <c r="F122" s="208">
        <v>1002</v>
      </c>
      <c r="G122" s="208">
        <v>79.459999999999994</v>
      </c>
      <c r="H122" s="209">
        <v>64.78</v>
      </c>
      <c r="I122" s="210" t="s">
        <v>716</v>
      </c>
      <c r="J122" s="210" t="s">
        <v>110</v>
      </c>
    </row>
    <row r="123" spans="1:10" ht="14.4">
      <c r="A123" s="204">
        <v>121</v>
      </c>
      <c r="B123" s="207" t="s">
        <v>1038</v>
      </c>
      <c r="C123" s="207" t="s">
        <v>1154</v>
      </c>
      <c r="D123" s="207" t="s">
        <v>1047</v>
      </c>
      <c r="E123" s="207" t="s">
        <v>1108</v>
      </c>
      <c r="F123" s="208">
        <v>1003</v>
      </c>
      <c r="G123" s="208">
        <v>44.82</v>
      </c>
      <c r="H123" s="209">
        <v>36.54</v>
      </c>
      <c r="I123" s="210" t="s">
        <v>716</v>
      </c>
      <c r="J123" s="210" t="s">
        <v>1048</v>
      </c>
    </row>
    <row r="124" spans="1:10" ht="14.4">
      <c r="A124" s="204">
        <v>122</v>
      </c>
      <c r="B124" s="207" t="s">
        <v>1038</v>
      </c>
      <c r="C124" s="207" t="s">
        <v>1155</v>
      </c>
      <c r="D124" s="207" t="s">
        <v>1047</v>
      </c>
      <c r="E124" s="207" t="s">
        <v>1108</v>
      </c>
      <c r="F124" s="208">
        <v>1004</v>
      </c>
      <c r="G124" s="208">
        <v>44.82</v>
      </c>
      <c r="H124" s="209">
        <v>36.54</v>
      </c>
      <c r="I124" s="210" t="s">
        <v>716</v>
      </c>
      <c r="J124" s="210" t="s">
        <v>1048</v>
      </c>
    </row>
    <row r="125" spans="1:10" ht="14.4">
      <c r="A125" s="204">
        <v>123</v>
      </c>
      <c r="B125" s="207" t="s">
        <v>1038</v>
      </c>
      <c r="C125" s="207" t="s">
        <v>1156</v>
      </c>
      <c r="D125" s="207" t="s">
        <v>1045</v>
      </c>
      <c r="E125" s="207" t="s">
        <v>1108</v>
      </c>
      <c r="F125" s="208">
        <v>1005</v>
      </c>
      <c r="G125" s="208">
        <v>79.459999999999994</v>
      </c>
      <c r="H125" s="209">
        <v>64.78</v>
      </c>
      <c r="I125" s="210" t="s">
        <v>716</v>
      </c>
      <c r="J125" s="210" t="s">
        <v>110</v>
      </c>
    </row>
    <row r="126" spans="1:10" ht="14.4">
      <c r="A126" s="204">
        <v>124</v>
      </c>
      <c r="B126" s="207" t="s">
        <v>1038</v>
      </c>
      <c r="C126" s="207" t="s">
        <v>1157</v>
      </c>
      <c r="D126" s="207" t="s">
        <v>1040</v>
      </c>
      <c r="E126" s="207" t="s">
        <v>1108</v>
      </c>
      <c r="F126" s="208">
        <v>1006</v>
      </c>
      <c r="G126" s="208">
        <v>89.66</v>
      </c>
      <c r="H126" s="209">
        <v>73.09</v>
      </c>
      <c r="I126" s="204" t="s">
        <v>1042</v>
      </c>
      <c r="J126" s="204" t="s">
        <v>1043</v>
      </c>
    </row>
    <row r="127" spans="1:10" ht="14.4">
      <c r="A127" s="204">
        <v>125</v>
      </c>
      <c r="B127" s="207" t="s">
        <v>1038</v>
      </c>
      <c r="C127" s="207" t="s">
        <v>1158</v>
      </c>
      <c r="D127" s="207" t="s">
        <v>1051</v>
      </c>
      <c r="E127" s="207" t="s">
        <v>1108</v>
      </c>
      <c r="F127" s="208">
        <v>1101</v>
      </c>
      <c r="G127" s="208">
        <v>86.69</v>
      </c>
      <c r="H127" s="209">
        <v>70.67</v>
      </c>
      <c r="I127" s="204" t="s">
        <v>1042</v>
      </c>
      <c r="J127" s="210" t="s">
        <v>110</v>
      </c>
    </row>
    <row r="128" spans="1:10" ht="14.4">
      <c r="A128" s="204">
        <v>126</v>
      </c>
      <c r="B128" s="207" t="s">
        <v>1038</v>
      </c>
      <c r="C128" s="207" t="s">
        <v>1158</v>
      </c>
      <c r="D128" s="207" t="s">
        <v>1045</v>
      </c>
      <c r="E128" s="207" t="s">
        <v>1108</v>
      </c>
      <c r="F128" s="208">
        <v>1102</v>
      </c>
      <c r="G128" s="208">
        <v>79.459999999999994</v>
      </c>
      <c r="H128" s="209">
        <v>64.78</v>
      </c>
      <c r="I128" s="210" t="s">
        <v>716</v>
      </c>
      <c r="J128" s="210" t="s">
        <v>110</v>
      </c>
    </row>
    <row r="129" spans="1:10" ht="14.4">
      <c r="A129" s="204">
        <v>127</v>
      </c>
      <c r="B129" s="207" t="s">
        <v>1038</v>
      </c>
      <c r="C129" s="207" t="s">
        <v>1158</v>
      </c>
      <c r="D129" s="207" t="s">
        <v>1047</v>
      </c>
      <c r="E129" s="207" t="s">
        <v>1108</v>
      </c>
      <c r="F129" s="208">
        <v>1103</v>
      </c>
      <c r="G129" s="208">
        <v>44.82</v>
      </c>
      <c r="H129" s="209">
        <v>36.54</v>
      </c>
      <c r="I129" s="210" t="s">
        <v>716</v>
      </c>
      <c r="J129" s="210" t="s">
        <v>1048</v>
      </c>
    </row>
    <row r="130" spans="1:10" ht="14.4">
      <c r="A130" s="204">
        <v>128</v>
      </c>
      <c r="B130" s="207" t="s">
        <v>1038</v>
      </c>
      <c r="C130" s="207" t="s">
        <v>1158</v>
      </c>
      <c r="D130" s="207" t="s">
        <v>1047</v>
      </c>
      <c r="E130" s="207" t="s">
        <v>1108</v>
      </c>
      <c r="F130" s="208">
        <v>1104</v>
      </c>
      <c r="G130" s="208">
        <v>44.82</v>
      </c>
      <c r="H130" s="209">
        <v>36.54</v>
      </c>
      <c r="I130" s="210" t="s">
        <v>716</v>
      </c>
      <c r="J130" s="210" t="s">
        <v>1048</v>
      </c>
    </row>
    <row r="131" spans="1:10" ht="14.4">
      <c r="A131" s="204">
        <v>129</v>
      </c>
      <c r="B131" s="207" t="s">
        <v>1038</v>
      </c>
      <c r="C131" s="207" t="s">
        <v>1158</v>
      </c>
      <c r="D131" s="207" t="s">
        <v>1045</v>
      </c>
      <c r="E131" s="207" t="s">
        <v>1108</v>
      </c>
      <c r="F131" s="208">
        <v>1105</v>
      </c>
      <c r="G131" s="208">
        <v>79.459999999999994</v>
      </c>
      <c r="H131" s="209">
        <v>64.78</v>
      </c>
      <c r="I131" s="210" t="s">
        <v>716</v>
      </c>
      <c r="J131" s="210" t="s">
        <v>110</v>
      </c>
    </row>
    <row r="132" spans="1:10" ht="14.4">
      <c r="A132" s="204">
        <v>130</v>
      </c>
      <c r="B132" s="207" t="s">
        <v>1038</v>
      </c>
      <c r="C132" s="207" t="s">
        <v>1158</v>
      </c>
      <c r="D132" s="207" t="s">
        <v>1040</v>
      </c>
      <c r="E132" s="207" t="s">
        <v>1108</v>
      </c>
      <c r="F132" s="208">
        <v>1106</v>
      </c>
      <c r="G132" s="208">
        <v>89.66</v>
      </c>
      <c r="H132" s="209">
        <v>73.09</v>
      </c>
      <c r="I132" s="204" t="s">
        <v>1042</v>
      </c>
      <c r="J132" s="204" t="s">
        <v>1043</v>
      </c>
    </row>
    <row r="133" spans="1:10" ht="14.4">
      <c r="A133" s="204">
        <v>131</v>
      </c>
      <c r="B133" s="207" t="s">
        <v>1038</v>
      </c>
      <c r="C133" s="207" t="s">
        <v>1159</v>
      </c>
      <c r="D133" s="207" t="s">
        <v>1051</v>
      </c>
      <c r="E133" s="207" t="s">
        <v>1108</v>
      </c>
      <c r="F133" s="208">
        <v>1201</v>
      </c>
      <c r="G133" s="208">
        <v>87.37</v>
      </c>
      <c r="H133" s="209">
        <v>71.23</v>
      </c>
      <c r="I133" s="204" t="s">
        <v>1042</v>
      </c>
      <c r="J133" s="210" t="s">
        <v>110</v>
      </c>
    </row>
    <row r="134" spans="1:10" ht="14.4">
      <c r="A134" s="204">
        <v>132</v>
      </c>
      <c r="B134" s="207" t="s">
        <v>1038</v>
      </c>
      <c r="C134" s="207" t="s">
        <v>1160</v>
      </c>
      <c r="D134" s="207" t="s">
        <v>1045</v>
      </c>
      <c r="E134" s="207" t="s">
        <v>1108</v>
      </c>
      <c r="F134" s="208">
        <v>1202</v>
      </c>
      <c r="G134" s="208">
        <v>79.459999999999994</v>
      </c>
      <c r="H134" s="209">
        <v>64.78</v>
      </c>
      <c r="I134" s="210" t="s">
        <v>716</v>
      </c>
      <c r="J134" s="210" t="s">
        <v>110</v>
      </c>
    </row>
    <row r="135" spans="1:10" ht="14.4">
      <c r="A135" s="204">
        <v>133</v>
      </c>
      <c r="B135" s="207" t="s">
        <v>1038</v>
      </c>
      <c r="C135" s="207" t="s">
        <v>1161</v>
      </c>
      <c r="D135" s="207" t="s">
        <v>1047</v>
      </c>
      <c r="E135" s="207" t="s">
        <v>1108</v>
      </c>
      <c r="F135" s="208">
        <v>1203</v>
      </c>
      <c r="G135" s="208">
        <v>44.82</v>
      </c>
      <c r="H135" s="209">
        <v>36.54</v>
      </c>
      <c r="I135" s="210" t="s">
        <v>716</v>
      </c>
      <c r="J135" s="210" t="s">
        <v>1048</v>
      </c>
    </row>
    <row r="136" spans="1:10" ht="14.4">
      <c r="A136" s="204">
        <v>134</v>
      </c>
      <c r="B136" s="207" t="s">
        <v>1038</v>
      </c>
      <c r="C136" s="207" t="s">
        <v>1162</v>
      </c>
      <c r="D136" s="207" t="s">
        <v>1047</v>
      </c>
      <c r="E136" s="207" t="s">
        <v>1108</v>
      </c>
      <c r="F136" s="208">
        <v>1204</v>
      </c>
      <c r="G136" s="208">
        <v>44.82</v>
      </c>
      <c r="H136" s="209">
        <v>36.54</v>
      </c>
      <c r="I136" s="210" t="s">
        <v>716</v>
      </c>
      <c r="J136" s="210" t="s">
        <v>1048</v>
      </c>
    </row>
    <row r="137" spans="1:10" ht="14.4">
      <c r="A137" s="204">
        <v>135</v>
      </c>
      <c r="B137" s="207" t="s">
        <v>1038</v>
      </c>
      <c r="C137" s="207" t="s">
        <v>1163</v>
      </c>
      <c r="D137" s="207" t="s">
        <v>1045</v>
      </c>
      <c r="E137" s="207" t="s">
        <v>1108</v>
      </c>
      <c r="F137" s="208">
        <v>1205</v>
      </c>
      <c r="G137" s="208">
        <v>79.459999999999994</v>
      </c>
      <c r="H137" s="209">
        <v>64.78</v>
      </c>
      <c r="I137" s="210" t="s">
        <v>716</v>
      </c>
      <c r="J137" s="210" t="s">
        <v>110</v>
      </c>
    </row>
    <row r="138" spans="1:10" ht="14.4">
      <c r="A138" s="204">
        <v>136</v>
      </c>
      <c r="B138" s="207" t="s">
        <v>1038</v>
      </c>
      <c r="C138" s="207" t="s">
        <v>1164</v>
      </c>
      <c r="D138" s="207" t="s">
        <v>1040</v>
      </c>
      <c r="E138" s="207" t="s">
        <v>1108</v>
      </c>
      <c r="F138" s="208">
        <v>1206</v>
      </c>
      <c r="G138" s="208">
        <v>89.66</v>
      </c>
      <c r="H138" s="209">
        <v>73.09</v>
      </c>
      <c r="I138" s="204" t="s">
        <v>1042</v>
      </c>
      <c r="J138" s="204" t="s">
        <v>1043</v>
      </c>
    </row>
    <row r="139" spans="1:10" ht="14.4">
      <c r="A139" s="204">
        <v>137</v>
      </c>
      <c r="B139" s="207" t="s">
        <v>1038</v>
      </c>
      <c r="C139" s="207" t="s">
        <v>1165</v>
      </c>
      <c r="D139" s="207" t="s">
        <v>1051</v>
      </c>
      <c r="E139" s="207" t="s">
        <v>1108</v>
      </c>
      <c r="F139" s="208">
        <v>1301</v>
      </c>
      <c r="G139" s="208">
        <v>87.37</v>
      </c>
      <c r="H139" s="209">
        <v>71.23</v>
      </c>
      <c r="I139" s="204" t="s">
        <v>1042</v>
      </c>
      <c r="J139" s="210" t="s">
        <v>110</v>
      </c>
    </row>
    <row r="140" spans="1:10" ht="14.4">
      <c r="A140" s="204">
        <v>138</v>
      </c>
      <c r="B140" s="207" t="s">
        <v>1038</v>
      </c>
      <c r="C140" s="207" t="s">
        <v>1166</v>
      </c>
      <c r="D140" s="207" t="s">
        <v>1045</v>
      </c>
      <c r="E140" s="207" t="s">
        <v>1108</v>
      </c>
      <c r="F140" s="208">
        <v>1302</v>
      </c>
      <c r="G140" s="208">
        <v>79.459999999999994</v>
      </c>
      <c r="H140" s="209">
        <v>64.78</v>
      </c>
      <c r="I140" s="210" t="s">
        <v>716</v>
      </c>
      <c r="J140" s="210" t="s">
        <v>110</v>
      </c>
    </row>
    <row r="141" spans="1:10" ht="14.4">
      <c r="A141" s="204">
        <v>139</v>
      </c>
      <c r="B141" s="207" t="s">
        <v>1038</v>
      </c>
      <c r="C141" s="207" t="s">
        <v>1167</v>
      </c>
      <c r="D141" s="207" t="s">
        <v>1047</v>
      </c>
      <c r="E141" s="207" t="s">
        <v>1108</v>
      </c>
      <c r="F141" s="208">
        <v>1303</v>
      </c>
      <c r="G141" s="208">
        <v>44.82</v>
      </c>
      <c r="H141" s="209">
        <v>36.54</v>
      </c>
      <c r="I141" s="210" t="s">
        <v>716</v>
      </c>
      <c r="J141" s="210" t="s">
        <v>1048</v>
      </c>
    </row>
    <row r="142" spans="1:10" ht="14.4">
      <c r="A142" s="204">
        <v>140</v>
      </c>
      <c r="B142" s="207" t="s">
        <v>1038</v>
      </c>
      <c r="C142" s="207" t="s">
        <v>1168</v>
      </c>
      <c r="D142" s="207" t="s">
        <v>1047</v>
      </c>
      <c r="E142" s="207" t="s">
        <v>1108</v>
      </c>
      <c r="F142" s="208">
        <v>1304</v>
      </c>
      <c r="G142" s="208">
        <v>44.82</v>
      </c>
      <c r="H142" s="209">
        <v>36.54</v>
      </c>
      <c r="I142" s="210" t="s">
        <v>716</v>
      </c>
      <c r="J142" s="210" t="s">
        <v>1048</v>
      </c>
    </row>
    <row r="143" spans="1:10" ht="14.4">
      <c r="A143" s="204">
        <v>141</v>
      </c>
      <c r="B143" s="207" t="s">
        <v>1038</v>
      </c>
      <c r="C143" s="207" t="s">
        <v>1169</v>
      </c>
      <c r="D143" s="207" t="s">
        <v>1045</v>
      </c>
      <c r="E143" s="207" t="s">
        <v>1108</v>
      </c>
      <c r="F143" s="208">
        <v>1305</v>
      </c>
      <c r="G143" s="208">
        <v>79.459999999999994</v>
      </c>
      <c r="H143" s="209">
        <v>64.78</v>
      </c>
      <c r="I143" s="210" t="s">
        <v>716</v>
      </c>
      <c r="J143" s="210" t="s">
        <v>110</v>
      </c>
    </row>
    <row r="144" spans="1:10" ht="14.4">
      <c r="A144" s="204">
        <v>142</v>
      </c>
      <c r="B144" s="207" t="s">
        <v>1038</v>
      </c>
      <c r="C144" s="207" t="s">
        <v>1170</v>
      </c>
      <c r="D144" s="207" t="s">
        <v>1040</v>
      </c>
      <c r="E144" s="207" t="s">
        <v>1108</v>
      </c>
      <c r="F144" s="208">
        <v>1306</v>
      </c>
      <c r="G144" s="208">
        <v>89.66</v>
      </c>
      <c r="H144" s="209">
        <v>73.09</v>
      </c>
      <c r="I144" s="204" t="s">
        <v>1042</v>
      </c>
      <c r="J144" s="204" t="s">
        <v>1043</v>
      </c>
    </row>
    <row r="145" spans="1:10" ht="14.4">
      <c r="A145" s="204">
        <v>143</v>
      </c>
      <c r="B145" s="207" t="s">
        <v>1038</v>
      </c>
      <c r="C145" s="207" t="s">
        <v>1171</v>
      </c>
      <c r="D145" s="207" t="s">
        <v>1051</v>
      </c>
      <c r="E145" s="207" t="s">
        <v>1108</v>
      </c>
      <c r="F145" s="208">
        <v>1401</v>
      </c>
      <c r="G145" s="208">
        <v>87.37</v>
      </c>
      <c r="H145" s="209">
        <v>71.23</v>
      </c>
      <c r="I145" s="204" t="s">
        <v>1042</v>
      </c>
      <c r="J145" s="210" t="s">
        <v>110</v>
      </c>
    </row>
    <row r="146" spans="1:10" ht="14.4">
      <c r="A146" s="204">
        <v>144</v>
      </c>
      <c r="B146" s="207" t="s">
        <v>1038</v>
      </c>
      <c r="C146" s="207" t="s">
        <v>1172</v>
      </c>
      <c r="D146" s="207" t="s">
        <v>1045</v>
      </c>
      <c r="E146" s="207" t="s">
        <v>1108</v>
      </c>
      <c r="F146" s="208">
        <v>1402</v>
      </c>
      <c r="G146" s="208">
        <v>79.459999999999994</v>
      </c>
      <c r="H146" s="209">
        <v>64.78</v>
      </c>
      <c r="I146" s="210" t="s">
        <v>716</v>
      </c>
      <c r="J146" s="210" t="s">
        <v>110</v>
      </c>
    </row>
    <row r="147" spans="1:10" ht="14.4">
      <c r="A147" s="204">
        <v>145</v>
      </c>
      <c r="B147" s="207" t="s">
        <v>1038</v>
      </c>
      <c r="C147" s="207" t="s">
        <v>1173</v>
      </c>
      <c r="D147" s="207" t="s">
        <v>1047</v>
      </c>
      <c r="E147" s="207" t="s">
        <v>1108</v>
      </c>
      <c r="F147" s="208">
        <v>1403</v>
      </c>
      <c r="G147" s="208">
        <v>44.82</v>
      </c>
      <c r="H147" s="209">
        <v>36.54</v>
      </c>
      <c r="I147" s="210" t="s">
        <v>716</v>
      </c>
      <c r="J147" s="210" t="s">
        <v>1048</v>
      </c>
    </row>
    <row r="148" spans="1:10" ht="14.4">
      <c r="A148" s="204">
        <v>146</v>
      </c>
      <c r="B148" s="207" t="s">
        <v>1038</v>
      </c>
      <c r="C148" s="207" t="s">
        <v>1174</v>
      </c>
      <c r="D148" s="207" t="s">
        <v>1047</v>
      </c>
      <c r="E148" s="207" t="s">
        <v>1108</v>
      </c>
      <c r="F148" s="208">
        <v>1404</v>
      </c>
      <c r="G148" s="208">
        <v>44.82</v>
      </c>
      <c r="H148" s="209">
        <v>36.54</v>
      </c>
      <c r="I148" s="210" t="s">
        <v>716</v>
      </c>
      <c r="J148" s="210" t="s">
        <v>1048</v>
      </c>
    </row>
    <row r="149" spans="1:10" ht="14.4">
      <c r="A149" s="204">
        <v>147</v>
      </c>
      <c r="B149" s="207" t="s">
        <v>1038</v>
      </c>
      <c r="C149" s="207" t="s">
        <v>1175</v>
      </c>
      <c r="D149" s="207" t="s">
        <v>1045</v>
      </c>
      <c r="E149" s="207" t="s">
        <v>1108</v>
      </c>
      <c r="F149" s="208">
        <v>1405</v>
      </c>
      <c r="G149" s="208">
        <v>79.459999999999994</v>
      </c>
      <c r="H149" s="209">
        <v>64.78</v>
      </c>
      <c r="I149" s="210" t="s">
        <v>716</v>
      </c>
      <c r="J149" s="210" t="s">
        <v>110</v>
      </c>
    </row>
    <row r="150" spans="1:10" ht="14.4">
      <c r="A150" s="204">
        <v>148</v>
      </c>
      <c r="B150" s="207" t="s">
        <v>1038</v>
      </c>
      <c r="C150" s="207" t="s">
        <v>1176</v>
      </c>
      <c r="D150" s="207" t="s">
        <v>1040</v>
      </c>
      <c r="E150" s="207" t="s">
        <v>1108</v>
      </c>
      <c r="F150" s="208">
        <v>1406</v>
      </c>
      <c r="G150" s="208">
        <v>89.66</v>
      </c>
      <c r="H150" s="209">
        <v>73.09</v>
      </c>
      <c r="I150" s="204" t="s">
        <v>1042</v>
      </c>
      <c r="J150" s="204" t="s">
        <v>1043</v>
      </c>
    </row>
    <row r="151" spans="1:10" ht="14.4">
      <c r="A151" s="204">
        <v>149</v>
      </c>
      <c r="B151" s="207" t="s">
        <v>1038</v>
      </c>
      <c r="C151" s="207" t="s">
        <v>1177</v>
      </c>
      <c r="D151" s="207" t="s">
        <v>1051</v>
      </c>
      <c r="E151" s="207" t="s">
        <v>1108</v>
      </c>
      <c r="F151" s="208">
        <v>1501</v>
      </c>
      <c r="G151" s="208">
        <v>87.37</v>
      </c>
      <c r="H151" s="209">
        <v>71.23</v>
      </c>
      <c r="I151" s="204" t="s">
        <v>1042</v>
      </c>
      <c r="J151" s="210" t="s">
        <v>110</v>
      </c>
    </row>
    <row r="152" spans="1:10" ht="14.4">
      <c r="A152" s="204">
        <v>150</v>
      </c>
      <c r="B152" s="207" t="s">
        <v>1038</v>
      </c>
      <c r="C152" s="207" t="s">
        <v>1178</v>
      </c>
      <c r="D152" s="207" t="s">
        <v>1045</v>
      </c>
      <c r="E152" s="207" t="s">
        <v>1108</v>
      </c>
      <c r="F152" s="208">
        <v>1502</v>
      </c>
      <c r="G152" s="208">
        <v>79.459999999999994</v>
      </c>
      <c r="H152" s="209">
        <v>64.78</v>
      </c>
      <c r="I152" s="210" t="s">
        <v>716</v>
      </c>
      <c r="J152" s="210" t="s">
        <v>110</v>
      </c>
    </row>
    <row r="153" spans="1:10" ht="14.4">
      <c r="A153" s="204">
        <v>151</v>
      </c>
      <c r="B153" s="207" t="s">
        <v>1038</v>
      </c>
      <c r="C153" s="207" t="s">
        <v>1179</v>
      </c>
      <c r="D153" s="207" t="s">
        <v>1047</v>
      </c>
      <c r="E153" s="207" t="s">
        <v>1108</v>
      </c>
      <c r="F153" s="208">
        <v>1503</v>
      </c>
      <c r="G153" s="208">
        <v>44.82</v>
      </c>
      <c r="H153" s="209">
        <v>36.54</v>
      </c>
      <c r="I153" s="210" t="s">
        <v>716</v>
      </c>
      <c r="J153" s="210" t="s">
        <v>1048</v>
      </c>
    </row>
    <row r="154" spans="1:10" ht="14.4">
      <c r="A154" s="204">
        <v>152</v>
      </c>
      <c r="B154" s="207" t="s">
        <v>1038</v>
      </c>
      <c r="C154" s="207" t="s">
        <v>1180</v>
      </c>
      <c r="D154" s="207" t="s">
        <v>1047</v>
      </c>
      <c r="E154" s="207" t="s">
        <v>1108</v>
      </c>
      <c r="F154" s="208">
        <v>1504</v>
      </c>
      <c r="G154" s="208">
        <v>44.82</v>
      </c>
      <c r="H154" s="209">
        <v>36.54</v>
      </c>
      <c r="I154" s="210" t="s">
        <v>716</v>
      </c>
      <c r="J154" s="210" t="s">
        <v>1048</v>
      </c>
    </row>
    <row r="155" spans="1:10" ht="14.4">
      <c r="A155" s="204">
        <v>153</v>
      </c>
      <c r="B155" s="207" t="s">
        <v>1038</v>
      </c>
      <c r="C155" s="207" t="s">
        <v>1181</v>
      </c>
      <c r="D155" s="207" t="s">
        <v>1045</v>
      </c>
      <c r="E155" s="207" t="s">
        <v>1108</v>
      </c>
      <c r="F155" s="208">
        <v>1505</v>
      </c>
      <c r="G155" s="208">
        <v>79.459999999999994</v>
      </c>
      <c r="H155" s="209">
        <v>64.78</v>
      </c>
      <c r="I155" s="210" t="s">
        <v>716</v>
      </c>
      <c r="J155" s="210" t="s">
        <v>110</v>
      </c>
    </row>
    <row r="156" spans="1:10" ht="14.4">
      <c r="A156" s="204">
        <v>154</v>
      </c>
      <c r="B156" s="207" t="s">
        <v>1038</v>
      </c>
      <c r="C156" s="207" t="s">
        <v>1182</v>
      </c>
      <c r="D156" s="207" t="s">
        <v>1040</v>
      </c>
      <c r="E156" s="207" t="s">
        <v>1108</v>
      </c>
      <c r="F156" s="208">
        <v>1506</v>
      </c>
      <c r="G156" s="208">
        <v>89.66</v>
      </c>
      <c r="H156" s="209">
        <v>73.09</v>
      </c>
      <c r="I156" s="204" t="s">
        <v>1042</v>
      </c>
      <c r="J156" s="204" t="s">
        <v>1043</v>
      </c>
    </row>
    <row r="157" spans="1:10" ht="14.4">
      <c r="A157" s="204">
        <v>155</v>
      </c>
      <c r="B157" s="207" t="s">
        <v>1183</v>
      </c>
      <c r="C157" s="207" t="s">
        <v>1184</v>
      </c>
      <c r="D157" s="207" t="s">
        <v>1040</v>
      </c>
      <c r="E157" s="207" t="s">
        <v>1041</v>
      </c>
      <c r="F157" s="208">
        <v>101</v>
      </c>
      <c r="G157" s="208">
        <v>89.23</v>
      </c>
      <c r="H157" s="209">
        <v>73.06</v>
      </c>
      <c r="I157" s="204" t="s">
        <v>1042</v>
      </c>
      <c r="J157" s="204" t="s">
        <v>1043</v>
      </c>
    </row>
    <row r="158" spans="1:10" ht="14.4">
      <c r="A158" s="204">
        <v>156</v>
      </c>
      <c r="B158" s="207" t="s">
        <v>1183</v>
      </c>
      <c r="C158" s="207" t="s">
        <v>1185</v>
      </c>
      <c r="D158" s="207" t="s">
        <v>1186</v>
      </c>
      <c r="E158" s="207" t="s">
        <v>1041</v>
      </c>
      <c r="F158" s="208">
        <v>102</v>
      </c>
      <c r="G158" s="208">
        <v>47.24</v>
      </c>
      <c r="H158" s="209">
        <v>38.68</v>
      </c>
      <c r="I158" s="210" t="s">
        <v>716</v>
      </c>
      <c r="J158" s="210" t="s">
        <v>1048</v>
      </c>
    </row>
    <row r="159" spans="1:10" ht="14.4">
      <c r="A159" s="204">
        <v>157</v>
      </c>
      <c r="B159" s="207" t="s">
        <v>1183</v>
      </c>
      <c r="C159" s="207" t="s">
        <v>1187</v>
      </c>
      <c r="D159" s="207" t="s">
        <v>1188</v>
      </c>
      <c r="E159" s="207" t="s">
        <v>1041</v>
      </c>
      <c r="F159" s="208">
        <v>103</v>
      </c>
      <c r="G159" s="208">
        <v>87.61</v>
      </c>
      <c r="H159" s="209">
        <v>71.73</v>
      </c>
      <c r="I159" s="210" t="s">
        <v>716</v>
      </c>
      <c r="J159" s="210" t="s">
        <v>110</v>
      </c>
    </row>
    <row r="160" spans="1:10" ht="14.4">
      <c r="A160" s="204">
        <v>158</v>
      </c>
      <c r="B160" s="207" t="s">
        <v>1183</v>
      </c>
      <c r="C160" s="207" t="s">
        <v>1189</v>
      </c>
      <c r="D160" s="207" t="s">
        <v>1051</v>
      </c>
      <c r="E160" s="207" t="s">
        <v>1041</v>
      </c>
      <c r="F160" s="208">
        <v>104</v>
      </c>
      <c r="G160" s="208">
        <v>86.21</v>
      </c>
      <c r="H160" s="209">
        <v>70.59</v>
      </c>
      <c r="I160" s="204" t="s">
        <v>1042</v>
      </c>
      <c r="J160" s="210" t="s">
        <v>110</v>
      </c>
    </row>
    <row r="161" spans="1:10" ht="14.4">
      <c r="A161" s="204">
        <v>159</v>
      </c>
      <c r="B161" s="207" t="s">
        <v>1183</v>
      </c>
      <c r="C161" s="207" t="s">
        <v>1190</v>
      </c>
      <c r="D161" s="207" t="s">
        <v>1040</v>
      </c>
      <c r="E161" s="207" t="s">
        <v>1041</v>
      </c>
      <c r="F161" s="208">
        <v>201</v>
      </c>
      <c r="G161" s="208">
        <v>89.23</v>
      </c>
      <c r="H161" s="209">
        <v>73.06</v>
      </c>
      <c r="I161" s="204" t="s">
        <v>1042</v>
      </c>
      <c r="J161" s="204" t="s">
        <v>1043</v>
      </c>
    </row>
    <row r="162" spans="1:10" ht="14.4">
      <c r="A162" s="204">
        <v>160</v>
      </c>
      <c r="B162" s="207" t="s">
        <v>1183</v>
      </c>
      <c r="C162" s="207" t="s">
        <v>1191</v>
      </c>
      <c r="D162" s="207" t="s">
        <v>1188</v>
      </c>
      <c r="E162" s="207" t="s">
        <v>1041</v>
      </c>
      <c r="F162" s="208">
        <v>202</v>
      </c>
      <c r="G162" s="208">
        <v>87.77</v>
      </c>
      <c r="H162" s="209">
        <v>71.86</v>
      </c>
      <c r="I162" s="210" t="s">
        <v>716</v>
      </c>
      <c r="J162" s="210" t="s">
        <v>110</v>
      </c>
    </row>
    <row r="163" spans="1:10" ht="14.4">
      <c r="A163" s="204">
        <v>161</v>
      </c>
      <c r="B163" s="207" t="s">
        <v>1183</v>
      </c>
      <c r="C163" s="207" t="s">
        <v>1192</v>
      </c>
      <c r="D163" s="207" t="s">
        <v>1188</v>
      </c>
      <c r="E163" s="207" t="s">
        <v>1041</v>
      </c>
      <c r="F163" s="208">
        <v>203</v>
      </c>
      <c r="G163" s="208">
        <v>87.77</v>
      </c>
      <c r="H163" s="209">
        <v>71.86</v>
      </c>
      <c r="I163" s="210" t="s">
        <v>716</v>
      </c>
      <c r="J163" s="210" t="s">
        <v>110</v>
      </c>
    </row>
    <row r="164" spans="1:10" ht="14.4">
      <c r="A164" s="204">
        <v>162</v>
      </c>
      <c r="B164" s="207" t="s">
        <v>1183</v>
      </c>
      <c r="C164" s="207" t="s">
        <v>1193</v>
      </c>
      <c r="D164" s="207" t="s">
        <v>1051</v>
      </c>
      <c r="E164" s="207" t="s">
        <v>1041</v>
      </c>
      <c r="F164" s="208">
        <v>204</v>
      </c>
      <c r="G164" s="208">
        <v>86.21</v>
      </c>
      <c r="H164" s="209">
        <v>70.59</v>
      </c>
      <c r="I164" s="204" t="s">
        <v>1042</v>
      </c>
      <c r="J164" s="210" t="s">
        <v>110</v>
      </c>
    </row>
    <row r="165" spans="1:10" ht="14.4">
      <c r="A165" s="204">
        <v>163</v>
      </c>
      <c r="B165" s="207" t="s">
        <v>1183</v>
      </c>
      <c r="C165" s="207" t="s">
        <v>1194</v>
      </c>
      <c r="D165" s="207" t="s">
        <v>1040</v>
      </c>
      <c r="E165" s="207" t="s">
        <v>1041</v>
      </c>
      <c r="F165" s="208">
        <v>301</v>
      </c>
      <c r="G165" s="208">
        <v>89.23</v>
      </c>
      <c r="H165" s="209">
        <v>73.06</v>
      </c>
      <c r="I165" s="204" t="s">
        <v>1042</v>
      </c>
      <c r="J165" s="204" t="s">
        <v>1043</v>
      </c>
    </row>
    <row r="166" spans="1:10" ht="14.4">
      <c r="A166" s="204">
        <v>164</v>
      </c>
      <c r="B166" s="207" t="s">
        <v>1183</v>
      </c>
      <c r="C166" s="207" t="s">
        <v>1195</v>
      </c>
      <c r="D166" s="207" t="s">
        <v>1188</v>
      </c>
      <c r="E166" s="207" t="s">
        <v>1041</v>
      </c>
      <c r="F166" s="208">
        <v>302</v>
      </c>
      <c r="G166" s="208">
        <v>87.77</v>
      </c>
      <c r="H166" s="209">
        <v>71.86</v>
      </c>
      <c r="I166" s="210" t="s">
        <v>716</v>
      </c>
      <c r="J166" s="210" t="s">
        <v>110</v>
      </c>
    </row>
    <row r="167" spans="1:10" ht="14.4">
      <c r="A167" s="204">
        <v>165</v>
      </c>
      <c r="B167" s="207" t="s">
        <v>1183</v>
      </c>
      <c r="C167" s="207" t="s">
        <v>1196</v>
      </c>
      <c r="D167" s="207" t="s">
        <v>1188</v>
      </c>
      <c r="E167" s="207" t="s">
        <v>1041</v>
      </c>
      <c r="F167" s="208">
        <v>303</v>
      </c>
      <c r="G167" s="208">
        <v>87.77</v>
      </c>
      <c r="H167" s="209">
        <v>71.86</v>
      </c>
      <c r="I167" s="210" t="s">
        <v>716</v>
      </c>
      <c r="J167" s="210" t="s">
        <v>110</v>
      </c>
    </row>
    <row r="168" spans="1:10" ht="14.4">
      <c r="A168" s="204">
        <v>166</v>
      </c>
      <c r="B168" s="207" t="s">
        <v>1183</v>
      </c>
      <c r="C168" s="207" t="s">
        <v>1197</v>
      </c>
      <c r="D168" s="207" t="s">
        <v>1051</v>
      </c>
      <c r="E168" s="207" t="s">
        <v>1041</v>
      </c>
      <c r="F168" s="208">
        <v>304</v>
      </c>
      <c r="G168" s="208">
        <v>86.21</v>
      </c>
      <c r="H168" s="209">
        <v>70.59</v>
      </c>
      <c r="I168" s="204" t="s">
        <v>1042</v>
      </c>
      <c r="J168" s="210" t="s">
        <v>110</v>
      </c>
    </row>
    <row r="169" spans="1:10" ht="14.4">
      <c r="A169" s="204">
        <v>167</v>
      </c>
      <c r="B169" s="207" t="s">
        <v>1183</v>
      </c>
      <c r="C169" s="207" t="s">
        <v>1198</v>
      </c>
      <c r="D169" s="207" t="s">
        <v>1040</v>
      </c>
      <c r="E169" s="207" t="s">
        <v>1041</v>
      </c>
      <c r="F169" s="208">
        <v>401</v>
      </c>
      <c r="G169" s="208">
        <v>89.23</v>
      </c>
      <c r="H169" s="209">
        <v>73.06</v>
      </c>
      <c r="I169" s="204" t="s">
        <v>1042</v>
      </c>
      <c r="J169" s="204" t="s">
        <v>1043</v>
      </c>
    </row>
    <row r="170" spans="1:10" ht="14.4">
      <c r="A170" s="204">
        <v>168</v>
      </c>
      <c r="B170" s="207" t="s">
        <v>1183</v>
      </c>
      <c r="C170" s="207" t="s">
        <v>1199</v>
      </c>
      <c r="D170" s="207" t="s">
        <v>1188</v>
      </c>
      <c r="E170" s="207" t="s">
        <v>1041</v>
      </c>
      <c r="F170" s="208">
        <v>402</v>
      </c>
      <c r="G170" s="208">
        <v>87.77</v>
      </c>
      <c r="H170" s="209">
        <v>71.86</v>
      </c>
      <c r="I170" s="210" t="s">
        <v>716</v>
      </c>
      <c r="J170" s="210" t="s">
        <v>110</v>
      </c>
    </row>
    <row r="171" spans="1:10" ht="14.4">
      <c r="A171" s="204">
        <v>169</v>
      </c>
      <c r="B171" s="207" t="s">
        <v>1183</v>
      </c>
      <c r="C171" s="207" t="s">
        <v>1200</v>
      </c>
      <c r="D171" s="207" t="s">
        <v>1188</v>
      </c>
      <c r="E171" s="207" t="s">
        <v>1041</v>
      </c>
      <c r="F171" s="208">
        <v>403</v>
      </c>
      <c r="G171" s="208">
        <v>87.77</v>
      </c>
      <c r="H171" s="209">
        <v>71.86</v>
      </c>
      <c r="I171" s="210" t="s">
        <v>716</v>
      </c>
      <c r="J171" s="210" t="s">
        <v>110</v>
      </c>
    </row>
    <row r="172" spans="1:10" ht="14.4">
      <c r="A172" s="204">
        <v>170</v>
      </c>
      <c r="B172" s="207" t="s">
        <v>1183</v>
      </c>
      <c r="C172" s="207" t="s">
        <v>1201</v>
      </c>
      <c r="D172" s="207" t="s">
        <v>1051</v>
      </c>
      <c r="E172" s="207" t="s">
        <v>1041</v>
      </c>
      <c r="F172" s="208">
        <v>404</v>
      </c>
      <c r="G172" s="208">
        <v>86.21</v>
      </c>
      <c r="H172" s="209">
        <v>70.59</v>
      </c>
      <c r="I172" s="204" t="s">
        <v>1042</v>
      </c>
      <c r="J172" s="210" t="s">
        <v>110</v>
      </c>
    </row>
    <row r="173" spans="1:10" ht="14.4">
      <c r="A173" s="204">
        <v>171</v>
      </c>
      <c r="B173" s="207" t="s">
        <v>1183</v>
      </c>
      <c r="C173" s="207" t="s">
        <v>1202</v>
      </c>
      <c r="D173" s="207" t="s">
        <v>1040</v>
      </c>
      <c r="E173" s="207" t="s">
        <v>1041</v>
      </c>
      <c r="F173" s="208">
        <v>501</v>
      </c>
      <c r="G173" s="208">
        <v>89.23</v>
      </c>
      <c r="H173" s="209">
        <v>73.06</v>
      </c>
      <c r="I173" s="204" t="s">
        <v>1042</v>
      </c>
      <c r="J173" s="204" t="s">
        <v>1043</v>
      </c>
    </row>
    <row r="174" spans="1:10" ht="14.4">
      <c r="A174" s="204">
        <v>172</v>
      </c>
      <c r="B174" s="207" t="s">
        <v>1183</v>
      </c>
      <c r="C174" s="207" t="s">
        <v>1203</v>
      </c>
      <c r="D174" s="207" t="s">
        <v>1188</v>
      </c>
      <c r="E174" s="207" t="s">
        <v>1041</v>
      </c>
      <c r="F174" s="208">
        <v>502</v>
      </c>
      <c r="G174" s="208">
        <v>87.77</v>
      </c>
      <c r="H174" s="209">
        <v>71.86</v>
      </c>
      <c r="I174" s="210" t="s">
        <v>716</v>
      </c>
      <c r="J174" s="210" t="s">
        <v>110</v>
      </c>
    </row>
    <row r="175" spans="1:10" ht="14.4">
      <c r="A175" s="204">
        <v>173</v>
      </c>
      <c r="B175" s="207" t="s">
        <v>1183</v>
      </c>
      <c r="C175" s="207" t="s">
        <v>1204</v>
      </c>
      <c r="D175" s="207" t="s">
        <v>1188</v>
      </c>
      <c r="E175" s="207" t="s">
        <v>1041</v>
      </c>
      <c r="F175" s="208">
        <v>503</v>
      </c>
      <c r="G175" s="208">
        <v>87.77</v>
      </c>
      <c r="H175" s="209">
        <v>71.86</v>
      </c>
      <c r="I175" s="210" t="s">
        <v>716</v>
      </c>
      <c r="J175" s="210" t="s">
        <v>110</v>
      </c>
    </row>
    <row r="176" spans="1:10" ht="14.4">
      <c r="A176" s="204">
        <v>174</v>
      </c>
      <c r="B176" s="207" t="s">
        <v>1183</v>
      </c>
      <c r="C176" s="207" t="s">
        <v>1205</v>
      </c>
      <c r="D176" s="207" t="s">
        <v>1051</v>
      </c>
      <c r="E176" s="207" t="s">
        <v>1041</v>
      </c>
      <c r="F176" s="208">
        <v>504</v>
      </c>
      <c r="G176" s="208">
        <v>86.21</v>
      </c>
      <c r="H176" s="209">
        <v>70.59</v>
      </c>
      <c r="I176" s="204" t="s">
        <v>1042</v>
      </c>
      <c r="J176" s="210" t="s">
        <v>110</v>
      </c>
    </row>
    <row r="177" spans="1:10" ht="14.4">
      <c r="A177" s="204">
        <v>175</v>
      </c>
      <c r="B177" s="207" t="s">
        <v>1183</v>
      </c>
      <c r="C177" s="207" t="s">
        <v>1206</v>
      </c>
      <c r="D177" s="207" t="s">
        <v>1040</v>
      </c>
      <c r="E177" s="207" t="s">
        <v>1041</v>
      </c>
      <c r="F177" s="208">
        <v>601</v>
      </c>
      <c r="G177" s="208">
        <v>89.23</v>
      </c>
      <c r="H177" s="209">
        <v>73.06</v>
      </c>
      <c r="I177" s="204" t="s">
        <v>1042</v>
      </c>
      <c r="J177" s="204" t="s">
        <v>1043</v>
      </c>
    </row>
    <row r="178" spans="1:10" ht="14.4">
      <c r="A178" s="204">
        <v>176</v>
      </c>
      <c r="B178" s="207" t="s">
        <v>1183</v>
      </c>
      <c r="C178" s="207" t="s">
        <v>1207</v>
      </c>
      <c r="D178" s="207" t="s">
        <v>1188</v>
      </c>
      <c r="E178" s="207" t="s">
        <v>1041</v>
      </c>
      <c r="F178" s="208">
        <v>602</v>
      </c>
      <c r="G178" s="208">
        <v>87.77</v>
      </c>
      <c r="H178" s="209">
        <v>71.86</v>
      </c>
      <c r="I178" s="210" t="s">
        <v>716</v>
      </c>
      <c r="J178" s="210" t="s">
        <v>110</v>
      </c>
    </row>
    <row r="179" spans="1:10" ht="14.4">
      <c r="A179" s="204">
        <v>177</v>
      </c>
      <c r="B179" s="207" t="s">
        <v>1183</v>
      </c>
      <c r="C179" s="207" t="s">
        <v>1208</v>
      </c>
      <c r="D179" s="207" t="s">
        <v>1188</v>
      </c>
      <c r="E179" s="207" t="s">
        <v>1041</v>
      </c>
      <c r="F179" s="208">
        <v>603</v>
      </c>
      <c r="G179" s="208">
        <v>87.77</v>
      </c>
      <c r="H179" s="209">
        <v>71.86</v>
      </c>
      <c r="I179" s="210" t="s">
        <v>716</v>
      </c>
      <c r="J179" s="210" t="s">
        <v>110</v>
      </c>
    </row>
    <row r="180" spans="1:10" ht="14.4">
      <c r="A180" s="204">
        <v>178</v>
      </c>
      <c r="B180" s="207" t="s">
        <v>1183</v>
      </c>
      <c r="C180" s="207" t="s">
        <v>1209</v>
      </c>
      <c r="D180" s="207" t="s">
        <v>1051</v>
      </c>
      <c r="E180" s="207" t="s">
        <v>1041</v>
      </c>
      <c r="F180" s="208">
        <v>604</v>
      </c>
      <c r="G180" s="208">
        <v>86.21</v>
      </c>
      <c r="H180" s="209">
        <v>70.59</v>
      </c>
      <c r="I180" s="204" t="s">
        <v>1042</v>
      </c>
      <c r="J180" s="210" t="s">
        <v>110</v>
      </c>
    </row>
    <row r="181" spans="1:10" ht="14.4">
      <c r="A181" s="204">
        <v>179</v>
      </c>
      <c r="B181" s="207" t="s">
        <v>1183</v>
      </c>
      <c r="C181" s="207" t="s">
        <v>1210</v>
      </c>
      <c r="D181" s="207" t="s">
        <v>1040</v>
      </c>
      <c r="E181" s="207" t="s">
        <v>1041</v>
      </c>
      <c r="F181" s="208">
        <v>701</v>
      </c>
      <c r="G181" s="208">
        <v>89.23</v>
      </c>
      <c r="H181" s="209">
        <v>73.06</v>
      </c>
      <c r="I181" s="204" t="s">
        <v>1042</v>
      </c>
      <c r="J181" s="204" t="s">
        <v>1043</v>
      </c>
    </row>
    <row r="182" spans="1:10" ht="14.4">
      <c r="A182" s="204">
        <v>180</v>
      </c>
      <c r="B182" s="207" t="s">
        <v>1183</v>
      </c>
      <c r="C182" s="207" t="s">
        <v>1211</v>
      </c>
      <c r="D182" s="207" t="s">
        <v>1188</v>
      </c>
      <c r="E182" s="207" t="s">
        <v>1041</v>
      </c>
      <c r="F182" s="208">
        <v>702</v>
      </c>
      <c r="G182" s="208">
        <v>87.77</v>
      </c>
      <c r="H182" s="209">
        <v>71.86</v>
      </c>
      <c r="I182" s="210" t="s">
        <v>716</v>
      </c>
      <c r="J182" s="210" t="s">
        <v>110</v>
      </c>
    </row>
    <row r="183" spans="1:10" ht="14.4">
      <c r="A183" s="204">
        <v>181</v>
      </c>
      <c r="B183" s="207" t="s">
        <v>1183</v>
      </c>
      <c r="C183" s="207" t="s">
        <v>1212</v>
      </c>
      <c r="D183" s="207" t="s">
        <v>1188</v>
      </c>
      <c r="E183" s="207" t="s">
        <v>1041</v>
      </c>
      <c r="F183" s="208">
        <v>703</v>
      </c>
      <c r="G183" s="208">
        <v>87.77</v>
      </c>
      <c r="H183" s="209">
        <v>71.86</v>
      </c>
      <c r="I183" s="210" t="s">
        <v>716</v>
      </c>
      <c r="J183" s="210" t="s">
        <v>110</v>
      </c>
    </row>
    <row r="184" spans="1:10" ht="14.4">
      <c r="A184" s="204">
        <v>182</v>
      </c>
      <c r="B184" s="207" t="s">
        <v>1183</v>
      </c>
      <c r="C184" s="207" t="s">
        <v>1213</v>
      </c>
      <c r="D184" s="207" t="s">
        <v>1051</v>
      </c>
      <c r="E184" s="207" t="s">
        <v>1041</v>
      </c>
      <c r="F184" s="208">
        <v>704</v>
      </c>
      <c r="G184" s="208">
        <v>86.21</v>
      </c>
      <c r="H184" s="209">
        <v>70.59</v>
      </c>
      <c r="I184" s="204" t="s">
        <v>1042</v>
      </c>
      <c r="J184" s="210" t="s">
        <v>110</v>
      </c>
    </row>
    <row r="185" spans="1:10" ht="14.4">
      <c r="A185" s="204">
        <v>183</v>
      </c>
      <c r="B185" s="207" t="s">
        <v>1183</v>
      </c>
      <c r="C185" s="207" t="s">
        <v>1214</v>
      </c>
      <c r="D185" s="207" t="s">
        <v>1040</v>
      </c>
      <c r="E185" s="207" t="s">
        <v>1041</v>
      </c>
      <c r="F185" s="208">
        <v>801</v>
      </c>
      <c r="G185" s="208">
        <v>89.23</v>
      </c>
      <c r="H185" s="209">
        <v>73.06</v>
      </c>
      <c r="I185" s="204" t="s">
        <v>1042</v>
      </c>
      <c r="J185" s="204" t="s">
        <v>1043</v>
      </c>
    </row>
    <row r="186" spans="1:10" ht="14.4">
      <c r="A186" s="204">
        <v>184</v>
      </c>
      <c r="B186" s="207" t="s">
        <v>1183</v>
      </c>
      <c r="C186" s="207" t="s">
        <v>1215</v>
      </c>
      <c r="D186" s="207" t="s">
        <v>1188</v>
      </c>
      <c r="E186" s="207" t="s">
        <v>1041</v>
      </c>
      <c r="F186" s="208">
        <v>802</v>
      </c>
      <c r="G186" s="208">
        <v>87.77</v>
      </c>
      <c r="H186" s="209">
        <v>71.86</v>
      </c>
      <c r="I186" s="210" t="s">
        <v>716</v>
      </c>
      <c r="J186" s="210" t="s">
        <v>110</v>
      </c>
    </row>
    <row r="187" spans="1:10" ht="14.4">
      <c r="A187" s="204">
        <v>185</v>
      </c>
      <c r="B187" s="207" t="s">
        <v>1183</v>
      </c>
      <c r="C187" s="207" t="s">
        <v>1216</v>
      </c>
      <c r="D187" s="207" t="s">
        <v>1188</v>
      </c>
      <c r="E187" s="207" t="s">
        <v>1041</v>
      </c>
      <c r="F187" s="208">
        <v>803</v>
      </c>
      <c r="G187" s="208">
        <v>87.77</v>
      </c>
      <c r="H187" s="209">
        <v>71.86</v>
      </c>
      <c r="I187" s="210" t="s">
        <v>716</v>
      </c>
      <c r="J187" s="210" t="s">
        <v>110</v>
      </c>
    </row>
    <row r="188" spans="1:10" ht="14.4">
      <c r="A188" s="204">
        <v>186</v>
      </c>
      <c r="B188" s="207" t="s">
        <v>1183</v>
      </c>
      <c r="C188" s="207" t="s">
        <v>1217</v>
      </c>
      <c r="D188" s="207" t="s">
        <v>1051</v>
      </c>
      <c r="E188" s="207" t="s">
        <v>1041</v>
      </c>
      <c r="F188" s="208">
        <v>804</v>
      </c>
      <c r="G188" s="208">
        <v>86.21</v>
      </c>
      <c r="H188" s="209">
        <v>70.59</v>
      </c>
      <c r="I188" s="204" t="s">
        <v>1042</v>
      </c>
      <c r="J188" s="210" t="s">
        <v>110</v>
      </c>
    </row>
    <row r="189" spans="1:10" ht="14.4">
      <c r="A189" s="204">
        <v>187</v>
      </c>
      <c r="B189" s="207" t="s">
        <v>1183</v>
      </c>
      <c r="C189" s="207" t="s">
        <v>1218</v>
      </c>
      <c r="D189" s="207" t="s">
        <v>1040</v>
      </c>
      <c r="E189" s="207" t="s">
        <v>1041</v>
      </c>
      <c r="F189" s="208">
        <v>901</v>
      </c>
      <c r="G189" s="208">
        <v>89.23</v>
      </c>
      <c r="H189" s="209">
        <v>73.06</v>
      </c>
      <c r="I189" s="204" t="s">
        <v>1042</v>
      </c>
      <c r="J189" s="204" t="s">
        <v>1043</v>
      </c>
    </row>
    <row r="190" spans="1:10" ht="14.4">
      <c r="A190" s="204">
        <v>188</v>
      </c>
      <c r="B190" s="207" t="s">
        <v>1183</v>
      </c>
      <c r="C190" s="207" t="s">
        <v>1219</v>
      </c>
      <c r="D190" s="207" t="s">
        <v>1188</v>
      </c>
      <c r="E190" s="207" t="s">
        <v>1041</v>
      </c>
      <c r="F190" s="208">
        <v>902</v>
      </c>
      <c r="G190" s="208">
        <v>87.77</v>
      </c>
      <c r="H190" s="209">
        <v>71.86</v>
      </c>
      <c r="I190" s="210" t="s">
        <v>716</v>
      </c>
      <c r="J190" s="210" t="s">
        <v>110</v>
      </c>
    </row>
    <row r="191" spans="1:10" ht="14.4">
      <c r="A191" s="204">
        <v>189</v>
      </c>
      <c r="B191" s="207" t="s">
        <v>1183</v>
      </c>
      <c r="C191" s="207" t="s">
        <v>1220</v>
      </c>
      <c r="D191" s="207" t="s">
        <v>1188</v>
      </c>
      <c r="E191" s="207" t="s">
        <v>1041</v>
      </c>
      <c r="F191" s="208">
        <v>903</v>
      </c>
      <c r="G191" s="208">
        <v>87.77</v>
      </c>
      <c r="H191" s="209">
        <v>71.86</v>
      </c>
      <c r="I191" s="210" t="s">
        <v>716</v>
      </c>
      <c r="J191" s="210" t="s">
        <v>110</v>
      </c>
    </row>
    <row r="192" spans="1:10" ht="14.4">
      <c r="A192" s="204">
        <v>190</v>
      </c>
      <c r="B192" s="207" t="s">
        <v>1183</v>
      </c>
      <c r="C192" s="207" t="s">
        <v>1221</v>
      </c>
      <c r="D192" s="207" t="s">
        <v>1051</v>
      </c>
      <c r="E192" s="207" t="s">
        <v>1041</v>
      </c>
      <c r="F192" s="208">
        <v>904</v>
      </c>
      <c r="G192" s="208">
        <v>86.21</v>
      </c>
      <c r="H192" s="209">
        <v>70.59</v>
      </c>
      <c r="I192" s="204" t="s">
        <v>1042</v>
      </c>
      <c r="J192" s="210" t="s">
        <v>110</v>
      </c>
    </row>
    <row r="193" spans="1:10" ht="14.4">
      <c r="A193" s="204">
        <v>191</v>
      </c>
      <c r="B193" s="207" t="s">
        <v>1183</v>
      </c>
      <c r="C193" s="207" t="s">
        <v>1222</v>
      </c>
      <c r="D193" s="207" t="s">
        <v>1040</v>
      </c>
      <c r="E193" s="207" t="s">
        <v>1041</v>
      </c>
      <c r="F193" s="208">
        <v>1001</v>
      </c>
      <c r="G193" s="208">
        <v>89.23</v>
      </c>
      <c r="H193" s="209">
        <v>73.06</v>
      </c>
      <c r="I193" s="204" t="s">
        <v>1042</v>
      </c>
      <c r="J193" s="204" t="s">
        <v>1043</v>
      </c>
    </row>
    <row r="194" spans="1:10" ht="14.4">
      <c r="A194" s="204">
        <v>192</v>
      </c>
      <c r="B194" s="207" t="s">
        <v>1183</v>
      </c>
      <c r="C194" s="207" t="s">
        <v>1223</v>
      </c>
      <c r="D194" s="207" t="s">
        <v>1188</v>
      </c>
      <c r="E194" s="207" t="s">
        <v>1041</v>
      </c>
      <c r="F194" s="208">
        <v>1002</v>
      </c>
      <c r="G194" s="208">
        <v>87.77</v>
      </c>
      <c r="H194" s="209">
        <v>71.86</v>
      </c>
      <c r="I194" s="210" t="s">
        <v>716</v>
      </c>
      <c r="J194" s="210" t="s">
        <v>110</v>
      </c>
    </row>
    <row r="195" spans="1:10" ht="14.4">
      <c r="A195" s="204">
        <v>193</v>
      </c>
      <c r="B195" s="207" t="s">
        <v>1183</v>
      </c>
      <c r="C195" s="207" t="s">
        <v>1224</v>
      </c>
      <c r="D195" s="207" t="s">
        <v>1188</v>
      </c>
      <c r="E195" s="207" t="s">
        <v>1041</v>
      </c>
      <c r="F195" s="208">
        <v>1003</v>
      </c>
      <c r="G195" s="208">
        <v>87.77</v>
      </c>
      <c r="H195" s="209">
        <v>71.86</v>
      </c>
      <c r="I195" s="210" t="s">
        <v>716</v>
      </c>
      <c r="J195" s="210" t="s">
        <v>110</v>
      </c>
    </row>
    <row r="196" spans="1:10" ht="14.4">
      <c r="A196" s="204">
        <v>194</v>
      </c>
      <c r="B196" s="207" t="s">
        <v>1183</v>
      </c>
      <c r="C196" s="207" t="s">
        <v>1225</v>
      </c>
      <c r="D196" s="207" t="s">
        <v>1051</v>
      </c>
      <c r="E196" s="207" t="s">
        <v>1041</v>
      </c>
      <c r="F196" s="208">
        <v>1004</v>
      </c>
      <c r="G196" s="208">
        <v>86.21</v>
      </c>
      <c r="H196" s="209">
        <v>70.59</v>
      </c>
      <c r="I196" s="204" t="s">
        <v>1042</v>
      </c>
      <c r="J196" s="210" t="s">
        <v>110</v>
      </c>
    </row>
    <row r="197" spans="1:10" ht="14.4">
      <c r="A197" s="204">
        <v>195</v>
      </c>
      <c r="B197" s="207" t="s">
        <v>1183</v>
      </c>
      <c r="C197" s="207" t="s">
        <v>1226</v>
      </c>
      <c r="D197" s="207" t="s">
        <v>1040</v>
      </c>
      <c r="E197" s="207" t="s">
        <v>1041</v>
      </c>
      <c r="F197" s="208">
        <v>1101</v>
      </c>
      <c r="G197" s="208">
        <v>89.23</v>
      </c>
      <c r="H197" s="209">
        <v>73.06</v>
      </c>
      <c r="I197" s="204" t="s">
        <v>1042</v>
      </c>
      <c r="J197" s="204" t="s">
        <v>1043</v>
      </c>
    </row>
    <row r="198" spans="1:10" ht="14.4">
      <c r="A198" s="204">
        <v>196</v>
      </c>
      <c r="B198" s="207" t="s">
        <v>1183</v>
      </c>
      <c r="C198" s="207" t="s">
        <v>1227</v>
      </c>
      <c r="D198" s="207" t="s">
        <v>1188</v>
      </c>
      <c r="E198" s="207" t="s">
        <v>1041</v>
      </c>
      <c r="F198" s="208">
        <v>1102</v>
      </c>
      <c r="G198" s="208">
        <v>87.77</v>
      </c>
      <c r="H198" s="209">
        <v>71.86</v>
      </c>
      <c r="I198" s="210" t="s">
        <v>716</v>
      </c>
      <c r="J198" s="210" t="s">
        <v>110</v>
      </c>
    </row>
    <row r="199" spans="1:10" ht="14.4">
      <c r="A199" s="204">
        <v>197</v>
      </c>
      <c r="B199" s="207" t="s">
        <v>1183</v>
      </c>
      <c r="C199" s="207" t="s">
        <v>1228</v>
      </c>
      <c r="D199" s="207" t="s">
        <v>1188</v>
      </c>
      <c r="E199" s="207" t="s">
        <v>1041</v>
      </c>
      <c r="F199" s="208">
        <v>1103</v>
      </c>
      <c r="G199" s="208">
        <v>87.77</v>
      </c>
      <c r="H199" s="209">
        <v>71.86</v>
      </c>
      <c r="I199" s="210" t="s">
        <v>716</v>
      </c>
      <c r="J199" s="210" t="s">
        <v>110</v>
      </c>
    </row>
    <row r="200" spans="1:10" ht="14.4">
      <c r="A200" s="204">
        <v>198</v>
      </c>
      <c r="B200" s="207" t="s">
        <v>1183</v>
      </c>
      <c r="C200" s="207" t="s">
        <v>1229</v>
      </c>
      <c r="D200" s="207" t="s">
        <v>1051</v>
      </c>
      <c r="E200" s="207" t="s">
        <v>1041</v>
      </c>
      <c r="F200" s="208">
        <v>1104</v>
      </c>
      <c r="G200" s="208">
        <v>86.21</v>
      </c>
      <c r="H200" s="209">
        <v>70.59</v>
      </c>
      <c r="I200" s="204" t="s">
        <v>1042</v>
      </c>
      <c r="J200" s="210" t="s">
        <v>110</v>
      </c>
    </row>
    <row r="201" spans="1:10" ht="14.4">
      <c r="A201" s="204">
        <v>199</v>
      </c>
      <c r="B201" s="207" t="s">
        <v>1183</v>
      </c>
      <c r="C201" s="207" t="s">
        <v>1230</v>
      </c>
      <c r="D201" s="207" t="s">
        <v>1040</v>
      </c>
      <c r="E201" s="207" t="s">
        <v>1041</v>
      </c>
      <c r="F201" s="208">
        <v>1201</v>
      </c>
      <c r="G201" s="208">
        <v>89.23</v>
      </c>
      <c r="H201" s="209">
        <v>73.06</v>
      </c>
      <c r="I201" s="204" t="s">
        <v>1042</v>
      </c>
      <c r="J201" s="204" t="s">
        <v>1043</v>
      </c>
    </row>
    <row r="202" spans="1:10" ht="14.4">
      <c r="A202" s="204">
        <v>200</v>
      </c>
      <c r="B202" s="207" t="s">
        <v>1183</v>
      </c>
      <c r="C202" s="207" t="s">
        <v>1231</v>
      </c>
      <c r="D202" s="207" t="s">
        <v>1188</v>
      </c>
      <c r="E202" s="207" t="s">
        <v>1041</v>
      </c>
      <c r="F202" s="208">
        <v>1202</v>
      </c>
      <c r="G202" s="208">
        <v>87.77</v>
      </c>
      <c r="H202" s="209">
        <v>71.86</v>
      </c>
      <c r="I202" s="210" t="s">
        <v>716</v>
      </c>
      <c r="J202" s="210" t="s">
        <v>110</v>
      </c>
    </row>
    <row r="203" spans="1:10" ht="14.4">
      <c r="A203" s="204">
        <v>201</v>
      </c>
      <c r="B203" s="207" t="s">
        <v>1183</v>
      </c>
      <c r="C203" s="207" t="s">
        <v>1232</v>
      </c>
      <c r="D203" s="207" t="s">
        <v>1188</v>
      </c>
      <c r="E203" s="207" t="s">
        <v>1041</v>
      </c>
      <c r="F203" s="208">
        <v>1203</v>
      </c>
      <c r="G203" s="208">
        <v>87.77</v>
      </c>
      <c r="H203" s="209">
        <v>71.86</v>
      </c>
      <c r="I203" s="210" t="s">
        <v>716</v>
      </c>
      <c r="J203" s="210" t="s">
        <v>110</v>
      </c>
    </row>
    <row r="204" spans="1:10" ht="14.4">
      <c r="A204" s="204">
        <v>202</v>
      </c>
      <c r="B204" s="207" t="s">
        <v>1183</v>
      </c>
      <c r="C204" s="207" t="s">
        <v>1233</v>
      </c>
      <c r="D204" s="207" t="s">
        <v>1051</v>
      </c>
      <c r="E204" s="207" t="s">
        <v>1041</v>
      </c>
      <c r="F204" s="208">
        <v>1204</v>
      </c>
      <c r="G204" s="208">
        <v>86.21</v>
      </c>
      <c r="H204" s="209">
        <v>70.59</v>
      </c>
      <c r="I204" s="204" t="s">
        <v>1042</v>
      </c>
      <c r="J204" s="210" t="s">
        <v>110</v>
      </c>
    </row>
    <row r="205" spans="1:10" ht="14.4">
      <c r="A205" s="204">
        <v>203</v>
      </c>
      <c r="B205" s="207" t="s">
        <v>1183</v>
      </c>
      <c r="C205" s="207" t="s">
        <v>1234</v>
      </c>
      <c r="D205" s="207" t="s">
        <v>1040</v>
      </c>
      <c r="E205" s="207" t="s">
        <v>1041</v>
      </c>
      <c r="F205" s="208">
        <v>1301</v>
      </c>
      <c r="G205" s="208">
        <v>89.23</v>
      </c>
      <c r="H205" s="209">
        <v>73.06</v>
      </c>
      <c r="I205" s="204" t="s">
        <v>1042</v>
      </c>
      <c r="J205" s="204" t="s">
        <v>1043</v>
      </c>
    </row>
    <row r="206" spans="1:10" ht="14.4">
      <c r="A206" s="204">
        <v>204</v>
      </c>
      <c r="B206" s="207" t="s">
        <v>1183</v>
      </c>
      <c r="C206" s="207" t="s">
        <v>1235</v>
      </c>
      <c r="D206" s="207" t="s">
        <v>1188</v>
      </c>
      <c r="E206" s="207" t="s">
        <v>1041</v>
      </c>
      <c r="F206" s="208">
        <v>1302</v>
      </c>
      <c r="G206" s="208">
        <v>87.77</v>
      </c>
      <c r="H206" s="209">
        <v>71.86</v>
      </c>
      <c r="I206" s="210" t="s">
        <v>716</v>
      </c>
      <c r="J206" s="210" t="s">
        <v>110</v>
      </c>
    </row>
    <row r="207" spans="1:10" ht="14.4">
      <c r="A207" s="204">
        <v>205</v>
      </c>
      <c r="B207" s="207" t="s">
        <v>1183</v>
      </c>
      <c r="C207" s="207" t="s">
        <v>1236</v>
      </c>
      <c r="D207" s="207" t="s">
        <v>1188</v>
      </c>
      <c r="E207" s="207" t="s">
        <v>1041</v>
      </c>
      <c r="F207" s="208">
        <v>1303</v>
      </c>
      <c r="G207" s="208">
        <v>87.77</v>
      </c>
      <c r="H207" s="209">
        <v>71.86</v>
      </c>
      <c r="I207" s="210" t="s">
        <v>716</v>
      </c>
      <c r="J207" s="210" t="s">
        <v>110</v>
      </c>
    </row>
    <row r="208" spans="1:10" ht="14.4">
      <c r="A208" s="204">
        <v>206</v>
      </c>
      <c r="B208" s="207" t="s">
        <v>1183</v>
      </c>
      <c r="C208" s="207" t="s">
        <v>1237</v>
      </c>
      <c r="D208" s="207" t="s">
        <v>1051</v>
      </c>
      <c r="E208" s="207" t="s">
        <v>1041</v>
      </c>
      <c r="F208" s="208">
        <v>1304</v>
      </c>
      <c r="G208" s="208">
        <v>86.21</v>
      </c>
      <c r="H208" s="209">
        <v>70.59</v>
      </c>
      <c r="I208" s="204" t="s">
        <v>1042</v>
      </c>
      <c r="J208" s="210" t="s">
        <v>110</v>
      </c>
    </row>
    <row r="209" spans="1:10" ht="14.4">
      <c r="A209" s="204">
        <v>207</v>
      </c>
      <c r="B209" s="207" t="s">
        <v>1183</v>
      </c>
      <c r="C209" s="207" t="s">
        <v>1238</v>
      </c>
      <c r="D209" s="207" t="s">
        <v>1040</v>
      </c>
      <c r="E209" s="207" t="s">
        <v>1041</v>
      </c>
      <c r="F209" s="208">
        <v>1401</v>
      </c>
      <c r="G209" s="208">
        <v>89.23</v>
      </c>
      <c r="H209" s="209">
        <v>73.06</v>
      </c>
      <c r="I209" s="204" t="s">
        <v>1042</v>
      </c>
      <c r="J209" s="204" t="s">
        <v>1043</v>
      </c>
    </row>
    <row r="210" spans="1:10" ht="14.4">
      <c r="A210" s="204">
        <v>208</v>
      </c>
      <c r="B210" s="207" t="s">
        <v>1183</v>
      </c>
      <c r="C210" s="207" t="s">
        <v>1239</v>
      </c>
      <c r="D210" s="207" t="s">
        <v>1188</v>
      </c>
      <c r="E210" s="207" t="s">
        <v>1041</v>
      </c>
      <c r="F210" s="208">
        <v>1402</v>
      </c>
      <c r="G210" s="208">
        <v>87.77</v>
      </c>
      <c r="H210" s="209">
        <v>71.86</v>
      </c>
      <c r="I210" s="210" t="s">
        <v>716</v>
      </c>
      <c r="J210" s="210" t="s">
        <v>110</v>
      </c>
    </row>
    <row r="211" spans="1:10" ht="14.4">
      <c r="A211" s="204">
        <v>209</v>
      </c>
      <c r="B211" s="207" t="s">
        <v>1183</v>
      </c>
      <c r="C211" s="207" t="s">
        <v>1240</v>
      </c>
      <c r="D211" s="207" t="s">
        <v>1188</v>
      </c>
      <c r="E211" s="207" t="s">
        <v>1041</v>
      </c>
      <c r="F211" s="208">
        <v>1403</v>
      </c>
      <c r="G211" s="208">
        <v>87.77</v>
      </c>
      <c r="H211" s="209">
        <v>71.86</v>
      </c>
      <c r="I211" s="210" t="s">
        <v>716</v>
      </c>
      <c r="J211" s="210" t="s">
        <v>110</v>
      </c>
    </row>
    <row r="212" spans="1:10" ht="14.4">
      <c r="A212" s="204">
        <v>210</v>
      </c>
      <c r="B212" s="207" t="s">
        <v>1183</v>
      </c>
      <c r="C212" s="207" t="s">
        <v>1241</v>
      </c>
      <c r="D212" s="207" t="s">
        <v>1051</v>
      </c>
      <c r="E212" s="207" t="s">
        <v>1041</v>
      </c>
      <c r="F212" s="208">
        <v>1404</v>
      </c>
      <c r="G212" s="208">
        <v>86.21</v>
      </c>
      <c r="H212" s="209">
        <v>70.59</v>
      </c>
      <c r="I212" s="204" t="s">
        <v>1042</v>
      </c>
      <c r="J212" s="210" t="s">
        <v>110</v>
      </c>
    </row>
    <row r="213" spans="1:10" ht="14.4">
      <c r="A213" s="204">
        <v>211</v>
      </c>
      <c r="B213" s="207" t="s">
        <v>1183</v>
      </c>
      <c r="C213" s="207" t="s">
        <v>1242</v>
      </c>
      <c r="D213" s="207" t="s">
        <v>1040</v>
      </c>
      <c r="E213" s="207" t="s">
        <v>1041</v>
      </c>
      <c r="F213" s="208">
        <v>1501</v>
      </c>
      <c r="G213" s="208">
        <v>89.23</v>
      </c>
      <c r="H213" s="209">
        <v>73.06</v>
      </c>
      <c r="I213" s="204" t="s">
        <v>1042</v>
      </c>
      <c r="J213" s="204" t="s">
        <v>1043</v>
      </c>
    </row>
    <row r="214" spans="1:10" ht="14.4">
      <c r="A214" s="204">
        <v>212</v>
      </c>
      <c r="B214" s="207" t="s">
        <v>1183</v>
      </c>
      <c r="C214" s="207" t="s">
        <v>1243</v>
      </c>
      <c r="D214" s="207" t="s">
        <v>1188</v>
      </c>
      <c r="E214" s="207" t="s">
        <v>1041</v>
      </c>
      <c r="F214" s="208">
        <v>1502</v>
      </c>
      <c r="G214" s="208">
        <v>87.77</v>
      </c>
      <c r="H214" s="209">
        <v>71.86</v>
      </c>
      <c r="I214" s="210" t="s">
        <v>716</v>
      </c>
      <c r="J214" s="210" t="s">
        <v>110</v>
      </c>
    </row>
    <row r="215" spans="1:10" ht="14.4">
      <c r="A215" s="204">
        <v>213</v>
      </c>
      <c r="B215" s="207" t="s">
        <v>1183</v>
      </c>
      <c r="C215" s="207" t="s">
        <v>1244</v>
      </c>
      <c r="D215" s="207" t="s">
        <v>1188</v>
      </c>
      <c r="E215" s="207" t="s">
        <v>1041</v>
      </c>
      <c r="F215" s="208">
        <v>1503</v>
      </c>
      <c r="G215" s="208">
        <v>87.77</v>
      </c>
      <c r="H215" s="209">
        <v>71.86</v>
      </c>
      <c r="I215" s="210" t="s">
        <v>716</v>
      </c>
      <c r="J215" s="210" t="s">
        <v>110</v>
      </c>
    </row>
    <row r="216" spans="1:10" ht="14.4">
      <c r="A216" s="204">
        <v>214</v>
      </c>
      <c r="B216" s="207" t="s">
        <v>1183</v>
      </c>
      <c r="C216" s="207" t="s">
        <v>1245</v>
      </c>
      <c r="D216" s="207" t="s">
        <v>1051</v>
      </c>
      <c r="E216" s="207" t="s">
        <v>1041</v>
      </c>
      <c r="F216" s="208">
        <v>1504</v>
      </c>
      <c r="G216" s="208">
        <v>86.21</v>
      </c>
      <c r="H216" s="209">
        <v>70.59</v>
      </c>
      <c r="I216" s="204" t="s">
        <v>1042</v>
      </c>
      <c r="J216" s="210" t="s">
        <v>110</v>
      </c>
    </row>
    <row r="217" spans="1:10" ht="14.4">
      <c r="A217" s="204">
        <v>215</v>
      </c>
      <c r="B217" s="207" t="s">
        <v>1183</v>
      </c>
      <c r="C217" s="207" t="s">
        <v>1246</v>
      </c>
      <c r="D217" s="207" t="s">
        <v>1051</v>
      </c>
      <c r="E217" s="207" t="s">
        <v>1108</v>
      </c>
      <c r="F217" s="208">
        <v>101</v>
      </c>
      <c r="G217" s="208">
        <v>86.21</v>
      </c>
      <c r="H217" s="209">
        <v>70.59</v>
      </c>
      <c r="I217" s="204" t="s">
        <v>1042</v>
      </c>
      <c r="J217" s="210" t="s">
        <v>110</v>
      </c>
    </row>
    <row r="218" spans="1:10" ht="14.4">
      <c r="A218" s="204">
        <v>216</v>
      </c>
      <c r="B218" s="207" t="s">
        <v>1183</v>
      </c>
      <c r="C218" s="207" t="s">
        <v>1247</v>
      </c>
      <c r="D218" s="207" t="s">
        <v>1188</v>
      </c>
      <c r="E218" s="207" t="s">
        <v>1108</v>
      </c>
      <c r="F218" s="208">
        <v>102</v>
      </c>
      <c r="G218" s="208">
        <v>87.61</v>
      </c>
      <c r="H218" s="209">
        <v>71.73</v>
      </c>
      <c r="I218" s="210" t="s">
        <v>716</v>
      </c>
      <c r="J218" s="210" t="s">
        <v>110</v>
      </c>
    </row>
    <row r="219" spans="1:10" ht="14.4">
      <c r="A219" s="204">
        <v>217</v>
      </c>
      <c r="B219" s="207" t="s">
        <v>1183</v>
      </c>
      <c r="C219" s="207" t="s">
        <v>1248</v>
      </c>
      <c r="D219" s="207" t="s">
        <v>1249</v>
      </c>
      <c r="E219" s="207" t="s">
        <v>1108</v>
      </c>
      <c r="F219" s="208">
        <v>103</v>
      </c>
      <c r="G219" s="208">
        <v>89.23</v>
      </c>
      <c r="H219" s="209">
        <v>73.06</v>
      </c>
      <c r="I219" s="204" t="s">
        <v>1042</v>
      </c>
      <c r="J219" s="204" t="s">
        <v>1043</v>
      </c>
    </row>
    <row r="220" spans="1:10" ht="14.4">
      <c r="A220" s="204">
        <v>218</v>
      </c>
      <c r="B220" s="207" t="s">
        <v>1183</v>
      </c>
      <c r="C220" s="207" t="s">
        <v>1248</v>
      </c>
      <c r="D220" s="207" t="s">
        <v>1186</v>
      </c>
      <c r="E220" s="207" t="s">
        <v>1108</v>
      </c>
      <c r="F220" s="208">
        <v>103</v>
      </c>
      <c r="G220" s="208">
        <v>47.24</v>
      </c>
      <c r="H220" s="209">
        <v>38.68</v>
      </c>
      <c r="I220" s="210" t="s">
        <v>716</v>
      </c>
      <c r="J220" s="210" t="s">
        <v>1048</v>
      </c>
    </row>
    <row r="221" spans="1:10" ht="14.4">
      <c r="A221" s="204">
        <v>219</v>
      </c>
      <c r="B221" s="207" t="s">
        <v>1183</v>
      </c>
      <c r="C221" s="207" t="s">
        <v>1250</v>
      </c>
      <c r="D221" s="207" t="s">
        <v>1051</v>
      </c>
      <c r="E221" s="207" t="s">
        <v>1108</v>
      </c>
      <c r="F221" s="208">
        <v>201</v>
      </c>
      <c r="G221" s="208">
        <v>86.21</v>
      </c>
      <c r="H221" s="209">
        <v>70.59</v>
      </c>
      <c r="I221" s="204" t="s">
        <v>1042</v>
      </c>
      <c r="J221" s="210" t="s">
        <v>110</v>
      </c>
    </row>
    <row r="222" spans="1:10" ht="14.4">
      <c r="A222" s="204">
        <v>220</v>
      </c>
      <c r="B222" s="207" t="s">
        <v>1183</v>
      </c>
      <c r="C222" s="207" t="s">
        <v>1251</v>
      </c>
      <c r="D222" s="207" t="s">
        <v>1188</v>
      </c>
      <c r="E222" s="207" t="s">
        <v>1108</v>
      </c>
      <c r="F222" s="208">
        <v>202</v>
      </c>
      <c r="G222" s="208">
        <v>87.77</v>
      </c>
      <c r="H222" s="209">
        <v>71.86</v>
      </c>
      <c r="I222" s="210" t="s">
        <v>716</v>
      </c>
      <c r="J222" s="210" t="s">
        <v>110</v>
      </c>
    </row>
    <row r="223" spans="1:10" ht="14.4">
      <c r="A223" s="204">
        <v>221</v>
      </c>
      <c r="B223" s="207" t="s">
        <v>1183</v>
      </c>
      <c r="C223" s="207" t="s">
        <v>1252</v>
      </c>
      <c r="D223" s="207" t="s">
        <v>1188</v>
      </c>
      <c r="E223" s="207" t="s">
        <v>1108</v>
      </c>
      <c r="F223" s="208">
        <v>203</v>
      </c>
      <c r="G223" s="208">
        <v>87.77</v>
      </c>
      <c r="H223" s="209">
        <v>71.86</v>
      </c>
      <c r="I223" s="210" t="s">
        <v>716</v>
      </c>
      <c r="J223" s="210" t="s">
        <v>110</v>
      </c>
    </row>
    <row r="224" spans="1:10" ht="14.4">
      <c r="A224" s="204">
        <v>222</v>
      </c>
      <c r="B224" s="207" t="s">
        <v>1183</v>
      </c>
      <c r="C224" s="207" t="s">
        <v>1253</v>
      </c>
      <c r="D224" s="207" t="s">
        <v>1040</v>
      </c>
      <c r="E224" s="207" t="s">
        <v>1108</v>
      </c>
      <c r="F224" s="208">
        <v>204</v>
      </c>
      <c r="G224" s="208">
        <v>89.23</v>
      </c>
      <c r="H224" s="209">
        <v>73.06</v>
      </c>
      <c r="I224" s="204" t="s">
        <v>1042</v>
      </c>
      <c r="J224" s="204" t="s">
        <v>1043</v>
      </c>
    </row>
    <row r="225" spans="1:10" ht="14.4">
      <c r="A225" s="204">
        <v>223</v>
      </c>
      <c r="B225" s="207" t="s">
        <v>1183</v>
      </c>
      <c r="C225" s="207" t="s">
        <v>1254</v>
      </c>
      <c r="D225" s="207" t="s">
        <v>1051</v>
      </c>
      <c r="E225" s="207" t="s">
        <v>1108</v>
      </c>
      <c r="F225" s="208">
        <v>301</v>
      </c>
      <c r="G225" s="208">
        <v>86.21</v>
      </c>
      <c r="H225" s="209">
        <v>70.59</v>
      </c>
      <c r="I225" s="204" t="s">
        <v>1042</v>
      </c>
      <c r="J225" s="210" t="s">
        <v>110</v>
      </c>
    </row>
    <row r="226" spans="1:10" ht="14.4">
      <c r="A226" s="204">
        <v>224</v>
      </c>
      <c r="B226" s="207" t="s">
        <v>1183</v>
      </c>
      <c r="C226" s="207" t="s">
        <v>1255</v>
      </c>
      <c r="D226" s="207" t="s">
        <v>1188</v>
      </c>
      <c r="E226" s="207" t="s">
        <v>1108</v>
      </c>
      <c r="F226" s="208">
        <v>302</v>
      </c>
      <c r="G226" s="208">
        <v>87.77</v>
      </c>
      <c r="H226" s="209">
        <v>71.86</v>
      </c>
      <c r="I226" s="210" t="s">
        <v>716</v>
      </c>
      <c r="J226" s="210" t="s">
        <v>110</v>
      </c>
    </row>
    <row r="227" spans="1:10" ht="14.4">
      <c r="A227" s="204">
        <v>225</v>
      </c>
      <c r="B227" s="207" t="s">
        <v>1183</v>
      </c>
      <c r="C227" s="207" t="s">
        <v>1256</v>
      </c>
      <c r="D227" s="207" t="s">
        <v>1188</v>
      </c>
      <c r="E227" s="207" t="s">
        <v>1108</v>
      </c>
      <c r="F227" s="208">
        <v>303</v>
      </c>
      <c r="G227" s="208">
        <v>87.77</v>
      </c>
      <c r="H227" s="209">
        <v>71.86</v>
      </c>
      <c r="I227" s="210" t="s">
        <v>716</v>
      </c>
      <c r="J227" s="210" t="s">
        <v>110</v>
      </c>
    </row>
    <row r="228" spans="1:10" ht="14.4">
      <c r="A228" s="204">
        <v>226</v>
      </c>
      <c r="B228" s="207" t="s">
        <v>1183</v>
      </c>
      <c r="C228" s="207" t="s">
        <v>1257</v>
      </c>
      <c r="D228" s="207" t="s">
        <v>1040</v>
      </c>
      <c r="E228" s="207" t="s">
        <v>1108</v>
      </c>
      <c r="F228" s="208">
        <v>304</v>
      </c>
      <c r="G228" s="208">
        <v>89.23</v>
      </c>
      <c r="H228" s="209">
        <v>73.06</v>
      </c>
      <c r="I228" s="204" t="s">
        <v>1042</v>
      </c>
      <c r="J228" s="204" t="s">
        <v>1043</v>
      </c>
    </row>
    <row r="229" spans="1:10" ht="14.4">
      <c r="A229" s="204">
        <v>227</v>
      </c>
      <c r="B229" s="207" t="s">
        <v>1183</v>
      </c>
      <c r="C229" s="207" t="s">
        <v>1258</v>
      </c>
      <c r="D229" s="207" t="s">
        <v>1051</v>
      </c>
      <c r="E229" s="207" t="s">
        <v>1108</v>
      </c>
      <c r="F229" s="208">
        <v>401</v>
      </c>
      <c r="G229" s="208">
        <v>86.21</v>
      </c>
      <c r="H229" s="209">
        <v>70.59</v>
      </c>
      <c r="I229" s="204" t="s">
        <v>1042</v>
      </c>
      <c r="J229" s="210" t="s">
        <v>110</v>
      </c>
    </row>
    <row r="230" spans="1:10" ht="14.4">
      <c r="A230" s="204">
        <v>228</v>
      </c>
      <c r="B230" s="207" t="s">
        <v>1183</v>
      </c>
      <c r="C230" s="207" t="s">
        <v>1259</v>
      </c>
      <c r="D230" s="207" t="s">
        <v>1188</v>
      </c>
      <c r="E230" s="207" t="s">
        <v>1108</v>
      </c>
      <c r="F230" s="208">
        <v>402</v>
      </c>
      <c r="G230" s="208">
        <v>87.77</v>
      </c>
      <c r="H230" s="209">
        <v>71.86</v>
      </c>
      <c r="I230" s="210" t="s">
        <v>716</v>
      </c>
      <c r="J230" s="210" t="s">
        <v>110</v>
      </c>
    </row>
    <row r="231" spans="1:10" ht="14.4">
      <c r="A231" s="204">
        <v>229</v>
      </c>
      <c r="B231" s="207" t="s">
        <v>1183</v>
      </c>
      <c r="C231" s="207" t="s">
        <v>1260</v>
      </c>
      <c r="D231" s="207" t="s">
        <v>1188</v>
      </c>
      <c r="E231" s="207" t="s">
        <v>1108</v>
      </c>
      <c r="F231" s="208">
        <v>403</v>
      </c>
      <c r="G231" s="208">
        <v>87.77</v>
      </c>
      <c r="H231" s="209">
        <v>71.86</v>
      </c>
      <c r="I231" s="210" t="s">
        <v>716</v>
      </c>
      <c r="J231" s="210" t="s">
        <v>110</v>
      </c>
    </row>
    <row r="232" spans="1:10" ht="14.4">
      <c r="A232" s="204">
        <v>230</v>
      </c>
      <c r="B232" s="207" t="s">
        <v>1183</v>
      </c>
      <c r="C232" s="207" t="s">
        <v>1261</v>
      </c>
      <c r="D232" s="207" t="s">
        <v>1040</v>
      </c>
      <c r="E232" s="207" t="s">
        <v>1108</v>
      </c>
      <c r="F232" s="208">
        <v>404</v>
      </c>
      <c r="G232" s="208">
        <v>89.23</v>
      </c>
      <c r="H232" s="209">
        <v>73.06</v>
      </c>
      <c r="I232" s="204" t="s">
        <v>1042</v>
      </c>
      <c r="J232" s="204" t="s">
        <v>1043</v>
      </c>
    </row>
    <row r="233" spans="1:10" ht="14.4">
      <c r="A233" s="204">
        <v>231</v>
      </c>
      <c r="B233" s="207" t="s">
        <v>1183</v>
      </c>
      <c r="C233" s="207" t="s">
        <v>1262</v>
      </c>
      <c r="D233" s="207" t="s">
        <v>1051</v>
      </c>
      <c r="E233" s="207" t="s">
        <v>1108</v>
      </c>
      <c r="F233" s="208">
        <v>501</v>
      </c>
      <c r="G233" s="208">
        <v>86.21</v>
      </c>
      <c r="H233" s="209">
        <v>70.59</v>
      </c>
      <c r="I233" s="204" t="s">
        <v>1042</v>
      </c>
      <c r="J233" s="210" t="s">
        <v>110</v>
      </c>
    </row>
    <row r="234" spans="1:10" ht="14.4">
      <c r="A234" s="204">
        <v>232</v>
      </c>
      <c r="B234" s="207" t="s">
        <v>1183</v>
      </c>
      <c r="C234" s="207" t="s">
        <v>1263</v>
      </c>
      <c r="D234" s="207" t="s">
        <v>1188</v>
      </c>
      <c r="E234" s="207" t="s">
        <v>1108</v>
      </c>
      <c r="F234" s="208">
        <v>502</v>
      </c>
      <c r="G234" s="208">
        <v>87.77</v>
      </c>
      <c r="H234" s="209">
        <v>71.86</v>
      </c>
      <c r="I234" s="210" t="s">
        <v>716</v>
      </c>
      <c r="J234" s="210" t="s">
        <v>110</v>
      </c>
    </row>
    <row r="235" spans="1:10" ht="14.4">
      <c r="A235" s="204">
        <v>233</v>
      </c>
      <c r="B235" s="207" t="s">
        <v>1183</v>
      </c>
      <c r="C235" s="207" t="s">
        <v>1264</v>
      </c>
      <c r="D235" s="207" t="s">
        <v>1188</v>
      </c>
      <c r="E235" s="207" t="s">
        <v>1108</v>
      </c>
      <c r="F235" s="208">
        <v>503</v>
      </c>
      <c r="G235" s="208">
        <v>87.77</v>
      </c>
      <c r="H235" s="209">
        <v>71.86</v>
      </c>
      <c r="I235" s="210" t="s">
        <v>716</v>
      </c>
      <c r="J235" s="210" t="s">
        <v>110</v>
      </c>
    </row>
    <row r="236" spans="1:10" ht="14.4">
      <c r="A236" s="204">
        <v>234</v>
      </c>
      <c r="B236" s="207" t="s">
        <v>1183</v>
      </c>
      <c r="C236" s="207" t="s">
        <v>1265</v>
      </c>
      <c r="D236" s="207" t="s">
        <v>1040</v>
      </c>
      <c r="E236" s="207" t="s">
        <v>1108</v>
      </c>
      <c r="F236" s="208">
        <v>504</v>
      </c>
      <c r="G236" s="208">
        <v>89.23</v>
      </c>
      <c r="H236" s="209">
        <v>73.06</v>
      </c>
      <c r="I236" s="204" t="s">
        <v>1042</v>
      </c>
      <c r="J236" s="204" t="s">
        <v>1043</v>
      </c>
    </row>
    <row r="237" spans="1:10" ht="14.4">
      <c r="A237" s="204">
        <v>235</v>
      </c>
      <c r="B237" s="207" t="s">
        <v>1183</v>
      </c>
      <c r="C237" s="207" t="s">
        <v>1266</v>
      </c>
      <c r="D237" s="207" t="s">
        <v>1051</v>
      </c>
      <c r="E237" s="207" t="s">
        <v>1108</v>
      </c>
      <c r="F237" s="208">
        <v>601</v>
      </c>
      <c r="G237" s="208">
        <v>86.21</v>
      </c>
      <c r="H237" s="209">
        <v>70.59</v>
      </c>
      <c r="I237" s="204" t="s">
        <v>1042</v>
      </c>
      <c r="J237" s="210" t="s">
        <v>110</v>
      </c>
    </row>
    <row r="238" spans="1:10" ht="14.4">
      <c r="A238" s="204">
        <v>236</v>
      </c>
      <c r="B238" s="207" t="s">
        <v>1183</v>
      </c>
      <c r="C238" s="207" t="s">
        <v>1267</v>
      </c>
      <c r="D238" s="207" t="s">
        <v>1188</v>
      </c>
      <c r="E238" s="207" t="s">
        <v>1108</v>
      </c>
      <c r="F238" s="208">
        <v>602</v>
      </c>
      <c r="G238" s="208">
        <v>87.77</v>
      </c>
      <c r="H238" s="209">
        <v>71.86</v>
      </c>
      <c r="I238" s="210" t="s">
        <v>716</v>
      </c>
      <c r="J238" s="210" t="s">
        <v>110</v>
      </c>
    </row>
    <row r="239" spans="1:10" ht="14.4">
      <c r="A239" s="204">
        <v>237</v>
      </c>
      <c r="B239" s="207" t="s">
        <v>1183</v>
      </c>
      <c r="C239" s="207" t="s">
        <v>1268</v>
      </c>
      <c r="D239" s="207" t="s">
        <v>1188</v>
      </c>
      <c r="E239" s="207" t="s">
        <v>1108</v>
      </c>
      <c r="F239" s="208">
        <v>603</v>
      </c>
      <c r="G239" s="208">
        <v>87.77</v>
      </c>
      <c r="H239" s="209">
        <v>71.86</v>
      </c>
      <c r="I239" s="210" t="s">
        <v>716</v>
      </c>
      <c r="J239" s="210" t="s">
        <v>110</v>
      </c>
    </row>
    <row r="240" spans="1:10" ht="14.4">
      <c r="A240" s="204">
        <v>238</v>
      </c>
      <c r="B240" s="207" t="s">
        <v>1183</v>
      </c>
      <c r="C240" s="207" t="s">
        <v>1269</v>
      </c>
      <c r="D240" s="207" t="s">
        <v>1040</v>
      </c>
      <c r="E240" s="207" t="s">
        <v>1108</v>
      </c>
      <c r="F240" s="208">
        <v>604</v>
      </c>
      <c r="G240" s="208">
        <v>89.23</v>
      </c>
      <c r="H240" s="209">
        <v>73.06</v>
      </c>
      <c r="I240" s="204" t="s">
        <v>1042</v>
      </c>
      <c r="J240" s="204" t="s">
        <v>1043</v>
      </c>
    </row>
    <row r="241" spans="1:10" ht="14.4">
      <c r="A241" s="204">
        <v>239</v>
      </c>
      <c r="B241" s="207" t="s">
        <v>1183</v>
      </c>
      <c r="C241" s="207" t="s">
        <v>1270</v>
      </c>
      <c r="D241" s="207" t="s">
        <v>1051</v>
      </c>
      <c r="E241" s="207" t="s">
        <v>1108</v>
      </c>
      <c r="F241" s="208">
        <v>701</v>
      </c>
      <c r="G241" s="208">
        <v>86.21</v>
      </c>
      <c r="H241" s="209">
        <v>70.59</v>
      </c>
      <c r="I241" s="204" t="s">
        <v>1042</v>
      </c>
      <c r="J241" s="210" t="s">
        <v>110</v>
      </c>
    </row>
    <row r="242" spans="1:10" ht="14.4">
      <c r="A242" s="204">
        <v>240</v>
      </c>
      <c r="B242" s="207" t="s">
        <v>1183</v>
      </c>
      <c r="C242" s="207" t="s">
        <v>1271</v>
      </c>
      <c r="D242" s="207" t="s">
        <v>1188</v>
      </c>
      <c r="E242" s="207" t="s">
        <v>1108</v>
      </c>
      <c r="F242" s="208">
        <v>702</v>
      </c>
      <c r="G242" s="208">
        <v>87.77</v>
      </c>
      <c r="H242" s="209">
        <v>71.86</v>
      </c>
      <c r="I242" s="210" t="s">
        <v>716</v>
      </c>
      <c r="J242" s="210" t="s">
        <v>110</v>
      </c>
    </row>
    <row r="243" spans="1:10" ht="14.4">
      <c r="A243" s="204">
        <v>241</v>
      </c>
      <c r="B243" s="207" t="s">
        <v>1183</v>
      </c>
      <c r="C243" s="207" t="s">
        <v>1272</v>
      </c>
      <c r="D243" s="207" t="s">
        <v>1188</v>
      </c>
      <c r="E243" s="207" t="s">
        <v>1108</v>
      </c>
      <c r="F243" s="208">
        <v>703</v>
      </c>
      <c r="G243" s="208">
        <v>87.77</v>
      </c>
      <c r="H243" s="209">
        <v>71.86</v>
      </c>
      <c r="I243" s="210" t="s">
        <v>716</v>
      </c>
      <c r="J243" s="210" t="s">
        <v>110</v>
      </c>
    </row>
    <row r="244" spans="1:10" ht="14.4">
      <c r="A244" s="204">
        <v>242</v>
      </c>
      <c r="B244" s="207" t="s">
        <v>1183</v>
      </c>
      <c r="C244" s="207" t="s">
        <v>1273</v>
      </c>
      <c r="D244" s="207" t="s">
        <v>1040</v>
      </c>
      <c r="E244" s="207" t="s">
        <v>1108</v>
      </c>
      <c r="F244" s="208">
        <v>704</v>
      </c>
      <c r="G244" s="208">
        <v>89.23</v>
      </c>
      <c r="H244" s="209">
        <v>73.06</v>
      </c>
      <c r="I244" s="204" t="s">
        <v>1042</v>
      </c>
      <c r="J244" s="204" t="s">
        <v>1043</v>
      </c>
    </row>
    <row r="245" spans="1:10" ht="14.4">
      <c r="A245" s="204">
        <v>243</v>
      </c>
      <c r="B245" s="207" t="s">
        <v>1183</v>
      </c>
      <c r="C245" s="207" t="s">
        <v>1274</v>
      </c>
      <c r="D245" s="207" t="s">
        <v>1051</v>
      </c>
      <c r="E245" s="207" t="s">
        <v>1108</v>
      </c>
      <c r="F245" s="208">
        <v>801</v>
      </c>
      <c r="G245" s="208">
        <v>86.21</v>
      </c>
      <c r="H245" s="209">
        <v>70.59</v>
      </c>
      <c r="I245" s="204" t="s">
        <v>1042</v>
      </c>
      <c r="J245" s="210" t="s">
        <v>110</v>
      </c>
    </row>
    <row r="246" spans="1:10" ht="14.4">
      <c r="A246" s="204">
        <v>244</v>
      </c>
      <c r="B246" s="207" t="s">
        <v>1183</v>
      </c>
      <c r="C246" s="207" t="s">
        <v>1275</v>
      </c>
      <c r="D246" s="207" t="s">
        <v>1188</v>
      </c>
      <c r="E246" s="207" t="s">
        <v>1108</v>
      </c>
      <c r="F246" s="208">
        <v>802</v>
      </c>
      <c r="G246" s="208">
        <v>87.77</v>
      </c>
      <c r="H246" s="209">
        <v>71.86</v>
      </c>
      <c r="I246" s="210" t="s">
        <v>716</v>
      </c>
      <c r="J246" s="210" t="s">
        <v>110</v>
      </c>
    </row>
    <row r="247" spans="1:10" ht="14.4">
      <c r="A247" s="204">
        <v>245</v>
      </c>
      <c r="B247" s="207" t="s">
        <v>1183</v>
      </c>
      <c r="C247" s="207" t="s">
        <v>1276</v>
      </c>
      <c r="D247" s="207" t="s">
        <v>1188</v>
      </c>
      <c r="E247" s="207" t="s">
        <v>1108</v>
      </c>
      <c r="F247" s="208">
        <v>803</v>
      </c>
      <c r="G247" s="208">
        <v>87.77</v>
      </c>
      <c r="H247" s="209">
        <v>71.86</v>
      </c>
      <c r="I247" s="210" t="s">
        <v>716</v>
      </c>
      <c r="J247" s="210" t="s">
        <v>110</v>
      </c>
    </row>
    <row r="248" spans="1:10" ht="14.4">
      <c r="A248" s="204">
        <v>246</v>
      </c>
      <c r="B248" s="207" t="s">
        <v>1183</v>
      </c>
      <c r="C248" s="207" t="s">
        <v>1277</v>
      </c>
      <c r="D248" s="207" t="s">
        <v>1040</v>
      </c>
      <c r="E248" s="207" t="s">
        <v>1108</v>
      </c>
      <c r="F248" s="208">
        <v>804</v>
      </c>
      <c r="G248" s="208">
        <v>89.23</v>
      </c>
      <c r="H248" s="209">
        <v>73.06</v>
      </c>
      <c r="I248" s="204" t="s">
        <v>1042</v>
      </c>
      <c r="J248" s="204" t="s">
        <v>1043</v>
      </c>
    </row>
    <row r="249" spans="1:10" ht="14.4">
      <c r="A249" s="204">
        <v>247</v>
      </c>
      <c r="B249" s="207" t="s">
        <v>1183</v>
      </c>
      <c r="C249" s="207" t="s">
        <v>1278</v>
      </c>
      <c r="D249" s="207" t="s">
        <v>1051</v>
      </c>
      <c r="E249" s="207" t="s">
        <v>1108</v>
      </c>
      <c r="F249" s="208">
        <v>901</v>
      </c>
      <c r="G249" s="208">
        <v>86.21</v>
      </c>
      <c r="H249" s="209">
        <v>70.59</v>
      </c>
      <c r="I249" s="204" t="s">
        <v>1042</v>
      </c>
      <c r="J249" s="210" t="s">
        <v>110</v>
      </c>
    </row>
    <row r="250" spans="1:10" ht="14.4">
      <c r="A250" s="204">
        <v>248</v>
      </c>
      <c r="B250" s="207" t="s">
        <v>1183</v>
      </c>
      <c r="C250" s="207" t="s">
        <v>1279</v>
      </c>
      <c r="D250" s="207" t="s">
        <v>1188</v>
      </c>
      <c r="E250" s="207" t="s">
        <v>1108</v>
      </c>
      <c r="F250" s="208">
        <v>902</v>
      </c>
      <c r="G250" s="208">
        <v>87.77</v>
      </c>
      <c r="H250" s="209">
        <v>71.86</v>
      </c>
      <c r="I250" s="210" t="s">
        <v>716</v>
      </c>
      <c r="J250" s="210" t="s">
        <v>110</v>
      </c>
    </row>
    <row r="251" spans="1:10" ht="14.4">
      <c r="A251" s="204">
        <v>249</v>
      </c>
      <c r="B251" s="207" t="s">
        <v>1183</v>
      </c>
      <c r="C251" s="207" t="s">
        <v>1280</v>
      </c>
      <c r="D251" s="207" t="s">
        <v>1188</v>
      </c>
      <c r="E251" s="207" t="s">
        <v>1108</v>
      </c>
      <c r="F251" s="208">
        <v>903</v>
      </c>
      <c r="G251" s="208">
        <v>87.77</v>
      </c>
      <c r="H251" s="209">
        <v>71.86</v>
      </c>
      <c r="I251" s="210" t="s">
        <v>716</v>
      </c>
      <c r="J251" s="210" t="s">
        <v>110</v>
      </c>
    </row>
    <row r="252" spans="1:10" ht="14.4">
      <c r="A252" s="204">
        <v>250</v>
      </c>
      <c r="B252" s="207" t="s">
        <v>1183</v>
      </c>
      <c r="C252" s="207" t="s">
        <v>1281</v>
      </c>
      <c r="D252" s="207" t="s">
        <v>1040</v>
      </c>
      <c r="E252" s="207" t="s">
        <v>1108</v>
      </c>
      <c r="F252" s="208">
        <v>904</v>
      </c>
      <c r="G252" s="208">
        <v>89.23</v>
      </c>
      <c r="H252" s="209">
        <v>73.06</v>
      </c>
      <c r="I252" s="204" t="s">
        <v>1042</v>
      </c>
      <c r="J252" s="204" t="s">
        <v>1043</v>
      </c>
    </row>
    <row r="253" spans="1:10" ht="14.4">
      <c r="A253" s="204">
        <v>251</v>
      </c>
      <c r="B253" s="207" t="s">
        <v>1183</v>
      </c>
      <c r="C253" s="207" t="s">
        <v>1282</v>
      </c>
      <c r="D253" s="207" t="s">
        <v>1051</v>
      </c>
      <c r="E253" s="207" t="s">
        <v>1108</v>
      </c>
      <c r="F253" s="208">
        <v>1001</v>
      </c>
      <c r="G253" s="208">
        <v>86.21</v>
      </c>
      <c r="H253" s="209">
        <v>70.59</v>
      </c>
      <c r="I253" s="204" t="s">
        <v>1042</v>
      </c>
      <c r="J253" s="210" t="s">
        <v>110</v>
      </c>
    </row>
    <row r="254" spans="1:10" ht="14.4">
      <c r="A254" s="204">
        <v>252</v>
      </c>
      <c r="B254" s="207" t="s">
        <v>1183</v>
      </c>
      <c r="C254" s="207" t="s">
        <v>1283</v>
      </c>
      <c r="D254" s="207" t="s">
        <v>1188</v>
      </c>
      <c r="E254" s="207" t="s">
        <v>1108</v>
      </c>
      <c r="F254" s="208">
        <v>1002</v>
      </c>
      <c r="G254" s="208">
        <v>87.77</v>
      </c>
      <c r="H254" s="209">
        <v>71.86</v>
      </c>
      <c r="I254" s="210" t="s">
        <v>716</v>
      </c>
      <c r="J254" s="210" t="s">
        <v>110</v>
      </c>
    </row>
    <row r="255" spans="1:10" ht="14.4">
      <c r="A255" s="204">
        <v>253</v>
      </c>
      <c r="B255" s="207" t="s">
        <v>1183</v>
      </c>
      <c r="C255" s="207" t="s">
        <v>1284</v>
      </c>
      <c r="D255" s="207" t="s">
        <v>1188</v>
      </c>
      <c r="E255" s="207" t="s">
        <v>1108</v>
      </c>
      <c r="F255" s="208">
        <v>1003</v>
      </c>
      <c r="G255" s="208">
        <v>87.77</v>
      </c>
      <c r="H255" s="209">
        <v>71.86</v>
      </c>
      <c r="I255" s="210" t="s">
        <v>716</v>
      </c>
      <c r="J255" s="210" t="s">
        <v>110</v>
      </c>
    </row>
    <row r="256" spans="1:10" ht="14.4">
      <c r="A256" s="204">
        <v>254</v>
      </c>
      <c r="B256" s="207" t="s">
        <v>1183</v>
      </c>
      <c r="C256" s="207" t="s">
        <v>1285</v>
      </c>
      <c r="D256" s="207" t="s">
        <v>1040</v>
      </c>
      <c r="E256" s="207" t="s">
        <v>1108</v>
      </c>
      <c r="F256" s="208">
        <v>1004</v>
      </c>
      <c r="G256" s="208">
        <v>89.23</v>
      </c>
      <c r="H256" s="209">
        <v>73.06</v>
      </c>
      <c r="I256" s="204" t="s">
        <v>1042</v>
      </c>
      <c r="J256" s="204" t="s">
        <v>1043</v>
      </c>
    </row>
    <row r="257" spans="1:10" ht="14.4">
      <c r="A257" s="204">
        <v>255</v>
      </c>
      <c r="B257" s="207" t="s">
        <v>1183</v>
      </c>
      <c r="C257" s="207" t="s">
        <v>1286</v>
      </c>
      <c r="D257" s="207" t="s">
        <v>1051</v>
      </c>
      <c r="E257" s="207" t="s">
        <v>1108</v>
      </c>
      <c r="F257" s="208">
        <v>1101</v>
      </c>
      <c r="G257" s="208">
        <v>86.21</v>
      </c>
      <c r="H257" s="209">
        <v>70.59</v>
      </c>
      <c r="I257" s="204" t="s">
        <v>1042</v>
      </c>
      <c r="J257" s="210" t="s">
        <v>110</v>
      </c>
    </row>
    <row r="258" spans="1:10" ht="14.4">
      <c r="A258" s="204">
        <v>256</v>
      </c>
      <c r="B258" s="207" t="s">
        <v>1183</v>
      </c>
      <c r="C258" s="207" t="s">
        <v>1287</v>
      </c>
      <c r="D258" s="207" t="s">
        <v>1188</v>
      </c>
      <c r="E258" s="207" t="s">
        <v>1108</v>
      </c>
      <c r="F258" s="208">
        <v>1102</v>
      </c>
      <c r="G258" s="208">
        <v>87.77</v>
      </c>
      <c r="H258" s="209">
        <v>71.86</v>
      </c>
      <c r="I258" s="210" t="s">
        <v>716</v>
      </c>
      <c r="J258" s="210" t="s">
        <v>110</v>
      </c>
    </row>
    <row r="259" spans="1:10" ht="14.4">
      <c r="A259" s="204">
        <v>257</v>
      </c>
      <c r="B259" s="207" t="s">
        <v>1183</v>
      </c>
      <c r="C259" s="207" t="s">
        <v>1288</v>
      </c>
      <c r="D259" s="207" t="s">
        <v>1188</v>
      </c>
      <c r="E259" s="207" t="s">
        <v>1108</v>
      </c>
      <c r="F259" s="208">
        <v>1103</v>
      </c>
      <c r="G259" s="208">
        <v>87.77</v>
      </c>
      <c r="H259" s="209">
        <v>71.86</v>
      </c>
      <c r="I259" s="210" t="s">
        <v>716</v>
      </c>
      <c r="J259" s="210" t="s">
        <v>110</v>
      </c>
    </row>
    <row r="260" spans="1:10" ht="14.4">
      <c r="A260" s="204">
        <v>258</v>
      </c>
      <c r="B260" s="207" t="s">
        <v>1183</v>
      </c>
      <c r="C260" s="207" t="s">
        <v>1289</v>
      </c>
      <c r="D260" s="207" t="s">
        <v>1040</v>
      </c>
      <c r="E260" s="207" t="s">
        <v>1108</v>
      </c>
      <c r="F260" s="208">
        <v>1104</v>
      </c>
      <c r="G260" s="208">
        <v>89.23</v>
      </c>
      <c r="H260" s="209">
        <v>73.06</v>
      </c>
      <c r="I260" s="204" t="s">
        <v>1042</v>
      </c>
      <c r="J260" s="204" t="s">
        <v>1043</v>
      </c>
    </row>
    <row r="261" spans="1:10" ht="14.4">
      <c r="A261" s="204">
        <v>259</v>
      </c>
      <c r="B261" s="207" t="s">
        <v>1183</v>
      </c>
      <c r="C261" s="207" t="s">
        <v>1290</v>
      </c>
      <c r="D261" s="207" t="s">
        <v>1051</v>
      </c>
      <c r="E261" s="207" t="s">
        <v>1108</v>
      </c>
      <c r="F261" s="208">
        <v>1201</v>
      </c>
      <c r="G261" s="208">
        <v>86.21</v>
      </c>
      <c r="H261" s="209">
        <v>70.59</v>
      </c>
      <c r="I261" s="204" t="s">
        <v>1042</v>
      </c>
      <c r="J261" s="210" t="s">
        <v>110</v>
      </c>
    </row>
    <row r="262" spans="1:10" ht="14.4">
      <c r="A262" s="204">
        <v>260</v>
      </c>
      <c r="B262" s="207" t="s">
        <v>1183</v>
      </c>
      <c r="C262" s="207" t="s">
        <v>1291</v>
      </c>
      <c r="D262" s="207" t="s">
        <v>1188</v>
      </c>
      <c r="E262" s="207" t="s">
        <v>1108</v>
      </c>
      <c r="F262" s="208">
        <v>1202</v>
      </c>
      <c r="G262" s="208">
        <v>87.77</v>
      </c>
      <c r="H262" s="209">
        <v>71.86</v>
      </c>
      <c r="I262" s="210" t="s">
        <v>716</v>
      </c>
      <c r="J262" s="210" t="s">
        <v>110</v>
      </c>
    </row>
    <row r="263" spans="1:10" ht="14.4">
      <c r="A263" s="204">
        <v>261</v>
      </c>
      <c r="B263" s="207" t="s">
        <v>1183</v>
      </c>
      <c r="C263" s="207" t="s">
        <v>1292</v>
      </c>
      <c r="D263" s="207" t="s">
        <v>1188</v>
      </c>
      <c r="E263" s="207" t="s">
        <v>1108</v>
      </c>
      <c r="F263" s="208">
        <v>1203</v>
      </c>
      <c r="G263" s="208">
        <v>87.77</v>
      </c>
      <c r="H263" s="209">
        <v>71.86</v>
      </c>
      <c r="I263" s="210" t="s">
        <v>716</v>
      </c>
      <c r="J263" s="210" t="s">
        <v>110</v>
      </c>
    </row>
    <row r="264" spans="1:10" ht="14.4">
      <c r="A264" s="204">
        <v>262</v>
      </c>
      <c r="B264" s="207" t="s">
        <v>1183</v>
      </c>
      <c r="C264" s="207" t="s">
        <v>1293</v>
      </c>
      <c r="D264" s="207" t="s">
        <v>1040</v>
      </c>
      <c r="E264" s="207" t="s">
        <v>1108</v>
      </c>
      <c r="F264" s="208">
        <v>1204</v>
      </c>
      <c r="G264" s="208">
        <v>89.23</v>
      </c>
      <c r="H264" s="209">
        <v>73.06</v>
      </c>
      <c r="I264" s="204" t="s">
        <v>1042</v>
      </c>
      <c r="J264" s="204" t="s">
        <v>1043</v>
      </c>
    </row>
    <row r="265" spans="1:10" ht="14.4">
      <c r="A265" s="204">
        <v>263</v>
      </c>
      <c r="B265" s="207" t="s">
        <v>1183</v>
      </c>
      <c r="C265" s="207" t="s">
        <v>1294</v>
      </c>
      <c r="D265" s="207" t="s">
        <v>1051</v>
      </c>
      <c r="E265" s="207" t="s">
        <v>1108</v>
      </c>
      <c r="F265" s="208">
        <v>1301</v>
      </c>
      <c r="G265" s="208">
        <v>86.21</v>
      </c>
      <c r="H265" s="209">
        <v>70.59</v>
      </c>
      <c r="I265" s="204" t="s">
        <v>1042</v>
      </c>
      <c r="J265" s="210" t="s">
        <v>110</v>
      </c>
    </row>
    <row r="266" spans="1:10" ht="14.4">
      <c r="A266" s="204">
        <v>264</v>
      </c>
      <c r="B266" s="207" t="s">
        <v>1183</v>
      </c>
      <c r="C266" s="207" t="s">
        <v>1295</v>
      </c>
      <c r="D266" s="207" t="s">
        <v>1188</v>
      </c>
      <c r="E266" s="207" t="s">
        <v>1108</v>
      </c>
      <c r="F266" s="208">
        <v>1302</v>
      </c>
      <c r="G266" s="208">
        <v>87.77</v>
      </c>
      <c r="H266" s="209">
        <v>71.86</v>
      </c>
      <c r="I266" s="210" t="s">
        <v>716</v>
      </c>
      <c r="J266" s="210" t="s">
        <v>110</v>
      </c>
    </row>
    <row r="267" spans="1:10" ht="14.4">
      <c r="A267" s="204">
        <v>265</v>
      </c>
      <c r="B267" s="207" t="s">
        <v>1183</v>
      </c>
      <c r="C267" s="207" t="s">
        <v>1296</v>
      </c>
      <c r="D267" s="207" t="s">
        <v>1188</v>
      </c>
      <c r="E267" s="207" t="s">
        <v>1108</v>
      </c>
      <c r="F267" s="208">
        <v>1303</v>
      </c>
      <c r="G267" s="208">
        <v>87.77</v>
      </c>
      <c r="H267" s="209">
        <v>71.86</v>
      </c>
      <c r="I267" s="210" t="s">
        <v>716</v>
      </c>
      <c r="J267" s="210" t="s">
        <v>110</v>
      </c>
    </row>
    <row r="268" spans="1:10" ht="14.4">
      <c r="A268" s="204">
        <v>266</v>
      </c>
      <c r="B268" s="207" t="s">
        <v>1183</v>
      </c>
      <c r="C268" s="207" t="s">
        <v>1297</v>
      </c>
      <c r="D268" s="207" t="s">
        <v>1040</v>
      </c>
      <c r="E268" s="207" t="s">
        <v>1108</v>
      </c>
      <c r="F268" s="208">
        <v>1304</v>
      </c>
      <c r="G268" s="208">
        <v>89.23</v>
      </c>
      <c r="H268" s="209">
        <v>73.06</v>
      </c>
      <c r="I268" s="204" t="s">
        <v>1042</v>
      </c>
      <c r="J268" s="204" t="s">
        <v>1043</v>
      </c>
    </row>
    <row r="269" spans="1:10" ht="14.4">
      <c r="A269" s="204">
        <v>267</v>
      </c>
      <c r="B269" s="207" t="s">
        <v>1183</v>
      </c>
      <c r="C269" s="207" t="s">
        <v>1298</v>
      </c>
      <c r="D269" s="207" t="s">
        <v>1051</v>
      </c>
      <c r="E269" s="207" t="s">
        <v>1108</v>
      </c>
      <c r="F269" s="208">
        <v>1401</v>
      </c>
      <c r="G269" s="208">
        <v>86.21</v>
      </c>
      <c r="H269" s="209">
        <v>70.59</v>
      </c>
      <c r="I269" s="204" t="s">
        <v>1042</v>
      </c>
      <c r="J269" s="210" t="s">
        <v>110</v>
      </c>
    </row>
    <row r="270" spans="1:10" ht="14.4">
      <c r="A270" s="204">
        <v>268</v>
      </c>
      <c r="B270" s="207" t="s">
        <v>1183</v>
      </c>
      <c r="C270" s="207" t="s">
        <v>1299</v>
      </c>
      <c r="D270" s="207" t="s">
        <v>1188</v>
      </c>
      <c r="E270" s="207" t="s">
        <v>1108</v>
      </c>
      <c r="F270" s="208">
        <v>1402</v>
      </c>
      <c r="G270" s="208">
        <v>87.77</v>
      </c>
      <c r="H270" s="209">
        <v>71.86</v>
      </c>
      <c r="I270" s="210" t="s">
        <v>716</v>
      </c>
      <c r="J270" s="210" t="s">
        <v>110</v>
      </c>
    </row>
    <row r="271" spans="1:10" ht="14.4">
      <c r="A271" s="204">
        <v>269</v>
      </c>
      <c r="B271" s="207" t="s">
        <v>1183</v>
      </c>
      <c r="C271" s="207" t="s">
        <v>1300</v>
      </c>
      <c r="D271" s="207" t="s">
        <v>1188</v>
      </c>
      <c r="E271" s="207" t="s">
        <v>1108</v>
      </c>
      <c r="F271" s="208">
        <v>1403</v>
      </c>
      <c r="G271" s="208">
        <v>87.77</v>
      </c>
      <c r="H271" s="209">
        <v>71.86</v>
      </c>
      <c r="I271" s="210" t="s">
        <v>716</v>
      </c>
      <c r="J271" s="210" t="s">
        <v>110</v>
      </c>
    </row>
    <row r="272" spans="1:10" ht="14.4">
      <c r="A272" s="204">
        <v>270</v>
      </c>
      <c r="B272" s="207" t="s">
        <v>1183</v>
      </c>
      <c r="C272" s="207" t="s">
        <v>1301</v>
      </c>
      <c r="D272" s="207" t="s">
        <v>1040</v>
      </c>
      <c r="E272" s="207" t="s">
        <v>1108</v>
      </c>
      <c r="F272" s="208">
        <v>1404</v>
      </c>
      <c r="G272" s="208">
        <v>89.23</v>
      </c>
      <c r="H272" s="209">
        <v>73.06</v>
      </c>
      <c r="I272" s="204" t="s">
        <v>1042</v>
      </c>
      <c r="J272" s="204" t="s">
        <v>1043</v>
      </c>
    </row>
    <row r="273" spans="1:10" ht="14.4">
      <c r="A273" s="204">
        <v>271</v>
      </c>
      <c r="B273" s="207" t="s">
        <v>1183</v>
      </c>
      <c r="C273" s="207" t="s">
        <v>1302</v>
      </c>
      <c r="D273" s="207" t="s">
        <v>1051</v>
      </c>
      <c r="E273" s="207" t="s">
        <v>1108</v>
      </c>
      <c r="F273" s="208">
        <v>1501</v>
      </c>
      <c r="G273" s="208">
        <v>86.21</v>
      </c>
      <c r="H273" s="209">
        <v>70.59</v>
      </c>
      <c r="I273" s="204" t="s">
        <v>1042</v>
      </c>
      <c r="J273" s="210" t="s">
        <v>110</v>
      </c>
    </row>
    <row r="274" spans="1:10" ht="14.4">
      <c r="A274" s="204">
        <v>272</v>
      </c>
      <c r="B274" s="207" t="s">
        <v>1183</v>
      </c>
      <c r="C274" s="207" t="s">
        <v>1303</v>
      </c>
      <c r="D274" s="207" t="s">
        <v>1188</v>
      </c>
      <c r="E274" s="207" t="s">
        <v>1108</v>
      </c>
      <c r="F274" s="208">
        <v>1502</v>
      </c>
      <c r="G274" s="208">
        <v>87.77</v>
      </c>
      <c r="H274" s="209">
        <v>71.86</v>
      </c>
      <c r="I274" s="210" t="s">
        <v>716</v>
      </c>
      <c r="J274" s="210" t="s">
        <v>110</v>
      </c>
    </row>
    <row r="275" spans="1:10" ht="14.4">
      <c r="A275" s="204">
        <v>273</v>
      </c>
      <c r="B275" s="207" t="s">
        <v>1183</v>
      </c>
      <c r="C275" s="207" t="s">
        <v>1304</v>
      </c>
      <c r="D275" s="207" t="s">
        <v>1188</v>
      </c>
      <c r="E275" s="207" t="s">
        <v>1108</v>
      </c>
      <c r="F275" s="208">
        <v>1503</v>
      </c>
      <c r="G275" s="208">
        <v>87.77</v>
      </c>
      <c r="H275" s="209">
        <v>71.86</v>
      </c>
      <c r="I275" s="210" t="s">
        <v>716</v>
      </c>
      <c r="J275" s="210" t="s">
        <v>110</v>
      </c>
    </row>
    <row r="276" spans="1:10" ht="14.4">
      <c r="A276" s="204">
        <v>274</v>
      </c>
      <c r="B276" s="207" t="s">
        <v>1183</v>
      </c>
      <c r="C276" s="207" t="s">
        <v>1305</v>
      </c>
      <c r="D276" s="207" t="s">
        <v>1040</v>
      </c>
      <c r="E276" s="207" t="s">
        <v>1108</v>
      </c>
      <c r="F276" s="208">
        <v>1504</v>
      </c>
      <c r="G276" s="208">
        <v>89.23</v>
      </c>
      <c r="H276" s="209">
        <v>73.06</v>
      </c>
      <c r="I276" s="204" t="s">
        <v>1042</v>
      </c>
      <c r="J276" s="204" t="s">
        <v>1043</v>
      </c>
    </row>
    <row r="277" spans="1:10" ht="14.4">
      <c r="A277" s="204">
        <v>275</v>
      </c>
      <c r="B277" s="207" t="s">
        <v>1306</v>
      </c>
      <c r="C277" s="207" t="s">
        <v>1307</v>
      </c>
      <c r="D277" s="207" t="s">
        <v>1051</v>
      </c>
      <c r="E277" s="207" t="s">
        <v>1041</v>
      </c>
      <c r="F277" s="208">
        <v>101</v>
      </c>
      <c r="G277" s="208">
        <v>87.08</v>
      </c>
      <c r="H277" s="209">
        <v>71.319999999999993</v>
      </c>
      <c r="I277" s="204" t="s">
        <v>1042</v>
      </c>
      <c r="J277" s="210" t="s">
        <v>110</v>
      </c>
    </row>
    <row r="278" spans="1:10" ht="14.4">
      <c r="A278" s="204">
        <v>276</v>
      </c>
      <c r="B278" s="207" t="s">
        <v>1306</v>
      </c>
      <c r="C278" s="207" t="s">
        <v>1308</v>
      </c>
      <c r="D278" s="207" t="s">
        <v>1186</v>
      </c>
      <c r="E278" s="207" t="s">
        <v>1041</v>
      </c>
      <c r="F278" s="208">
        <v>102</v>
      </c>
      <c r="G278" s="208">
        <v>47.23</v>
      </c>
      <c r="H278" s="209">
        <v>38.68</v>
      </c>
      <c r="I278" s="210" t="s">
        <v>716</v>
      </c>
      <c r="J278" s="210" t="s">
        <v>1048</v>
      </c>
    </row>
    <row r="279" spans="1:10" ht="14.4">
      <c r="A279" s="204">
        <v>277</v>
      </c>
      <c r="B279" s="207" t="s">
        <v>1306</v>
      </c>
      <c r="C279" s="207" t="s">
        <v>1309</v>
      </c>
      <c r="D279" s="207" t="s">
        <v>1188</v>
      </c>
      <c r="E279" s="207" t="s">
        <v>1041</v>
      </c>
      <c r="F279" s="208">
        <v>103</v>
      </c>
      <c r="G279" s="208">
        <v>87.58</v>
      </c>
      <c r="H279" s="209">
        <v>71.73</v>
      </c>
      <c r="I279" s="210" t="s">
        <v>716</v>
      </c>
      <c r="J279" s="210" t="s">
        <v>110</v>
      </c>
    </row>
    <row r="280" spans="1:10" ht="14.4">
      <c r="A280" s="204">
        <v>278</v>
      </c>
      <c r="B280" s="207" t="s">
        <v>1306</v>
      </c>
      <c r="C280" s="207" t="s">
        <v>1310</v>
      </c>
      <c r="D280" s="207" t="s">
        <v>1051</v>
      </c>
      <c r="E280" s="207" t="s">
        <v>1041</v>
      </c>
      <c r="F280" s="208">
        <v>104</v>
      </c>
      <c r="G280" s="208">
        <v>86.19</v>
      </c>
      <c r="H280" s="209">
        <v>70.59</v>
      </c>
      <c r="I280" s="204" t="s">
        <v>1042</v>
      </c>
      <c r="J280" s="210" t="s">
        <v>110</v>
      </c>
    </row>
    <row r="281" spans="1:10" ht="14.4">
      <c r="A281" s="204">
        <v>279</v>
      </c>
      <c r="B281" s="207" t="s">
        <v>1306</v>
      </c>
      <c r="C281" s="207" t="s">
        <v>1311</v>
      </c>
      <c r="D281" s="207" t="s">
        <v>1051</v>
      </c>
      <c r="E281" s="207" t="s">
        <v>1041</v>
      </c>
      <c r="F281" s="208">
        <v>201</v>
      </c>
      <c r="G281" s="208">
        <v>87.08</v>
      </c>
      <c r="H281" s="209">
        <v>71.319999999999993</v>
      </c>
      <c r="I281" s="204" t="s">
        <v>1042</v>
      </c>
      <c r="J281" s="210" t="s">
        <v>110</v>
      </c>
    </row>
    <row r="282" spans="1:10" ht="14.4">
      <c r="A282" s="204">
        <v>280</v>
      </c>
      <c r="B282" s="207" t="s">
        <v>1306</v>
      </c>
      <c r="C282" s="207" t="s">
        <v>1312</v>
      </c>
      <c r="D282" s="207" t="s">
        <v>1188</v>
      </c>
      <c r="E282" s="207" t="s">
        <v>1041</v>
      </c>
      <c r="F282" s="208">
        <v>202</v>
      </c>
      <c r="G282" s="208">
        <v>87.74</v>
      </c>
      <c r="H282" s="209">
        <v>71.86</v>
      </c>
      <c r="I282" s="210" t="s">
        <v>716</v>
      </c>
      <c r="J282" s="210" t="s">
        <v>110</v>
      </c>
    </row>
    <row r="283" spans="1:10" ht="14.4">
      <c r="A283" s="204">
        <v>281</v>
      </c>
      <c r="B283" s="207" t="s">
        <v>1306</v>
      </c>
      <c r="C283" s="207" t="s">
        <v>1313</v>
      </c>
      <c r="D283" s="207" t="s">
        <v>1188</v>
      </c>
      <c r="E283" s="207" t="s">
        <v>1041</v>
      </c>
      <c r="F283" s="208">
        <v>203</v>
      </c>
      <c r="G283" s="208">
        <v>87.74</v>
      </c>
      <c r="H283" s="209">
        <v>71.86</v>
      </c>
      <c r="I283" s="210" t="s">
        <v>716</v>
      </c>
      <c r="J283" s="210" t="s">
        <v>110</v>
      </c>
    </row>
    <row r="284" spans="1:10" ht="14.4">
      <c r="A284" s="204">
        <v>282</v>
      </c>
      <c r="B284" s="207" t="s">
        <v>1306</v>
      </c>
      <c r="C284" s="207" t="s">
        <v>1314</v>
      </c>
      <c r="D284" s="207" t="s">
        <v>1051</v>
      </c>
      <c r="E284" s="207" t="s">
        <v>1041</v>
      </c>
      <c r="F284" s="208">
        <v>204</v>
      </c>
      <c r="G284" s="208">
        <v>86.19</v>
      </c>
      <c r="H284" s="209">
        <v>70.59</v>
      </c>
      <c r="I284" s="204" t="s">
        <v>1042</v>
      </c>
      <c r="J284" s="210" t="s">
        <v>110</v>
      </c>
    </row>
    <row r="285" spans="1:10" ht="14.4">
      <c r="A285" s="204">
        <v>283</v>
      </c>
      <c r="B285" s="207" t="s">
        <v>1306</v>
      </c>
      <c r="C285" s="207" t="s">
        <v>1315</v>
      </c>
      <c r="D285" s="207" t="s">
        <v>1051</v>
      </c>
      <c r="E285" s="207" t="s">
        <v>1041</v>
      </c>
      <c r="F285" s="208">
        <v>301</v>
      </c>
      <c r="G285" s="208">
        <v>87.08</v>
      </c>
      <c r="H285" s="209">
        <v>71.319999999999993</v>
      </c>
      <c r="I285" s="204" t="s">
        <v>1042</v>
      </c>
      <c r="J285" s="210" t="s">
        <v>110</v>
      </c>
    </row>
    <row r="286" spans="1:10" ht="14.4">
      <c r="A286" s="204">
        <v>284</v>
      </c>
      <c r="B286" s="207" t="s">
        <v>1306</v>
      </c>
      <c r="C286" s="207" t="s">
        <v>1316</v>
      </c>
      <c r="D286" s="207" t="s">
        <v>1188</v>
      </c>
      <c r="E286" s="207" t="s">
        <v>1041</v>
      </c>
      <c r="F286" s="208">
        <v>302</v>
      </c>
      <c r="G286" s="208">
        <v>87.74</v>
      </c>
      <c r="H286" s="209">
        <v>71.86</v>
      </c>
      <c r="I286" s="210" t="s">
        <v>716</v>
      </c>
      <c r="J286" s="210" t="s">
        <v>110</v>
      </c>
    </row>
    <row r="287" spans="1:10" ht="14.4">
      <c r="A287" s="204">
        <v>285</v>
      </c>
      <c r="B287" s="207" t="s">
        <v>1306</v>
      </c>
      <c r="C287" s="207" t="s">
        <v>1317</v>
      </c>
      <c r="D287" s="207" t="s">
        <v>1188</v>
      </c>
      <c r="E287" s="207" t="s">
        <v>1041</v>
      </c>
      <c r="F287" s="208">
        <v>303</v>
      </c>
      <c r="G287" s="208">
        <v>87.74</v>
      </c>
      <c r="H287" s="209">
        <v>71.86</v>
      </c>
      <c r="I287" s="210" t="s">
        <v>716</v>
      </c>
      <c r="J287" s="210" t="s">
        <v>110</v>
      </c>
    </row>
    <row r="288" spans="1:10" ht="14.4">
      <c r="A288" s="204">
        <v>286</v>
      </c>
      <c r="B288" s="207" t="s">
        <v>1306</v>
      </c>
      <c r="C288" s="207" t="s">
        <v>1318</v>
      </c>
      <c r="D288" s="207" t="s">
        <v>1051</v>
      </c>
      <c r="E288" s="207" t="s">
        <v>1041</v>
      </c>
      <c r="F288" s="208">
        <v>304</v>
      </c>
      <c r="G288" s="208">
        <v>86.19</v>
      </c>
      <c r="H288" s="209">
        <v>70.59</v>
      </c>
      <c r="I288" s="204" t="s">
        <v>1042</v>
      </c>
      <c r="J288" s="210" t="s">
        <v>110</v>
      </c>
    </row>
    <row r="289" spans="1:10" ht="14.4">
      <c r="A289" s="204">
        <v>287</v>
      </c>
      <c r="B289" s="207" t="s">
        <v>1306</v>
      </c>
      <c r="C289" s="207" t="s">
        <v>1319</v>
      </c>
      <c r="D289" s="207" t="s">
        <v>1051</v>
      </c>
      <c r="E289" s="207" t="s">
        <v>1041</v>
      </c>
      <c r="F289" s="208">
        <v>401</v>
      </c>
      <c r="G289" s="208">
        <v>87.08</v>
      </c>
      <c r="H289" s="209">
        <v>71.319999999999993</v>
      </c>
      <c r="I289" s="204" t="s">
        <v>1042</v>
      </c>
      <c r="J289" s="210" t="s">
        <v>110</v>
      </c>
    </row>
    <row r="290" spans="1:10" ht="14.4">
      <c r="A290" s="204">
        <v>288</v>
      </c>
      <c r="B290" s="207" t="s">
        <v>1306</v>
      </c>
      <c r="C290" s="207" t="s">
        <v>1320</v>
      </c>
      <c r="D290" s="207" t="s">
        <v>1188</v>
      </c>
      <c r="E290" s="207" t="s">
        <v>1041</v>
      </c>
      <c r="F290" s="208">
        <v>402</v>
      </c>
      <c r="G290" s="208">
        <v>87.74</v>
      </c>
      <c r="H290" s="209">
        <v>71.86</v>
      </c>
      <c r="I290" s="210" t="s">
        <v>716</v>
      </c>
      <c r="J290" s="210" t="s">
        <v>110</v>
      </c>
    </row>
    <row r="291" spans="1:10" ht="14.4">
      <c r="A291" s="204">
        <v>289</v>
      </c>
      <c r="B291" s="207" t="s">
        <v>1306</v>
      </c>
      <c r="C291" s="207" t="s">
        <v>1321</v>
      </c>
      <c r="D291" s="207" t="s">
        <v>1188</v>
      </c>
      <c r="E291" s="207" t="s">
        <v>1041</v>
      </c>
      <c r="F291" s="208">
        <v>403</v>
      </c>
      <c r="G291" s="208">
        <v>87.74</v>
      </c>
      <c r="H291" s="209">
        <v>71.86</v>
      </c>
      <c r="I291" s="210" t="s">
        <v>716</v>
      </c>
      <c r="J291" s="210" t="s">
        <v>110</v>
      </c>
    </row>
    <row r="292" spans="1:10" ht="14.4">
      <c r="A292" s="204">
        <v>290</v>
      </c>
      <c r="B292" s="207" t="s">
        <v>1306</v>
      </c>
      <c r="C292" s="207" t="s">
        <v>1322</v>
      </c>
      <c r="D292" s="207" t="s">
        <v>1051</v>
      </c>
      <c r="E292" s="207" t="s">
        <v>1041</v>
      </c>
      <c r="F292" s="208">
        <v>404</v>
      </c>
      <c r="G292" s="208">
        <v>86.19</v>
      </c>
      <c r="H292" s="209">
        <v>70.59</v>
      </c>
      <c r="I292" s="204" t="s">
        <v>1042</v>
      </c>
      <c r="J292" s="210" t="s">
        <v>110</v>
      </c>
    </row>
    <row r="293" spans="1:10" ht="14.4">
      <c r="A293" s="204">
        <v>291</v>
      </c>
      <c r="B293" s="207" t="s">
        <v>1306</v>
      </c>
      <c r="C293" s="207" t="s">
        <v>1323</v>
      </c>
      <c r="D293" s="207" t="s">
        <v>1051</v>
      </c>
      <c r="E293" s="207" t="s">
        <v>1041</v>
      </c>
      <c r="F293" s="208">
        <v>501</v>
      </c>
      <c r="G293" s="208">
        <v>87.08</v>
      </c>
      <c r="H293" s="209">
        <v>71.319999999999993</v>
      </c>
      <c r="I293" s="204" t="s">
        <v>1042</v>
      </c>
      <c r="J293" s="210" t="s">
        <v>110</v>
      </c>
    </row>
    <row r="294" spans="1:10" ht="14.4">
      <c r="A294" s="204">
        <v>292</v>
      </c>
      <c r="B294" s="207" t="s">
        <v>1306</v>
      </c>
      <c r="C294" s="207" t="s">
        <v>1324</v>
      </c>
      <c r="D294" s="207" t="s">
        <v>1188</v>
      </c>
      <c r="E294" s="207" t="s">
        <v>1041</v>
      </c>
      <c r="F294" s="208">
        <v>502</v>
      </c>
      <c r="G294" s="208">
        <v>87.74</v>
      </c>
      <c r="H294" s="209">
        <v>71.86</v>
      </c>
      <c r="I294" s="210" t="s">
        <v>716</v>
      </c>
      <c r="J294" s="210" t="s">
        <v>110</v>
      </c>
    </row>
    <row r="295" spans="1:10" ht="14.4">
      <c r="A295" s="204">
        <v>293</v>
      </c>
      <c r="B295" s="207" t="s">
        <v>1306</v>
      </c>
      <c r="C295" s="207" t="s">
        <v>1325</v>
      </c>
      <c r="D295" s="207" t="s">
        <v>1188</v>
      </c>
      <c r="E295" s="207" t="s">
        <v>1041</v>
      </c>
      <c r="F295" s="208">
        <v>503</v>
      </c>
      <c r="G295" s="208">
        <v>87.74</v>
      </c>
      <c r="H295" s="209">
        <v>71.86</v>
      </c>
      <c r="I295" s="210" t="s">
        <v>716</v>
      </c>
      <c r="J295" s="210" t="s">
        <v>110</v>
      </c>
    </row>
    <row r="296" spans="1:10" ht="14.4">
      <c r="A296" s="204">
        <v>294</v>
      </c>
      <c r="B296" s="207" t="s">
        <v>1306</v>
      </c>
      <c r="C296" s="207" t="s">
        <v>1326</v>
      </c>
      <c r="D296" s="207" t="s">
        <v>1051</v>
      </c>
      <c r="E296" s="207" t="s">
        <v>1041</v>
      </c>
      <c r="F296" s="208">
        <v>504</v>
      </c>
      <c r="G296" s="208">
        <v>86.19</v>
      </c>
      <c r="H296" s="209">
        <v>70.59</v>
      </c>
      <c r="I296" s="204" t="s">
        <v>1042</v>
      </c>
      <c r="J296" s="210" t="s">
        <v>110</v>
      </c>
    </row>
    <row r="297" spans="1:10" ht="14.4">
      <c r="A297" s="204">
        <v>295</v>
      </c>
      <c r="B297" s="207" t="s">
        <v>1306</v>
      </c>
      <c r="C297" s="207" t="s">
        <v>1327</v>
      </c>
      <c r="D297" s="207" t="s">
        <v>1051</v>
      </c>
      <c r="E297" s="207" t="s">
        <v>1041</v>
      </c>
      <c r="F297" s="208">
        <v>601</v>
      </c>
      <c r="G297" s="208">
        <v>87.08</v>
      </c>
      <c r="H297" s="209">
        <v>71.319999999999993</v>
      </c>
      <c r="I297" s="204" t="s">
        <v>1042</v>
      </c>
      <c r="J297" s="210" t="s">
        <v>110</v>
      </c>
    </row>
    <row r="298" spans="1:10" ht="14.4">
      <c r="A298" s="204">
        <v>296</v>
      </c>
      <c r="B298" s="207" t="s">
        <v>1306</v>
      </c>
      <c r="C298" s="207" t="s">
        <v>1328</v>
      </c>
      <c r="D298" s="207" t="s">
        <v>1188</v>
      </c>
      <c r="E298" s="207" t="s">
        <v>1041</v>
      </c>
      <c r="F298" s="208">
        <v>602</v>
      </c>
      <c r="G298" s="208">
        <v>87.74</v>
      </c>
      <c r="H298" s="209">
        <v>71.86</v>
      </c>
      <c r="I298" s="210" t="s">
        <v>716</v>
      </c>
      <c r="J298" s="210" t="s">
        <v>110</v>
      </c>
    </row>
    <row r="299" spans="1:10" ht="14.4">
      <c r="A299" s="204">
        <v>297</v>
      </c>
      <c r="B299" s="207" t="s">
        <v>1306</v>
      </c>
      <c r="C299" s="207" t="s">
        <v>1329</v>
      </c>
      <c r="D299" s="207" t="s">
        <v>1188</v>
      </c>
      <c r="E299" s="207" t="s">
        <v>1041</v>
      </c>
      <c r="F299" s="208">
        <v>603</v>
      </c>
      <c r="G299" s="208">
        <v>87.74</v>
      </c>
      <c r="H299" s="209">
        <v>71.86</v>
      </c>
      <c r="I299" s="210" t="s">
        <v>716</v>
      </c>
      <c r="J299" s="210" t="s">
        <v>110</v>
      </c>
    </row>
    <row r="300" spans="1:10" ht="14.4">
      <c r="A300" s="204">
        <v>298</v>
      </c>
      <c r="B300" s="207" t="s">
        <v>1306</v>
      </c>
      <c r="C300" s="207" t="s">
        <v>1330</v>
      </c>
      <c r="D300" s="207" t="s">
        <v>1051</v>
      </c>
      <c r="E300" s="207" t="s">
        <v>1041</v>
      </c>
      <c r="F300" s="208">
        <v>604</v>
      </c>
      <c r="G300" s="208">
        <v>86.19</v>
      </c>
      <c r="H300" s="209">
        <v>70.59</v>
      </c>
      <c r="I300" s="204" t="s">
        <v>1042</v>
      </c>
      <c r="J300" s="210" t="s">
        <v>110</v>
      </c>
    </row>
    <row r="301" spans="1:10" ht="14.4">
      <c r="A301" s="204">
        <v>299</v>
      </c>
      <c r="B301" s="207" t="s">
        <v>1306</v>
      </c>
      <c r="C301" s="207" t="s">
        <v>1331</v>
      </c>
      <c r="D301" s="207" t="s">
        <v>1051</v>
      </c>
      <c r="E301" s="207" t="s">
        <v>1041</v>
      </c>
      <c r="F301" s="208">
        <v>701</v>
      </c>
      <c r="G301" s="208">
        <v>87.08</v>
      </c>
      <c r="H301" s="209">
        <v>71.319999999999993</v>
      </c>
      <c r="I301" s="204" t="s">
        <v>1042</v>
      </c>
      <c r="J301" s="210" t="s">
        <v>110</v>
      </c>
    </row>
    <row r="302" spans="1:10" ht="14.4">
      <c r="A302" s="204">
        <v>300</v>
      </c>
      <c r="B302" s="207" t="s">
        <v>1306</v>
      </c>
      <c r="C302" s="207" t="s">
        <v>1332</v>
      </c>
      <c r="D302" s="207" t="s">
        <v>1188</v>
      </c>
      <c r="E302" s="207" t="s">
        <v>1041</v>
      </c>
      <c r="F302" s="208">
        <v>702</v>
      </c>
      <c r="G302" s="208">
        <v>87.74</v>
      </c>
      <c r="H302" s="209">
        <v>71.86</v>
      </c>
      <c r="I302" s="210" t="s">
        <v>716</v>
      </c>
      <c r="J302" s="210" t="s">
        <v>110</v>
      </c>
    </row>
    <row r="303" spans="1:10" ht="14.4">
      <c r="A303" s="204">
        <v>301</v>
      </c>
      <c r="B303" s="207" t="s">
        <v>1306</v>
      </c>
      <c r="C303" s="207" t="s">
        <v>1333</v>
      </c>
      <c r="D303" s="207" t="s">
        <v>1188</v>
      </c>
      <c r="E303" s="207" t="s">
        <v>1041</v>
      </c>
      <c r="F303" s="208">
        <v>703</v>
      </c>
      <c r="G303" s="208">
        <v>87.74</v>
      </c>
      <c r="H303" s="209">
        <v>71.86</v>
      </c>
      <c r="I303" s="210" t="s">
        <v>716</v>
      </c>
      <c r="J303" s="210" t="s">
        <v>110</v>
      </c>
    </row>
    <row r="304" spans="1:10" ht="14.4">
      <c r="A304" s="204">
        <v>302</v>
      </c>
      <c r="B304" s="207" t="s">
        <v>1306</v>
      </c>
      <c r="C304" s="207" t="s">
        <v>1334</v>
      </c>
      <c r="D304" s="207" t="s">
        <v>1051</v>
      </c>
      <c r="E304" s="207" t="s">
        <v>1041</v>
      </c>
      <c r="F304" s="208">
        <v>704</v>
      </c>
      <c r="G304" s="208">
        <v>86.19</v>
      </c>
      <c r="H304" s="209">
        <v>70.59</v>
      </c>
      <c r="I304" s="204" t="s">
        <v>1042</v>
      </c>
      <c r="J304" s="210" t="s">
        <v>110</v>
      </c>
    </row>
    <row r="305" spans="1:10" ht="14.4">
      <c r="A305" s="204">
        <v>303</v>
      </c>
      <c r="B305" s="207" t="s">
        <v>1306</v>
      </c>
      <c r="C305" s="207" t="s">
        <v>1335</v>
      </c>
      <c r="D305" s="207" t="s">
        <v>1051</v>
      </c>
      <c r="E305" s="207" t="s">
        <v>1041</v>
      </c>
      <c r="F305" s="208">
        <v>801</v>
      </c>
      <c r="G305" s="208">
        <v>87.08</v>
      </c>
      <c r="H305" s="209">
        <v>71.319999999999993</v>
      </c>
      <c r="I305" s="204" t="s">
        <v>1042</v>
      </c>
      <c r="J305" s="210" t="s">
        <v>110</v>
      </c>
    </row>
    <row r="306" spans="1:10" ht="14.4">
      <c r="A306" s="204">
        <v>304</v>
      </c>
      <c r="B306" s="207" t="s">
        <v>1306</v>
      </c>
      <c r="C306" s="207" t="s">
        <v>1336</v>
      </c>
      <c r="D306" s="207" t="s">
        <v>1188</v>
      </c>
      <c r="E306" s="207" t="s">
        <v>1041</v>
      </c>
      <c r="F306" s="208">
        <v>802</v>
      </c>
      <c r="G306" s="208">
        <v>87.74</v>
      </c>
      <c r="H306" s="209">
        <v>71.86</v>
      </c>
      <c r="I306" s="210" t="s">
        <v>716</v>
      </c>
      <c r="J306" s="210" t="s">
        <v>110</v>
      </c>
    </row>
    <row r="307" spans="1:10" ht="14.4">
      <c r="A307" s="204">
        <v>305</v>
      </c>
      <c r="B307" s="207" t="s">
        <v>1306</v>
      </c>
      <c r="C307" s="207" t="s">
        <v>1337</v>
      </c>
      <c r="D307" s="207" t="s">
        <v>1188</v>
      </c>
      <c r="E307" s="207" t="s">
        <v>1041</v>
      </c>
      <c r="F307" s="208">
        <v>803</v>
      </c>
      <c r="G307" s="208">
        <v>87.74</v>
      </c>
      <c r="H307" s="209">
        <v>71.86</v>
      </c>
      <c r="I307" s="210" t="s">
        <v>716</v>
      </c>
      <c r="J307" s="210" t="s">
        <v>110</v>
      </c>
    </row>
    <row r="308" spans="1:10" ht="14.4">
      <c r="A308" s="204">
        <v>306</v>
      </c>
      <c r="B308" s="207" t="s">
        <v>1306</v>
      </c>
      <c r="C308" s="207" t="s">
        <v>1338</v>
      </c>
      <c r="D308" s="207" t="s">
        <v>1051</v>
      </c>
      <c r="E308" s="207" t="s">
        <v>1041</v>
      </c>
      <c r="F308" s="208">
        <v>804</v>
      </c>
      <c r="G308" s="208">
        <v>86.19</v>
      </c>
      <c r="H308" s="209">
        <v>70.59</v>
      </c>
      <c r="I308" s="204" t="s">
        <v>1042</v>
      </c>
      <c r="J308" s="210" t="s">
        <v>110</v>
      </c>
    </row>
    <row r="309" spans="1:10" ht="14.4">
      <c r="A309" s="204">
        <v>307</v>
      </c>
      <c r="B309" s="207" t="s">
        <v>1306</v>
      </c>
      <c r="C309" s="207" t="s">
        <v>1339</v>
      </c>
      <c r="D309" s="207" t="s">
        <v>1051</v>
      </c>
      <c r="E309" s="207" t="s">
        <v>1041</v>
      </c>
      <c r="F309" s="208">
        <v>901</v>
      </c>
      <c r="G309" s="208">
        <v>87.08</v>
      </c>
      <c r="H309" s="209">
        <v>71.319999999999993</v>
      </c>
      <c r="I309" s="204" t="s">
        <v>1042</v>
      </c>
      <c r="J309" s="210" t="s">
        <v>110</v>
      </c>
    </row>
    <row r="310" spans="1:10" ht="14.4">
      <c r="A310" s="204">
        <v>308</v>
      </c>
      <c r="B310" s="207" t="s">
        <v>1306</v>
      </c>
      <c r="C310" s="207" t="s">
        <v>1340</v>
      </c>
      <c r="D310" s="207" t="s">
        <v>1188</v>
      </c>
      <c r="E310" s="207" t="s">
        <v>1041</v>
      </c>
      <c r="F310" s="208">
        <v>902</v>
      </c>
      <c r="G310" s="208">
        <v>87.74</v>
      </c>
      <c r="H310" s="209">
        <v>71.86</v>
      </c>
      <c r="I310" s="210" t="s">
        <v>716</v>
      </c>
      <c r="J310" s="210" t="s">
        <v>110</v>
      </c>
    </row>
    <row r="311" spans="1:10" ht="14.4">
      <c r="A311" s="204">
        <v>309</v>
      </c>
      <c r="B311" s="207" t="s">
        <v>1306</v>
      </c>
      <c r="C311" s="207" t="s">
        <v>1341</v>
      </c>
      <c r="D311" s="207" t="s">
        <v>1188</v>
      </c>
      <c r="E311" s="207" t="s">
        <v>1041</v>
      </c>
      <c r="F311" s="208">
        <v>903</v>
      </c>
      <c r="G311" s="208">
        <v>87.74</v>
      </c>
      <c r="H311" s="209">
        <v>71.86</v>
      </c>
      <c r="I311" s="210" t="s">
        <v>716</v>
      </c>
      <c r="J311" s="210" t="s">
        <v>110</v>
      </c>
    </row>
    <row r="312" spans="1:10" ht="14.4">
      <c r="A312" s="204">
        <v>310</v>
      </c>
      <c r="B312" s="207" t="s">
        <v>1306</v>
      </c>
      <c r="C312" s="207" t="s">
        <v>1342</v>
      </c>
      <c r="D312" s="207" t="s">
        <v>1051</v>
      </c>
      <c r="E312" s="207" t="s">
        <v>1041</v>
      </c>
      <c r="F312" s="208">
        <v>904</v>
      </c>
      <c r="G312" s="208">
        <v>86.19</v>
      </c>
      <c r="H312" s="209">
        <v>70.59</v>
      </c>
      <c r="I312" s="204" t="s">
        <v>1042</v>
      </c>
      <c r="J312" s="210" t="s">
        <v>110</v>
      </c>
    </row>
    <row r="313" spans="1:10" ht="14.4">
      <c r="A313" s="204">
        <v>311</v>
      </c>
      <c r="B313" s="207" t="s">
        <v>1306</v>
      </c>
      <c r="C313" s="207" t="s">
        <v>1343</v>
      </c>
      <c r="D313" s="207" t="s">
        <v>1051</v>
      </c>
      <c r="E313" s="207" t="s">
        <v>1041</v>
      </c>
      <c r="F313" s="208">
        <v>1001</v>
      </c>
      <c r="G313" s="208">
        <v>87.08</v>
      </c>
      <c r="H313" s="209">
        <v>71.319999999999993</v>
      </c>
      <c r="I313" s="204" t="s">
        <v>1042</v>
      </c>
      <c r="J313" s="210" t="s">
        <v>110</v>
      </c>
    </row>
    <row r="314" spans="1:10" ht="14.4">
      <c r="A314" s="204">
        <v>312</v>
      </c>
      <c r="B314" s="207" t="s">
        <v>1306</v>
      </c>
      <c r="C314" s="207" t="s">
        <v>1344</v>
      </c>
      <c r="D314" s="207" t="s">
        <v>1188</v>
      </c>
      <c r="E314" s="207" t="s">
        <v>1041</v>
      </c>
      <c r="F314" s="208">
        <v>1002</v>
      </c>
      <c r="G314" s="208">
        <v>87.74</v>
      </c>
      <c r="H314" s="209">
        <v>71.86</v>
      </c>
      <c r="I314" s="210" t="s">
        <v>716</v>
      </c>
      <c r="J314" s="210" t="s">
        <v>110</v>
      </c>
    </row>
    <row r="315" spans="1:10" ht="14.4">
      <c r="A315" s="204">
        <v>313</v>
      </c>
      <c r="B315" s="207" t="s">
        <v>1306</v>
      </c>
      <c r="C315" s="207" t="s">
        <v>1345</v>
      </c>
      <c r="D315" s="207" t="s">
        <v>1188</v>
      </c>
      <c r="E315" s="207" t="s">
        <v>1041</v>
      </c>
      <c r="F315" s="208">
        <v>1003</v>
      </c>
      <c r="G315" s="208">
        <v>87.74</v>
      </c>
      <c r="H315" s="209">
        <v>71.86</v>
      </c>
      <c r="I315" s="210" t="s">
        <v>716</v>
      </c>
      <c r="J315" s="210" t="s">
        <v>110</v>
      </c>
    </row>
    <row r="316" spans="1:10" ht="14.4">
      <c r="A316" s="204">
        <v>314</v>
      </c>
      <c r="B316" s="207" t="s">
        <v>1306</v>
      </c>
      <c r="C316" s="207" t="s">
        <v>1346</v>
      </c>
      <c r="D316" s="207" t="s">
        <v>1051</v>
      </c>
      <c r="E316" s="207" t="s">
        <v>1041</v>
      </c>
      <c r="F316" s="208">
        <v>1004</v>
      </c>
      <c r="G316" s="208">
        <v>86.19</v>
      </c>
      <c r="H316" s="209">
        <v>70.59</v>
      </c>
      <c r="I316" s="204" t="s">
        <v>1042</v>
      </c>
      <c r="J316" s="210" t="s">
        <v>110</v>
      </c>
    </row>
    <row r="317" spans="1:10" ht="14.4">
      <c r="A317" s="204">
        <v>315</v>
      </c>
      <c r="B317" s="207" t="s">
        <v>1306</v>
      </c>
      <c r="C317" s="207" t="s">
        <v>1347</v>
      </c>
      <c r="D317" s="207" t="s">
        <v>1051</v>
      </c>
      <c r="E317" s="207" t="s">
        <v>1041</v>
      </c>
      <c r="F317" s="208">
        <v>1101</v>
      </c>
      <c r="G317" s="208">
        <v>87.08</v>
      </c>
      <c r="H317" s="209">
        <v>71.319999999999993</v>
      </c>
      <c r="I317" s="204" t="s">
        <v>1042</v>
      </c>
      <c r="J317" s="210" t="s">
        <v>110</v>
      </c>
    </row>
    <row r="318" spans="1:10" ht="14.4">
      <c r="A318" s="204">
        <v>316</v>
      </c>
      <c r="B318" s="207" t="s">
        <v>1306</v>
      </c>
      <c r="C318" s="207" t="s">
        <v>1348</v>
      </c>
      <c r="D318" s="207" t="s">
        <v>1188</v>
      </c>
      <c r="E318" s="207" t="s">
        <v>1041</v>
      </c>
      <c r="F318" s="208">
        <v>1102</v>
      </c>
      <c r="G318" s="208">
        <v>87.74</v>
      </c>
      <c r="H318" s="209">
        <v>71.86</v>
      </c>
      <c r="I318" s="210" t="s">
        <v>716</v>
      </c>
      <c r="J318" s="210" t="s">
        <v>110</v>
      </c>
    </row>
    <row r="319" spans="1:10" ht="14.4">
      <c r="A319" s="204">
        <v>317</v>
      </c>
      <c r="B319" s="207" t="s">
        <v>1306</v>
      </c>
      <c r="C319" s="207" t="s">
        <v>1349</v>
      </c>
      <c r="D319" s="207" t="s">
        <v>1188</v>
      </c>
      <c r="E319" s="207" t="s">
        <v>1041</v>
      </c>
      <c r="F319" s="208">
        <v>1103</v>
      </c>
      <c r="G319" s="208">
        <v>87.74</v>
      </c>
      <c r="H319" s="209">
        <v>71.86</v>
      </c>
      <c r="I319" s="210" t="s">
        <v>716</v>
      </c>
      <c r="J319" s="210" t="s">
        <v>110</v>
      </c>
    </row>
    <row r="320" spans="1:10" ht="14.4">
      <c r="A320" s="204">
        <v>318</v>
      </c>
      <c r="B320" s="207" t="s">
        <v>1306</v>
      </c>
      <c r="C320" s="207" t="s">
        <v>1350</v>
      </c>
      <c r="D320" s="207" t="s">
        <v>1051</v>
      </c>
      <c r="E320" s="207" t="s">
        <v>1041</v>
      </c>
      <c r="F320" s="208">
        <v>1104</v>
      </c>
      <c r="G320" s="208">
        <v>86.19</v>
      </c>
      <c r="H320" s="209">
        <v>70.59</v>
      </c>
      <c r="I320" s="204" t="s">
        <v>1042</v>
      </c>
      <c r="J320" s="210" t="s">
        <v>110</v>
      </c>
    </row>
    <row r="321" spans="1:10" ht="14.4">
      <c r="A321" s="204">
        <v>319</v>
      </c>
      <c r="B321" s="207" t="s">
        <v>1306</v>
      </c>
      <c r="C321" s="207" t="s">
        <v>1351</v>
      </c>
      <c r="D321" s="207" t="s">
        <v>1051</v>
      </c>
      <c r="E321" s="207" t="s">
        <v>1041</v>
      </c>
      <c r="F321" s="208">
        <v>1201</v>
      </c>
      <c r="G321" s="208">
        <v>87.08</v>
      </c>
      <c r="H321" s="209">
        <v>71.319999999999993</v>
      </c>
      <c r="I321" s="204" t="s">
        <v>1042</v>
      </c>
      <c r="J321" s="210" t="s">
        <v>110</v>
      </c>
    </row>
    <row r="322" spans="1:10" ht="14.4">
      <c r="A322" s="204">
        <v>320</v>
      </c>
      <c r="B322" s="207" t="s">
        <v>1306</v>
      </c>
      <c r="C322" s="207" t="s">
        <v>1352</v>
      </c>
      <c r="D322" s="207" t="s">
        <v>1188</v>
      </c>
      <c r="E322" s="207" t="s">
        <v>1041</v>
      </c>
      <c r="F322" s="208">
        <v>1202</v>
      </c>
      <c r="G322" s="208">
        <v>87.74</v>
      </c>
      <c r="H322" s="209">
        <v>71.86</v>
      </c>
      <c r="I322" s="210" t="s">
        <v>716</v>
      </c>
      <c r="J322" s="210" t="s">
        <v>110</v>
      </c>
    </row>
    <row r="323" spans="1:10" ht="14.4">
      <c r="A323" s="204">
        <v>321</v>
      </c>
      <c r="B323" s="207" t="s">
        <v>1306</v>
      </c>
      <c r="C323" s="207" t="s">
        <v>1353</v>
      </c>
      <c r="D323" s="207" t="s">
        <v>1188</v>
      </c>
      <c r="E323" s="207" t="s">
        <v>1041</v>
      </c>
      <c r="F323" s="208">
        <v>1203</v>
      </c>
      <c r="G323" s="208">
        <v>87.74</v>
      </c>
      <c r="H323" s="209">
        <v>71.86</v>
      </c>
      <c r="I323" s="210" t="s">
        <v>716</v>
      </c>
      <c r="J323" s="210" t="s">
        <v>110</v>
      </c>
    </row>
    <row r="324" spans="1:10" ht="14.4">
      <c r="A324" s="204">
        <v>322</v>
      </c>
      <c r="B324" s="207" t="s">
        <v>1306</v>
      </c>
      <c r="C324" s="207" t="s">
        <v>1354</v>
      </c>
      <c r="D324" s="207" t="s">
        <v>1051</v>
      </c>
      <c r="E324" s="207" t="s">
        <v>1041</v>
      </c>
      <c r="F324" s="208">
        <v>1204</v>
      </c>
      <c r="G324" s="208">
        <v>86.19</v>
      </c>
      <c r="H324" s="209">
        <v>70.59</v>
      </c>
      <c r="I324" s="204" t="s">
        <v>1042</v>
      </c>
      <c r="J324" s="210" t="s">
        <v>110</v>
      </c>
    </row>
    <row r="325" spans="1:10" ht="14.4">
      <c r="A325" s="204">
        <v>323</v>
      </c>
      <c r="B325" s="207" t="s">
        <v>1306</v>
      </c>
      <c r="C325" s="207" t="s">
        <v>1355</v>
      </c>
      <c r="D325" s="207" t="s">
        <v>1051</v>
      </c>
      <c r="E325" s="207" t="s">
        <v>1041</v>
      </c>
      <c r="F325" s="208">
        <v>1301</v>
      </c>
      <c r="G325" s="208">
        <v>87.08</v>
      </c>
      <c r="H325" s="209">
        <v>71.319999999999993</v>
      </c>
      <c r="I325" s="204" t="s">
        <v>1042</v>
      </c>
      <c r="J325" s="210" t="s">
        <v>110</v>
      </c>
    </row>
    <row r="326" spans="1:10" ht="14.4">
      <c r="A326" s="204">
        <v>324</v>
      </c>
      <c r="B326" s="207" t="s">
        <v>1306</v>
      </c>
      <c r="C326" s="207" t="s">
        <v>1356</v>
      </c>
      <c r="D326" s="207" t="s">
        <v>1188</v>
      </c>
      <c r="E326" s="207" t="s">
        <v>1041</v>
      </c>
      <c r="F326" s="208">
        <v>1302</v>
      </c>
      <c r="G326" s="208">
        <v>87.74</v>
      </c>
      <c r="H326" s="209">
        <v>71.86</v>
      </c>
      <c r="I326" s="210" t="s">
        <v>716</v>
      </c>
      <c r="J326" s="210" t="s">
        <v>110</v>
      </c>
    </row>
    <row r="327" spans="1:10" ht="14.4">
      <c r="A327" s="204">
        <v>325</v>
      </c>
      <c r="B327" s="207" t="s">
        <v>1306</v>
      </c>
      <c r="C327" s="207" t="s">
        <v>1357</v>
      </c>
      <c r="D327" s="207" t="s">
        <v>1188</v>
      </c>
      <c r="E327" s="207" t="s">
        <v>1041</v>
      </c>
      <c r="F327" s="208">
        <v>1303</v>
      </c>
      <c r="G327" s="208">
        <v>87.74</v>
      </c>
      <c r="H327" s="209">
        <v>71.86</v>
      </c>
      <c r="I327" s="210" t="s">
        <v>716</v>
      </c>
      <c r="J327" s="210" t="s">
        <v>110</v>
      </c>
    </row>
    <row r="328" spans="1:10" ht="14.4">
      <c r="A328" s="204">
        <v>326</v>
      </c>
      <c r="B328" s="207" t="s">
        <v>1306</v>
      </c>
      <c r="C328" s="207" t="s">
        <v>1358</v>
      </c>
      <c r="D328" s="207" t="s">
        <v>1051</v>
      </c>
      <c r="E328" s="207" t="s">
        <v>1041</v>
      </c>
      <c r="F328" s="208">
        <v>1304</v>
      </c>
      <c r="G328" s="208">
        <v>86.19</v>
      </c>
      <c r="H328" s="209">
        <v>70.59</v>
      </c>
      <c r="I328" s="204" t="s">
        <v>1042</v>
      </c>
      <c r="J328" s="210" t="s">
        <v>110</v>
      </c>
    </row>
    <row r="329" spans="1:10" ht="14.4">
      <c r="A329" s="204">
        <v>327</v>
      </c>
      <c r="B329" s="207" t="s">
        <v>1306</v>
      </c>
      <c r="C329" s="207" t="s">
        <v>1359</v>
      </c>
      <c r="D329" s="207" t="s">
        <v>1051</v>
      </c>
      <c r="E329" s="207" t="s">
        <v>1041</v>
      </c>
      <c r="F329" s="208">
        <v>1401</v>
      </c>
      <c r="G329" s="208">
        <v>87.08</v>
      </c>
      <c r="H329" s="209">
        <v>71.319999999999993</v>
      </c>
      <c r="I329" s="204" t="s">
        <v>1042</v>
      </c>
      <c r="J329" s="210" t="s">
        <v>110</v>
      </c>
    </row>
    <row r="330" spans="1:10" ht="14.4">
      <c r="A330" s="204">
        <v>328</v>
      </c>
      <c r="B330" s="207" t="s">
        <v>1306</v>
      </c>
      <c r="C330" s="207" t="s">
        <v>1360</v>
      </c>
      <c r="D330" s="207" t="s">
        <v>1188</v>
      </c>
      <c r="E330" s="207" t="s">
        <v>1041</v>
      </c>
      <c r="F330" s="208">
        <v>1402</v>
      </c>
      <c r="G330" s="208">
        <v>87.74</v>
      </c>
      <c r="H330" s="209">
        <v>71.86</v>
      </c>
      <c r="I330" s="210" t="s">
        <v>716</v>
      </c>
      <c r="J330" s="210" t="s">
        <v>110</v>
      </c>
    </row>
    <row r="331" spans="1:10" ht="14.4">
      <c r="A331" s="204">
        <v>329</v>
      </c>
      <c r="B331" s="207" t="s">
        <v>1306</v>
      </c>
      <c r="C331" s="207" t="s">
        <v>1361</v>
      </c>
      <c r="D331" s="207" t="s">
        <v>1188</v>
      </c>
      <c r="E331" s="207" t="s">
        <v>1041</v>
      </c>
      <c r="F331" s="208">
        <v>1403</v>
      </c>
      <c r="G331" s="208">
        <v>87.74</v>
      </c>
      <c r="H331" s="209">
        <v>71.86</v>
      </c>
      <c r="I331" s="210" t="s">
        <v>716</v>
      </c>
      <c r="J331" s="210" t="s">
        <v>110</v>
      </c>
    </row>
    <row r="332" spans="1:10" ht="14.4">
      <c r="A332" s="204">
        <v>330</v>
      </c>
      <c r="B332" s="207" t="s">
        <v>1306</v>
      </c>
      <c r="C332" s="207" t="s">
        <v>1362</v>
      </c>
      <c r="D332" s="207" t="s">
        <v>1051</v>
      </c>
      <c r="E332" s="207" t="s">
        <v>1041</v>
      </c>
      <c r="F332" s="208">
        <v>1404</v>
      </c>
      <c r="G332" s="208">
        <v>86.19</v>
      </c>
      <c r="H332" s="209">
        <v>70.59</v>
      </c>
      <c r="I332" s="204" t="s">
        <v>1042</v>
      </c>
      <c r="J332" s="210" t="s">
        <v>110</v>
      </c>
    </row>
    <row r="333" spans="1:10" ht="14.4">
      <c r="A333" s="204">
        <v>331</v>
      </c>
      <c r="B333" s="207" t="s">
        <v>1306</v>
      </c>
      <c r="C333" s="207" t="s">
        <v>1363</v>
      </c>
      <c r="D333" s="207" t="s">
        <v>1051</v>
      </c>
      <c r="E333" s="207" t="s">
        <v>1041</v>
      </c>
      <c r="F333" s="208">
        <v>1501</v>
      </c>
      <c r="G333" s="208">
        <v>87.08</v>
      </c>
      <c r="H333" s="209">
        <v>71.319999999999993</v>
      </c>
      <c r="I333" s="204" t="s">
        <v>1042</v>
      </c>
      <c r="J333" s="210" t="s">
        <v>110</v>
      </c>
    </row>
    <row r="334" spans="1:10" ht="14.4">
      <c r="A334" s="204">
        <v>332</v>
      </c>
      <c r="B334" s="207" t="s">
        <v>1306</v>
      </c>
      <c r="C334" s="207" t="s">
        <v>1364</v>
      </c>
      <c r="D334" s="207" t="s">
        <v>1188</v>
      </c>
      <c r="E334" s="207" t="s">
        <v>1041</v>
      </c>
      <c r="F334" s="208">
        <v>1502</v>
      </c>
      <c r="G334" s="208">
        <v>87.74</v>
      </c>
      <c r="H334" s="209">
        <v>71.86</v>
      </c>
      <c r="I334" s="210" t="s">
        <v>716</v>
      </c>
      <c r="J334" s="210" t="s">
        <v>110</v>
      </c>
    </row>
    <row r="335" spans="1:10" ht="14.4">
      <c r="A335" s="204">
        <v>333</v>
      </c>
      <c r="B335" s="207" t="s">
        <v>1306</v>
      </c>
      <c r="C335" s="207" t="s">
        <v>1365</v>
      </c>
      <c r="D335" s="207" t="s">
        <v>1188</v>
      </c>
      <c r="E335" s="207" t="s">
        <v>1041</v>
      </c>
      <c r="F335" s="208">
        <v>1503</v>
      </c>
      <c r="G335" s="208">
        <v>87.74</v>
      </c>
      <c r="H335" s="209">
        <v>71.86</v>
      </c>
      <c r="I335" s="210" t="s">
        <v>716</v>
      </c>
      <c r="J335" s="210" t="s">
        <v>110</v>
      </c>
    </row>
    <row r="336" spans="1:10" ht="14.4">
      <c r="A336" s="204">
        <v>334</v>
      </c>
      <c r="B336" s="207" t="s">
        <v>1306</v>
      </c>
      <c r="C336" s="207" t="s">
        <v>1366</v>
      </c>
      <c r="D336" s="207" t="s">
        <v>1051</v>
      </c>
      <c r="E336" s="207" t="s">
        <v>1041</v>
      </c>
      <c r="F336" s="208">
        <v>1504</v>
      </c>
      <c r="G336" s="208">
        <v>86.19</v>
      </c>
      <c r="H336" s="209">
        <v>70.59</v>
      </c>
      <c r="I336" s="204" t="s">
        <v>1042</v>
      </c>
      <c r="J336" s="210" t="s">
        <v>110</v>
      </c>
    </row>
    <row r="337" spans="1:10" ht="14.4">
      <c r="A337" s="204">
        <v>335</v>
      </c>
      <c r="B337" s="207" t="s">
        <v>1306</v>
      </c>
      <c r="C337" s="207" t="s">
        <v>1367</v>
      </c>
      <c r="D337" s="207" t="s">
        <v>1051</v>
      </c>
      <c r="E337" s="207" t="s">
        <v>1108</v>
      </c>
      <c r="F337" s="208">
        <v>101</v>
      </c>
      <c r="G337" s="208">
        <v>86.29</v>
      </c>
      <c r="H337" s="209">
        <v>70.67</v>
      </c>
      <c r="I337" s="204" t="s">
        <v>1042</v>
      </c>
      <c r="J337" s="210" t="s">
        <v>110</v>
      </c>
    </row>
    <row r="338" spans="1:10" ht="14.4">
      <c r="A338" s="204">
        <v>336</v>
      </c>
      <c r="B338" s="207" t="s">
        <v>1306</v>
      </c>
      <c r="C338" s="207" t="s">
        <v>1368</v>
      </c>
      <c r="D338" s="207" t="s">
        <v>1045</v>
      </c>
      <c r="E338" s="207" t="s">
        <v>1108</v>
      </c>
      <c r="F338" s="208">
        <v>102</v>
      </c>
      <c r="G338" s="208">
        <v>79.099999999999994</v>
      </c>
      <c r="H338" s="209">
        <v>64.78</v>
      </c>
      <c r="I338" s="210" t="s">
        <v>716</v>
      </c>
      <c r="J338" s="210" t="s">
        <v>110</v>
      </c>
    </row>
    <row r="339" spans="1:10" ht="14.4">
      <c r="A339" s="204">
        <v>337</v>
      </c>
      <c r="B339" s="207" t="s">
        <v>1306</v>
      </c>
      <c r="C339" s="207" t="s">
        <v>1369</v>
      </c>
      <c r="D339" s="207" t="s">
        <v>1047</v>
      </c>
      <c r="E339" s="207" t="s">
        <v>1108</v>
      </c>
      <c r="F339" s="208">
        <v>103</v>
      </c>
      <c r="G339" s="208">
        <v>44.61</v>
      </c>
      <c r="H339" s="209">
        <v>36.54</v>
      </c>
      <c r="I339" s="210" t="s">
        <v>716</v>
      </c>
      <c r="J339" s="210" t="s">
        <v>1048</v>
      </c>
    </row>
    <row r="340" spans="1:10" ht="14.4">
      <c r="A340" s="204">
        <v>338</v>
      </c>
      <c r="B340" s="207" t="s">
        <v>1306</v>
      </c>
      <c r="C340" s="207" t="s">
        <v>1370</v>
      </c>
      <c r="D340" s="207" t="s">
        <v>1045</v>
      </c>
      <c r="E340" s="207" t="s">
        <v>1108</v>
      </c>
      <c r="F340" s="208">
        <v>104</v>
      </c>
      <c r="G340" s="208">
        <v>79.099999999999994</v>
      </c>
      <c r="H340" s="209">
        <v>64.78</v>
      </c>
      <c r="I340" s="210" t="s">
        <v>716</v>
      </c>
      <c r="J340" s="210" t="s">
        <v>110</v>
      </c>
    </row>
    <row r="341" spans="1:10" ht="14.4">
      <c r="A341" s="204">
        <v>339</v>
      </c>
      <c r="B341" s="207" t="s">
        <v>1306</v>
      </c>
      <c r="C341" s="207" t="s">
        <v>1371</v>
      </c>
      <c r="D341" s="207" t="s">
        <v>1040</v>
      </c>
      <c r="E341" s="207" t="s">
        <v>1108</v>
      </c>
      <c r="F341" s="208">
        <v>105</v>
      </c>
      <c r="G341" s="208">
        <v>89.24</v>
      </c>
      <c r="H341" s="209">
        <v>73.09</v>
      </c>
      <c r="I341" s="204" t="s">
        <v>1042</v>
      </c>
      <c r="J341" s="204" t="s">
        <v>1043</v>
      </c>
    </row>
    <row r="342" spans="1:10" ht="14.4">
      <c r="A342" s="204">
        <v>340</v>
      </c>
      <c r="B342" s="207" t="s">
        <v>1306</v>
      </c>
      <c r="C342" s="207" t="s">
        <v>1372</v>
      </c>
      <c r="D342" s="207" t="s">
        <v>1051</v>
      </c>
      <c r="E342" s="207" t="s">
        <v>1108</v>
      </c>
      <c r="F342" s="208">
        <v>201</v>
      </c>
      <c r="G342" s="208">
        <v>86.29</v>
      </c>
      <c r="H342" s="209">
        <v>70.67</v>
      </c>
      <c r="I342" s="204" t="s">
        <v>1042</v>
      </c>
      <c r="J342" s="210" t="s">
        <v>110</v>
      </c>
    </row>
    <row r="343" spans="1:10" ht="14.4">
      <c r="A343" s="204">
        <v>341</v>
      </c>
      <c r="B343" s="207" t="s">
        <v>1306</v>
      </c>
      <c r="C343" s="207" t="s">
        <v>1373</v>
      </c>
      <c r="D343" s="207" t="s">
        <v>1045</v>
      </c>
      <c r="E343" s="207" t="s">
        <v>1108</v>
      </c>
      <c r="F343" s="208">
        <v>202</v>
      </c>
      <c r="G343" s="208">
        <v>79.099999999999994</v>
      </c>
      <c r="H343" s="209">
        <v>64.78</v>
      </c>
      <c r="I343" s="210" t="s">
        <v>716</v>
      </c>
      <c r="J343" s="210" t="s">
        <v>110</v>
      </c>
    </row>
    <row r="344" spans="1:10" ht="14.4">
      <c r="A344" s="204">
        <v>342</v>
      </c>
      <c r="B344" s="207" t="s">
        <v>1306</v>
      </c>
      <c r="C344" s="207" t="s">
        <v>1374</v>
      </c>
      <c r="D344" s="207" t="s">
        <v>1047</v>
      </c>
      <c r="E344" s="207" t="s">
        <v>1108</v>
      </c>
      <c r="F344" s="208">
        <v>203</v>
      </c>
      <c r="G344" s="208">
        <v>44.61</v>
      </c>
      <c r="H344" s="209">
        <v>36.54</v>
      </c>
      <c r="I344" s="210" t="s">
        <v>716</v>
      </c>
      <c r="J344" s="210" t="s">
        <v>1048</v>
      </c>
    </row>
    <row r="345" spans="1:10" ht="14.4">
      <c r="A345" s="204">
        <v>343</v>
      </c>
      <c r="B345" s="207" t="s">
        <v>1306</v>
      </c>
      <c r="C345" s="207" t="s">
        <v>1375</v>
      </c>
      <c r="D345" s="207" t="s">
        <v>1047</v>
      </c>
      <c r="E345" s="207" t="s">
        <v>1108</v>
      </c>
      <c r="F345" s="208">
        <v>204</v>
      </c>
      <c r="G345" s="208">
        <v>44.61</v>
      </c>
      <c r="H345" s="209">
        <v>36.54</v>
      </c>
      <c r="I345" s="210" t="s">
        <v>716</v>
      </c>
      <c r="J345" s="210" t="s">
        <v>1048</v>
      </c>
    </row>
    <row r="346" spans="1:10" ht="14.4">
      <c r="A346" s="204">
        <v>344</v>
      </c>
      <c r="B346" s="207" t="s">
        <v>1306</v>
      </c>
      <c r="C346" s="207" t="s">
        <v>1376</v>
      </c>
      <c r="D346" s="207" t="s">
        <v>1045</v>
      </c>
      <c r="E346" s="207" t="s">
        <v>1108</v>
      </c>
      <c r="F346" s="208">
        <v>205</v>
      </c>
      <c r="G346" s="208">
        <v>79.099999999999994</v>
      </c>
      <c r="H346" s="209">
        <v>64.78</v>
      </c>
      <c r="I346" s="210" t="s">
        <v>716</v>
      </c>
      <c r="J346" s="210" t="s">
        <v>110</v>
      </c>
    </row>
    <row r="347" spans="1:10" ht="14.4">
      <c r="A347" s="204">
        <v>345</v>
      </c>
      <c r="B347" s="207" t="s">
        <v>1306</v>
      </c>
      <c r="C347" s="207" t="s">
        <v>1377</v>
      </c>
      <c r="D347" s="207" t="s">
        <v>1040</v>
      </c>
      <c r="E347" s="207" t="s">
        <v>1108</v>
      </c>
      <c r="F347" s="208">
        <v>206</v>
      </c>
      <c r="G347" s="208">
        <v>89.24</v>
      </c>
      <c r="H347" s="209">
        <v>73.09</v>
      </c>
      <c r="I347" s="204" t="s">
        <v>1042</v>
      </c>
      <c r="J347" s="204" t="s">
        <v>1043</v>
      </c>
    </row>
    <row r="348" spans="1:10" ht="14.4">
      <c r="A348" s="204">
        <v>346</v>
      </c>
      <c r="B348" s="207" t="s">
        <v>1306</v>
      </c>
      <c r="C348" s="207" t="s">
        <v>1378</v>
      </c>
      <c r="D348" s="207" t="s">
        <v>1051</v>
      </c>
      <c r="E348" s="207" t="s">
        <v>1108</v>
      </c>
      <c r="F348" s="208">
        <v>301</v>
      </c>
      <c r="G348" s="208">
        <v>86.29</v>
      </c>
      <c r="H348" s="209">
        <v>70.67</v>
      </c>
      <c r="I348" s="204" t="s">
        <v>1042</v>
      </c>
      <c r="J348" s="210" t="s">
        <v>110</v>
      </c>
    </row>
    <row r="349" spans="1:10" ht="14.4">
      <c r="A349" s="204">
        <v>347</v>
      </c>
      <c r="B349" s="207" t="s">
        <v>1306</v>
      </c>
      <c r="C349" s="207" t="s">
        <v>1379</v>
      </c>
      <c r="D349" s="207" t="s">
        <v>1045</v>
      </c>
      <c r="E349" s="207" t="s">
        <v>1108</v>
      </c>
      <c r="F349" s="208">
        <v>302</v>
      </c>
      <c r="G349" s="208">
        <v>79.099999999999994</v>
      </c>
      <c r="H349" s="209">
        <v>64.78</v>
      </c>
      <c r="I349" s="210" t="s">
        <v>716</v>
      </c>
      <c r="J349" s="210" t="s">
        <v>110</v>
      </c>
    </row>
    <row r="350" spans="1:10" ht="14.4">
      <c r="A350" s="204">
        <v>348</v>
      </c>
      <c r="B350" s="207" t="s">
        <v>1306</v>
      </c>
      <c r="C350" s="207" t="s">
        <v>1380</v>
      </c>
      <c r="D350" s="207" t="s">
        <v>1047</v>
      </c>
      <c r="E350" s="207" t="s">
        <v>1108</v>
      </c>
      <c r="F350" s="208">
        <v>303</v>
      </c>
      <c r="G350" s="208">
        <v>44.61</v>
      </c>
      <c r="H350" s="209">
        <v>36.54</v>
      </c>
      <c r="I350" s="210" t="s">
        <v>716</v>
      </c>
      <c r="J350" s="210" t="s">
        <v>1048</v>
      </c>
    </row>
    <row r="351" spans="1:10" ht="14.4">
      <c r="A351" s="204">
        <v>349</v>
      </c>
      <c r="B351" s="207" t="s">
        <v>1306</v>
      </c>
      <c r="C351" s="207" t="s">
        <v>1381</v>
      </c>
      <c r="D351" s="207" t="s">
        <v>1047</v>
      </c>
      <c r="E351" s="207" t="s">
        <v>1108</v>
      </c>
      <c r="F351" s="208">
        <v>304</v>
      </c>
      <c r="G351" s="208">
        <v>44.61</v>
      </c>
      <c r="H351" s="209">
        <v>36.54</v>
      </c>
      <c r="I351" s="210" t="s">
        <v>716</v>
      </c>
      <c r="J351" s="210" t="s">
        <v>1048</v>
      </c>
    </row>
    <row r="352" spans="1:10" ht="14.4">
      <c r="A352" s="204">
        <v>350</v>
      </c>
      <c r="B352" s="207" t="s">
        <v>1306</v>
      </c>
      <c r="C352" s="207" t="s">
        <v>1382</v>
      </c>
      <c r="D352" s="207" t="s">
        <v>1045</v>
      </c>
      <c r="E352" s="207" t="s">
        <v>1108</v>
      </c>
      <c r="F352" s="208">
        <v>305</v>
      </c>
      <c r="G352" s="208">
        <v>79.099999999999994</v>
      </c>
      <c r="H352" s="209">
        <v>64.78</v>
      </c>
      <c r="I352" s="210" t="s">
        <v>716</v>
      </c>
      <c r="J352" s="210" t="s">
        <v>110</v>
      </c>
    </row>
    <row r="353" spans="1:12" ht="14.4">
      <c r="A353" s="204">
        <v>351</v>
      </c>
      <c r="B353" s="207" t="s">
        <v>1306</v>
      </c>
      <c r="C353" s="207" t="s">
        <v>1383</v>
      </c>
      <c r="D353" s="207" t="s">
        <v>1040</v>
      </c>
      <c r="E353" s="207" t="s">
        <v>1108</v>
      </c>
      <c r="F353" s="208">
        <v>306</v>
      </c>
      <c r="G353" s="208">
        <v>89.24</v>
      </c>
      <c r="H353" s="209">
        <v>73.09</v>
      </c>
      <c r="I353" s="204" t="s">
        <v>1042</v>
      </c>
      <c r="J353" s="204" t="s">
        <v>1043</v>
      </c>
    </row>
    <row r="354" spans="1:12" ht="14.4">
      <c r="A354" s="204">
        <v>352</v>
      </c>
      <c r="B354" s="207" t="s">
        <v>1306</v>
      </c>
      <c r="C354" s="207" t="s">
        <v>1384</v>
      </c>
      <c r="D354" s="207" t="s">
        <v>1051</v>
      </c>
      <c r="E354" s="207" t="s">
        <v>1108</v>
      </c>
      <c r="F354" s="208">
        <v>401</v>
      </c>
      <c r="G354" s="208">
        <v>86.29</v>
      </c>
      <c r="H354" s="209">
        <v>70.67</v>
      </c>
      <c r="I354" s="204" t="s">
        <v>1042</v>
      </c>
      <c r="J354" s="210" t="s">
        <v>110</v>
      </c>
    </row>
    <row r="355" spans="1:12" ht="14.4">
      <c r="A355" s="204">
        <v>353</v>
      </c>
      <c r="B355" s="207" t="s">
        <v>1306</v>
      </c>
      <c r="C355" s="207" t="s">
        <v>1385</v>
      </c>
      <c r="D355" s="207" t="s">
        <v>1045</v>
      </c>
      <c r="E355" s="207" t="s">
        <v>1108</v>
      </c>
      <c r="F355" s="208">
        <v>402</v>
      </c>
      <c r="G355" s="208">
        <v>79.099999999999994</v>
      </c>
      <c r="H355" s="209">
        <v>64.78</v>
      </c>
      <c r="I355" s="210" t="s">
        <v>716</v>
      </c>
      <c r="J355" s="210" t="s">
        <v>110</v>
      </c>
    </row>
    <row r="356" spans="1:12" ht="14.4">
      <c r="A356" s="204">
        <v>354</v>
      </c>
      <c r="B356" s="207" t="s">
        <v>1306</v>
      </c>
      <c r="C356" s="207" t="s">
        <v>1386</v>
      </c>
      <c r="D356" s="207" t="s">
        <v>1047</v>
      </c>
      <c r="E356" s="207" t="s">
        <v>1108</v>
      </c>
      <c r="F356" s="208">
        <v>403</v>
      </c>
      <c r="G356" s="208">
        <v>44.61</v>
      </c>
      <c r="H356" s="209">
        <v>36.54</v>
      </c>
      <c r="I356" s="210" t="s">
        <v>716</v>
      </c>
      <c r="J356" s="210" t="s">
        <v>1048</v>
      </c>
    </row>
    <row r="357" spans="1:12" ht="14.4">
      <c r="A357" s="204">
        <v>355</v>
      </c>
      <c r="B357" s="207" t="s">
        <v>1306</v>
      </c>
      <c r="C357" s="207" t="s">
        <v>1387</v>
      </c>
      <c r="D357" s="207" t="s">
        <v>1047</v>
      </c>
      <c r="E357" s="207" t="s">
        <v>1108</v>
      </c>
      <c r="F357" s="208">
        <v>404</v>
      </c>
      <c r="G357" s="208">
        <v>44.61</v>
      </c>
      <c r="H357" s="209">
        <v>36.54</v>
      </c>
      <c r="I357" s="210" t="s">
        <v>716</v>
      </c>
      <c r="J357" s="210" t="s">
        <v>1048</v>
      </c>
    </row>
    <row r="358" spans="1:12" ht="14.4">
      <c r="A358" s="204">
        <v>356</v>
      </c>
      <c r="B358" s="207" t="s">
        <v>1306</v>
      </c>
      <c r="C358" s="207" t="s">
        <v>1388</v>
      </c>
      <c r="D358" s="207" t="s">
        <v>1045</v>
      </c>
      <c r="E358" s="207" t="s">
        <v>1108</v>
      </c>
      <c r="F358" s="208">
        <v>405</v>
      </c>
      <c r="G358" s="208">
        <v>79.099999999999994</v>
      </c>
      <c r="H358" s="209">
        <v>64.78</v>
      </c>
      <c r="I358" s="210" t="s">
        <v>716</v>
      </c>
      <c r="J358" s="210" t="s">
        <v>110</v>
      </c>
    </row>
    <row r="359" spans="1:12" ht="14.4">
      <c r="A359" s="204">
        <v>357</v>
      </c>
      <c r="B359" s="207" t="s">
        <v>1306</v>
      </c>
      <c r="C359" s="207" t="s">
        <v>1389</v>
      </c>
      <c r="D359" s="207" t="s">
        <v>1040</v>
      </c>
      <c r="E359" s="207" t="s">
        <v>1108</v>
      </c>
      <c r="F359" s="208">
        <v>406</v>
      </c>
      <c r="G359" s="208">
        <v>89.24</v>
      </c>
      <c r="H359" s="209">
        <v>73.09</v>
      </c>
      <c r="I359" s="204" t="s">
        <v>1042</v>
      </c>
      <c r="J359" s="204" t="s">
        <v>1043</v>
      </c>
    </row>
    <row r="360" spans="1:12" ht="14.4">
      <c r="A360" s="204">
        <v>358</v>
      </c>
      <c r="B360" s="207" t="s">
        <v>1306</v>
      </c>
      <c r="C360" s="207" t="s">
        <v>1390</v>
      </c>
      <c r="D360" s="207" t="s">
        <v>1051</v>
      </c>
      <c r="E360" s="207" t="s">
        <v>1108</v>
      </c>
      <c r="F360" s="208">
        <v>501</v>
      </c>
      <c r="G360" s="208">
        <v>86.29</v>
      </c>
      <c r="H360" s="209">
        <v>70.67</v>
      </c>
      <c r="I360" s="204" t="s">
        <v>1042</v>
      </c>
      <c r="J360" s="210" t="s">
        <v>110</v>
      </c>
    </row>
    <row r="361" spans="1:12" ht="14.4">
      <c r="A361" s="204">
        <v>359</v>
      </c>
      <c r="B361" s="207" t="s">
        <v>1306</v>
      </c>
      <c r="C361" s="207" t="s">
        <v>1391</v>
      </c>
      <c r="D361" s="207" t="s">
        <v>1045</v>
      </c>
      <c r="E361" s="207" t="s">
        <v>1108</v>
      </c>
      <c r="F361" s="208">
        <v>502</v>
      </c>
      <c r="G361" s="208">
        <v>79.099999999999994</v>
      </c>
      <c r="H361" s="209">
        <v>64.78</v>
      </c>
      <c r="I361" s="210" t="s">
        <v>716</v>
      </c>
      <c r="J361" s="210" t="s">
        <v>110</v>
      </c>
    </row>
    <row r="362" spans="1:12" ht="14.4">
      <c r="A362" s="204">
        <v>360</v>
      </c>
      <c r="B362" s="207" t="s">
        <v>1306</v>
      </c>
      <c r="C362" s="207" t="s">
        <v>1392</v>
      </c>
      <c r="D362" s="207" t="s">
        <v>1047</v>
      </c>
      <c r="E362" s="207" t="s">
        <v>1108</v>
      </c>
      <c r="F362" s="208">
        <v>503</v>
      </c>
      <c r="G362" s="208">
        <v>44.61</v>
      </c>
      <c r="H362" s="209">
        <v>36.54</v>
      </c>
      <c r="I362" s="210" t="s">
        <v>716</v>
      </c>
      <c r="J362" s="210" t="s">
        <v>1048</v>
      </c>
    </row>
    <row r="363" spans="1:12" ht="14.4">
      <c r="A363" s="204">
        <v>361</v>
      </c>
      <c r="B363" s="207" t="s">
        <v>1306</v>
      </c>
      <c r="C363" s="207" t="s">
        <v>1393</v>
      </c>
      <c r="D363" s="207" t="s">
        <v>1047</v>
      </c>
      <c r="E363" s="207" t="s">
        <v>1108</v>
      </c>
      <c r="F363" s="208">
        <v>504</v>
      </c>
      <c r="G363" s="208">
        <v>44.61</v>
      </c>
      <c r="H363" s="209">
        <v>36.54</v>
      </c>
      <c r="I363" s="210" t="s">
        <v>716</v>
      </c>
      <c r="J363" s="210" t="s">
        <v>1048</v>
      </c>
    </row>
    <row r="364" spans="1:12" ht="14.4">
      <c r="A364" s="204">
        <v>362</v>
      </c>
      <c r="B364" s="207" t="s">
        <v>1306</v>
      </c>
      <c r="C364" s="207" t="s">
        <v>1394</v>
      </c>
      <c r="D364" s="207" t="s">
        <v>1045</v>
      </c>
      <c r="E364" s="207" t="s">
        <v>1108</v>
      </c>
      <c r="F364" s="208">
        <v>505</v>
      </c>
      <c r="G364" s="208">
        <v>79.099999999999994</v>
      </c>
      <c r="H364" s="209">
        <v>64.78</v>
      </c>
      <c r="I364" s="210" t="s">
        <v>716</v>
      </c>
      <c r="J364" s="210" t="s">
        <v>110</v>
      </c>
    </row>
    <row r="365" spans="1:12" ht="14.4">
      <c r="A365" s="204">
        <v>363</v>
      </c>
      <c r="B365" s="207" t="s">
        <v>1306</v>
      </c>
      <c r="C365" s="207" t="s">
        <v>1395</v>
      </c>
      <c r="D365" s="207" t="s">
        <v>1040</v>
      </c>
      <c r="E365" s="207" t="s">
        <v>1108</v>
      </c>
      <c r="F365" s="208">
        <v>506</v>
      </c>
      <c r="G365" s="208">
        <v>89.24</v>
      </c>
      <c r="H365" s="209">
        <v>73.09</v>
      </c>
      <c r="I365" s="204" t="s">
        <v>1042</v>
      </c>
      <c r="J365" s="204" t="s">
        <v>1043</v>
      </c>
    </row>
    <row r="366" spans="1:12" ht="14.4">
      <c r="A366" s="204">
        <v>364</v>
      </c>
      <c r="B366" s="207" t="s">
        <v>1306</v>
      </c>
      <c r="C366" s="207" t="s">
        <v>1396</v>
      </c>
      <c r="D366" s="207" t="s">
        <v>1051</v>
      </c>
      <c r="E366" s="207" t="s">
        <v>1108</v>
      </c>
      <c r="F366" s="208">
        <v>601</v>
      </c>
      <c r="G366" s="208">
        <v>86.29</v>
      </c>
      <c r="H366" s="209">
        <v>70.67</v>
      </c>
      <c r="I366" s="204" t="s">
        <v>1042</v>
      </c>
      <c r="J366" s="210" t="s">
        <v>110</v>
      </c>
    </row>
    <row r="367" spans="1:12" ht="14.4">
      <c r="A367" s="204">
        <v>365</v>
      </c>
      <c r="B367" s="207" t="s">
        <v>1306</v>
      </c>
      <c r="C367" s="207" t="s">
        <v>1397</v>
      </c>
      <c r="D367" s="207" t="s">
        <v>1045</v>
      </c>
      <c r="E367" s="207" t="s">
        <v>1108</v>
      </c>
      <c r="F367" s="208">
        <v>602</v>
      </c>
      <c r="G367" s="208">
        <v>79.099999999999994</v>
      </c>
      <c r="H367" s="209">
        <v>64.78</v>
      </c>
      <c r="I367" s="210" t="s">
        <v>716</v>
      </c>
      <c r="J367" s="210" t="s">
        <v>110</v>
      </c>
    </row>
    <row r="368" spans="1:12" ht="14.4">
      <c r="A368" s="204">
        <v>366</v>
      </c>
      <c r="B368" s="207" t="s">
        <v>1306</v>
      </c>
      <c r="C368" s="207" t="s">
        <v>1398</v>
      </c>
      <c r="D368" s="207" t="s">
        <v>1047</v>
      </c>
      <c r="E368" s="207" t="s">
        <v>1108</v>
      </c>
      <c r="F368" s="208">
        <v>603</v>
      </c>
      <c r="G368" s="208">
        <v>44.61</v>
      </c>
      <c r="H368" s="209">
        <v>36.54</v>
      </c>
      <c r="I368" s="210" t="s">
        <v>716</v>
      </c>
      <c r="J368" s="210" t="s">
        <v>1048</v>
      </c>
      <c r="K368" s="193"/>
      <c r="L368" s="193"/>
    </row>
    <row r="369" spans="1:10" ht="14.4">
      <c r="A369" s="204">
        <v>367</v>
      </c>
      <c r="B369" s="207" t="s">
        <v>1306</v>
      </c>
      <c r="C369" s="207" t="s">
        <v>1399</v>
      </c>
      <c r="D369" s="207" t="s">
        <v>1047</v>
      </c>
      <c r="E369" s="207" t="s">
        <v>1108</v>
      </c>
      <c r="F369" s="208">
        <v>604</v>
      </c>
      <c r="G369" s="208">
        <v>44.61</v>
      </c>
      <c r="H369" s="209">
        <v>36.54</v>
      </c>
      <c r="I369" s="210" t="s">
        <v>716</v>
      </c>
      <c r="J369" s="210" t="s">
        <v>1048</v>
      </c>
    </row>
    <row r="370" spans="1:10" ht="14.4">
      <c r="A370" s="204">
        <v>368</v>
      </c>
      <c r="B370" s="207" t="s">
        <v>1306</v>
      </c>
      <c r="C370" s="207" t="s">
        <v>1400</v>
      </c>
      <c r="D370" s="207" t="s">
        <v>1045</v>
      </c>
      <c r="E370" s="207" t="s">
        <v>1108</v>
      </c>
      <c r="F370" s="208">
        <v>605</v>
      </c>
      <c r="G370" s="208">
        <v>79.099999999999994</v>
      </c>
      <c r="H370" s="209">
        <v>64.78</v>
      </c>
      <c r="I370" s="210" t="s">
        <v>716</v>
      </c>
      <c r="J370" s="210" t="s">
        <v>110</v>
      </c>
    </row>
    <row r="371" spans="1:10" ht="14.4">
      <c r="A371" s="204">
        <v>369</v>
      </c>
      <c r="B371" s="207" t="s">
        <v>1306</v>
      </c>
      <c r="C371" s="207" t="s">
        <v>1401</v>
      </c>
      <c r="D371" s="207" t="s">
        <v>1040</v>
      </c>
      <c r="E371" s="207" t="s">
        <v>1108</v>
      </c>
      <c r="F371" s="208">
        <v>606</v>
      </c>
      <c r="G371" s="208">
        <v>89.24</v>
      </c>
      <c r="H371" s="209">
        <v>73.09</v>
      </c>
      <c r="I371" s="204" t="s">
        <v>1042</v>
      </c>
      <c r="J371" s="204" t="s">
        <v>1043</v>
      </c>
    </row>
    <row r="372" spans="1:10" ht="14.4">
      <c r="A372" s="204">
        <v>370</v>
      </c>
      <c r="B372" s="207" t="s">
        <v>1306</v>
      </c>
      <c r="C372" s="207" t="s">
        <v>1402</v>
      </c>
      <c r="D372" s="207" t="s">
        <v>1051</v>
      </c>
      <c r="E372" s="207" t="s">
        <v>1108</v>
      </c>
      <c r="F372" s="208">
        <v>701</v>
      </c>
      <c r="G372" s="208">
        <v>86.29</v>
      </c>
      <c r="H372" s="209">
        <v>70.67</v>
      </c>
      <c r="I372" s="204" t="s">
        <v>1042</v>
      </c>
      <c r="J372" s="210" t="s">
        <v>110</v>
      </c>
    </row>
    <row r="373" spans="1:10" ht="14.4">
      <c r="A373" s="204">
        <v>371</v>
      </c>
      <c r="B373" s="207" t="s">
        <v>1306</v>
      </c>
      <c r="C373" s="207" t="s">
        <v>1403</v>
      </c>
      <c r="D373" s="207" t="s">
        <v>1045</v>
      </c>
      <c r="E373" s="207" t="s">
        <v>1108</v>
      </c>
      <c r="F373" s="208">
        <v>702</v>
      </c>
      <c r="G373" s="208">
        <v>79.099999999999994</v>
      </c>
      <c r="H373" s="209">
        <v>64.78</v>
      </c>
      <c r="I373" s="210" t="s">
        <v>716</v>
      </c>
      <c r="J373" s="210" t="s">
        <v>110</v>
      </c>
    </row>
    <row r="374" spans="1:10" ht="14.4">
      <c r="A374" s="204">
        <v>372</v>
      </c>
      <c r="B374" s="207" t="s">
        <v>1306</v>
      </c>
      <c r="C374" s="207" t="s">
        <v>1404</v>
      </c>
      <c r="D374" s="207" t="s">
        <v>1047</v>
      </c>
      <c r="E374" s="207" t="s">
        <v>1108</v>
      </c>
      <c r="F374" s="208">
        <v>703</v>
      </c>
      <c r="G374" s="208">
        <v>44.61</v>
      </c>
      <c r="H374" s="209">
        <v>36.54</v>
      </c>
      <c r="I374" s="210" t="s">
        <v>716</v>
      </c>
      <c r="J374" s="210" t="s">
        <v>1048</v>
      </c>
    </row>
    <row r="375" spans="1:10" ht="14.4">
      <c r="A375" s="204">
        <v>373</v>
      </c>
      <c r="B375" s="207" t="s">
        <v>1306</v>
      </c>
      <c r="C375" s="207" t="s">
        <v>1405</v>
      </c>
      <c r="D375" s="207" t="s">
        <v>1047</v>
      </c>
      <c r="E375" s="207" t="s">
        <v>1108</v>
      </c>
      <c r="F375" s="208">
        <v>704</v>
      </c>
      <c r="G375" s="208">
        <v>44.61</v>
      </c>
      <c r="H375" s="209">
        <v>36.54</v>
      </c>
      <c r="I375" s="210" t="s">
        <v>716</v>
      </c>
      <c r="J375" s="210" t="s">
        <v>1048</v>
      </c>
    </row>
    <row r="376" spans="1:10" ht="14.4">
      <c r="A376" s="204">
        <v>374</v>
      </c>
      <c r="B376" s="207" t="s">
        <v>1306</v>
      </c>
      <c r="C376" s="207" t="s">
        <v>1406</v>
      </c>
      <c r="D376" s="207" t="s">
        <v>1045</v>
      </c>
      <c r="E376" s="207" t="s">
        <v>1108</v>
      </c>
      <c r="F376" s="208">
        <v>705</v>
      </c>
      <c r="G376" s="208">
        <v>79.099999999999994</v>
      </c>
      <c r="H376" s="209">
        <v>64.78</v>
      </c>
      <c r="I376" s="210" t="s">
        <v>716</v>
      </c>
      <c r="J376" s="210" t="s">
        <v>110</v>
      </c>
    </row>
    <row r="377" spans="1:10" ht="14.4">
      <c r="A377" s="204">
        <v>375</v>
      </c>
      <c r="B377" s="207" t="s">
        <v>1306</v>
      </c>
      <c r="C377" s="207" t="s">
        <v>1407</v>
      </c>
      <c r="D377" s="207" t="s">
        <v>1040</v>
      </c>
      <c r="E377" s="207" t="s">
        <v>1108</v>
      </c>
      <c r="F377" s="208">
        <v>706</v>
      </c>
      <c r="G377" s="208">
        <v>89.24</v>
      </c>
      <c r="H377" s="209">
        <v>73.09</v>
      </c>
      <c r="I377" s="204" t="s">
        <v>1042</v>
      </c>
      <c r="J377" s="204" t="s">
        <v>1043</v>
      </c>
    </row>
    <row r="378" spans="1:10" ht="14.4">
      <c r="A378" s="204">
        <v>376</v>
      </c>
      <c r="B378" s="207" t="s">
        <v>1306</v>
      </c>
      <c r="C378" s="207" t="s">
        <v>1408</v>
      </c>
      <c r="D378" s="207" t="s">
        <v>1051</v>
      </c>
      <c r="E378" s="207" t="s">
        <v>1108</v>
      </c>
      <c r="F378" s="208">
        <v>801</v>
      </c>
      <c r="G378" s="208">
        <v>86.29</v>
      </c>
      <c r="H378" s="209">
        <v>70.67</v>
      </c>
      <c r="I378" s="204" t="s">
        <v>1042</v>
      </c>
      <c r="J378" s="210" t="s">
        <v>110</v>
      </c>
    </row>
    <row r="379" spans="1:10" ht="14.4">
      <c r="A379" s="204">
        <v>377</v>
      </c>
      <c r="B379" s="207" t="s">
        <v>1306</v>
      </c>
      <c r="C379" s="207" t="s">
        <v>1409</v>
      </c>
      <c r="D379" s="207" t="s">
        <v>1045</v>
      </c>
      <c r="E379" s="207" t="s">
        <v>1108</v>
      </c>
      <c r="F379" s="208">
        <v>802</v>
      </c>
      <c r="G379" s="208">
        <v>79.099999999999994</v>
      </c>
      <c r="H379" s="209">
        <v>64.78</v>
      </c>
      <c r="I379" s="210" t="s">
        <v>716</v>
      </c>
      <c r="J379" s="210" t="s">
        <v>110</v>
      </c>
    </row>
    <row r="380" spans="1:10" ht="14.4">
      <c r="A380" s="204">
        <v>378</v>
      </c>
      <c r="B380" s="207" t="s">
        <v>1306</v>
      </c>
      <c r="C380" s="207" t="s">
        <v>1410</v>
      </c>
      <c r="D380" s="207" t="s">
        <v>1047</v>
      </c>
      <c r="E380" s="207" t="s">
        <v>1108</v>
      </c>
      <c r="F380" s="208">
        <v>803</v>
      </c>
      <c r="G380" s="208">
        <v>44.61</v>
      </c>
      <c r="H380" s="209">
        <v>36.54</v>
      </c>
      <c r="I380" s="210" t="s">
        <v>716</v>
      </c>
      <c r="J380" s="210" t="s">
        <v>1048</v>
      </c>
    </row>
    <row r="381" spans="1:10" ht="14.4">
      <c r="A381" s="204">
        <v>379</v>
      </c>
      <c r="B381" s="207" t="s">
        <v>1306</v>
      </c>
      <c r="C381" s="207" t="s">
        <v>1411</v>
      </c>
      <c r="D381" s="207" t="s">
        <v>1047</v>
      </c>
      <c r="E381" s="207" t="s">
        <v>1108</v>
      </c>
      <c r="F381" s="208">
        <v>804</v>
      </c>
      <c r="G381" s="208">
        <v>44.61</v>
      </c>
      <c r="H381" s="209">
        <v>36.54</v>
      </c>
      <c r="I381" s="210" t="s">
        <v>716</v>
      </c>
      <c r="J381" s="210" t="s">
        <v>1048</v>
      </c>
    </row>
    <row r="382" spans="1:10" ht="14.4">
      <c r="A382" s="204">
        <v>380</v>
      </c>
      <c r="B382" s="207" t="s">
        <v>1306</v>
      </c>
      <c r="C382" s="207" t="s">
        <v>1412</v>
      </c>
      <c r="D382" s="207" t="s">
        <v>1045</v>
      </c>
      <c r="E382" s="207" t="s">
        <v>1108</v>
      </c>
      <c r="F382" s="208">
        <v>805</v>
      </c>
      <c r="G382" s="208">
        <v>79.099999999999994</v>
      </c>
      <c r="H382" s="209">
        <v>64.78</v>
      </c>
      <c r="I382" s="210" t="s">
        <v>716</v>
      </c>
      <c r="J382" s="210" t="s">
        <v>110</v>
      </c>
    </row>
    <row r="383" spans="1:10" ht="14.4">
      <c r="A383" s="204">
        <v>381</v>
      </c>
      <c r="B383" s="207" t="s">
        <v>1306</v>
      </c>
      <c r="C383" s="207" t="s">
        <v>1413</v>
      </c>
      <c r="D383" s="207" t="s">
        <v>1040</v>
      </c>
      <c r="E383" s="207" t="s">
        <v>1108</v>
      </c>
      <c r="F383" s="208">
        <v>806</v>
      </c>
      <c r="G383" s="208">
        <v>89.24</v>
      </c>
      <c r="H383" s="209">
        <v>73.09</v>
      </c>
      <c r="I383" s="204" t="s">
        <v>1042</v>
      </c>
      <c r="J383" s="204" t="s">
        <v>1043</v>
      </c>
    </row>
    <row r="384" spans="1:10" ht="14.4">
      <c r="A384" s="204">
        <v>382</v>
      </c>
      <c r="B384" s="207" t="s">
        <v>1306</v>
      </c>
      <c r="C384" s="207" t="s">
        <v>1414</v>
      </c>
      <c r="D384" s="207" t="s">
        <v>1051</v>
      </c>
      <c r="E384" s="207" t="s">
        <v>1108</v>
      </c>
      <c r="F384" s="208">
        <v>901</v>
      </c>
      <c r="G384" s="208">
        <v>86.29</v>
      </c>
      <c r="H384" s="209">
        <v>70.67</v>
      </c>
      <c r="I384" s="204" t="s">
        <v>1042</v>
      </c>
      <c r="J384" s="210" t="s">
        <v>110</v>
      </c>
    </row>
    <row r="385" spans="1:10" ht="14.4">
      <c r="A385" s="204">
        <v>383</v>
      </c>
      <c r="B385" s="207" t="s">
        <v>1306</v>
      </c>
      <c r="C385" s="207" t="s">
        <v>1415</v>
      </c>
      <c r="D385" s="207" t="s">
        <v>1045</v>
      </c>
      <c r="E385" s="207" t="s">
        <v>1108</v>
      </c>
      <c r="F385" s="208">
        <v>902</v>
      </c>
      <c r="G385" s="208">
        <v>79.099999999999994</v>
      </c>
      <c r="H385" s="209">
        <v>64.78</v>
      </c>
      <c r="I385" s="210" t="s">
        <v>716</v>
      </c>
      <c r="J385" s="210" t="s">
        <v>110</v>
      </c>
    </row>
    <row r="386" spans="1:10" ht="14.4">
      <c r="A386" s="204">
        <v>384</v>
      </c>
      <c r="B386" s="207" t="s">
        <v>1306</v>
      </c>
      <c r="C386" s="207" t="s">
        <v>1416</v>
      </c>
      <c r="D386" s="207" t="s">
        <v>1047</v>
      </c>
      <c r="E386" s="207" t="s">
        <v>1108</v>
      </c>
      <c r="F386" s="208">
        <v>903</v>
      </c>
      <c r="G386" s="208">
        <v>44.61</v>
      </c>
      <c r="H386" s="209">
        <v>36.54</v>
      </c>
      <c r="I386" s="210" t="s">
        <v>716</v>
      </c>
      <c r="J386" s="210" t="s">
        <v>1048</v>
      </c>
    </row>
    <row r="387" spans="1:10" ht="14.4">
      <c r="A387" s="204">
        <v>385</v>
      </c>
      <c r="B387" s="207" t="s">
        <v>1306</v>
      </c>
      <c r="C387" s="207" t="s">
        <v>1417</v>
      </c>
      <c r="D387" s="207" t="s">
        <v>1047</v>
      </c>
      <c r="E387" s="207" t="s">
        <v>1108</v>
      </c>
      <c r="F387" s="208">
        <v>904</v>
      </c>
      <c r="G387" s="208">
        <v>44.61</v>
      </c>
      <c r="H387" s="209">
        <v>36.54</v>
      </c>
      <c r="I387" s="210" t="s">
        <v>716</v>
      </c>
      <c r="J387" s="210" t="s">
        <v>1048</v>
      </c>
    </row>
    <row r="388" spans="1:10" ht="14.4">
      <c r="A388" s="204">
        <v>386</v>
      </c>
      <c r="B388" s="207" t="s">
        <v>1306</v>
      </c>
      <c r="C388" s="207" t="s">
        <v>1418</v>
      </c>
      <c r="D388" s="207" t="s">
        <v>1045</v>
      </c>
      <c r="E388" s="207" t="s">
        <v>1108</v>
      </c>
      <c r="F388" s="208">
        <v>905</v>
      </c>
      <c r="G388" s="208">
        <v>79.099999999999994</v>
      </c>
      <c r="H388" s="209">
        <v>64.78</v>
      </c>
      <c r="I388" s="210" t="s">
        <v>716</v>
      </c>
      <c r="J388" s="210" t="s">
        <v>110</v>
      </c>
    </row>
    <row r="389" spans="1:10" ht="14.4">
      <c r="A389" s="204">
        <v>387</v>
      </c>
      <c r="B389" s="207" t="s">
        <v>1306</v>
      </c>
      <c r="C389" s="207" t="s">
        <v>1419</v>
      </c>
      <c r="D389" s="207" t="s">
        <v>1040</v>
      </c>
      <c r="E389" s="207" t="s">
        <v>1108</v>
      </c>
      <c r="F389" s="208">
        <v>906</v>
      </c>
      <c r="G389" s="208">
        <v>89.24</v>
      </c>
      <c r="H389" s="209">
        <v>73.09</v>
      </c>
      <c r="I389" s="204" t="s">
        <v>1042</v>
      </c>
      <c r="J389" s="204" t="s">
        <v>1043</v>
      </c>
    </row>
    <row r="390" spans="1:10" ht="14.4">
      <c r="A390" s="204">
        <v>388</v>
      </c>
      <c r="B390" s="207" t="s">
        <v>1306</v>
      </c>
      <c r="C390" s="207" t="s">
        <v>1420</v>
      </c>
      <c r="D390" s="207" t="s">
        <v>1051</v>
      </c>
      <c r="E390" s="207" t="s">
        <v>1108</v>
      </c>
      <c r="F390" s="208">
        <v>1001</v>
      </c>
      <c r="G390" s="208">
        <v>86.29</v>
      </c>
      <c r="H390" s="209">
        <v>70.67</v>
      </c>
      <c r="I390" s="204" t="s">
        <v>1042</v>
      </c>
      <c r="J390" s="210" t="s">
        <v>110</v>
      </c>
    </row>
    <row r="391" spans="1:10" ht="14.4">
      <c r="A391" s="204">
        <v>389</v>
      </c>
      <c r="B391" s="207" t="s">
        <v>1306</v>
      </c>
      <c r="C391" s="207" t="s">
        <v>1421</v>
      </c>
      <c r="D391" s="207" t="s">
        <v>1045</v>
      </c>
      <c r="E391" s="207" t="s">
        <v>1108</v>
      </c>
      <c r="F391" s="208">
        <v>1002</v>
      </c>
      <c r="G391" s="208">
        <v>79.099999999999994</v>
      </c>
      <c r="H391" s="209">
        <v>64.78</v>
      </c>
      <c r="I391" s="210" t="s">
        <v>716</v>
      </c>
      <c r="J391" s="210" t="s">
        <v>110</v>
      </c>
    </row>
    <row r="392" spans="1:10" ht="14.4">
      <c r="A392" s="204">
        <v>390</v>
      </c>
      <c r="B392" s="207" t="s">
        <v>1306</v>
      </c>
      <c r="C392" s="207" t="s">
        <v>1422</v>
      </c>
      <c r="D392" s="207" t="s">
        <v>1047</v>
      </c>
      <c r="E392" s="207" t="s">
        <v>1108</v>
      </c>
      <c r="F392" s="208">
        <v>1003</v>
      </c>
      <c r="G392" s="208">
        <v>44.61</v>
      </c>
      <c r="H392" s="209">
        <v>36.54</v>
      </c>
      <c r="I392" s="210" t="s">
        <v>716</v>
      </c>
      <c r="J392" s="210" t="s">
        <v>1048</v>
      </c>
    </row>
    <row r="393" spans="1:10" ht="14.4">
      <c r="A393" s="204">
        <v>391</v>
      </c>
      <c r="B393" s="207" t="s">
        <v>1306</v>
      </c>
      <c r="C393" s="207" t="s">
        <v>1423</v>
      </c>
      <c r="D393" s="207" t="s">
        <v>1047</v>
      </c>
      <c r="E393" s="207" t="s">
        <v>1108</v>
      </c>
      <c r="F393" s="208">
        <v>1004</v>
      </c>
      <c r="G393" s="208">
        <v>44.61</v>
      </c>
      <c r="H393" s="209">
        <v>36.54</v>
      </c>
      <c r="I393" s="210" t="s">
        <v>716</v>
      </c>
      <c r="J393" s="210" t="s">
        <v>1048</v>
      </c>
    </row>
    <row r="394" spans="1:10" ht="14.4">
      <c r="A394" s="204">
        <v>392</v>
      </c>
      <c r="B394" s="207" t="s">
        <v>1306</v>
      </c>
      <c r="C394" s="207" t="s">
        <v>1424</v>
      </c>
      <c r="D394" s="207" t="s">
        <v>1045</v>
      </c>
      <c r="E394" s="207" t="s">
        <v>1108</v>
      </c>
      <c r="F394" s="208">
        <v>1005</v>
      </c>
      <c r="G394" s="208">
        <v>79.099999999999994</v>
      </c>
      <c r="H394" s="209">
        <v>64.78</v>
      </c>
      <c r="I394" s="210" t="s">
        <v>716</v>
      </c>
      <c r="J394" s="210" t="s">
        <v>110</v>
      </c>
    </row>
    <row r="395" spans="1:10" ht="14.4">
      <c r="A395" s="204">
        <v>393</v>
      </c>
      <c r="B395" s="207" t="s">
        <v>1306</v>
      </c>
      <c r="C395" s="207" t="s">
        <v>1425</v>
      </c>
      <c r="D395" s="207" t="s">
        <v>1040</v>
      </c>
      <c r="E395" s="207" t="s">
        <v>1108</v>
      </c>
      <c r="F395" s="208">
        <v>1006</v>
      </c>
      <c r="G395" s="208">
        <v>89.24</v>
      </c>
      <c r="H395" s="209">
        <v>73.09</v>
      </c>
      <c r="I395" s="204" t="s">
        <v>1042</v>
      </c>
      <c r="J395" s="204" t="s">
        <v>1043</v>
      </c>
    </row>
    <row r="396" spans="1:10" ht="14.4">
      <c r="A396" s="204">
        <v>394</v>
      </c>
      <c r="B396" s="207" t="s">
        <v>1306</v>
      </c>
      <c r="C396" s="207" t="s">
        <v>1426</v>
      </c>
      <c r="D396" s="207" t="s">
        <v>1051</v>
      </c>
      <c r="E396" s="207" t="s">
        <v>1108</v>
      </c>
      <c r="F396" s="208">
        <v>1101</v>
      </c>
      <c r="G396" s="208">
        <v>86.29</v>
      </c>
      <c r="H396" s="209">
        <v>70.67</v>
      </c>
      <c r="I396" s="204" t="s">
        <v>1042</v>
      </c>
      <c r="J396" s="210" t="s">
        <v>110</v>
      </c>
    </row>
    <row r="397" spans="1:10" ht="14.4">
      <c r="A397" s="204">
        <v>395</v>
      </c>
      <c r="B397" s="207" t="s">
        <v>1306</v>
      </c>
      <c r="C397" s="207" t="s">
        <v>1427</v>
      </c>
      <c r="D397" s="207" t="s">
        <v>1045</v>
      </c>
      <c r="E397" s="207" t="s">
        <v>1108</v>
      </c>
      <c r="F397" s="208">
        <v>1102</v>
      </c>
      <c r="G397" s="208">
        <v>79.099999999999994</v>
      </c>
      <c r="H397" s="209">
        <v>64.78</v>
      </c>
      <c r="I397" s="210" t="s">
        <v>716</v>
      </c>
      <c r="J397" s="210" t="s">
        <v>110</v>
      </c>
    </row>
    <row r="398" spans="1:10" ht="14.4">
      <c r="A398" s="204">
        <v>396</v>
      </c>
      <c r="B398" s="207" t="s">
        <v>1306</v>
      </c>
      <c r="C398" s="207" t="s">
        <v>1428</v>
      </c>
      <c r="D398" s="207" t="s">
        <v>1047</v>
      </c>
      <c r="E398" s="207" t="s">
        <v>1108</v>
      </c>
      <c r="F398" s="208">
        <v>1103</v>
      </c>
      <c r="G398" s="208">
        <v>44.61</v>
      </c>
      <c r="H398" s="209">
        <v>36.54</v>
      </c>
      <c r="I398" s="210" t="s">
        <v>716</v>
      </c>
      <c r="J398" s="210" t="s">
        <v>1048</v>
      </c>
    </row>
    <row r="399" spans="1:10" ht="14.4">
      <c r="A399" s="204">
        <v>397</v>
      </c>
      <c r="B399" s="207" t="s">
        <v>1306</v>
      </c>
      <c r="C399" s="207" t="s">
        <v>1429</v>
      </c>
      <c r="D399" s="207" t="s">
        <v>1047</v>
      </c>
      <c r="E399" s="207" t="s">
        <v>1108</v>
      </c>
      <c r="F399" s="208">
        <v>1104</v>
      </c>
      <c r="G399" s="208">
        <v>44.61</v>
      </c>
      <c r="H399" s="209">
        <v>36.54</v>
      </c>
      <c r="I399" s="210" t="s">
        <v>716</v>
      </c>
      <c r="J399" s="210" t="s">
        <v>1048</v>
      </c>
    </row>
    <row r="400" spans="1:10" ht="14.4">
      <c r="A400" s="204">
        <v>398</v>
      </c>
      <c r="B400" s="207" t="s">
        <v>1306</v>
      </c>
      <c r="C400" s="207" t="s">
        <v>1430</v>
      </c>
      <c r="D400" s="207" t="s">
        <v>1045</v>
      </c>
      <c r="E400" s="207" t="s">
        <v>1108</v>
      </c>
      <c r="F400" s="208">
        <v>1105</v>
      </c>
      <c r="G400" s="208">
        <v>79.099999999999994</v>
      </c>
      <c r="H400" s="209">
        <v>64.78</v>
      </c>
      <c r="I400" s="210" t="s">
        <v>716</v>
      </c>
      <c r="J400" s="210" t="s">
        <v>110</v>
      </c>
    </row>
    <row r="401" spans="1:10" ht="14.4">
      <c r="A401" s="204">
        <v>399</v>
      </c>
      <c r="B401" s="207" t="s">
        <v>1306</v>
      </c>
      <c r="C401" s="207" t="s">
        <v>1431</v>
      </c>
      <c r="D401" s="207" t="s">
        <v>1040</v>
      </c>
      <c r="E401" s="207" t="s">
        <v>1108</v>
      </c>
      <c r="F401" s="208">
        <v>1106</v>
      </c>
      <c r="G401" s="208">
        <v>89.24</v>
      </c>
      <c r="H401" s="209">
        <v>73.09</v>
      </c>
      <c r="I401" s="204" t="s">
        <v>1042</v>
      </c>
      <c r="J401" s="204" t="s">
        <v>1043</v>
      </c>
    </row>
    <row r="402" spans="1:10" ht="14.4">
      <c r="A402" s="204">
        <v>400</v>
      </c>
      <c r="B402" s="207" t="s">
        <v>1306</v>
      </c>
      <c r="C402" s="207" t="s">
        <v>1432</v>
      </c>
      <c r="D402" s="207" t="s">
        <v>1051</v>
      </c>
      <c r="E402" s="207" t="s">
        <v>1108</v>
      </c>
      <c r="F402" s="208">
        <v>1201</v>
      </c>
      <c r="G402" s="208">
        <v>86.29</v>
      </c>
      <c r="H402" s="209">
        <v>70.67</v>
      </c>
      <c r="I402" s="204" t="s">
        <v>1042</v>
      </c>
      <c r="J402" s="210" t="s">
        <v>110</v>
      </c>
    </row>
    <row r="403" spans="1:10" ht="14.4">
      <c r="A403" s="204">
        <v>401</v>
      </c>
      <c r="B403" s="207" t="s">
        <v>1306</v>
      </c>
      <c r="C403" s="207" t="s">
        <v>1433</v>
      </c>
      <c r="D403" s="207" t="s">
        <v>1045</v>
      </c>
      <c r="E403" s="207" t="s">
        <v>1108</v>
      </c>
      <c r="F403" s="208">
        <v>1202</v>
      </c>
      <c r="G403" s="208">
        <v>79.099999999999994</v>
      </c>
      <c r="H403" s="209">
        <v>64.78</v>
      </c>
      <c r="I403" s="210" t="s">
        <v>716</v>
      </c>
      <c r="J403" s="210" t="s">
        <v>110</v>
      </c>
    </row>
    <row r="404" spans="1:10" ht="14.4">
      <c r="A404" s="204">
        <v>402</v>
      </c>
      <c r="B404" s="207" t="s">
        <v>1306</v>
      </c>
      <c r="C404" s="207" t="s">
        <v>1434</v>
      </c>
      <c r="D404" s="207" t="s">
        <v>1047</v>
      </c>
      <c r="E404" s="207" t="s">
        <v>1108</v>
      </c>
      <c r="F404" s="208">
        <v>1203</v>
      </c>
      <c r="G404" s="208">
        <v>44.61</v>
      </c>
      <c r="H404" s="209">
        <v>36.54</v>
      </c>
      <c r="I404" s="210" t="s">
        <v>716</v>
      </c>
      <c r="J404" s="210" t="s">
        <v>1048</v>
      </c>
    </row>
    <row r="405" spans="1:10" ht="14.4">
      <c r="A405" s="204">
        <v>403</v>
      </c>
      <c r="B405" s="207" t="s">
        <v>1306</v>
      </c>
      <c r="C405" s="207" t="s">
        <v>1435</v>
      </c>
      <c r="D405" s="207" t="s">
        <v>1047</v>
      </c>
      <c r="E405" s="207" t="s">
        <v>1108</v>
      </c>
      <c r="F405" s="208">
        <v>1204</v>
      </c>
      <c r="G405" s="208">
        <v>44.61</v>
      </c>
      <c r="H405" s="209">
        <v>36.54</v>
      </c>
      <c r="I405" s="210" t="s">
        <v>716</v>
      </c>
      <c r="J405" s="210" t="s">
        <v>1048</v>
      </c>
    </row>
    <row r="406" spans="1:10" ht="14.4">
      <c r="A406" s="204">
        <v>404</v>
      </c>
      <c r="B406" s="207" t="s">
        <v>1306</v>
      </c>
      <c r="C406" s="207" t="s">
        <v>1436</v>
      </c>
      <c r="D406" s="207" t="s">
        <v>1045</v>
      </c>
      <c r="E406" s="207" t="s">
        <v>1108</v>
      </c>
      <c r="F406" s="208">
        <v>1205</v>
      </c>
      <c r="G406" s="208">
        <v>79.099999999999994</v>
      </c>
      <c r="H406" s="209">
        <v>64.78</v>
      </c>
      <c r="I406" s="210" t="s">
        <v>716</v>
      </c>
      <c r="J406" s="210" t="s">
        <v>110</v>
      </c>
    </row>
    <row r="407" spans="1:10" ht="14.4">
      <c r="A407" s="204">
        <v>405</v>
      </c>
      <c r="B407" s="207" t="s">
        <v>1306</v>
      </c>
      <c r="C407" s="207" t="s">
        <v>1437</v>
      </c>
      <c r="D407" s="207" t="s">
        <v>1040</v>
      </c>
      <c r="E407" s="207" t="s">
        <v>1108</v>
      </c>
      <c r="F407" s="208">
        <v>1206</v>
      </c>
      <c r="G407" s="208">
        <v>89.24</v>
      </c>
      <c r="H407" s="209">
        <v>73.09</v>
      </c>
      <c r="I407" s="204" t="s">
        <v>1042</v>
      </c>
      <c r="J407" s="204" t="s">
        <v>1043</v>
      </c>
    </row>
    <row r="408" spans="1:10" ht="14.4">
      <c r="A408" s="204">
        <v>406</v>
      </c>
      <c r="B408" s="207" t="s">
        <v>1306</v>
      </c>
      <c r="C408" s="207" t="s">
        <v>1438</v>
      </c>
      <c r="D408" s="207" t="s">
        <v>1051</v>
      </c>
      <c r="E408" s="207" t="s">
        <v>1108</v>
      </c>
      <c r="F408" s="208">
        <v>1301</v>
      </c>
      <c r="G408" s="208">
        <v>86.29</v>
      </c>
      <c r="H408" s="209">
        <v>70.67</v>
      </c>
      <c r="I408" s="204" t="s">
        <v>1042</v>
      </c>
      <c r="J408" s="210" t="s">
        <v>110</v>
      </c>
    </row>
    <row r="409" spans="1:10" ht="14.4">
      <c r="A409" s="204">
        <v>407</v>
      </c>
      <c r="B409" s="207" t="s">
        <v>1306</v>
      </c>
      <c r="C409" s="207" t="s">
        <v>1439</v>
      </c>
      <c r="D409" s="207" t="s">
        <v>1045</v>
      </c>
      <c r="E409" s="207" t="s">
        <v>1108</v>
      </c>
      <c r="F409" s="208">
        <v>1302</v>
      </c>
      <c r="G409" s="208">
        <v>79.099999999999994</v>
      </c>
      <c r="H409" s="209">
        <v>64.78</v>
      </c>
      <c r="I409" s="210" t="s">
        <v>716</v>
      </c>
      <c r="J409" s="210" t="s">
        <v>110</v>
      </c>
    </row>
    <row r="410" spans="1:10" ht="14.4">
      <c r="A410" s="204">
        <v>408</v>
      </c>
      <c r="B410" s="207" t="s">
        <v>1306</v>
      </c>
      <c r="C410" s="207" t="s">
        <v>1440</v>
      </c>
      <c r="D410" s="207" t="s">
        <v>1047</v>
      </c>
      <c r="E410" s="207" t="s">
        <v>1108</v>
      </c>
      <c r="F410" s="208">
        <v>1303</v>
      </c>
      <c r="G410" s="208">
        <v>44.61</v>
      </c>
      <c r="H410" s="209">
        <v>36.54</v>
      </c>
      <c r="I410" s="210" t="s">
        <v>716</v>
      </c>
      <c r="J410" s="210" t="s">
        <v>1048</v>
      </c>
    </row>
    <row r="411" spans="1:10" ht="14.4">
      <c r="A411" s="204">
        <v>409</v>
      </c>
      <c r="B411" s="207" t="s">
        <v>1306</v>
      </c>
      <c r="C411" s="207" t="s">
        <v>1441</v>
      </c>
      <c r="D411" s="207" t="s">
        <v>1047</v>
      </c>
      <c r="E411" s="207" t="s">
        <v>1108</v>
      </c>
      <c r="F411" s="208">
        <v>1304</v>
      </c>
      <c r="G411" s="208">
        <v>44.61</v>
      </c>
      <c r="H411" s="209">
        <v>36.54</v>
      </c>
      <c r="I411" s="210" t="s">
        <v>716</v>
      </c>
      <c r="J411" s="210" t="s">
        <v>1048</v>
      </c>
    </row>
    <row r="412" spans="1:10" ht="14.4">
      <c r="A412" s="204">
        <v>410</v>
      </c>
      <c r="B412" s="207" t="s">
        <v>1306</v>
      </c>
      <c r="C412" s="207" t="s">
        <v>1442</v>
      </c>
      <c r="D412" s="207" t="s">
        <v>1045</v>
      </c>
      <c r="E412" s="207" t="s">
        <v>1108</v>
      </c>
      <c r="F412" s="208">
        <v>1305</v>
      </c>
      <c r="G412" s="208">
        <v>79.099999999999994</v>
      </c>
      <c r="H412" s="209">
        <v>64.78</v>
      </c>
      <c r="I412" s="210" t="s">
        <v>716</v>
      </c>
      <c r="J412" s="210" t="s">
        <v>110</v>
      </c>
    </row>
    <row r="413" spans="1:10" ht="14.4">
      <c r="A413" s="204">
        <v>411</v>
      </c>
      <c r="B413" s="207" t="s">
        <v>1306</v>
      </c>
      <c r="C413" s="207" t="s">
        <v>1443</v>
      </c>
      <c r="D413" s="207" t="s">
        <v>1040</v>
      </c>
      <c r="E413" s="207" t="s">
        <v>1108</v>
      </c>
      <c r="F413" s="208">
        <v>1306</v>
      </c>
      <c r="G413" s="208">
        <v>89.24</v>
      </c>
      <c r="H413" s="209">
        <v>73.09</v>
      </c>
      <c r="I413" s="204" t="s">
        <v>1042</v>
      </c>
      <c r="J413" s="204" t="s">
        <v>1043</v>
      </c>
    </row>
    <row r="414" spans="1:10" ht="14.4">
      <c r="A414" s="204">
        <v>412</v>
      </c>
      <c r="B414" s="207" t="s">
        <v>1306</v>
      </c>
      <c r="C414" s="207" t="s">
        <v>1444</v>
      </c>
      <c r="D414" s="207" t="s">
        <v>1051</v>
      </c>
      <c r="E414" s="207" t="s">
        <v>1108</v>
      </c>
      <c r="F414" s="208">
        <v>1401</v>
      </c>
      <c r="G414" s="208">
        <v>86.29</v>
      </c>
      <c r="H414" s="209">
        <v>70.67</v>
      </c>
      <c r="I414" s="204" t="s">
        <v>1042</v>
      </c>
      <c r="J414" s="210" t="s">
        <v>110</v>
      </c>
    </row>
    <row r="415" spans="1:10" ht="14.4">
      <c r="A415" s="204">
        <v>413</v>
      </c>
      <c r="B415" s="207" t="s">
        <v>1306</v>
      </c>
      <c r="C415" s="207" t="s">
        <v>1445</v>
      </c>
      <c r="D415" s="207" t="s">
        <v>1045</v>
      </c>
      <c r="E415" s="207" t="s">
        <v>1108</v>
      </c>
      <c r="F415" s="208">
        <v>1402</v>
      </c>
      <c r="G415" s="208">
        <v>79.099999999999994</v>
      </c>
      <c r="H415" s="209">
        <v>64.78</v>
      </c>
      <c r="I415" s="210" t="s">
        <v>716</v>
      </c>
      <c r="J415" s="210" t="s">
        <v>110</v>
      </c>
    </row>
    <row r="416" spans="1:10" ht="14.4">
      <c r="A416" s="204">
        <v>414</v>
      </c>
      <c r="B416" s="207" t="s">
        <v>1306</v>
      </c>
      <c r="C416" s="207" t="s">
        <v>1446</v>
      </c>
      <c r="D416" s="207" t="s">
        <v>1047</v>
      </c>
      <c r="E416" s="207" t="s">
        <v>1108</v>
      </c>
      <c r="F416" s="208">
        <v>1403</v>
      </c>
      <c r="G416" s="208">
        <v>44.61</v>
      </c>
      <c r="H416" s="209">
        <v>36.54</v>
      </c>
      <c r="I416" s="210" t="s">
        <v>716</v>
      </c>
      <c r="J416" s="210" t="s">
        <v>1048</v>
      </c>
    </row>
    <row r="417" spans="1:10" ht="14.4">
      <c r="A417" s="204">
        <v>415</v>
      </c>
      <c r="B417" s="207" t="s">
        <v>1306</v>
      </c>
      <c r="C417" s="207" t="s">
        <v>1447</v>
      </c>
      <c r="D417" s="207" t="s">
        <v>1047</v>
      </c>
      <c r="E417" s="207" t="s">
        <v>1108</v>
      </c>
      <c r="F417" s="208">
        <v>1404</v>
      </c>
      <c r="G417" s="208">
        <v>44.61</v>
      </c>
      <c r="H417" s="209">
        <v>36.54</v>
      </c>
      <c r="I417" s="210" t="s">
        <v>716</v>
      </c>
      <c r="J417" s="210" t="s">
        <v>1048</v>
      </c>
    </row>
    <row r="418" spans="1:10" ht="14.4">
      <c r="A418" s="204">
        <v>416</v>
      </c>
      <c r="B418" s="207" t="s">
        <v>1306</v>
      </c>
      <c r="C418" s="207" t="s">
        <v>1448</v>
      </c>
      <c r="D418" s="207" t="s">
        <v>1045</v>
      </c>
      <c r="E418" s="207" t="s">
        <v>1108</v>
      </c>
      <c r="F418" s="208">
        <v>1405</v>
      </c>
      <c r="G418" s="208">
        <v>79.099999999999994</v>
      </c>
      <c r="H418" s="209">
        <v>64.78</v>
      </c>
      <c r="I418" s="210" t="s">
        <v>716</v>
      </c>
      <c r="J418" s="210" t="s">
        <v>110</v>
      </c>
    </row>
    <row r="419" spans="1:10" ht="14.4">
      <c r="A419" s="204">
        <v>417</v>
      </c>
      <c r="B419" s="207" t="s">
        <v>1306</v>
      </c>
      <c r="C419" s="207" t="s">
        <v>1449</v>
      </c>
      <c r="D419" s="207" t="s">
        <v>1040</v>
      </c>
      <c r="E419" s="207" t="s">
        <v>1108</v>
      </c>
      <c r="F419" s="208">
        <v>1406</v>
      </c>
      <c r="G419" s="208">
        <v>89.24</v>
      </c>
      <c r="H419" s="209">
        <v>73.09</v>
      </c>
      <c r="I419" s="204" t="s">
        <v>1042</v>
      </c>
      <c r="J419" s="204" t="s">
        <v>1043</v>
      </c>
    </row>
    <row r="420" spans="1:10" ht="14.4">
      <c r="A420" s="204">
        <v>418</v>
      </c>
      <c r="B420" s="207" t="s">
        <v>1306</v>
      </c>
      <c r="C420" s="207" t="s">
        <v>1450</v>
      </c>
      <c r="D420" s="207" t="s">
        <v>1051</v>
      </c>
      <c r="E420" s="207" t="s">
        <v>1108</v>
      </c>
      <c r="F420" s="208">
        <v>1501</v>
      </c>
      <c r="G420" s="208">
        <v>86.29</v>
      </c>
      <c r="H420" s="209">
        <v>70.67</v>
      </c>
      <c r="I420" s="204" t="s">
        <v>1042</v>
      </c>
      <c r="J420" s="210" t="s">
        <v>110</v>
      </c>
    </row>
    <row r="421" spans="1:10" ht="14.4">
      <c r="A421" s="204">
        <v>419</v>
      </c>
      <c r="B421" s="207" t="s">
        <v>1306</v>
      </c>
      <c r="C421" s="207" t="s">
        <v>1451</v>
      </c>
      <c r="D421" s="207" t="s">
        <v>1045</v>
      </c>
      <c r="E421" s="207" t="s">
        <v>1108</v>
      </c>
      <c r="F421" s="208">
        <v>1502</v>
      </c>
      <c r="G421" s="208">
        <v>79.099999999999994</v>
      </c>
      <c r="H421" s="209">
        <v>64.78</v>
      </c>
      <c r="I421" s="210" t="s">
        <v>716</v>
      </c>
      <c r="J421" s="210" t="s">
        <v>110</v>
      </c>
    </row>
    <row r="422" spans="1:10" ht="14.4">
      <c r="A422" s="204">
        <v>420</v>
      </c>
      <c r="B422" s="207" t="s">
        <v>1306</v>
      </c>
      <c r="C422" s="207" t="s">
        <v>1452</v>
      </c>
      <c r="D422" s="207" t="s">
        <v>1047</v>
      </c>
      <c r="E422" s="207" t="s">
        <v>1108</v>
      </c>
      <c r="F422" s="208">
        <v>1503</v>
      </c>
      <c r="G422" s="208">
        <v>44.61</v>
      </c>
      <c r="H422" s="209">
        <v>36.54</v>
      </c>
      <c r="I422" s="210" t="s">
        <v>716</v>
      </c>
      <c r="J422" s="210" t="s">
        <v>1048</v>
      </c>
    </row>
    <row r="423" spans="1:10" ht="14.4">
      <c r="A423" s="204">
        <v>421</v>
      </c>
      <c r="B423" s="207" t="s">
        <v>1306</v>
      </c>
      <c r="C423" s="207" t="s">
        <v>1453</v>
      </c>
      <c r="D423" s="207" t="s">
        <v>1047</v>
      </c>
      <c r="E423" s="207" t="s">
        <v>1108</v>
      </c>
      <c r="F423" s="208">
        <v>1504</v>
      </c>
      <c r="G423" s="208">
        <v>44.61</v>
      </c>
      <c r="H423" s="209">
        <v>36.54</v>
      </c>
      <c r="I423" s="210" t="s">
        <v>716</v>
      </c>
      <c r="J423" s="210" t="s">
        <v>1048</v>
      </c>
    </row>
    <row r="424" spans="1:10" ht="14.4">
      <c r="A424" s="204">
        <v>422</v>
      </c>
      <c r="B424" s="207" t="s">
        <v>1306</v>
      </c>
      <c r="C424" s="207" t="s">
        <v>1454</v>
      </c>
      <c r="D424" s="207" t="s">
        <v>1045</v>
      </c>
      <c r="E424" s="207" t="s">
        <v>1108</v>
      </c>
      <c r="F424" s="208">
        <v>1505</v>
      </c>
      <c r="G424" s="208">
        <v>79.099999999999994</v>
      </c>
      <c r="H424" s="209">
        <v>64.78</v>
      </c>
      <c r="I424" s="210" t="s">
        <v>716</v>
      </c>
      <c r="J424" s="210" t="s">
        <v>110</v>
      </c>
    </row>
    <row r="425" spans="1:10" ht="14.4">
      <c r="A425" s="204">
        <v>423</v>
      </c>
      <c r="B425" s="207" t="s">
        <v>1306</v>
      </c>
      <c r="C425" s="207" t="s">
        <v>1455</v>
      </c>
      <c r="D425" s="207" t="s">
        <v>1040</v>
      </c>
      <c r="E425" s="207" t="s">
        <v>1108</v>
      </c>
      <c r="F425" s="208">
        <v>1506</v>
      </c>
      <c r="G425" s="208">
        <v>89.24</v>
      </c>
      <c r="H425" s="209">
        <v>73.09</v>
      </c>
      <c r="I425" s="204" t="s">
        <v>1042</v>
      </c>
      <c r="J425" s="204" t="s">
        <v>1043</v>
      </c>
    </row>
    <row r="426" spans="1:10" ht="14.4">
      <c r="A426" s="204">
        <v>424</v>
      </c>
      <c r="B426" s="207" t="s">
        <v>1456</v>
      </c>
      <c r="C426" s="207" t="s">
        <v>1457</v>
      </c>
      <c r="D426" s="207" t="s">
        <v>1040</v>
      </c>
      <c r="E426" s="207" t="s">
        <v>1041</v>
      </c>
      <c r="F426" s="208">
        <v>101</v>
      </c>
      <c r="G426" s="208">
        <v>88.62</v>
      </c>
      <c r="H426" s="209">
        <v>72.84</v>
      </c>
      <c r="I426" s="204" t="s">
        <v>1042</v>
      </c>
      <c r="J426" s="204" t="s">
        <v>1043</v>
      </c>
    </row>
    <row r="427" spans="1:10" ht="14.4">
      <c r="A427" s="204">
        <v>425</v>
      </c>
      <c r="B427" s="207" t="s">
        <v>1456</v>
      </c>
      <c r="C427" s="207" t="s">
        <v>1458</v>
      </c>
      <c r="D427" s="207" t="s">
        <v>1188</v>
      </c>
      <c r="E427" s="207" t="s">
        <v>1041</v>
      </c>
      <c r="F427" s="208">
        <v>102</v>
      </c>
      <c r="G427" s="208">
        <v>87.42</v>
      </c>
      <c r="H427" s="209">
        <v>71.86</v>
      </c>
      <c r="I427" s="210" t="s">
        <v>716</v>
      </c>
      <c r="J427" s="210" t="s">
        <v>110</v>
      </c>
    </row>
    <row r="428" spans="1:10" ht="14.4">
      <c r="A428" s="204">
        <v>426</v>
      </c>
      <c r="B428" s="207" t="s">
        <v>1456</v>
      </c>
      <c r="C428" s="207" t="s">
        <v>1459</v>
      </c>
      <c r="D428" s="207" t="s">
        <v>1188</v>
      </c>
      <c r="E428" s="207" t="s">
        <v>1041</v>
      </c>
      <c r="F428" s="208">
        <v>103</v>
      </c>
      <c r="G428" s="208">
        <v>87.42</v>
      </c>
      <c r="H428" s="209">
        <v>71.86</v>
      </c>
      <c r="I428" s="210" t="s">
        <v>716</v>
      </c>
      <c r="J428" s="210" t="s">
        <v>110</v>
      </c>
    </row>
    <row r="429" spans="1:10" ht="14.4">
      <c r="A429" s="204">
        <v>427</v>
      </c>
      <c r="B429" s="207" t="s">
        <v>1456</v>
      </c>
      <c r="C429" s="207" t="s">
        <v>1460</v>
      </c>
      <c r="D429" s="207" t="s">
        <v>1051</v>
      </c>
      <c r="E429" s="207" t="s">
        <v>1041</v>
      </c>
      <c r="F429" s="208">
        <v>104</v>
      </c>
      <c r="G429" s="208">
        <v>85.88</v>
      </c>
      <c r="H429" s="209">
        <v>70.59</v>
      </c>
      <c r="I429" s="204" t="s">
        <v>1042</v>
      </c>
      <c r="J429" s="210" t="s">
        <v>110</v>
      </c>
    </row>
    <row r="430" spans="1:10" ht="14.4">
      <c r="A430" s="204">
        <v>428</v>
      </c>
      <c r="B430" s="207" t="s">
        <v>1456</v>
      </c>
      <c r="C430" s="207" t="s">
        <v>1461</v>
      </c>
      <c r="D430" s="207" t="s">
        <v>1040</v>
      </c>
      <c r="E430" s="207" t="s">
        <v>1041</v>
      </c>
      <c r="F430" s="208">
        <v>201</v>
      </c>
      <c r="G430" s="208">
        <v>88.88</v>
      </c>
      <c r="H430" s="209">
        <v>73.06</v>
      </c>
      <c r="I430" s="204" t="s">
        <v>1042</v>
      </c>
      <c r="J430" s="204" t="s">
        <v>1043</v>
      </c>
    </row>
    <row r="431" spans="1:10" ht="14.4">
      <c r="A431" s="204">
        <v>429</v>
      </c>
      <c r="B431" s="207" t="s">
        <v>1456</v>
      </c>
      <c r="C431" s="207" t="s">
        <v>1461</v>
      </c>
      <c r="D431" s="207" t="s">
        <v>1188</v>
      </c>
      <c r="E431" s="207" t="s">
        <v>1041</v>
      </c>
      <c r="F431" s="208">
        <v>202</v>
      </c>
      <c r="G431" s="208">
        <v>87.42</v>
      </c>
      <c r="H431" s="209">
        <v>71.86</v>
      </c>
      <c r="I431" s="210" t="s">
        <v>716</v>
      </c>
      <c r="J431" s="210" t="s">
        <v>110</v>
      </c>
    </row>
    <row r="432" spans="1:10" ht="14.4">
      <c r="A432" s="204">
        <v>430</v>
      </c>
      <c r="B432" s="207" t="s">
        <v>1456</v>
      </c>
      <c r="C432" s="207" t="s">
        <v>1461</v>
      </c>
      <c r="D432" s="207" t="s">
        <v>1188</v>
      </c>
      <c r="E432" s="207" t="s">
        <v>1041</v>
      </c>
      <c r="F432" s="208">
        <v>203</v>
      </c>
      <c r="G432" s="208">
        <v>87.42</v>
      </c>
      <c r="H432" s="209">
        <v>71.86</v>
      </c>
      <c r="I432" s="210" t="s">
        <v>716</v>
      </c>
      <c r="J432" s="210" t="s">
        <v>110</v>
      </c>
    </row>
    <row r="433" spans="1:10" ht="14.4">
      <c r="A433" s="204">
        <v>431</v>
      </c>
      <c r="B433" s="207" t="s">
        <v>1456</v>
      </c>
      <c r="C433" s="207" t="s">
        <v>1461</v>
      </c>
      <c r="D433" s="207" t="s">
        <v>1051</v>
      </c>
      <c r="E433" s="207" t="s">
        <v>1041</v>
      </c>
      <c r="F433" s="208">
        <v>204</v>
      </c>
      <c r="G433" s="208">
        <v>85.88</v>
      </c>
      <c r="H433" s="209">
        <v>70.59</v>
      </c>
      <c r="I433" s="204" t="s">
        <v>1042</v>
      </c>
      <c r="J433" s="210" t="s">
        <v>110</v>
      </c>
    </row>
    <row r="434" spans="1:10" ht="14.4">
      <c r="A434" s="204">
        <v>432</v>
      </c>
      <c r="B434" s="207" t="s">
        <v>1456</v>
      </c>
      <c r="C434" s="207" t="s">
        <v>1462</v>
      </c>
      <c r="D434" s="207" t="s">
        <v>1040</v>
      </c>
      <c r="E434" s="207" t="s">
        <v>1041</v>
      </c>
      <c r="F434" s="208">
        <v>301</v>
      </c>
      <c r="G434" s="208">
        <v>88.88</v>
      </c>
      <c r="H434" s="209">
        <v>73.06</v>
      </c>
      <c r="I434" s="204" t="s">
        <v>1042</v>
      </c>
      <c r="J434" s="204" t="s">
        <v>1043</v>
      </c>
    </row>
    <row r="435" spans="1:10" ht="14.4">
      <c r="A435" s="204">
        <v>433</v>
      </c>
      <c r="B435" s="207" t="s">
        <v>1456</v>
      </c>
      <c r="C435" s="207" t="s">
        <v>1463</v>
      </c>
      <c r="D435" s="207" t="s">
        <v>1188</v>
      </c>
      <c r="E435" s="207" t="s">
        <v>1041</v>
      </c>
      <c r="F435" s="208">
        <v>302</v>
      </c>
      <c r="G435" s="208">
        <v>87.42</v>
      </c>
      <c r="H435" s="209">
        <v>71.86</v>
      </c>
      <c r="I435" s="210" t="s">
        <v>716</v>
      </c>
      <c r="J435" s="210" t="s">
        <v>110</v>
      </c>
    </row>
    <row r="436" spans="1:10" ht="14.4">
      <c r="A436" s="204">
        <v>434</v>
      </c>
      <c r="B436" s="207" t="s">
        <v>1456</v>
      </c>
      <c r="C436" s="207" t="s">
        <v>1464</v>
      </c>
      <c r="D436" s="207" t="s">
        <v>1188</v>
      </c>
      <c r="E436" s="207" t="s">
        <v>1041</v>
      </c>
      <c r="F436" s="208">
        <v>303</v>
      </c>
      <c r="G436" s="208">
        <v>87.42</v>
      </c>
      <c r="H436" s="209">
        <v>71.86</v>
      </c>
      <c r="I436" s="210" t="s">
        <v>716</v>
      </c>
      <c r="J436" s="210" t="s">
        <v>110</v>
      </c>
    </row>
    <row r="437" spans="1:10" ht="14.4">
      <c r="A437" s="204">
        <v>435</v>
      </c>
      <c r="B437" s="207" t="s">
        <v>1456</v>
      </c>
      <c r="C437" s="207" t="s">
        <v>1465</v>
      </c>
      <c r="D437" s="207" t="s">
        <v>1051</v>
      </c>
      <c r="E437" s="207" t="s">
        <v>1041</v>
      </c>
      <c r="F437" s="208">
        <v>304</v>
      </c>
      <c r="G437" s="208">
        <v>85.88</v>
      </c>
      <c r="H437" s="209">
        <v>70.59</v>
      </c>
      <c r="I437" s="204" t="s">
        <v>1042</v>
      </c>
      <c r="J437" s="210" t="s">
        <v>110</v>
      </c>
    </row>
    <row r="438" spans="1:10" ht="14.4">
      <c r="A438" s="204">
        <v>436</v>
      </c>
      <c r="B438" s="207" t="s">
        <v>1456</v>
      </c>
      <c r="C438" s="207" t="s">
        <v>1466</v>
      </c>
      <c r="D438" s="207" t="s">
        <v>1040</v>
      </c>
      <c r="E438" s="207" t="s">
        <v>1041</v>
      </c>
      <c r="F438" s="208">
        <v>401</v>
      </c>
      <c r="G438" s="208">
        <v>88.88</v>
      </c>
      <c r="H438" s="209">
        <v>73.06</v>
      </c>
      <c r="I438" s="204" t="s">
        <v>1042</v>
      </c>
      <c r="J438" s="204" t="s">
        <v>1043</v>
      </c>
    </row>
    <row r="439" spans="1:10" ht="14.4">
      <c r="A439" s="204">
        <v>437</v>
      </c>
      <c r="B439" s="207" t="s">
        <v>1456</v>
      </c>
      <c r="C439" s="207" t="s">
        <v>1467</v>
      </c>
      <c r="D439" s="207" t="s">
        <v>1188</v>
      </c>
      <c r="E439" s="207" t="s">
        <v>1041</v>
      </c>
      <c r="F439" s="208">
        <v>402</v>
      </c>
      <c r="G439" s="208">
        <v>87.42</v>
      </c>
      <c r="H439" s="209">
        <v>71.86</v>
      </c>
      <c r="I439" s="210" t="s">
        <v>716</v>
      </c>
      <c r="J439" s="210" t="s">
        <v>110</v>
      </c>
    </row>
    <row r="440" spans="1:10" ht="14.4">
      <c r="A440" s="204">
        <v>438</v>
      </c>
      <c r="B440" s="207" t="s">
        <v>1456</v>
      </c>
      <c r="C440" s="207" t="s">
        <v>1468</v>
      </c>
      <c r="D440" s="207" t="s">
        <v>1188</v>
      </c>
      <c r="E440" s="207" t="s">
        <v>1041</v>
      </c>
      <c r="F440" s="208">
        <v>403</v>
      </c>
      <c r="G440" s="208">
        <v>87.42</v>
      </c>
      <c r="H440" s="209">
        <v>71.86</v>
      </c>
      <c r="I440" s="210" t="s">
        <v>716</v>
      </c>
      <c r="J440" s="210" t="s">
        <v>110</v>
      </c>
    </row>
    <row r="441" spans="1:10" ht="14.4">
      <c r="A441" s="204">
        <v>439</v>
      </c>
      <c r="B441" s="207" t="s">
        <v>1456</v>
      </c>
      <c r="C441" s="207" t="s">
        <v>1469</v>
      </c>
      <c r="D441" s="207" t="s">
        <v>1051</v>
      </c>
      <c r="E441" s="207" t="s">
        <v>1041</v>
      </c>
      <c r="F441" s="208">
        <v>404</v>
      </c>
      <c r="G441" s="208">
        <v>85.88</v>
      </c>
      <c r="H441" s="209">
        <v>70.59</v>
      </c>
      <c r="I441" s="204" t="s">
        <v>1042</v>
      </c>
      <c r="J441" s="210" t="s">
        <v>110</v>
      </c>
    </row>
    <row r="442" spans="1:10" ht="14.4">
      <c r="A442" s="204">
        <v>440</v>
      </c>
      <c r="B442" s="207" t="s">
        <v>1456</v>
      </c>
      <c r="C442" s="207" t="s">
        <v>1470</v>
      </c>
      <c r="D442" s="207" t="s">
        <v>1040</v>
      </c>
      <c r="E442" s="207" t="s">
        <v>1041</v>
      </c>
      <c r="F442" s="208">
        <v>501</v>
      </c>
      <c r="G442" s="208">
        <v>88.88</v>
      </c>
      <c r="H442" s="209">
        <v>73.06</v>
      </c>
      <c r="I442" s="204" t="s">
        <v>1042</v>
      </c>
      <c r="J442" s="204" t="s">
        <v>1043</v>
      </c>
    </row>
    <row r="443" spans="1:10" ht="14.4">
      <c r="A443" s="204">
        <v>441</v>
      </c>
      <c r="B443" s="207" t="s">
        <v>1456</v>
      </c>
      <c r="C443" s="207" t="s">
        <v>1471</v>
      </c>
      <c r="D443" s="207" t="s">
        <v>1188</v>
      </c>
      <c r="E443" s="207" t="s">
        <v>1041</v>
      </c>
      <c r="F443" s="208">
        <v>502</v>
      </c>
      <c r="G443" s="208">
        <v>87.42</v>
      </c>
      <c r="H443" s="209">
        <v>71.86</v>
      </c>
      <c r="I443" s="210" t="s">
        <v>716</v>
      </c>
      <c r="J443" s="210" t="s">
        <v>110</v>
      </c>
    </row>
    <row r="444" spans="1:10" ht="14.4">
      <c r="A444" s="204">
        <v>442</v>
      </c>
      <c r="B444" s="207" t="s">
        <v>1456</v>
      </c>
      <c r="C444" s="207" t="s">
        <v>1472</v>
      </c>
      <c r="D444" s="207" t="s">
        <v>1188</v>
      </c>
      <c r="E444" s="207" t="s">
        <v>1041</v>
      </c>
      <c r="F444" s="208">
        <v>503</v>
      </c>
      <c r="G444" s="208">
        <v>87.42</v>
      </c>
      <c r="H444" s="209">
        <v>71.86</v>
      </c>
      <c r="I444" s="210" t="s">
        <v>716</v>
      </c>
      <c r="J444" s="210" t="s">
        <v>110</v>
      </c>
    </row>
    <row r="445" spans="1:10" ht="14.4">
      <c r="A445" s="204">
        <v>443</v>
      </c>
      <c r="B445" s="207" t="s">
        <v>1456</v>
      </c>
      <c r="C445" s="207" t="s">
        <v>1473</v>
      </c>
      <c r="D445" s="207" t="s">
        <v>1051</v>
      </c>
      <c r="E445" s="207" t="s">
        <v>1041</v>
      </c>
      <c r="F445" s="208">
        <v>504</v>
      </c>
      <c r="G445" s="208">
        <v>85.88</v>
      </c>
      <c r="H445" s="209">
        <v>70.59</v>
      </c>
      <c r="I445" s="204" t="s">
        <v>1042</v>
      </c>
      <c r="J445" s="210" t="s">
        <v>110</v>
      </c>
    </row>
    <row r="446" spans="1:10" ht="14.4">
      <c r="A446" s="204">
        <v>444</v>
      </c>
      <c r="B446" s="207" t="s">
        <v>1456</v>
      </c>
      <c r="C446" s="207" t="s">
        <v>1474</v>
      </c>
      <c r="D446" s="207" t="s">
        <v>1040</v>
      </c>
      <c r="E446" s="207" t="s">
        <v>1041</v>
      </c>
      <c r="F446" s="208">
        <v>601</v>
      </c>
      <c r="G446" s="208">
        <v>88.88</v>
      </c>
      <c r="H446" s="209">
        <v>73.06</v>
      </c>
      <c r="I446" s="204" t="s">
        <v>1042</v>
      </c>
      <c r="J446" s="204" t="s">
        <v>1043</v>
      </c>
    </row>
    <row r="447" spans="1:10" ht="14.4">
      <c r="A447" s="204">
        <v>445</v>
      </c>
      <c r="B447" s="207" t="s">
        <v>1456</v>
      </c>
      <c r="C447" s="207" t="s">
        <v>1475</v>
      </c>
      <c r="D447" s="207" t="s">
        <v>1188</v>
      </c>
      <c r="E447" s="207" t="s">
        <v>1041</v>
      </c>
      <c r="F447" s="208">
        <v>602</v>
      </c>
      <c r="G447" s="208">
        <v>87.42</v>
      </c>
      <c r="H447" s="209">
        <v>71.86</v>
      </c>
      <c r="I447" s="210" t="s">
        <v>716</v>
      </c>
      <c r="J447" s="210" t="s">
        <v>110</v>
      </c>
    </row>
    <row r="448" spans="1:10" ht="14.4">
      <c r="A448" s="204">
        <v>446</v>
      </c>
      <c r="B448" s="207" t="s">
        <v>1456</v>
      </c>
      <c r="C448" s="207" t="s">
        <v>1476</v>
      </c>
      <c r="D448" s="207" t="s">
        <v>1188</v>
      </c>
      <c r="E448" s="207" t="s">
        <v>1041</v>
      </c>
      <c r="F448" s="208">
        <v>603</v>
      </c>
      <c r="G448" s="208">
        <v>87.42</v>
      </c>
      <c r="H448" s="209">
        <v>71.86</v>
      </c>
      <c r="I448" s="210" t="s">
        <v>716</v>
      </c>
      <c r="J448" s="210" t="s">
        <v>110</v>
      </c>
    </row>
    <row r="449" spans="1:10" ht="14.4">
      <c r="A449" s="204">
        <v>447</v>
      </c>
      <c r="B449" s="207" t="s">
        <v>1456</v>
      </c>
      <c r="C449" s="207" t="s">
        <v>1477</v>
      </c>
      <c r="D449" s="207" t="s">
        <v>1051</v>
      </c>
      <c r="E449" s="207" t="s">
        <v>1041</v>
      </c>
      <c r="F449" s="208">
        <v>604</v>
      </c>
      <c r="G449" s="208">
        <v>85.88</v>
      </c>
      <c r="H449" s="209">
        <v>70.59</v>
      </c>
      <c r="I449" s="204" t="s">
        <v>1042</v>
      </c>
      <c r="J449" s="210" t="s">
        <v>110</v>
      </c>
    </row>
    <row r="450" spans="1:10" ht="14.4">
      <c r="A450" s="204">
        <v>448</v>
      </c>
      <c r="B450" s="207" t="s">
        <v>1456</v>
      </c>
      <c r="C450" s="207" t="s">
        <v>1478</v>
      </c>
      <c r="D450" s="207" t="s">
        <v>1040</v>
      </c>
      <c r="E450" s="207" t="s">
        <v>1041</v>
      </c>
      <c r="F450" s="208">
        <v>701</v>
      </c>
      <c r="G450" s="208">
        <v>88.88</v>
      </c>
      <c r="H450" s="209">
        <v>73.06</v>
      </c>
      <c r="I450" s="204" t="s">
        <v>1042</v>
      </c>
      <c r="J450" s="204" t="s">
        <v>1043</v>
      </c>
    </row>
    <row r="451" spans="1:10" ht="14.4">
      <c r="A451" s="204">
        <v>449</v>
      </c>
      <c r="B451" s="207" t="s">
        <v>1456</v>
      </c>
      <c r="C451" s="207" t="s">
        <v>1479</v>
      </c>
      <c r="D451" s="207" t="s">
        <v>1188</v>
      </c>
      <c r="E451" s="207" t="s">
        <v>1041</v>
      </c>
      <c r="F451" s="208">
        <v>702</v>
      </c>
      <c r="G451" s="208">
        <v>87.42</v>
      </c>
      <c r="H451" s="209">
        <v>71.86</v>
      </c>
      <c r="I451" s="210" t="s">
        <v>716</v>
      </c>
      <c r="J451" s="210" t="s">
        <v>110</v>
      </c>
    </row>
    <row r="452" spans="1:10" ht="14.4">
      <c r="A452" s="204">
        <v>450</v>
      </c>
      <c r="B452" s="207" t="s">
        <v>1456</v>
      </c>
      <c r="C452" s="207" t="s">
        <v>1480</v>
      </c>
      <c r="D452" s="207" t="s">
        <v>1188</v>
      </c>
      <c r="E452" s="207" t="s">
        <v>1041</v>
      </c>
      <c r="F452" s="208">
        <v>703</v>
      </c>
      <c r="G452" s="208">
        <v>87.42</v>
      </c>
      <c r="H452" s="209">
        <v>71.86</v>
      </c>
      <c r="I452" s="210" t="s">
        <v>716</v>
      </c>
      <c r="J452" s="210" t="s">
        <v>110</v>
      </c>
    </row>
    <row r="453" spans="1:10" ht="14.4">
      <c r="A453" s="204">
        <v>451</v>
      </c>
      <c r="B453" s="207" t="s">
        <v>1456</v>
      </c>
      <c r="C453" s="207" t="s">
        <v>1481</v>
      </c>
      <c r="D453" s="207" t="s">
        <v>1051</v>
      </c>
      <c r="E453" s="207" t="s">
        <v>1041</v>
      </c>
      <c r="F453" s="208">
        <v>704</v>
      </c>
      <c r="G453" s="208">
        <v>85.88</v>
      </c>
      <c r="H453" s="209">
        <v>70.59</v>
      </c>
      <c r="I453" s="204" t="s">
        <v>1042</v>
      </c>
      <c r="J453" s="210" t="s">
        <v>110</v>
      </c>
    </row>
    <row r="454" spans="1:10" ht="14.4">
      <c r="A454" s="204">
        <v>452</v>
      </c>
      <c r="B454" s="207" t="s">
        <v>1456</v>
      </c>
      <c r="C454" s="207" t="s">
        <v>1482</v>
      </c>
      <c r="D454" s="207" t="s">
        <v>1040</v>
      </c>
      <c r="E454" s="207" t="s">
        <v>1041</v>
      </c>
      <c r="F454" s="208">
        <v>801</v>
      </c>
      <c r="G454" s="208">
        <v>88.88</v>
      </c>
      <c r="H454" s="209">
        <v>73.06</v>
      </c>
      <c r="I454" s="204" t="s">
        <v>1042</v>
      </c>
      <c r="J454" s="204" t="s">
        <v>1043</v>
      </c>
    </row>
    <row r="455" spans="1:10" ht="14.4">
      <c r="A455" s="204">
        <v>453</v>
      </c>
      <c r="B455" s="207" t="s">
        <v>1456</v>
      </c>
      <c r="C455" s="207" t="s">
        <v>1483</v>
      </c>
      <c r="D455" s="207" t="s">
        <v>1188</v>
      </c>
      <c r="E455" s="207" t="s">
        <v>1041</v>
      </c>
      <c r="F455" s="208">
        <v>802</v>
      </c>
      <c r="G455" s="208">
        <v>87.42</v>
      </c>
      <c r="H455" s="209">
        <v>71.86</v>
      </c>
      <c r="I455" s="210" t="s">
        <v>716</v>
      </c>
      <c r="J455" s="210" t="s">
        <v>110</v>
      </c>
    </row>
    <row r="456" spans="1:10" ht="14.4">
      <c r="A456" s="204">
        <v>454</v>
      </c>
      <c r="B456" s="207" t="s">
        <v>1456</v>
      </c>
      <c r="C456" s="207" t="s">
        <v>1484</v>
      </c>
      <c r="D456" s="207" t="s">
        <v>1188</v>
      </c>
      <c r="E456" s="207" t="s">
        <v>1041</v>
      </c>
      <c r="F456" s="208">
        <v>803</v>
      </c>
      <c r="G456" s="208">
        <v>87.42</v>
      </c>
      <c r="H456" s="209">
        <v>71.86</v>
      </c>
      <c r="I456" s="210" t="s">
        <v>716</v>
      </c>
      <c r="J456" s="210" t="s">
        <v>110</v>
      </c>
    </row>
    <row r="457" spans="1:10" ht="14.4">
      <c r="A457" s="204">
        <v>455</v>
      </c>
      <c r="B457" s="207" t="s">
        <v>1456</v>
      </c>
      <c r="C457" s="207" t="s">
        <v>1485</v>
      </c>
      <c r="D457" s="207" t="s">
        <v>1051</v>
      </c>
      <c r="E457" s="207" t="s">
        <v>1041</v>
      </c>
      <c r="F457" s="208">
        <v>804</v>
      </c>
      <c r="G457" s="208">
        <v>85.88</v>
      </c>
      <c r="H457" s="209">
        <v>70.59</v>
      </c>
      <c r="I457" s="204" t="s">
        <v>1042</v>
      </c>
      <c r="J457" s="210" t="s">
        <v>110</v>
      </c>
    </row>
    <row r="458" spans="1:10" ht="14.4">
      <c r="A458" s="204">
        <v>456</v>
      </c>
      <c r="B458" s="207" t="s">
        <v>1456</v>
      </c>
      <c r="C458" s="207" t="s">
        <v>1486</v>
      </c>
      <c r="D458" s="207" t="s">
        <v>1040</v>
      </c>
      <c r="E458" s="207" t="s">
        <v>1041</v>
      </c>
      <c r="F458" s="208">
        <v>901</v>
      </c>
      <c r="G458" s="208">
        <v>88.88</v>
      </c>
      <c r="H458" s="209">
        <v>73.06</v>
      </c>
      <c r="I458" s="204" t="s">
        <v>1042</v>
      </c>
      <c r="J458" s="204" t="s">
        <v>1043</v>
      </c>
    </row>
    <row r="459" spans="1:10" ht="14.4">
      <c r="A459" s="204">
        <v>457</v>
      </c>
      <c r="B459" s="207" t="s">
        <v>1456</v>
      </c>
      <c r="C459" s="207" t="s">
        <v>1487</v>
      </c>
      <c r="D459" s="207" t="s">
        <v>1188</v>
      </c>
      <c r="E459" s="207" t="s">
        <v>1041</v>
      </c>
      <c r="F459" s="208">
        <v>902</v>
      </c>
      <c r="G459" s="208">
        <v>87.42</v>
      </c>
      <c r="H459" s="209">
        <v>71.86</v>
      </c>
      <c r="I459" s="210" t="s">
        <v>716</v>
      </c>
      <c r="J459" s="210" t="s">
        <v>110</v>
      </c>
    </row>
    <row r="460" spans="1:10" ht="14.4">
      <c r="A460" s="204">
        <v>458</v>
      </c>
      <c r="B460" s="207" t="s">
        <v>1456</v>
      </c>
      <c r="C460" s="207" t="s">
        <v>1488</v>
      </c>
      <c r="D460" s="207" t="s">
        <v>1188</v>
      </c>
      <c r="E460" s="207" t="s">
        <v>1041</v>
      </c>
      <c r="F460" s="208">
        <v>903</v>
      </c>
      <c r="G460" s="208">
        <v>87.42</v>
      </c>
      <c r="H460" s="209">
        <v>71.86</v>
      </c>
      <c r="I460" s="210" t="s">
        <v>716</v>
      </c>
      <c r="J460" s="210" t="s">
        <v>110</v>
      </c>
    </row>
    <row r="461" spans="1:10" ht="14.4">
      <c r="A461" s="204">
        <v>459</v>
      </c>
      <c r="B461" s="207" t="s">
        <v>1456</v>
      </c>
      <c r="C461" s="207" t="s">
        <v>1489</v>
      </c>
      <c r="D461" s="207" t="s">
        <v>1051</v>
      </c>
      <c r="E461" s="207" t="s">
        <v>1041</v>
      </c>
      <c r="F461" s="208">
        <v>904</v>
      </c>
      <c r="G461" s="208">
        <v>85.88</v>
      </c>
      <c r="H461" s="209">
        <v>70.59</v>
      </c>
      <c r="I461" s="204" t="s">
        <v>1042</v>
      </c>
      <c r="J461" s="210" t="s">
        <v>110</v>
      </c>
    </row>
    <row r="462" spans="1:10" ht="14.4">
      <c r="A462" s="204">
        <v>460</v>
      </c>
      <c r="B462" s="207" t="s">
        <v>1456</v>
      </c>
      <c r="C462" s="207" t="s">
        <v>1490</v>
      </c>
      <c r="D462" s="207" t="s">
        <v>1040</v>
      </c>
      <c r="E462" s="207" t="s">
        <v>1041</v>
      </c>
      <c r="F462" s="208">
        <v>1001</v>
      </c>
      <c r="G462" s="208">
        <v>88.88</v>
      </c>
      <c r="H462" s="209">
        <v>73.06</v>
      </c>
      <c r="I462" s="204" t="s">
        <v>1042</v>
      </c>
      <c r="J462" s="204" t="s">
        <v>1043</v>
      </c>
    </row>
    <row r="463" spans="1:10" ht="14.4">
      <c r="A463" s="204">
        <v>461</v>
      </c>
      <c r="B463" s="207" t="s">
        <v>1456</v>
      </c>
      <c r="C463" s="207" t="s">
        <v>1491</v>
      </c>
      <c r="D463" s="207" t="s">
        <v>1188</v>
      </c>
      <c r="E463" s="207" t="s">
        <v>1041</v>
      </c>
      <c r="F463" s="208">
        <v>1002</v>
      </c>
      <c r="G463" s="208">
        <v>87.42</v>
      </c>
      <c r="H463" s="209">
        <v>71.86</v>
      </c>
      <c r="I463" s="210" t="s">
        <v>716</v>
      </c>
      <c r="J463" s="210" t="s">
        <v>110</v>
      </c>
    </row>
    <row r="464" spans="1:10" ht="14.4">
      <c r="A464" s="204">
        <v>462</v>
      </c>
      <c r="B464" s="207" t="s">
        <v>1456</v>
      </c>
      <c r="C464" s="207" t="s">
        <v>1492</v>
      </c>
      <c r="D464" s="207" t="s">
        <v>1188</v>
      </c>
      <c r="E464" s="207" t="s">
        <v>1041</v>
      </c>
      <c r="F464" s="208">
        <v>1003</v>
      </c>
      <c r="G464" s="208">
        <v>87.42</v>
      </c>
      <c r="H464" s="209">
        <v>71.86</v>
      </c>
      <c r="I464" s="210" t="s">
        <v>716</v>
      </c>
      <c r="J464" s="210" t="s">
        <v>110</v>
      </c>
    </row>
    <row r="465" spans="1:10" ht="14.4">
      <c r="A465" s="204">
        <v>463</v>
      </c>
      <c r="B465" s="207" t="s">
        <v>1456</v>
      </c>
      <c r="C465" s="207" t="s">
        <v>1493</v>
      </c>
      <c r="D465" s="207" t="s">
        <v>1051</v>
      </c>
      <c r="E465" s="207" t="s">
        <v>1041</v>
      </c>
      <c r="F465" s="208">
        <v>1004</v>
      </c>
      <c r="G465" s="208">
        <v>85.88</v>
      </c>
      <c r="H465" s="209">
        <v>70.59</v>
      </c>
      <c r="I465" s="204" t="s">
        <v>1042</v>
      </c>
      <c r="J465" s="210" t="s">
        <v>110</v>
      </c>
    </row>
    <row r="466" spans="1:10" ht="14.4">
      <c r="A466" s="204">
        <v>464</v>
      </c>
      <c r="B466" s="207" t="s">
        <v>1456</v>
      </c>
      <c r="C466" s="207" t="s">
        <v>1494</v>
      </c>
      <c r="D466" s="207" t="s">
        <v>1040</v>
      </c>
      <c r="E466" s="207" t="s">
        <v>1041</v>
      </c>
      <c r="F466" s="208">
        <v>1101</v>
      </c>
      <c r="G466" s="208">
        <v>88.88</v>
      </c>
      <c r="H466" s="209">
        <v>73.06</v>
      </c>
      <c r="I466" s="204" t="s">
        <v>1042</v>
      </c>
      <c r="J466" s="204" t="s">
        <v>1043</v>
      </c>
    </row>
    <row r="467" spans="1:10" ht="14.4">
      <c r="A467" s="204">
        <v>465</v>
      </c>
      <c r="B467" s="207" t="s">
        <v>1456</v>
      </c>
      <c r="C467" s="207" t="s">
        <v>1495</v>
      </c>
      <c r="D467" s="207" t="s">
        <v>1188</v>
      </c>
      <c r="E467" s="207" t="s">
        <v>1041</v>
      </c>
      <c r="F467" s="208">
        <v>1102</v>
      </c>
      <c r="G467" s="208">
        <v>87.42</v>
      </c>
      <c r="H467" s="209">
        <v>71.86</v>
      </c>
      <c r="I467" s="210" t="s">
        <v>716</v>
      </c>
      <c r="J467" s="210" t="s">
        <v>110</v>
      </c>
    </row>
    <row r="468" spans="1:10" ht="14.4">
      <c r="A468" s="204">
        <v>466</v>
      </c>
      <c r="B468" s="207" t="s">
        <v>1456</v>
      </c>
      <c r="C468" s="207" t="s">
        <v>1496</v>
      </c>
      <c r="D468" s="207" t="s">
        <v>1188</v>
      </c>
      <c r="E468" s="207" t="s">
        <v>1041</v>
      </c>
      <c r="F468" s="208">
        <v>1103</v>
      </c>
      <c r="G468" s="208">
        <v>87.42</v>
      </c>
      <c r="H468" s="209">
        <v>71.86</v>
      </c>
      <c r="I468" s="210" t="s">
        <v>716</v>
      </c>
      <c r="J468" s="210" t="s">
        <v>110</v>
      </c>
    </row>
    <row r="469" spans="1:10" ht="14.4">
      <c r="A469" s="204">
        <v>467</v>
      </c>
      <c r="B469" s="207" t="s">
        <v>1456</v>
      </c>
      <c r="C469" s="207" t="s">
        <v>1497</v>
      </c>
      <c r="D469" s="207" t="s">
        <v>1051</v>
      </c>
      <c r="E469" s="207" t="s">
        <v>1041</v>
      </c>
      <c r="F469" s="208">
        <v>1104</v>
      </c>
      <c r="G469" s="208">
        <v>85.88</v>
      </c>
      <c r="H469" s="209">
        <v>70.59</v>
      </c>
      <c r="I469" s="204" t="s">
        <v>1042</v>
      </c>
      <c r="J469" s="210" t="s">
        <v>110</v>
      </c>
    </row>
    <row r="470" spans="1:10" ht="14.4">
      <c r="A470" s="204">
        <v>468</v>
      </c>
      <c r="B470" s="207" t="s">
        <v>1456</v>
      </c>
      <c r="C470" s="207" t="s">
        <v>1498</v>
      </c>
      <c r="D470" s="207" t="s">
        <v>1040</v>
      </c>
      <c r="E470" s="207" t="s">
        <v>1041</v>
      </c>
      <c r="F470" s="208">
        <v>1201</v>
      </c>
      <c r="G470" s="208">
        <v>88.88</v>
      </c>
      <c r="H470" s="209">
        <v>73.06</v>
      </c>
      <c r="I470" s="204" t="s">
        <v>1042</v>
      </c>
      <c r="J470" s="204" t="s">
        <v>1043</v>
      </c>
    </row>
    <row r="471" spans="1:10" ht="14.4">
      <c r="A471" s="204">
        <v>469</v>
      </c>
      <c r="B471" s="207" t="s">
        <v>1456</v>
      </c>
      <c r="C471" s="207" t="s">
        <v>1499</v>
      </c>
      <c r="D471" s="207" t="s">
        <v>1188</v>
      </c>
      <c r="E471" s="207" t="s">
        <v>1041</v>
      </c>
      <c r="F471" s="208">
        <v>1202</v>
      </c>
      <c r="G471" s="208">
        <v>87.42</v>
      </c>
      <c r="H471" s="209">
        <v>71.86</v>
      </c>
      <c r="I471" s="210" t="s">
        <v>716</v>
      </c>
      <c r="J471" s="210" t="s">
        <v>110</v>
      </c>
    </row>
    <row r="472" spans="1:10" ht="14.4">
      <c r="A472" s="204">
        <v>470</v>
      </c>
      <c r="B472" s="207" t="s">
        <v>1456</v>
      </c>
      <c r="C472" s="207" t="s">
        <v>1500</v>
      </c>
      <c r="D472" s="207" t="s">
        <v>1188</v>
      </c>
      <c r="E472" s="207" t="s">
        <v>1041</v>
      </c>
      <c r="F472" s="208">
        <v>1203</v>
      </c>
      <c r="G472" s="208">
        <v>87.42</v>
      </c>
      <c r="H472" s="209">
        <v>71.86</v>
      </c>
      <c r="I472" s="210" t="s">
        <v>716</v>
      </c>
      <c r="J472" s="210" t="s">
        <v>110</v>
      </c>
    </row>
    <row r="473" spans="1:10" ht="14.4">
      <c r="A473" s="204">
        <v>471</v>
      </c>
      <c r="B473" s="207" t="s">
        <v>1456</v>
      </c>
      <c r="C473" s="207" t="s">
        <v>1501</v>
      </c>
      <c r="D473" s="207" t="s">
        <v>1051</v>
      </c>
      <c r="E473" s="207" t="s">
        <v>1041</v>
      </c>
      <c r="F473" s="208">
        <v>1204</v>
      </c>
      <c r="G473" s="208">
        <v>85.88</v>
      </c>
      <c r="H473" s="209">
        <v>70.59</v>
      </c>
      <c r="I473" s="204" t="s">
        <v>1042</v>
      </c>
      <c r="J473" s="210" t="s">
        <v>110</v>
      </c>
    </row>
    <row r="474" spans="1:10" ht="14.4">
      <c r="A474" s="204">
        <v>472</v>
      </c>
      <c r="B474" s="207" t="s">
        <v>1456</v>
      </c>
      <c r="C474" s="207" t="s">
        <v>1502</v>
      </c>
      <c r="D474" s="207" t="s">
        <v>1040</v>
      </c>
      <c r="E474" s="207" t="s">
        <v>1041</v>
      </c>
      <c r="F474" s="208">
        <v>1301</v>
      </c>
      <c r="G474" s="208">
        <v>88.88</v>
      </c>
      <c r="H474" s="209">
        <v>73.06</v>
      </c>
      <c r="I474" s="204" t="s">
        <v>1042</v>
      </c>
      <c r="J474" s="204" t="s">
        <v>1043</v>
      </c>
    </row>
    <row r="475" spans="1:10" ht="14.4">
      <c r="A475" s="204">
        <v>473</v>
      </c>
      <c r="B475" s="207" t="s">
        <v>1456</v>
      </c>
      <c r="C475" s="207" t="s">
        <v>1503</v>
      </c>
      <c r="D475" s="207" t="s">
        <v>1188</v>
      </c>
      <c r="E475" s="207" t="s">
        <v>1041</v>
      </c>
      <c r="F475" s="208">
        <v>1302</v>
      </c>
      <c r="G475" s="208">
        <v>87.42</v>
      </c>
      <c r="H475" s="209">
        <v>71.86</v>
      </c>
      <c r="I475" s="210" t="s">
        <v>716</v>
      </c>
      <c r="J475" s="210" t="s">
        <v>110</v>
      </c>
    </row>
    <row r="476" spans="1:10" ht="14.4">
      <c r="A476" s="204">
        <v>474</v>
      </c>
      <c r="B476" s="207" t="s">
        <v>1456</v>
      </c>
      <c r="C476" s="207" t="s">
        <v>1504</v>
      </c>
      <c r="D476" s="207" t="s">
        <v>1188</v>
      </c>
      <c r="E476" s="207" t="s">
        <v>1041</v>
      </c>
      <c r="F476" s="208">
        <v>1303</v>
      </c>
      <c r="G476" s="208">
        <v>87.42</v>
      </c>
      <c r="H476" s="209">
        <v>71.86</v>
      </c>
      <c r="I476" s="210" t="s">
        <v>716</v>
      </c>
      <c r="J476" s="210" t="s">
        <v>110</v>
      </c>
    </row>
    <row r="477" spans="1:10" ht="14.4">
      <c r="A477" s="204">
        <v>475</v>
      </c>
      <c r="B477" s="207" t="s">
        <v>1456</v>
      </c>
      <c r="C477" s="207" t="s">
        <v>1505</v>
      </c>
      <c r="D477" s="207" t="s">
        <v>1051</v>
      </c>
      <c r="E477" s="207" t="s">
        <v>1041</v>
      </c>
      <c r="F477" s="208">
        <v>1304</v>
      </c>
      <c r="G477" s="208">
        <v>85.88</v>
      </c>
      <c r="H477" s="209">
        <v>70.59</v>
      </c>
      <c r="I477" s="204" t="s">
        <v>1042</v>
      </c>
      <c r="J477" s="210" t="s">
        <v>110</v>
      </c>
    </row>
    <row r="478" spans="1:10" ht="14.4">
      <c r="A478" s="204">
        <v>476</v>
      </c>
      <c r="B478" s="207" t="s">
        <v>1456</v>
      </c>
      <c r="C478" s="207" t="s">
        <v>1506</v>
      </c>
      <c r="D478" s="207" t="s">
        <v>1040</v>
      </c>
      <c r="E478" s="207" t="s">
        <v>1041</v>
      </c>
      <c r="F478" s="208">
        <v>1401</v>
      </c>
      <c r="G478" s="208">
        <v>88.88</v>
      </c>
      <c r="H478" s="209">
        <v>73.06</v>
      </c>
      <c r="I478" s="204" t="s">
        <v>1042</v>
      </c>
      <c r="J478" s="204" t="s">
        <v>1043</v>
      </c>
    </row>
    <row r="479" spans="1:10" ht="14.4">
      <c r="A479" s="204">
        <v>477</v>
      </c>
      <c r="B479" s="207" t="s">
        <v>1456</v>
      </c>
      <c r="C479" s="207" t="s">
        <v>1507</v>
      </c>
      <c r="D479" s="207" t="s">
        <v>1188</v>
      </c>
      <c r="E479" s="207" t="s">
        <v>1041</v>
      </c>
      <c r="F479" s="208">
        <v>1402</v>
      </c>
      <c r="G479" s="208">
        <v>87.42</v>
      </c>
      <c r="H479" s="209">
        <v>71.86</v>
      </c>
      <c r="I479" s="210" t="s">
        <v>716</v>
      </c>
      <c r="J479" s="210" t="s">
        <v>110</v>
      </c>
    </row>
    <row r="480" spans="1:10" ht="14.4">
      <c r="A480" s="204">
        <v>478</v>
      </c>
      <c r="B480" s="207" t="s">
        <v>1456</v>
      </c>
      <c r="C480" s="207" t="s">
        <v>1508</v>
      </c>
      <c r="D480" s="207" t="s">
        <v>1188</v>
      </c>
      <c r="E480" s="207" t="s">
        <v>1041</v>
      </c>
      <c r="F480" s="208">
        <v>1403</v>
      </c>
      <c r="G480" s="208">
        <v>87.42</v>
      </c>
      <c r="H480" s="209">
        <v>71.86</v>
      </c>
      <c r="I480" s="210" t="s">
        <v>716</v>
      </c>
      <c r="J480" s="210" t="s">
        <v>110</v>
      </c>
    </row>
    <row r="481" spans="1:10" ht="14.4">
      <c r="A481" s="204">
        <v>479</v>
      </c>
      <c r="B481" s="207" t="s">
        <v>1456</v>
      </c>
      <c r="C481" s="207" t="s">
        <v>1509</v>
      </c>
      <c r="D481" s="207" t="s">
        <v>1051</v>
      </c>
      <c r="E481" s="207" t="s">
        <v>1041</v>
      </c>
      <c r="F481" s="208">
        <v>1404</v>
      </c>
      <c r="G481" s="208">
        <v>85.88</v>
      </c>
      <c r="H481" s="209">
        <v>70.59</v>
      </c>
      <c r="I481" s="204" t="s">
        <v>1042</v>
      </c>
      <c r="J481" s="210" t="s">
        <v>110</v>
      </c>
    </row>
    <row r="482" spans="1:10" ht="14.4">
      <c r="A482" s="204">
        <v>480</v>
      </c>
      <c r="B482" s="207" t="s">
        <v>1456</v>
      </c>
      <c r="C482" s="207" t="s">
        <v>1510</v>
      </c>
      <c r="D482" s="207" t="s">
        <v>1040</v>
      </c>
      <c r="E482" s="207" t="s">
        <v>1041</v>
      </c>
      <c r="F482" s="208">
        <v>1501</v>
      </c>
      <c r="G482" s="208">
        <v>88.88</v>
      </c>
      <c r="H482" s="209">
        <v>73.06</v>
      </c>
      <c r="I482" s="204" t="s">
        <v>1042</v>
      </c>
      <c r="J482" s="204" t="s">
        <v>1043</v>
      </c>
    </row>
    <row r="483" spans="1:10" ht="14.4">
      <c r="A483" s="204">
        <v>481</v>
      </c>
      <c r="B483" s="207" t="s">
        <v>1456</v>
      </c>
      <c r="C483" s="207" t="s">
        <v>1511</v>
      </c>
      <c r="D483" s="207" t="s">
        <v>1188</v>
      </c>
      <c r="E483" s="207" t="s">
        <v>1041</v>
      </c>
      <c r="F483" s="208">
        <v>1502</v>
      </c>
      <c r="G483" s="208">
        <v>87.42</v>
      </c>
      <c r="H483" s="209">
        <v>71.86</v>
      </c>
      <c r="I483" s="210" t="s">
        <v>716</v>
      </c>
      <c r="J483" s="210" t="s">
        <v>110</v>
      </c>
    </row>
    <row r="484" spans="1:10" ht="14.4">
      <c r="A484" s="204">
        <v>482</v>
      </c>
      <c r="B484" s="207" t="s">
        <v>1456</v>
      </c>
      <c r="C484" s="207" t="s">
        <v>1512</v>
      </c>
      <c r="D484" s="207" t="s">
        <v>1188</v>
      </c>
      <c r="E484" s="207" t="s">
        <v>1041</v>
      </c>
      <c r="F484" s="208">
        <v>1503</v>
      </c>
      <c r="G484" s="208">
        <v>87.42</v>
      </c>
      <c r="H484" s="209">
        <v>71.86</v>
      </c>
      <c r="I484" s="210" t="s">
        <v>716</v>
      </c>
      <c r="J484" s="210" t="s">
        <v>110</v>
      </c>
    </row>
    <row r="485" spans="1:10" ht="14.4">
      <c r="A485" s="204">
        <v>483</v>
      </c>
      <c r="B485" s="207" t="s">
        <v>1456</v>
      </c>
      <c r="C485" s="207" t="s">
        <v>1513</v>
      </c>
      <c r="D485" s="207" t="s">
        <v>1051</v>
      </c>
      <c r="E485" s="207" t="s">
        <v>1041</v>
      </c>
      <c r="F485" s="208">
        <v>1504</v>
      </c>
      <c r="G485" s="208">
        <v>85.88</v>
      </c>
      <c r="H485" s="209">
        <v>70.59</v>
      </c>
      <c r="I485" s="204" t="s">
        <v>1042</v>
      </c>
      <c r="J485" s="210" t="s">
        <v>110</v>
      </c>
    </row>
    <row r="486" spans="1:10" ht="14.4">
      <c r="A486" s="204">
        <v>484</v>
      </c>
      <c r="B486" s="207" t="s">
        <v>1456</v>
      </c>
      <c r="C486" s="207" t="s">
        <v>1514</v>
      </c>
      <c r="D486" s="207" t="s">
        <v>1051</v>
      </c>
      <c r="E486" s="207" t="s">
        <v>1108</v>
      </c>
      <c r="F486" s="208">
        <v>101</v>
      </c>
      <c r="G486" s="208">
        <v>85.88</v>
      </c>
      <c r="H486" s="209">
        <v>70.59</v>
      </c>
      <c r="I486" s="204" t="s">
        <v>1042</v>
      </c>
      <c r="J486" s="210" t="s">
        <v>110</v>
      </c>
    </row>
    <row r="487" spans="1:10" ht="14.4">
      <c r="A487" s="204">
        <v>485</v>
      </c>
      <c r="B487" s="207" t="s">
        <v>1456</v>
      </c>
      <c r="C487" s="207" t="s">
        <v>1515</v>
      </c>
      <c r="D487" s="207" t="s">
        <v>1188</v>
      </c>
      <c r="E487" s="207" t="s">
        <v>1108</v>
      </c>
      <c r="F487" s="208">
        <v>102</v>
      </c>
      <c r="G487" s="208">
        <v>87.42</v>
      </c>
      <c r="H487" s="209">
        <v>71.86</v>
      </c>
      <c r="I487" s="210" t="s">
        <v>716</v>
      </c>
      <c r="J487" s="210" t="s">
        <v>110</v>
      </c>
    </row>
    <row r="488" spans="1:10" ht="14.4">
      <c r="A488" s="204">
        <v>486</v>
      </c>
      <c r="B488" s="207" t="s">
        <v>1456</v>
      </c>
      <c r="C488" s="207" t="s">
        <v>1516</v>
      </c>
      <c r="D488" s="207" t="s">
        <v>1188</v>
      </c>
      <c r="E488" s="207" t="s">
        <v>1108</v>
      </c>
      <c r="F488" s="208">
        <v>103</v>
      </c>
      <c r="G488" s="208">
        <v>87.42</v>
      </c>
      <c r="H488" s="209">
        <v>71.86</v>
      </c>
      <c r="I488" s="210" t="s">
        <v>716</v>
      </c>
      <c r="J488" s="210" t="s">
        <v>110</v>
      </c>
    </row>
    <row r="489" spans="1:10" ht="14.4">
      <c r="A489" s="204">
        <v>487</v>
      </c>
      <c r="B489" s="207" t="s">
        <v>1456</v>
      </c>
      <c r="C489" s="207" t="s">
        <v>1517</v>
      </c>
      <c r="D489" s="207" t="s">
        <v>1040</v>
      </c>
      <c r="E489" s="207" t="s">
        <v>1108</v>
      </c>
      <c r="F489" s="208">
        <v>104</v>
      </c>
      <c r="G489" s="208">
        <v>88.62</v>
      </c>
      <c r="H489" s="209">
        <v>72.84</v>
      </c>
      <c r="I489" s="204" t="s">
        <v>1042</v>
      </c>
      <c r="J489" s="204" t="s">
        <v>1043</v>
      </c>
    </row>
    <row r="490" spans="1:10" ht="14.4">
      <c r="A490" s="204">
        <v>488</v>
      </c>
      <c r="B490" s="207" t="s">
        <v>1456</v>
      </c>
      <c r="C490" s="207" t="s">
        <v>1518</v>
      </c>
      <c r="D490" s="207" t="s">
        <v>1051</v>
      </c>
      <c r="E490" s="207" t="s">
        <v>1108</v>
      </c>
      <c r="F490" s="208">
        <v>201</v>
      </c>
      <c r="G490" s="208">
        <v>85.88</v>
      </c>
      <c r="H490" s="209">
        <v>70.59</v>
      </c>
      <c r="I490" s="204" t="s">
        <v>1042</v>
      </c>
      <c r="J490" s="210" t="s">
        <v>110</v>
      </c>
    </row>
    <row r="491" spans="1:10" ht="14.4">
      <c r="A491" s="204">
        <v>489</v>
      </c>
      <c r="B491" s="207" t="s">
        <v>1456</v>
      </c>
      <c r="C491" s="207" t="s">
        <v>1519</v>
      </c>
      <c r="D491" s="207" t="s">
        <v>1188</v>
      </c>
      <c r="E491" s="207" t="s">
        <v>1108</v>
      </c>
      <c r="F491" s="208">
        <v>202</v>
      </c>
      <c r="G491" s="208">
        <v>87.42</v>
      </c>
      <c r="H491" s="209">
        <v>71.86</v>
      </c>
      <c r="I491" s="210" t="s">
        <v>716</v>
      </c>
      <c r="J491" s="210" t="s">
        <v>110</v>
      </c>
    </row>
    <row r="492" spans="1:10" ht="14.4">
      <c r="A492" s="204">
        <v>490</v>
      </c>
      <c r="B492" s="207" t="s">
        <v>1456</v>
      </c>
      <c r="C492" s="207" t="s">
        <v>1520</v>
      </c>
      <c r="D492" s="207" t="s">
        <v>1188</v>
      </c>
      <c r="E492" s="207" t="s">
        <v>1108</v>
      </c>
      <c r="F492" s="208">
        <v>203</v>
      </c>
      <c r="G492" s="208">
        <v>87.42</v>
      </c>
      <c r="H492" s="209">
        <v>71.86</v>
      </c>
      <c r="I492" s="210" t="s">
        <v>716</v>
      </c>
      <c r="J492" s="210" t="s">
        <v>110</v>
      </c>
    </row>
    <row r="493" spans="1:10" ht="14.4">
      <c r="A493" s="204">
        <v>491</v>
      </c>
      <c r="B493" s="207" t="s">
        <v>1456</v>
      </c>
      <c r="C493" s="207" t="s">
        <v>1521</v>
      </c>
      <c r="D493" s="207" t="s">
        <v>1040</v>
      </c>
      <c r="E493" s="207" t="s">
        <v>1108</v>
      </c>
      <c r="F493" s="208">
        <v>204</v>
      </c>
      <c r="G493" s="208">
        <v>88.88</v>
      </c>
      <c r="H493" s="209">
        <v>73.06</v>
      </c>
      <c r="I493" s="204" t="s">
        <v>1042</v>
      </c>
      <c r="J493" s="204" t="s">
        <v>1043</v>
      </c>
    </row>
    <row r="494" spans="1:10" ht="14.4">
      <c r="A494" s="204">
        <v>492</v>
      </c>
      <c r="B494" s="207" t="s">
        <v>1456</v>
      </c>
      <c r="C494" s="207" t="s">
        <v>1518</v>
      </c>
      <c r="D494" s="207" t="s">
        <v>1051</v>
      </c>
      <c r="E494" s="207" t="s">
        <v>1108</v>
      </c>
      <c r="F494" s="208">
        <v>301</v>
      </c>
      <c r="G494" s="208">
        <v>85.88</v>
      </c>
      <c r="H494" s="209">
        <v>70.59</v>
      </c>
      <c r="I494" s="204" t="s">
        <v>1042</v>
      </c>
      <c r="J494" s="210" t="s">
        <v>110</v>
      </c>
    </row>
    <row r="495" spans="1:10" ht="14.4">
      <c r="A495" s="204">
        <v>493</v>
      </c>
      <c r="B495" s="207" t="s">
        <v>1456</v>
      </c>
      <c r="C495" s="207" t="s">
        <v>1519</v>
      </c>
      <c r="D495" s="207" t="s">
        <v>1188</v>
      </c>
      <c r="E495" s="207" t="s">
        <v>1108</v>
      </c>
      <c r="F495" s="208">
        <v>302</v>
      </c>
      <c r="G495" s="208">
        <v>87.42</v>
      </c>
      <c r="H495" s="209">
        <v>71.86</v>
      </c>
      <c r="I495" s="210" t="s">
        <v>716</v>
      </c>
      <c r="J495" s="210" t="s">
        <v>110</v>
      </c>
    </row>
    <row r="496" spans="1:10" ht="14.4">
      <c r="A496" s="204">
        <v>494</v>
      </c>
      <c r="B496" s="207" t="s">
        <v>1456</v>
      </c>
      <c r="C496" s="207" t="s">
        <v>1520</v>
      </c>
      <c r="D496" s="207" t="s">
        <v>1188</v>
      </c>
      <c r="E496" s="207" t="s">
        <v>1108</v>
      </c>
      <c r="F496" s="208">
        <v>303</v>
      </c>
      <c r="G496" s="208">
        <v>87.42</v>
      </c>
      <c r="H496" s="209">
        <v>71.86</v>
      </c>
      <c r="I496" s="210" t="s">
        <v>716</v>
      </c>
      <c r="J496" s="210" t="s">
        <v>110</v>
      </c>
    </row>
    <row r="497" spans="1:10" ht="14.4">
      <c r="A497" s="204">
        <v>495</v>
      </c>
      <c r="B497" s="207" t="s">
        <v>1456</v>
      </c>
      <c r="C497" s="207" t="s">
        <v>1521</v>
      </c>
      <c r="D497" s="207" t="s">
        <v>1040</v>
      </c>
      <c r="E497" s="207" t="s">
        <v>1108</v>
      </c>
      <c r="F497" s="208">
        <v>304</v>
      </c>
      <c r="G497" s="208">
        <v>88.88</v>
      </c>
      <c r="H497" s="209">
        <v>73.06</v>
      </c>
      <c r="I497" s="204" t="s">
        <v>1042</v>
      </c>
      <c r="J497" s="204" t="s">
        <v>1043</v>
      </c>
    </row>
    <row r="498" spans="1:10" ht="14.4">
      <c r="A498" s="204">
        <v>496</v>
      </c>
      <c r="B498" s="207" t="s">
        <v>1456</v>
      </c>
      <c r="C498" s="207" t="s">
        <v>1522</v>
      </c>
      <c r="D498" s="207" t="s">
        <v>1051</v>
      </c>
      <c r="E498" s="207" t="s">
        <v>1108</v>
      </c>
      <c r="F498" s="208">
        <v>401</v>
      </c>
      <c r="G498" s="208">
        <v>85.88</v>
      </c>
      <c r="H498" s="209">
        <v>70.59</v>
      </c>
      <c r="I498" s="204" t="s">
        <v>1042</v>
      </c>
      <c r="J498" s="210" t="s">
        <v>110</v>
      </c>
    </row>
    <row r="499" spans="1:10" ht="14.4">
      <c r="A499" s="204">
        <v>497</v>
      </c>
      <c r="B499" s="207" t="s">
        <v>1456</v>
      </c>
      <c r="C499" s="207" t="s">
        <v>1523</v>
      </c>
      <c r="D499" s="207" t="s">
        <v>1188</v>
      </c>
      <c r="E499" s="207" t="s">
        <v>1108</v>
      </c>
      <c r="F499" s="208">
        <v>402</v>
      </c>
      <c r="G499" s="208">
        <v>87.42</v>
      </c>
      <c r="H499" s="209">
        <v>71.86</v>
      </c>
      <c r="I499" s="210" t="s">
        <v>716</v>
      </c>
      <c r="J499" s="210" t="s">
        <v>110</v>
      </c>
    </row>
    <row r="500" spans="1:10" ht="14.4">
      <c r="A500" s="204">
        <v>498</v>
      </c>
      <c r="B500" s="207" t="s">
        <v>1456</v>
      </c>
      <c r="C500" s="207" t="s">
        <v>1524</v>
      </c>
      <c r="D500" s="207" t="s">
        <v>1188</v>
      </c>
      <c r="E500" s="207" t="s">
        <v>1108</v>
      </c>
      <c r="F500" s="208">
        <v>403</v>
      </c>
      <c r="G500" s="208">
        <v>87.42</v>
      </c>
      <c r="H500" s="209">
        <v>71.86</v>
      </c>
      <c r="I500" s="210" t="s">
        <v>716</v>
      </c>
      <c r="J500" s="210" t="s">
        <v>110</v>
      </c>
    </row>
    <row r="501" spans="1:10" ht="14.4">
      <c r="A501" s="204">
        <v>499</v>
      </c>
      <c r="B501" s="207" t="s">
        <v>1456</v>
      </c>
      <c r="C501" s="207" t="s">
        <v>1525</v>
      </c>
      <c r="D501" s="207" t="s">
        <v>1040</v>
      </c>
      <c r="E501" s="207" t="s">
        <v>1108</v>
      </c>
      <c r="F501" s="208">
        <v>404</v>
      </c>
      <c r="G501" s="208">
        <v>88.88</v>
      </c>
      <c r="H501" s="209">
        <v>73.06</v>
      </c>
      <c r="I501" s="204" t="s">
        <v>1042</v>
      </c>
      <c r="J501" s="204" t="s">
        <v>1043</v>
      </c>
    </row>
    <row r="502" spans="1:10" ht="14.4">
      <c r="A502" s="204">
        <v>500</v>
      </c>
      <c r="B502" s="207" t="s">
        <v>1456</v>
      </c>
      <c r="C502" s="207" t="s">
        <v>1526</v>
      </c>
      <c r="D502" s="207" t="s">
        <v>1051</v>
      </c>
      <c r="E502" s="207" t="s">
        <v>1108</v>
      </c>
      <c r="F502" s="208">
        <v>501</v>
      </c>
      <c r="G502" s="208">
        <v>85.88</v>
      </c>
      <c r="H502" s="209">
        <v>70.59</v>
      </c>
      <c r="I502" s="204" t="s">
        <v>1042</v>
      </c>
      <c r="J502" s="210" t="s">
        <v>110</v>
      </c>
    </row>
    <row r="503" spans="1:10" ht="14.4">
      <c r="A503" s="204">
        <v>501</v>
      </c>
      <c r="B503" s="207" t="s">
        <v>1456</v>
      </c>
      <c r="C503" s="207" t="s">
        <v>1527</v>
      </c>
      <c r="D503" s="207" t="s">
        <v>1188</v>
      </c>
      <c r="E503" s="207" t="s">
        <v>1108</v>
      </c>
      <c r="F503" s="208">
        <v>502</v>
      </c>
      <c r="G503" s="208">
        <v>87.42</v>
      </c>
      <c r="H503" s="209">
        <v>71.86</v>
      </c>
      <c r="I503" s="210" t="s">
        <v>716</v>
      </c>
      <c r="J503" s="210" t="s">
        <v>110</v>
      </c>
    </row>
    <row r="504" spans="1:10" ht="14.4">
      <c r="A504" s="204">
        <v>502</v>
      </c>
      <c r="B504" s="207" t="s">
        <v>1456</v>
      </c>
      <c r="C504" s="207" t="s">
        <v>1528</v>
      </c>
      <c r="D504" s="207" t="s">
        <v>1188</v>
      </c>
      <c r="E504" s="207" t="s">
        <v>1108</v>
      </c>
      <c r="F504" s="208">
        <v>503</v>
      </c>
      <c r="G504" s="208">
        <v>87.42</v>
      </c>
      <c r="H504" s="209">
        <v>71.86</v>
      </c>
      <c r="I504" s="210" t="s">
        <v>716</v>
      </c>
      <c r="J504" s="210" t="s">
        <v>110</v>
      </c>
    </row>
    <row r="505" spans="1:10" ht="14.4">
      <c r="A505" s="204">
        <v>503</v>
      </c>
      <c r="B505" s="207" t="s">
        <v>1456</v>
      </c>
      <c r="C505" s="207" t="s">
        <v>1529</v>
      </c>
      <c r="D505" s="207" t="s">
        <v>1040</v>
      </c>
      <c r="E505" s="207" t="s">
        <v>1108</v>
      </c>
      <c r="F505" s="208">
        <v>504</v>
      </c>
      <c r="G505" s="208">
        <v>88.88</v>
      </c>
      <c r="H505" s="209">
        <v>73.06</v>
      </c>
      <c r="I505" s="204" t="s">
        <v>1042</v>
      </c>
      <c r="J505" s="204" t="s">
        <v>1043</v>
      </c>
    </row>
    <row r="506" spans="1:10" ht="14.4">
      <c r="A506" s="204">
        <v>504</v>
      </c>
      <c r="B506" s="207" t="s">
        <v>1456</v>
      </c>
      <c r="C506" s="207" t="s">
        <v>1530</v>
      </c>
      <c r="D506" s="207" t="s">
        <v>1051</v>
      </c>
      <c r="E506" s="207" t="s">
        <v>1108</v>
      </c>
      <c r="F506" s="208">
        <v>601</v>
      </c>
      <c r="G506" s="208">
        <v>85.88</v>
      </c>
      <c r="H506" s="209">
        <v>70.59</v>
      </c>
      <c r="I506" s="204" t="s">
        <v>1042</v>
      </c>
      <c r="J506" s="210" t="s">
        <v>110</v>
      </c>
    </row>
    <row r="507" spans="1:10" ht="14.4">
      <c r="A507" s="204">
        <v>505</v>
      </c>
      <c r="B507" s="207" t="s">
        <v>1456</v>
      </c>
      <c r="C507" s="207" t="s">
        <v>1531</v>
      </c>
      <c r="D507" s="207" t="s">
        <v>1188</v>
      </c>
      <c r="E507" s="207" t="s">
        <v>1108</v>
      </c>
      <c r="F507" s="208">
        <v>602</v>
      </c>
      <c r="G507" s="208">
        <v>87.42</v>
      </c>
      <c r="H507" s="209">
        <v>71.86</v>
      </c>
      <c r="I507" s="210" t="s">
        <v>716</v>
      </c>
      <c r="J507" s="210" t="s">
        <v>110</v>
      </c>
    </row>
    <row r="508" spans="1:10" ht="14.4">
      <c r="A508" s="204">
        <v>506</v>
      </c>
      <c r="B508" s="207" t="s">
        <v>1456</v>
      </c>
      <c r="C508" s="207" t="s">
        <v>1532</v>
      </c>
      <c r="D508" s="207" t="s">
        <v>1188</v>
      </c>
      <c r="E508" s="207" t="s">
        <v>1108</v>
      </c>
      <c r="F508" s="208">
        <v>603</v>
      </c>
      <c r="G508" s="208">
        <v>87.42</v>
      </c>
      <c r="H508" s="209">
        <v>71.86</v>
      </c>
      <c r="I508" s="210" t="s">
        <v>716</v>
      </c>
      <c r="J508" s="210" t="s">
        <v>110</v>
      </c>
    </row>
    <row r="509" spans="1:10" ht="14.4">
      <c r="A509" s="204">
        <v>507</v>
      </c>
      <c r="B509" s="207" t="s">
        <v>1456</v>
      </c>
      <c r="C509" s="207" t="s">
        <v>1533</v>
      </c>
      <c r="D509" s="207" t="s">
        <v>1040</v>
      </c>
      <c r="E509" s="207" t="s">
        <v>1108</v>
      </c>
      <c r="F509" s="208">
        <v>604</v>
      </c>
      <c r="G509" s="208">
        <v>88.88</v>
      </c>
      <c r="H509" s="209">
        <v>73.06</v>
      </c>
      <c r="I509" s="204" t="s">
        <v>1042</v>
      </c>
      <c r="J509" s="204" t="s">
        <v>1043</v>
      </c>
    </row>
    <row r="510" spans="1:10" ht="14.4">
      <c r="A510" s="204">
        <v>508</v>
      </c>
      <c r="B510" s="207" t="s">
        <v>1456</v>
      </c>
      <c r="C510" s="207" t="s">
        <v>1534</v>
      </c>
      <c r="D510" s="207" t="s">
        <v>1051</v>
      </c>
      <c r="E510" s="207" t="s">
        <v>1108</v>
      </c>
      <c r="F510" s="208">
        <v>701</v>
      </c>
      <c r="G510" s="208">
        <v>85.88</v>
      </c>
      <c r="H510" s="209">
        <v>70.59</v>
      </c>
      <c r="I510" s="204" t="s">
        <v>1042</v>
      </c>
      <c r="J510" s="210" t="s">
        <v>110</v>
      </c>
    </row>
    <row r="511" spans="1:10" ht="14.4">
      <c r="A511" s="204">
        <v>509</v>
      </c>
      <c r="B511" s="207" t="s">
        <v>1456</v>
      </c>
      <c r="C511" s="207" t="s">
        <v>1535</v>
      </c>
      <c r="D511" s="207" t="s">
        <v>1188</v>
      </c>
      <c r="E511" s="207" t="s">
        <v>1108</v>
      </c>
      <c r="F511" s="208">
        <v>702</v>
      </c>
      <c r="G511" s="208">
        <v>87.42</v>
      </c>
      <c r="H511" s="209">
        <v>71.86</v>
      </c>
      <c r="I511" s="210" t="s">
        <v>716</v>
      </c>
      <c r="J511" s="210" t="s">
        <v>110</v>
      </c>
    </row>
    <row r="512" spans="1:10" ht="14.4">
      <c r="A512" s="204">
        <v>510</v>
      </c>
      <c r="B512" s="207" t="s">
        <v>1456</v>
      </c>
      <c r="C512" s="207" t="s">
        <v>1536</v>
      </c>
      <c r="D512" s="207" t="s">
        <v>1188</v>
      </c>
      <c r="E512" s="207" t="s">
        <v>1108</v>
      </c>
      <c r="F512" s="208">
        <v>703</v>
      </c>
      <c r="G512" s="208">
        <v>87.42</v>
      </c>
      <c r="H512" s="209">
        <v>71.86</v>
      </c>
      <c r="I512" s="210" t="s">
        <v>716</v>
      </c>
      <c r="J512" s="210" t="s">
        <v>110</v>
      </c>
    </row>
    <row r="513" spans="1:10" ht="14.4">
      <c r="A513" s="204">
        <v>511</v>
      </c>
      <c r="B513" s="207" t="s">
        <v>1456</v>
      </c>
      <c r="C513" s="207" t="s">
        <v>1537</v>
      </c>
      <c r="D513" s="207" t="s">
        <v>1040</v>
      </c>
      <c r="E513" s="207" t="s">
        <v>1108</v>
      </c>
      <c r="F513" s="208">
        <v>704</v>
      </c>
      <c r="G513" s="208">
        <v>88.88</v>
      </c>
      <c r="H513" s="209">
        <v>73.06</v>
      </c>
      <c r="I513" s="204" t="s">
        <v>1042</v>
      </c>
      <c r="J513" s="204" t="s">
        <v>1043</v>
      </c>
    </row>
    <row r="514" spans="1:10" ht="14.4">
      <c r="A514" s="204">
        <v>512</v>
      </c>
      <c r="B514" s="207" t="s">
        <v>1456</v>
      </c>
      <c r="C514" s="207" t="s">
        <v>1538</v>
      </c>
      <c r="D514" s="207" t="s">
        <v>1051</v>
      </c>
      <c r="E514" s="207" t="s">
        <v>1108</v>
      </c>
      <c r="F514" s="208">
        <v>801</v>
      </c>
      <c r="G514" s="208">
        <v>85.88</v>
      </c>
      <c r="H514" s="209">
        <v>70.59</v>
      </c>
      <c r="I514" s="204" t="s">
        <v>1042</v>
      </c>
      <c r="J514" s="210" t="s">
        <v>110</v>
      </c>
    </row>
    <row r="515" spans="1:10" ht="14.4">
      <c r="A515" s="204">
        <v>513</v>
      </c>
      <c r="B515" s="207" t="s">
        <v>1456</v>
      </c>
      <c r="C515" s="207" t="s">
        <v>1539</v>
      </c>
      <c r="D515" s="207" t="s">
        <v>1188</v>
      </c>
      <c r="E515" s="207" t="s">
        <v>1108</v>
      </c>
      <c r="F515" s="208">
        <v>802</v>
      </c>
      <c r="G515" s="208">
        <v>87.42</v>
      </c>
      <c r="H515" s="209">
        <v>71.86</v>
      </c>
      <c r="I515" s="210" t="s">
        <v>716</v>
      </c>
      <c r="J515" s="210" t="s">
        <v>110</v>
      </c>
    </row>
    <row r="516" spans="1:10" ht="14.4">
      <c r="A516" s="204">
        <v>514</v>
      </c>
      <c r="B516" s="207" t="s">
        <v>1456</v>
      </c>
      <c r="C516" s="207" t="s">
        <v>1540</v>
      </c>
      <c r="D516" s="207" t="s">
        <v>1188</v>
      </c>
      <c r="E516" s="207" t="s">
        <v>1108</v>
      </c>
      <c r="F516" s="208">
        <v>803</v>
      </c>
      <c r="G516" s="208">
        <v>87.42</v>
      </c>
      <c r="H516" s="209">
        <v>71.86</v>
      </c>
      <c r="I516" s="210" t="s">
        <v>716</v>
      </c>
      <c r="J516" s="210" t="s">
        <v>110</v>
      </c>
    </row>
    <row r="517" spans="1:10" ht="14.4">
      <c r="A517" s="204">
        <v>515</v>
      </c>
      <c r="B517" s="207" t="s">
        <v>1456</v>
      </c>
      <c r="C517" s="207" t="s">
        <v>1541</v>
      </c>
      <c r="D517" s="207" t="s">
        <v>1040</v>
      </c>
      <c r="E517" s="207" t="s">
        <v>1108</v>
      </c>
      <c r="F517" s="208">
        <v>804</v>
      </c>
      <c r="G517" s="208">
        <v>88.88</v>
      </c>
      <c r="H517" s="209">
        <v>73.06</v>
      </c>
      <c r="I517" s="204" t="s">
        <v>1042</v>
      </c>
      <c r="J517" s="204" t="s">
        <v>1043</v>
      </c>
    </row>
    <row r="518" spans="1:10" ht="14.4">
      <c r="A518" s="204">
        <v>516</v>
      </c>
      <c r="B518" s="207" t="s">
        <v>1456</v>
      </c>
      <c r="C518" s="207" t="s">
        <v>1542</v>
      </c>
      <c r="D518" s="207" t="s">
        <v>1051</v>
      </c>
      <c r="E518" s="207" t="s">
        <v>1108</v>
      </c>
      <c r="F518" s="208">
        <v>901</v>
      </c>
      <c r="G518" s="208">
        <v>85.88</v>
      </c>
      <c r="H518" s="209">
        <v>70.59</v>
      </c>
      <c r="I518" s="204" t="s">
        <v>1042</v>
      </c>
      <c r="J518" s="210" t="s">
        <v>110</v>
      </c>
    </row>
    <row r="519" spans="1:10" ht="14.4">
      <c r="A519" s="204">
        <v>517</v>
      </c>
      <c r="B519" s="207" t="s">
        <v>1456</v>
      </c>
      <c r="C519" s="207" t="s">
        <v>1543</v>
      </c>
      <c r="D519" s="207" t="s">
        <v>1188</v>
      </c>
      <c r="E519" s="207" t="s">
        <v>1108</v>
      </c>
      <c r="F519" s="208">
        <v>902</v>
      </c>
      <c r="G519" s="208">
        <v>87.42</v>
      </c>
      <c r="H519" s="209">
        <v>71.86</v>
      </c>
      <c r="I519" s="210" t="s">
        <v>716</v>
      </c>
      <c r="J519" s="210" t="s">
        <v>110</v>
      </c>
    </row>
    <row r="520" spans="1:10" ht="14.4">
      <c r="A520" s="204">
        <v>518</v>
      </c>
      <c r="B520" s="207" t="s">
        <v>1456</v>
      </c>
      <c r="C520" s="207" t="s">
        <v>1544</v>
      </c>
      <c r="D520" s="207" t="s">
        <v>1188</v>
      </c>
      <c r="E520" s="207" t="s">
        <v>1108</v>
      </c>
      <c r="F520" s="208">
        <v>903</v>
      </c>
      <c r="G520" s="208">
        <v>87.42</v>
      </c>
      <c r="H520" s="209">
        <v>71.86</v>
      </c>
      <c r="I520" s="210" t="s">
        <v>716</v>
      </c>
      <c r="J520" s="210" t="s">
        <v>110</v>
      </c>
    </row>
    <row r="521" spans="1:10" ht="14.4">
      <c r="A521" s="204">
        <v>519</v>
      </c>
      <c r="B521" s="207" t="s">
        <v>1456</v>
      </c>
      <c r="C521" s="207" t="s">
        <v>1545</v>
      </c>
      <c r="D521" s="207" t="s">
        <v>1040</v>
      </c>
      <c r="E521" s="207" t="s">
        <v>1108</v>
      </c>
      <c r="F521" s="208">
        <v>904</v>
      </c>
      <c r="G521" s="208">
        <v>88.88</v>
      </c>
      <c r="H521" s="209">
        <v>73.06</v>
      </c>
      <c r="I521" s="204" t="s">
        <v>1042</v>
      </c>
      <c r="J521" s="204" t="s">
        <v>1043</v>
      </c>
    </row>
    <row r="522" spans="1:10" ht="14.4">
      <c r="A522" s="204">
        <v>520</v>
      </c>
      <c r="B522" s="207" t="s">
        <v>1456</v>
      </c>
      <c r="C522" s="207" t="s">
        <v>1546</v>
      </c>
      <c r="D522" s="207" t="s">
        <v>1051</v>
      </c>
      <c r="E522" s="207" t="s">
        <v>1108</v>
      </c>
      <c r="F522" s="208">
        <v>1001</v>
      </c>
      <c r="G522" s="208">
        <v>85.88</v>
      </c>
      <c r="H522" s="209">
        <v>70.59</v>
      </c>
      <c r="I522" s="204" t="s">
        <v>1042</v>
      </c>
      <c r="J522" s="210" t="s">
        <v>110</v>
      </c>
    </row>
    <row r="523" spans="1:10" ht="14.4">
      <c r="A523" s="204">
        <v>521</v>
      </c>
      <c r="B523" s="207" t="s">
        <v>1456</v>
      </c>
      <c r="C523" s="207" t="s">
        <v>1547</v>
      </c>
      <c r="D523" s="207" t="s">
        <v>1188</v>
      </c>
      <c r="E523" s="207" t="s">
        <v>1108</v>
      </c>
      <c r="F523" s="208">
        <v>1002</v>
      </c>
      <c r="G523" s="208">
        <v>87.42</v>
      </c>
      <c r="H523" s="209">
        <v>71.86</v>
      </c>
      <c r="I523" s="210" t="s">
        <v>716</v>
      </c>
      <c r="J523" s="210" t="s">
        <v>110</v>
      </c>
    </row>
    <row r="524" spans="1:10" ht="14.4">
      <c r="A524" s="204">
        <v>522</v>
      </c>
      <c r="B524" s="207" t="s">
        <v>1456</v>
      </c>
      <c r="C524" s="207" t="s">
        <v>1548</v>
      </c>
      <c r="D524" s="207" t="s">
        <v>1188</v>
      </c>
      <c r="E524" s="207" t="s">
        <v>1108</v>
      </c>
      <c r="F524" s="208">
        <v>1003</v>
      </c>
      <c r="G524" s="208">
        <v>87.42</v>
      </c>
      <c r="H524" s="209">
        <v>71.86</v>
      </c>
      <c r="I524" s="210" t="s">
        <v>716</v>
      </c>
      <c r="J524" s="210" t="s">
        <v>110</v>
      </c>
    </row>
    <row r="525" spans="1:10" ht="14.4">
      <c r="A525" s="204">
        <v>523</v>
      </c>
      <c r="B525" s="207" t="s">
        <v>1456</v>
      </c>
      <c r="C525" s="207" t="s">
        <v>1549</v>
      </c>
      <c r="D525" s="207" t="s">
        <v>1040</v>
      </c>
      <c r="E525" s="207" t="s">
        <v>1108</v>
      </c>
      <c r="F525" s="208">
        <v>1004</v>
      </c>
      <c r="G525" s="208">
        <v>88.88</v>
      </c>
      <c r="H525" s="209">
        <v>73.06</v>
      </c>
      <c r="I525" s="204" t="s">
        <v>1042</v>
      </c>
      <c r="J525" s="204" t="s">
        <v>1043</v>
      </c>
    </row>
    <row r="526" spans="1:10" ht="14.4">
      <c r="A526" s="204">
        <v>524</v>
      </c>
      <c r="B526" s="207" t="s">
        <v>1456</v>
      </c>
      <c r="C526" s="207" t="s">
        <v>1550</v>
      </c>
      <c r="D526" s="207" t="s">
        <v>1051</v>
      </c>
      <c r="E526" s="207" t="s">
        <v>1108</v>
      </c>
      <c r="F526" s="208">
        <v>1101</v>
      </c>
      <c r="G526" s="208">
        <v>85.88</v>
      </c>
      <c r="H526" s="209">
        <v>70.59</v>
      </c>
      <c r="I526" s="204" t="s">
        <v>1042</v>
      </c>
      <c r="J526" s="210" t="s">
        <v>110</v>
      </c>
    </row>
    <row r="527" spans="1:10" ht="14.4">
      <c r="A527" s="204">
        <v>525</v>
      </c>
      <c r="B527" s="207" t="s">
        <v>1456</v>
      </c>
      <c r="C527" s="207" t="s">
        <v>1551</v>
      </c>
      <c r="D527" s="207" t="s">
        <v>1188</v>
      </c>
      <c r="E527" s="207" t="s">
        <v>1108</v>
      </c>
      <c r="F527" s="208">
        <v>1102</v>
      </c>
      <c r="G527" s="208">
        <v>87.42</v>
      </c>
      <c r="H527" s="209">
        <v>71.86</v>
      </c>
      <c r="I527" s="210" t="s">
        <v>716</v>
      </c>
      <c r="J527" s="210" t="s">
        <v>110</v>
      </c>
    </row>
    <row r="528" spans="1:10" ht="14.4">
      <c r="A528" s="204">
        <v>526</v>
      </c>
      <c r="B528" s="207" t="s">
        <v>1456</v>
      </c>
      <c r="C528" s="207" t="s">
        <v>1552</v>
      </c>
      <c r="D528" s="207" t="s">
        <v>1188</v>
      </c>
      <c r="E528" s="207" t="s">
        <v>1108</v>
      </c>
      <c r="F528" s="208">
        <v>1103</v>
      </c>
      <c r="G528" s="208">
        <v>87.42</v>
      </c>
      <c r="H528" s="209">
        <v>71.86</v>
      </c>
      <c r="I528" s="210" t="s">
        <v>716</v>
      </c>
      <c r="J528" s="210" t="s">
        <v>110</v>
      </c>
    </row>
    <row r="529" spans="1:10" ht="14.4">
      <c r="A529" s="204">
        <v>527</v>
      </c>
      <c r="B529" s="207" t="s">
        <v>1456</v>
      </c>
      <c r="C529" s="207" t="s">
        <v>1553</v>
      </c>
      <c r="D529" s="207" t="s">
        <v>1040</v>
      </c>
      <c r="E529" s="207" t="s">
        <v>1108</v>
      </c>
      <c r="F529" s="208">
        <v>1104</v>
      </c>
      <c r="G529" s="208">
        <v>88.88</v>
      </c>
      <c r="H529" s="209">
        <v>73.06</v>
      </c>
      <c r="I529" s="204" t="s">
        <v>1042</v>
      </c>
      <c r="J529" s="204" t="s">
        <v>1043</v>
      </c>
    </row>
    <row r="530" spans="1:10" ht="14.4">
      <c r="A530" s="204">
        <v>528</v>
      </c>
      <c r="B530" s="207" t="s">
        <v>1456</v>
      </c>
      <c r="C530" s="207" t="s">
        <v>1554</v>
      </c>
      <c r="D530" s="207" t="s">
        <v>1051</v>
      </c>
      <c r="E530" s="207" t="s">
        <v>1108</v>
      </c>
      <c r="F530" s="208">
        <v>1201</v>
      </c>
      <c r="G530" s="208">
        <v>85.88</v>
      </c>
      <c r="H530" s="209">
        <v>70.59</v>
      </c>
      <c r="I530" s="204" t="s">
        <v>1042</v>
      </c>
      <c r="J530" s="210" t="s">
        <v>110</v>
      </c>
    </row>
    <row r="531" spans="1:10" ht="14.4">
      <c r="A531" s="204">
        <v>529</v>
      </c>
      <c r="B531" s="207" t="s">
        <v>1456</v>
      </c>
      <c r="C531" s="207" t="s">
        <v>1555</v>
      </c>
      <c r="D531" s="207" t="s">
        <v>1188</v>
      </c>
      <c r="E531" s="207" t="s">
        <v>1108</v>
      </c>
      <c r="F531" s="208">
        <v>1202</v>
      </c>
      <c r="G531" s="208">
        <v>87.42</v>
      </c>
      <c r="H531" s="209">
        <v>71.86</v>
      </c>
      <c r="I531" s="210" t="s">
        <v>716</v>
      </c>
      <c r="J531" s="210" t="s">
        <v>110</v>
      </c>
    </row>
    <row r="532" spans="1:10" ht="14.4">
      <c r="A532" s="204">
        <v>530</v>
      </c>
      <c r="B532" s="207" t="s">
        <v>1456</v>
      </c>
      <c r="C532" s="207" t="s">
        <v>1556</v>
      </c>
      <c r="D532" s="207" t="s">
        <v>1188</v>
      </c>
      <c r="E532" s="207" t="s">
        <v>1108</v>
      </c>
      <c r="F532" s="208">
        <v>1203</v>
      </c>
      <c r="G532" s="208">
        <v>87.42</v>
      </c>
      <c r="H532" s="209">
        <v>71.86</v>
      </c>
      <c r="I532" s="210" t="s">
        <v>716</v>
      </c>
      <c r="J532" s="210" t="s">
        <v>110</v>
      </c>
    </row>
    <row r="533" spans="1:10" ht="14.4">
      <c r="A533" s="204">
        <v>531</v>
      </c>
      <c r="B533" s="207" t="s">
        <v>1456</v>
      </c>
      <c r="C533" s="207" t="s">
        <v>1557</v>
      </c>
      <c r="D533" s="207" t="s">
        <v>1040</v>
      </c>
      <c r="E533" s="207" t="s">
        <v>1108</v>
      </c>
      <c r="F533" s="208">
        <v>1204</v>
      </c>
      <c r="G533" s="208">
        <v>88.88</v>
      </c>
      <c r="H533" s="209">
        <v>73.06</v>
      </c>
      <c r="I533" s="204" t="s">
        <v>1042</v>
      </c>
      <c r="J533" s="204" t="s">
        <v>1043</v>
      </c>
    </row>
    <row r="534" spans="1:10" ht="14.4">
      <c r="A534" s="204">
        <v>532</v>
      </c>
      <c r="B534" s="207" t="s">
        <v>1456</v>
      </c>
      <c r="C534" s="207" t="s">
        <v>1558</v>
      </c>
      <c r="D534" s="207" t="s">
        <v>1051</v>
      </c>
      <c r="E534" s="207" t="s">
        <v>1108</v>
      </c>
      <c r="F534" s="208">
        <v>1301</v>
      </c>
      <c r="G534" s="208">
        <v>85.88</v>
      </c>
      <c r="H534" s="209">
        <v>70.59</v>
      </c>
      <c r="I534" s="204" t="s">
        <v>1042</v>
      </c>
      <c r="J534" s="210" t="s">
        <v>110</v>
      </c>
    </row>
    <row r="535" spans="1:10" ht="14.4">
      <c r="A535" s="204">
        <v>533</v>
      </c>
      <c r="B535" s="207" t="s">
        <v>1456</v>
      </c>
      <c r="C535" s="207" t="s">
        <v>1559</v>
      </c>
      <c r="D535" s="207" t="s">
        <v>1188</v>
      </c>
      <c r="E535" s="207" t="s">
        <v>1108</v>
      </c>
      <c r="F535" s="208">
        <v>1302</v>
      </c>
      <c r="G535" s="208">
        <v>87.42</v>
      </c>
      <c r="H535" s="209">
        <v>71.86</v>
      </c>
      <c r="I535" s="210" t="s">
        <v>716</v>
      </c>
      <c r="J535" s="210" t="s">
        <v>110</v>
      </c>
    </row>
    <row r="536" spans="1:10" ht="14.4">
      <c r="A536" s="204">
        <v>534</v>
      </c>
      <c r="B536" s="207" t="s">
        <v>1456</v>
      </c>
      <c r="C536" s="207" t="s">
        <v>1560</v>
      </c>
      <c r="D536" s="207" t="s">
        <v>1188</v>
      </c>
      <c r="E536" s="207" t="s">
        <v>1108</v>
      </c>
      <c r="F536" s="208">
        <v>1303</v>
      </c>
      <c r="G536" s="208">
        <v>87.42</v>
      </c>
      <c r="H536" s="209">
        <v>71.86</v>
      </c>
      <c r="I536" s="210" t="s">
        <v>716</v>
      </c>
      <c r="J536" s="210" t="s">
        <v>110</v>
      </c>
    </row>
    <row r="537" spans="1:10" ht="14.4">
      <c r="A537" s="204">
        <v>535</v>
      </c>
      <c r="B537" s="207" t="s">
        <v>1456</v>
      </c>
      <c r="C537" s="207" t="s">
        <v>1561</v>
      </c>
      <c r="D537" s="207" t="s">
        <v>1040</v>
      </c>
      <c r="E537" s="207" t="s">
        <v>1108</v>
      </c>
      <c r="F537" s="208">
        <v>1304</v>
      </c>
      <c r="G537" s="208">
        <v>88.88</v>
      </c>
      <c r="H537" s="209">
        <v>73.06</v>
      </c>
      <c r="I537" s="204" t="s">
        <v>1042</v>
      </c>
      <c r="J537" s="204" t="s">
        <v>1043</v>
      </c>
    </row>
    <row r="538" spans="1:10" ht="14.4">
      <c r="A538" s="204">
        <v>536</v>
      </c>
      <c r="B538" s="207" t="s">
        <v>1456</v>
      </c>
      <c r="C538" s="207" t="s">
        <v>1562</v>
      </c>
      <c r="D538" s="207" t="s">
        <v>1051</v>
      </c>
      <c r="E538" s="207" t="s">
        <v>1108</v>
      </c>
      <c r="F538" s="208">
        <v>1401</v>
      </c>
      <c r="G538" s="208">
        <v>85.88</v>
      </c>
      <c r="H538" s="209">
        <v>70.59</v>
      </c>
      <c r="I538" s="204" t="s">
        <v>1042</v>
      </c>
      <c r="J538" s="210" t="s">
        <v>110</v>
      </c>
    </row>
    <row r="539" spans="1:10" ht="14.4">
      <c r="A539" s="204">
        <v>537</v>
      </c>
      <c r="B539" s="207" t="s">
        <v>1456</v>
      </c>
      <c r="C539" s="207" t="s">
        <v>1563</v>
      </c>
      <c r="D539" s="207" t="s">
        <v>1188</v>
      </c>
      <c r="E539" s="207" t="s">
        <v>1108</v>
      </c>
      <c r="F539" s="208">
        <v>1402</v>
      </c>
      <c r="G539" s="208">
        <v>87.42</v>
      </c>
      <c r="H539" s="209">
        <v>71.86</v>
      </c>
      <c r="I539" s="210" t="s">
        <v>716</v>
      </c>
      <c r="J539" s="210" t="s">
        <v>110</v>
      </c>
    </row>
    <row r="540" spans="1:10" ht="14.4">
      <c r="A540" s="204">
        <v>538</v>
      </c>
      <c r="B540" s="207" t="s">
        <v>1456</v>
      </c>
      <c r="C540" s="207" t="s">
        <v>1564</v>
      </c>
      <c r="D540" s="207" t="s">
        <v>1188</v>
      </c>
      <c r="E540" s="207" t="s">
        <v>1108</v>
      </c>
      <c r="F540" s="208">
        <v>1403</v>
      </c>
      <c r="G540" s="208">
        <v>87.42</v>
      </c>
      <c r="H540" s="209">
        <v>71.86</v>
      </c>
      <c r="I540" s="210" t="s">
        <v>716</v>
      </c>
      <c r="J540" s="210" t="s">
        <v>110</v>
      </c>
    </row>
    <row r="541" spans="1:10" ht="14.4">
      <c r="A541" s="204">
        <v>539</v>
      </c>
      <c r="B541" s="207" t="s">
        <v>1456</v>
      </c>
      <c r="C541" s="207" t="s">
        <v>1565</v>
      </c>
      <c r="D541" s="207" t="s">
        <v>1040</v>
      </c>
      <c r="E541" s="207" t="s">
        <v>1108</v>
      </c>
      <c r="F541" s="208">
        <v>1404</v>
      </c>
      <c r="G541" s="208">
        <v>88.88</v>
      </c>
      <c r="H541" s="209">
        <v>73.06</v>
      </c>
      <c r="I541" s="204" t="s">
        <v>1042</v>
      </c>
      <c r="J541" s="204" t="s">
        <v>1043</v>
      </c>
    </row>
    <row r="542" spans="1:10" ht="14.4">
      <c r="A542" s="204">
        <v>540</v>
      </c>
      <c r="B542" s="207" t="s">
        <v>1456</v>
      </c>
      <c r="C542" s="207" t="s">
        <v>1566</v>
      </c>
      <c r="D542" s="207" t="s">
        <v>1051</v>
      </c>
      <c r="E542" s="207" t="s">
        <v>1108</v>
      </c>
      <c r="F542" s="208">
        <v>1501</v>
      </c>
      <c r="G542" s="208">
        <v>85.88</v>
      </c>
      <c r="H542" s="209">
        <v>70.59</v>
      </c>
      <c r="I542" s="204" t="s">
        <v>1042</v>
      </c>
      <c r="J542" s="210" t="s">
        <v>110</v>
      </c>
    </row>
    <row r="543" spans="1:10" ht="14.4">
      <c r="A543" s="204">
        <v>541</v>
      </c>
      <c r="B543" s="207" t="s">
        <v>1456</v>
      </c>
      <c r="C543" s="207" t="s">
        <v>1567</v>
      </c>
      <c r="D543" s="207" t="s">
        <v>1188</v>
      </c>
      <c r="E543" s="207" t="s">
        <v>1108</v>
      </c>
      <c r="F543" s="208">
        <v>1502</v>
      </c>
      <c r="G543" s="208">
        <v>87.42</v>
      </c>
      <c r="H543" s="209">
        <v>71.86</v>
      </c>
      <c r="I543" s="210" t="s">
        <v>716</v>
      </c>
      <c r="J543" s="210" t="s">
        <v>110</v>
      </c>
    </row>
    <row r="544" spans="1:10" ht="14.4">
      <c r="A544" s="204">
        <v>542</v>
      </c>
      <c r="B544" s="207" t="s">
        <v>1456</v>
      </c>
      <c r="C544" s="207" t="s">
        <v>1568</v>
      </c>
      <c r="D544" s="207" t="s">
        <v>1188</v>
      </c>
      <c r="E544" s="207" t="s">
        <v>1108</v>
      </c>
      <c r="F544" s="208">
        <v>1503</v>
      </c>
      <c r="G544" s="208">
        <v>87.42</v>
      </c>
      <c r="H544" s="209">
        <v>71.86</v>
      </c>
      <c r="I544" s="210" t="s">
        <v>716</v>
      </c>
      <c r="J544" s="210" t="s">
        <v>110</v>
      </c>
    </row>
    <row r="545" spans="1:10" ht="14.4">
      <c r="A545" s="204">
        <v>543</v>
      </c>
      <c r="B545" s="207" t="s">
        <v>1456</v>
      </c>
      <c r="C545" s="207" t="s">
        <v>1569</v>
      </c>
      <c r="D545" s="207" t="s">
        <v>1040</v>
      </c>
      <c r="E545" s="207" t="s">
        <v>1108</v>
      </c>
      <c r="F545" s="208">
        <v>1504</v>
      </c>
      <c r="G545" s="208">
        <v>88.88</v>
      </c>
      <c r="H545" s="209">
        <v>73.06</v>
      </c>
      <c r="I545" s="204" t="s">
        <v>1042</v>
      </c>
      <c r="J545" s="204" t="s">
        <v>1043</v>
      </c>
    </row>
    <row r="546" spans="1:10" ht="14.4">
      <c r="A546" s="204">
        <v>544</v>
      </c>
      <c r="B546" s="207" t="s">
        <v>1570</v>
      </c>
      <c r="C546" s="207" t="s">
        <v>1571</v>
      </c>
      <c r="D546" s="207" t="s">
        <v>1040</v>
      </c>
      <c r="E546" s="207" t="s">
        <v>1041</v>
      </c>
      <c r="F546" s="208">
        <v>101</v>
      </c>
      <c r="G546" s="208">
        <v>88.61</v>
      </c>
      <c r="H546" s="209">
        <v>72.86</v>
      </c>
      <c r="I546" s="204" t="s">
        <v>1042</v>
      </c>
      <c r="J546" s="204" t="s">
        <v>1043</v>
      </c>
    </row>
    <row r="547" spans="1:10" ht="14.4">
      <c r="A547" s="204">
        <v>545</v>
      </c>
      <c r="B547" s="207" t="s">
        <v>1570</v>
      </c>
      <c r="C547" s="207" t="s">
        <v>1572</v>
      </c>
      <c r="D547" s="207" t="s">
        <v>1045</v>
      </c>
      <c r="E547" s="207" t="s">
        <v>1041</v>
      </c>
      <c r="F547" s="208">
        <v>102</v>
      </c>
      <c r="G547" s="208">
        <v>78.790000000000006</v>
      </c>
      <c r="H547" s="209">
        <v>64.78</v>
      </c>
      <c r="I547" s="210" t="s">
        <v>716</v>
      </c>
      <c r="J547" s="210" t="s">
        <v>110</v>
      </c>
    </row>
    <row r="548" spans="1:10" ht="14.4">
      <c r="A548" s="204">
        <v>546</v>
      </c>
      <c r="B548" s="207" t="s">
        <v>1570</v>
      </c>
      <c r="C548" s="207" t="s">
        <v>1573</v>
      </c>
      <c r="D548" s="207" t="s">
        <v>1047</v>
      </c>
      <c r="E548" s="207" t="s">
        <v>1041</v>
      </c>
      <c r="F548" s="208">
        <v>103</v>
      </c>
      <c r="G548" s="208">
        <v>44.44</v>
      </c>
      <c r="H548" s="209">
        <v>36.54</v>
      </c>
      <c r="I548" s="210" t="s">
        <v>716</v>
      </c>
      <c r="J548" s="210" t="s">
        <v>1048</v>
      </c>
    </row>
    <row r="549" spans="1:10" ht="14.4">
      <c r="A549" s="204">
        <v>547</v>
      </c>
      <c r="B549" s="207" t="s">
        <v>1570</v>
      </c>
      <c r="C549" s="207" t="s">
        <v>1574</v>
      </c>
      <c r="D549" s="207" t="s">
        <v>1047</v>
      </c>
      <c r="E549" s="207" t="s">
        <v>1041</v>
      </c>
      <c r="F549" s="208">
        <v>104</v>
      </c>
      <c r="G549" s="208">
        <v>44.44</v>
      </c>
      <c r="H549" s="209">
        <v>36.54</v>
      </c>
      <c r="I549" s="210" t="s">
        <v>716</v>
      </c>
      <c r="J549" s="210" t="s">
        <v>1048</v>
      </c>
    </row>
    <row r="550" spans="1:10" ht="14.4">
      <c r="A550" s="204">
        <v>548</v>
      </c>
      <c r="B550" s="207" t="s">
        <v>1570</v>
      </c>
      <c r="C550" s="207" t="s">
        <v>1575</v>
      </c>
      <c r="D550" s="207" t="s">
        <v>1045</v>
      </c>
      <c r="E550" s="207" t="s">
        <v>1041</v>
      </c>
      <c r="F550" s="208">
        <v>105</v>
      </c>
      <c r="G550" s="208">
        <v>78.790000000000006</v>
      </c>
      <c r="H550" s="209">
        <v>64.78</v>
      </c>
      <c r="I550" s="210" t="s">
        <v>716</v>
      </c>
      <c r="J550" s="210" t="s">
        <v>110</v>
      </c>
    </row>
    <row r="551" spans="1:10" ht="14.4">
      <c r="A551" s="204">
        <v>549</v>
      </c>
      <c r="B551" s="207" t="s">
        <v>1570</v>
      </c>
      <c r="C551" s="207" t="s">
        <v>1576</v>
      </c>
      <c r="D551" s="207" t="s">
        <v>1051</v>
      </c>
      <c r="E551" s="207" t="s">
        <v>1041</v>
      </c>
      <c r="F551" s="208">
        <v>106</v>
      </c>
      <c r="G551" s="208">
        <v>85.95</v>
      </c>
      <c r="H551" s="209">
        <v>70.67</v>
      </c>
      <c r="I551" s="204" t="s">
        <v>1042</v>
      </c>
      <c r="J551" s="210" t="s">
        <v>110</v>
      </c>
    </row>
    <row r="552" spans="1:10" ht="14.4">
      <c r="A552" s="204">
        <v>550</v>
      </c>
      <c r="B552" s="207" t="s">
        <v>1570</v>
      </c>
      <c r="C552" s="207" t="s">
        <v>1577</v>
      </c>
      <c r="D552" s="207" t="s">
        <v>1040</v>
      </c>
      <c r="E552" s="207" t="s">
        <v>1041</v>
      </c>
      <c r="F552" s="208">
        <v>201</v>
      </c>
      <c r="G552" s="208">
        <v>88.89</v>
      </c>
      <c r="H552" s="209">
        <v>73.09</v>
      </c>
      <c r="I552" s="204" t="s">
        <v>1042</v>
      </c>
      <c r="J552" s="204" t="s">
        <v>1043</v>
      </c>
    </row>
    <row r="553" spans="1:10" ht="14.4">
      <c r="A553" s="204">
        <v>551</v>
      </c>
      <c r="B553" s="207" t="s">
        <v>1570</v>
      </c>
      <c r="C553" s="207" t="s">
        <v>1578</v>
      </c>
      <c r="D553" s="207" t="s">
        <v>1045</v>
      </c>
      <c r="E553" s="207" t="s">
        <v>1041</v>
      </c>
      <c r="F553" s="208">
        <v>202</v>
      </c>
      <c r="G553" s="208">
        <v>78.790000000000006</v>
      </c>
      <c r="H553" s="209">
        <v>64.78</v>
      </c>
      <c r="I553" s="210" t="s">
        <v>716</v>
      </c>
      <c r="J553" s="210" t="s">
        <v>110</v>
      </c>
    </row>
    <row r="554" spans="1:10" ht="14.4">
      <c r="A554" s="204">
        <v>552</v>
      </c>
      <c r="B554" s="207" t="s">
        <v>1570</v>
      </c>
      <c r="C554" s="207" t="s">
        <v>1579</v>
      </c>
      <c r="D554" s="207" t="s">
        <v>1047</v>
      </c>
      <c r="E554" s="207" t="s">
        <v>1041</v>
      </c>
      <c r="F554" s="208">
        <v>203</v>
      </c>
      <c r="G554" s="208">
        <v>44.44</v>
      </c>
      <c r="H554" s="209">
        <v>36.54</v>
      </c>
      <c r="I554" s="210" t="s">
        <v>716</v>
      </c>
      <c r="J554" s="210" t="s">
        <v>1048</v>
      </c>
    </row>
    <row r="555" spans="1:10" ht="14.4">
      <c r="A555" s="204">
        <v>553</v>
      </c>
      <c r="B555" s="207" t="s">
        <v>1570</v>
      </c>
      <c r="C555" s="207" t="s">
        <v>1580</v>
      </c>
      <c r="D555" s="207" t="s">
        <v>1047</v>
      </c>
      <c r="E555" s="207" t="s">
        <v>1041</v>
      </c>
      <c r="F555" s="208">
        <v>204</v>
      </c>
      <c r="G555" s="208">
        <v>44.44</v>
      </c>
      <c r="H555" s="209">
        <v>36.54</v>
      </c>
      <c r="I555" s="210" t="s">
        <v>716</v>
      </c>
      <c r="J555" s="210" t="s">
        <v>1048</v>
      </c>
    </row>
    <row r="556" spans="1:10" ht="14.4">
      <c r="A556" s="204">
        <v>554</v>
      </c>
      <c r="B556" s="207" t="s">
        <v>1570</v>
      </c>
      <c r="C556" s="207" t="s">
        <v>1581</v>
      </c>
      <c r="D556" s="207" t="s">
        <v>1045</v>
      </c>
      <c r="E556" s="207" t="s">
        <v>1041</v>
      </c>
      <c r="F556" s="208">
        <v>205</v>
      </c>
      <c r="G556" s="208">
        <v>78.790000000000006</v>
      </c>
      <c r="H556" s="209">
        <v>64.78</v>
      </c>
      <c r="I556" s="210" t="s">
        <v>716</v>
      </c>
      <c r="J556" s="210" t="s">
        <v>110</v>
      </c>
    </row>
    <row r="557" spans="1:10" ht="14.4">
      <c r="A557" s="204">
        <v>555</v>
      </c>
      <c r="B557" s="207" t="s">
        <v>1570</v>
      </c>
      <c r="C557" s="207" t="s">
        <v>1582</v>
      </c>
      <c r="D557" s="207" t="s">
        <v>1051</v>
      </c>
      <c r="E557" s="207" t="s">
        <v>1041</v>
      </c>
      <c r="F557" s="208">
        <v>206</v>
      </c>
      <c r="G557" s="208">
        <v>85.95</v>
      </c>
      <c r="H557" s="209">
        <v>70.67</v>
      </c>
      <c r="I557" s="204" t="s">
        <v>1042</v>
      </c>
      <c r="J557" s="210" t="s">
        <v>110</v>
      </c>
    </row>
    <row r="558" spans="1:10" ht="14.4">
      <c r="A558" s="204">
        <v>556</v>
      </c>
      <c r="B558" s="207" t="s">
        <v>1570</v>
      </c>
      <c r="C558" s="207" t="s">
        <v>1583</v>
      </c>
      <c r="D558" s="207" t="s">
        <v>1040</v>
      </c>
      <c r="E558" s="207" t="s">
        <v>1041</v>
      </c>
      <c r="F558" s="208">
        <v>301</v>
      </c>
      <c r="G558" s="208">
        <v>88.89</v>
      </c>
      <c r="H558" s="209">
        <v>73.09</v>
      </c>
      <c r="I558" s="204" t="s">
        <v>1042</v>
      </c>
      <c r="J558" s="204" t="s">
        <v>1043</v>
      </c>
    </row>
    <row r="559" spans="1:10" ht="14.4">
      <c r="A559" s="204">
        <v>557</v>
      </c>
      <c r="B559" s="207" t="s">
        <v>1570</v>
      </c>
      <c r="C559" s="207" t="s">
        <v>1584</v>
      </c>
      <c r="D559" s="207" t="s">
        <v>1045</v>
      </c>
      <c r="E559" s="207" t="s">
        <v>1041</v>
      </c>
      <c r="F559" s="208">
        <v>302</v>
      </c>
      <c r="G559" s="208">
        <v>78.790000000000006</v>
      </c>
      <c r="H559" s="209">
        <v>64.78</v>
      </c>
      <c r="I559" s="210" t="s">
        <v>716</v>
      </c>
      <c r="J559" s="210" t="s">
        <v>110</v>
      </c>
    </row>
    <row r="560" spans="1:10" ht="14.4">
      <c r="A560" s="204">
        <v>558</v>
      </c>
      <c r="B560" s="207" t="s">
        <v>1570</v>
      </c>
      <c r="C560" s="207" t="s">
        <v>1585</v>
      </c>
      <c r="D560" s="207" t="s">
        <v>1047</v>
      </c>
      <c r="E560" s="207" t="s">
        <v>1041</v>
      </c>
      <c r="F560" s="208">
        <v>303</v>
      </c>
      <c r="G560" s="208">
        <v>44.44</v>
      </c>
      <c r="H560" s="209">
        <v>36.54</v>
      </c>
      <c r="I560" s="210" t="s">
        <v>716</v>
      </c>
      <c r="J560" s="210" t="s">
        <v>1048</v>
      </c>
    </row>
    <row r="561" spans="1:10" ht="14.4">
      <c r="A561" s="204">
        <v>559</v>
      </c>
      <c r="B561" s="207" t="s">
        <v>1570</v>
      </c>
      <c r="C561" s="207" t="s">
        <v>1586</v>
      </c>
      <c r="D561" s="207" t="s">
        <v>1047</v>
      </c>
      <c r="E561" s="207" t="s">
        <v>1041</v>
      </c>
      <c r="F561" s="208">
        <v>304</v>
      </c>
      <c r="G561" s="208">
        <v>44.44</v>
      </c>
      <c r="H561" s="209">
        <v>36.54</v>
      </c>
      <c r="I561" s="210" t="s">
        <v>716</v>
      </c>
      <c r="J561" s="210" t="s">
        <v>1048</v>
      </c>
    </row>
    <row r="562" spans="1:10" ht="14.4">
      <c r="A562" s="204">
        <v>560</v>
      </c>
      <c r="B562" s="207" t="s">
        <v>1570</v>
      </c>
      <c r="C562" s="207" t="s">
        <v>1587</v>
      </c>
      <c r="D562" s="207" t="s">
        <v>1045</v>
      </c>
      <c r="E562" s="207" t="s">
        <v>1041</v>
      </c>
      <c r="F562" s="208">
        <v>305</v>
      </c>
      <c r="G562" s="208">
        <v>78.790000000000006</v>
      </c>
      <c r="H562" s="209">
        <v>64.78</v>
      </c>
      <c r="I562" s="210" t="s">
        <v>716</v>
      </c>
      <c r="J562" s="210" t="s">
        <v>110</v>
      </c>
    </row>
    <row r="563" spans="1:10" ht="14.4">
      <c r="A563" s="204">
        <v>561</v>
      </c>
      <c r="B563" s="207" t="s">
        <v>1570</v>
      </c>
      <c r="C563" s="207" t="s">
        <v>1588</v>
      </c>
      <c r="D563" s="207" t="s">
        <v>1051</v>
      </c>
      <c r="E563" s="207" t="s">
        <v>1041</v>
      </c>
      <c r="F563" s="208">
        <v>306</v>
      </c>
      <c r="G563" s="208">
        <v>85.95</v>
      </c>
      <c r="H563" s="209">
        <v>70.67</v>
      </c>
      <c r="I563" s="204" t="s">
        <v>1042</v>
      </c>
      <c r="J563" s="210" t="s">
        <v>110</v>
      </c>
    </row>
    <row r="564" spans="1:10" ht="14.4">
      <c r="A564" s="204">
        <v>562</v>
      </c>
      <c r="B564" s="207" t="s">
        <v>1570</v>
      </c>
      <c r="C564" s="207" t="s">
        <v>1589</v>
      </c>
      <c r="D564" s="207" t="s">
        <v>1040</v>
      </c>
      <c r="E564" s="207" t="s">
        <v>1041</v>
      </c>
      <c r="F564" s="208">
        <v>401</v>
      </c>
      <c r="G564" s="208">
        <v>88.89</v>
      </c>
      <c r="H564" s="209">
        <v>73.09</v>
      </c>
      <c r="I564" s="204" t="s">
        <v>1042</v>
      </c>
      <c r="J564" s="204" t="s">
        <v>1043</v>
      </c>
    </row>
    <row r="565" spans="1:10" ht="14.4">
      <c r="A565" s="204">
        <v>563</v>
      </c>
      <c r="B565" s="207" t="s">
        <v>1570</v>
      </c>
      <c r="C565" s="207" t="s">
        <v>1590</v>
      </c>
      <c r="D565" s="207" t="s">
        <v>1045</v>
      </c>
      <c r="E565" s="207" t="s">
        <v>1041</v>
      </c>
      <c r="F565" s="208">
        <v>402</v>
      </c>
      <c r="G565" s="208">
        <v>78.790000000000006</v>
      </c>
      <c r="H565" s="209">
        <v>64.78</v>
      </c>
      <c r="I565" s="210" t="s">
        <v>716</v>
      </c>
      <c r="J565" s="210" t="s">
        <v>110</v>
      </c>
    </row>
    <row r="566" spans="1:10" ht="14.4">
      <c r="A566" s="204">
        <v>564</v>
      </c>
      <c r="B566" s="207" t="s">
        <v>1570</v>
      </c>
      <c r="C566" s="207" t="s">
        <v>1591</v>
      </c>
      <c r="D566" s="207" t="s">
        <v>1047</v>
      </c>
      <c r="E566" s="207" t="s">
        <v>1041</v>
      </c>
      <c r="F566" s="208">
        <v>403</v>
      </c>
      <c r="G566" s="208">
        <v>44.44</v>
      </c>
      <c r="H566" s="209">
        <v>36.54</v>
      </c>
      <c r="I566" s="210" t="s">
        <v>716</v>
      </c>
      <c r="J566" s="210" t="s">
        <v>1048</v>
      </c>
    </row>
    <row r="567" spans="1:10" ht="14.4">
      <c r="A567" s="204">
        <v>565</v>
      </c>
      <c r="B567" s="207" t="s">
        <v>1570</v>
      </c>
      <c r="C567" s="207" t="s">
        <v>1592</v>
      </c>
      <c r="D567" s="207" t="s">
        <v>1047</v>
      </c>
      <c r="E567" s="207" t="s">
        <v>1041</v>
      </c>
      <c r="F567" s="208">
        <v>404</v>
      </c>
      <c r="G567" s="208">
        <v>44.44</v>
      </c>
      <c r="H567" s="209">
        <v>36.54</v>
      </c>
      <c r="I567" s="210" t="s">
        <v>716</v>
      </c>
      <c r="J567" s="210" t="s">
        <v>1048</v>
      </c>
    </row>
    <row r="568" spans="1:10" ht="14.4">
      <c r="A568" s="204">
        <v>566</v>
      </c>
      <c r="B568" s="207" t="s">
        <v>1570</v>
      </c>
      <c r="C568" s="207" t="s">
        <v>1593</v>
      </c>
      <c r="D568" s="207" t="s">
        <v>1045</v>
      </c>
      <c r="E568" s="207" t="s">
        <v>1041</v>
      </c>
      <c r="F568" s="208">
        <v>405</v>
      </c>
      <c r="G568" s="208">
        <v>78.790000000000006</v>
      </c>
      <c r="H568" s="209">
        <v>64.78</v>
      </c>
      <c r="I568" s="210" t="s">
        <v>716</v>
      </c>
      <c r="J568" s="210" t="s">
        <v>110</v>
      </c>
    </row>
    <row r="569" spans="1:10" ht="14.4">
      <c r="A569" s="204">
        <v>567</v>
      </c>
      <c r="B569" s="207" t="s">
        <v>1570</v>
      </c>
      <c r="C569" s="207" t="s">
        <v>1594</v>
      </c>
      <c r="D569" s="207" t="s">
        <v>1051</v>
      </c>
      <c r="E569" s="207" t="s">
        <v>1041</v>
      </c>
      <c r="F569" s="208">
        <v>406</v>
      </c>
      <c r="G569" s="208">
        <v>85.95</v>
      </c>
      <c r="H569" s="209">
        <v>70.67</v>
      </c>
      <c r="I569" s="204" t="s">
        <v>1042</v>
      </c>
      <c r="J569" s="210" t="s">
        <v>110</v>
      </c>
    </row>
    <row r="570" spans="1:10" ht="14.4">
      <c r="A570" s="204">
        <v>568</v>
      </c>
      <c r="B570" s="207" t="s">
        <v>1570</v>
      </c>
      <c r="C570" s="207" t="s">
        <v>1595</v>
      </c>
      <c r="D570" s="207" t="s">
        <v>1040</v>
      </c>
      <c r="E570" s="207" t="s">
        <v>1041</v>
      </c>
      <c r="F570" s="208">
        <v>501</v>
      </c>
      <c r="G570" s="208">
        <v>88.89</v>
      </c>
      <c r="H570" s="209">
        <v>73.09</v>
      </c>
      <c r="I570" s="204" t="s">
        <v>1042</v>
      </c>
      <c r="J570" s="204" t="s">
        <v>1043</v>
      </c>
    </row>
    <row r="571" spans="1:10" ht="14.4">
      <c r="A571" s="204">
        <v>569</v>
      </c>
      <c r="B571" s="207" t="s">
        <v>1570</v>
      </c>
      <c r="C571" s="207" t="s">
        <v>1596</v>
      </c>
      <c r="D571" s="207" t="s">
        <v>1045</v>
      </c>
      <c r="E571" s="207" t="s">
        <v>1041</v>
      </c>
      <c r="F571" s="208">
        <v>502</v>
      </c>
      <c r="G571" s="208">
        <v>78.790000000000006</v>
      </c>
      <c r="H571" s="209">
        <v>64.78</v>
      </c>
      <c r="I571" s="210" t="s">
        <v>716</v>
      </c>
      <c r="J571" s="210" t="s">
        <v>110</v>
      </c>
    </row>
    <row r="572" spans="1:10" ht="14.4">
      <c r="A572" s="204">
        <v>570</v>
      </c>
      <c r="B572" s="207" t="s">
        <v>1570</v>
      </c>
      <c r="C572" s="207" t="s">
        <v>1597</v>
      </c>
      <c r="D572" s="207" t="s">
        <v>1047</v>
      </c>
      <c r="E572" s="207" t="s">
        <v>1041</v>
      </c>
      <c r="F572" s="208">
        <v>503</v>
      </c>
      <c r="G572" s="208">
        <v>44.44</v>
      </c>
      <c r="H572" s="209">
        <v>36.54</v>
      </c>
      <c r="I572" s="210" t="s">
        <v>716</v>
      </c>
      <c r="J572" s="210" t="s">
        <v>1048</v>
      </c>
    </row>
    <row r="573" spans="1:10" ht="14.4">
      <c r="A573" s="204">
        <v>571</v>
      </c>
      <c r="B573" s="207" t="s">
        <v>1570</v>
      </c>
      <c r="C573" s="207" t="s">
        <v>1598</v>
      </c>
      <c r="D573" s="207" t="s">
        <v>1047</v>
      </c>
      <c r="E573" s="207" t="s">
        <v>1041</v>
      </c>
      <c r="F573" s="208">
        <v>504</v>
      </c>
      <c r="G573" s="208">
        <v>44.44</v>
      </c>
      <c r="H573" s="209">
        <v>36.54</v>
      </c>
      <c r="I573" s="210" t="s">
        <v>716</v>
      </c>
      <c r="J573" s="210" t="s">
        <v>1048</v>
      </c>
    </row>
    <row r="574" spans="1:10" ht="14.4">
      <c r="A574" s="204">
        <v>572</v>
      </c>
      <c r="B574" s="207" t="s">
        <v>1570</v>
      </c>
      <c r="C574" s="207" t="s">
        <v>1599</v>
      </c>
      <c r="D574" s="207" t="s">
        <v>1045</v>
      </c>
      <c r="E574" s="207" t="s">
        <v>1041</v>
      </c>
      <c r="F574" s="208">
        <v>505</v>
      </c>
      <c r="G574" s="208">
        <v>78.790000000000006</v>
      </c>
      <c r="H574" s="209">
        <v>64.78</v>
      </c>
      <c r="I574" s="210" t="s">
        <v>716</v>
      </c>
      <c r="J574" s="210" t="s">
        <v>110</v>
      </c>
    </row>
    <row r="575" spans="1:10" ht="14.4">
      <c r="A575" s="204">
        <v>573</v>
      </c>
      <c r="B575" s="207" t="s">
        <v>1570</v>
      </c>
      <c r="C575" s="207" t="s">
        <v>1600</v>
      </c>
      <c r="D575" s="207" t="s">
        <v>1051</v>
      </c>
      <c r="E575" s="207" t="s">
        <v>1041</v>
      </c>
      <c r="F575" s="208">
        <v>506</v>
      </c>
      <c r="G575" s="208">
        <v>85.95</v>
      </c>
      <c r="H575" s="209">
        <v>70.67</v>
      </c>
      <c r="I575" s="204" t="s">
        <v>1042</v>
      </c>
      <c r="J575" s="210" t="s">
        <v>110</v>
      </c>
    </row>
    <row r="576" spans="1:10" ht="14.4">
      <c r="A576" s="204">
        <v>574</v>
      </c>
      <c r="B576" s="207" t="s">
        <v>1570</v>
      </c>
      <c r="C576" s="207" t="s">
        <v>1601</v>
      </c>
      <c r="D576" s="207" t="s">
        <v>1040</v>
      </c>
      <c r="E576" s="207" t="s">
        <v>1041</v>
      </c>
      <c r="F576" s="208">
        <v>601</v>
      </c>
      <c r="G576" s="208">
        <v>88.89</v>
      </c>
      <c r="H576" s="209">
        <v>73.09</v>
      </c>
      <c r="I576" s="204" t="s">
        <v>1042</v>
      </c>
      <c r="J576" s="204" t="s">
        <v>1043</v>
      </c>
    </row>
    <row r="577" spans="1:10" ht="14.4">
      <c r="A577" s="204">
        <v>575</v>
      </c>
      <c r="B577" s="207" t="s">
        <v>1570</v>
      </c>
      <c r="C577" s="207" t="s">
        <v>1602</v>
      </c>
      <c r="D577" s="207" t="s">
        <v>1045</v>
      </c>
      <c r="E577" s="207" t="s">
        <v>1041</v>
      </c>
      <c r="F577" s="208">
        <v>602</v>
      </c>
      <c r="G577" s="208">
        <v>78.790000000000006</v>
      </c>
      <c r="H577" s="209">
        <v>64.78</v>
      </c>
      <c r="I577" s="210" t="s">
        <v>716</v>
      </c>
      <c r="J577" s="210" t="s">
        <v>110</v>
      </c>
    </row>
    <row r="578" spans="1:10" ht="14.4">
      <c r="A578" s="204">
        <v>576</v>
      </c>
      <c r="B578" s="207" t="s">
        <v>1570</v>
      </c>
      <c r="C578" s="207" t="s">
        <v>1603</v>
      </c>
      <c r="D578" s="207" t="s">
        <v>1047</v>
      </c>
      <c r="E578" s="207" t="s">
        <v>1041</v>
      </c>
      <c r="F578" s="208">
        <v>603</v>
      </c>
      <c r="G578" s="208">
        <v>44.44</v>
      </c>
      <c r="H578" s="209">
        <v>36.54</v>
      </c>
      <c r="I578" s="210" t="s">
        <v>716</v>
      </c>
      <c r="J578" s="210" t="s">
        <v>1048</v>
      </c>
    </row>
    <row r="579" spans="1:10" ht="14.4">
      <c r="A579" s="204">
        <v>577</v>
      </c>
      <c r="B579" s="207" t="s">
        <v>1570</v>
      </c>
      <c r="C579" s="207" t="s">
        <v>1604</v>
      </c>
      <c r="D579" s="207" t="s">
        <v>1047</v>
      </c>
      <c r="E579" s="207" t="s">
        <v>1041</v>
      </c>
      <c r="F579" s="208">
        <v>604</v>
      </c>
      <c r="G579" s="208">
        <v>44.44</v>
      </c>
      <c r="H579" s="209">
        <v>36.54</v>
      </c>
      <c r="I579" s="210" t="s">
        <v>716</v>
      </c>
      <c r="J579" s="210" t="s">
        <v>1048</v>
      </c>
    </row>
    <row r="580" spans="1:10" ht="14.4">
      <c r="A580" s="204">
        <v>578</v>
      </c>
      <c r="B580" s="207" t="s">
        <v>1570</v>
      </c>
      <c r="C580" s="207" t="s">
        <v>1605</v>
      </c>
      <c r="D580" s="207" t="s">
        <v>1045</v>
      </c>
      <c r="E580" s="207" t="s">
        <v>1041</v>
      </c>
      <c r="F580" s="208">
        <v>605</v>
      </c>
      <c r="G580" s="208">
        <v>78.790000000000006</v>
      </c>
      <c r="H580" s="209">
        <v>64.78</v>
      </c>
      <c r="I580" s="210" t="s">
        <v>716</v>
      </c>
      <c r="J580" s="210" t="s">
        <v>110</v>
      </c>
    </row>
    <row r="581" spans="1:10" ht="14.4">
      <c r="A581" s="204">
        <v>579</v>
      </c>
      <c r="B581" s="207" t="s">
        <v>1570</v>
      </c>
      <c r="C581" s="207" t="s">
        <v>1606</v>
      </c>
      <c r="D581" s="207" t="s">
        <v>1051</v>
      </c>
      <c r="E581" s="207" t="s">
        <v>1041</v>
      </c>
      <c r="F581" s="208">
        <v>606</v>
      </c>
      <c r="G581" s="208">
        <v>85.95</v>
      </c>
      <c r="H581" s="209">
        <v>70.67</v>
      </c>
      <c r="I581" s="204" t="s">
        <v>1042</v>
      </c>
      <c r="J581" s="210" t="s">
        <v>110</v>
      </c>
    </row>
    <row r="582" spans="1:10" ht="14.4">
      <c r="A582" s="204">
        <v>580</v>
      </c>
      <c r="B582" s="207" t="s">
        <v>1570</v>
      </c>
      <c r="C582" s="207" t="s">
        <v>1607</v>
      </c>
      <c r="D582" s="207" t="s">
        <v>1040</v>
      </c>
      <c r="E582" s="207" t="s">
        <v>1041</v>
      </c>
      <c r="F582" s="208">
        <v>701</v>
      </c>
      <c r="G582" s="208">
        <v>88.89</v>
      </c>
      <c r="H582" s="209">
        <v>73.09</v>
      </c>
      <c r="I582" s="204" t="s">
        <v>1042</v>
      </c>
      <c r="J582" s="204" t="s">
        <v>1043</v>
      </c>
    </row>
    <row r="583" spans="1:10" ht="14.4">
      <c r="A583" s="204">
        <v>581</v>
      </c>
      <c r="B583" s="207" t="s">
        <v>1570</v>
      </c>
      <c r="C583" s="207" t="s">
        <v>1608</v>
      </c>
      <c r="D583" s="207" t="s">
        <v>1045</v>
      </c>
      <c r="E583" s="207" t="s">
        <v>1041</v>
      </c>
      <c r="F583" s="208">
        <v>702</v>
      </c>
      <c r="G583" s="208">
        <v>78.790000000000006</v>
      </c>
      <c r="H583" s="209">
        <v>64.78</v>
      </c>
      <c r="I583" s="210" t="s">
        <v>716</v>
      </c>
      <c r="J583" s="210" t="s">
        <v>110</v>
      </c>
    </row>
    <row r="584" spans="1:10" ht="14.4">
      <c r="A584" s="204">
        <v>582</v>
      </c>
      <c r="B584" s="207" t="s">
        <v>1570</v>
      </c>
      <c r="C584" s="207" t="s">
        <v>1609</v>
      </c>
      <c r="D584" s="207" t="s">
        <v>1047</v>
      </c>
      <c r="E584" s="207" t="s">
        <v>1041</v>
      </c>
      <c r="F584" s="208">
        <v>703</v>
      </c>
      <c r="G584" s="208">
        <v>44.44</v>
      </c>
      <c r="H584" s="209">
        <v>36.54</v>
      </c>
      <c r="I584" s="210" t="s">
        <v>716</v>
      </c>
      <c r="J584" s="210" t="s">
        <v>1048</v>
      </c>
    </row>
    <row r="585" spans="1:10" ht="14.4">
      <c r="A585" s="204">
        <v>583</v>
      </c>
      <c r="B585" s="207" t="s">
        <v>1570</v>
      </c>
      <c r="C585" s="207" t="s">
        <v>1610</v>
      </c>
      <c r="D585" s="207" t="s">
        <v>1047</v>
      </c>
      <c r="E585" s="207" t="s">
        <v>1041</v>
      </c>
      <c r="F585" s="208">
        <v>704</v>
      </c>
      <c r="G585" s="208">
        <v>44.44</v>
      </c>
      <c r="H585" s="209">
        <v>36.54</v>
      </c>
      <c r="I585" s="210" t="s">
        <v>716</v>
      </c>
      <c r="J585" s="210" t="s">
        <v>1048</v>
      </c>
    </row>
    <row r="586" spans="1:10" ht="14.4">
      <c r="A586" s="204">
        <v>584</v>
      </c>
      <c r="B586" s="207" t="s">
        <v>1570</v>
      </c>
      <c r="C586" s="207" t="s">
        <v>1611</v>
      </c>
      <c r="D586" s="207" t="s">
        <v>1045</v>
      </c>
      <c r="E586" s="207" t="s">
        <v>1041</v>
      </c>
      <c r="F586" s="208">
        <v>705</v>
      </c>
      <c r="G586" s="208">
        <v>78.790000000000006</v>
      </c>
      <c r="H586" s="209">
        <v>64.78</v>
      </c>
      <c r="I586" s="210" t="s">
        <v>716</v>
      </c>
      <c r="J586" s="210" t="s">
        <v>110</v>
      </c>
    </row>
    <row r="587" spans="1:10" ht="14.4">
      <c r="A587" s="204">
        <v>585</v>
      </c>
      <c r="B587" s="207" t="s">
        <v>1570</v>
      </c>
      <c r="C587" s="207" t="s">
        <v>1612</v>
      </c>
      <c r="D587" s="207" t="s">
        <v>1051</v>
      </c>
      <c r="E587" s="207" t="s">
        <v>1041</v>
      </c>
      <c r="F587" s="208">
        <v>706</v>
      </c>
      <c r="G587" s="208">
        <v>85.95</v>
      </c>
      <c r="H587" s="209">
        <v>70.67</v>
      </c>
      <c r="I587" s="204" t="s">
        <v>1042</v>
      </c>
      <c r="J587" s="210" t="s">
        <v>110</v>
      </c>
    </row>
    <row r="588" spans="1:10" ht="14.4">
      <c r="A588" s="204">
        <v>586</v>
      </c>
      <c r="B588" s="207" t="s">
        <v>1570</v>
      </c>
      <c r="C588" s="207" t="s">
        <v>1613</v>
      </c>
      <c r="D588" s="207" t="s">
        <v>1040</v>
      </c>
      <c r="E588" s="207" t="s">
        <v>1041</v>
      </c>
      <c r="F588" s="208">
        <v>801</v>
      </c>
      <c r="G588" s="208">
        <v>88.89</v>
      </c>
      <c r="H588" s="209">
        <v>73.09</v>
      </c>
      <c r="I588" s="204" t="s">
        <v>1042</v>
      </c>
      <c r="J588" s="204" t="s">
        <v>1043</v>
      </c>
    </row>
    <row r="589" spans="1:10" ht="14.4">
      <c r="A589" s="204">
        <v>587</v>
      </c>
      <c r="B589" s="207" t="s">
        <v>1570</v>
      </c>
      <c r="C589" s="207" t="s">
        <v>1614</v>
      </c>
      <c r="D589" s="207" t="s">
        <v>1045</v>
      </c>
      <c r="E589" s="207" t="s">
        <v>1041</v>
      </c>
      <c r="F589" s="208">
        <v>802</v>
      </c>
      <c r="G589" s="208">
        <v>78.790000000000006</v>
      </c>
      <c r="H589" s="209">
        <v>64.78</v>
      </c>
      <c r="I589" s="210" t="s">
        <v>716</v>
      </c>
      <c r="J589" s="210" t="s">
        <v>110</v>
      </c>
    </row>
    <row r="590" spans="1:10" ht="14.4">
      <c r="A590" s="204">
        <v>588</v>
      </c>
      <c r="B590" s="207" t="s">
        <v>1570</v>
      </c>
      <c r="C590" s="207" t="s">
        <v>1615</v>
      </c>
      <c r="D590" s="207" t="s">
        <v>1047</v>
      </c>
      <c r="E590" s="207" t="s">
        <v>1041</v>
      </c>
      <c r="F590" s="208">
        <v>803</v>
      </c>
      <c r="G590" s="208">
        <v>44.44</v>
      </c>
      <c r="H590" s="209">
        <v>36.54</v>
      </c>
      <c r="I590" s="210" t="s">
        <v>716</v>
      </c>
      <c r="J590" s="210" t="s">
        <v>1048</v>
      </c>
    </row>
    <row r="591" spans="1:10" ht="14.4">
      <c r="A591" s="204">
        <v>589</v>
      </c>
      <c r="B591" s="207" t="s">
        <v>1570</v>
      </c>
      <c r="C591" s="207" t="s">
        <v>1616</v>
      </c>
      <c r="D591" s="207" t="s">
        <v>1047</v>
      </c>
      <c r="E591" s="207" t="s">
        <v>1041</v>
      </c>
      <c r="F591" s="208">
        <v>804</v>
      </c>
      <c r="G591" s="208">
        <v>44.44</v>
      </c>
      <c r="H591" s="209">
        <v>36.54</v>
      </c>
      <c r="I591" s="210" t="s">
        <v>716</v>
      </c>
      <c r="J591" s="210" t="s">
        <v>1048</v>
      </c>
    </row>
    <row r="592" spans="1:10" ht="14.4">
      <c r="A592" s="204">
        <v>590</v>
      </c>
      <c r="B592" s="207" t="s">
        <v>1570</v>
      </c>
      <c r="C592" s="207" t="s">
        <v>1617</v>
      </c>
      <c r="D592" s="207" t="s">
        <v>1045</v>
      </c>
      <c r="E592" s="207" t="s">
        <v>1041</v>
      </c>
      <c r="F592" s="208">
        <v>805</v>
      </c>
      <c r="G592" s="208">
        <v>78.790000000000006</v>
      </c>
      <c r="H592" s="209">
        <v>64.78</v>
      </c>
      <c r="I592" s="210" t="s">
        <v>716</v>
      </c>
      <c r="J592" s="210" t="s">
        <v>110</v>
      </c>
    </row>
    <row r="593" spans="1:10" ht="14.4">
      <c r="A593" s="204">
        <v>591</v>
      </c>
      <c r="B593" s="207" t="s">
        <v>1570</v>
      </c>
      <c r="C593" s="207" t="s">
        <v>1618</v>
      </c>
      <c r="D593" s="207" t="s">
        <v>1051</v>
      </c>
      <c r="E593" s="207" t="s">
        <v>1041</v>
      </c>
      <c r="F593" s="208">
        <v>806</v>
      </c>
      <c r="G593" s="208">
        <v>85.95</v>
      </c>
      <c r="H593" s="209">
        <v>70.67</v>
      </c>
      <c r="I593" s="204" t="s">
        <v>1042</v>
      </c>
      <c r="J593" s="210" t="s">
        <v>110</v>
      </c>
    </row>
    <row r="594" spans="1:10" ht="14.4">
      <c r="A594" s="204">
        <v>592</v>
      </c>
      <c r="B594" s="207" t="s">
        <v>1570</v>
      </c>
      <c r="C594" s="207" t="s">
        <v>1619</v>
      </c>
      <c r="D594" s="207" t="s">
        <v>1040</v>
      </c>
      <c r="E594" s="207" t="s">
        <v>1041</v>
      </c>
      <c r="F594" s="208">
        <v>901</v>
      </c>
      <c r="G594" s="208">
        <v>88.89</v>
      </c>
      <c r="H594" s="209">
        <v>73.09</v>
      </c>
      <c r="I594" s="204" t="s">
        <v>1042</v>
      </c>
      <c r="J594" s="204" t="s">
        <v>1043</v>
      </c>
    </row>
    <row r="595" spans="1:10" ht="14.4">
      <c r="A595" s="204">
        <v>593</v>
      </c>
      <c r="B595" s="207" t="s">
        <v>1570</v>
      </c>
      <c r="C595" s="207" t="s">
        <v>1620</v>
      </c>
      <c r="D595" s="207" t="s">
        <v>1045</v>
      </c>
      <c r="E595" s="207" t="s">
        <v>1041</v>
      </c>
      <c r="F595" s="208">
        <v>902</v>
      </c>
      <c r="G595" s="208">
        <v>78.790000000000006</v>
      </c>
      <c r="H595" s="209">
        <v>64.78</v>
      </c>
      <c r="I595" s="210" t="s">
        <v>716</v>
      </c>
      <c r="J595" s="210" t="s">
        <v>110</v>
      </c>
    </row>
    <row r="596" spans="1:10" ht="14.4">
      <c r="A596" s="204">
        <v>594</v>
      </c>
      <c r="B596" s="207" t="s">
        <v>1570</v>
      </c>
      <c r="C596" s="207" t="s">
        <v>1621</v>
      </c>
      <c r="D596" s="207" t="s">
        <v>1047</v>
      </c>
      <c r="E596" s="207" t="s">
        <v>1041</v>
      </c>
      <c r="F596" s="208">
        <v>903</v>
      </c>
      <c r="G596" s="208">
        <v>44.44</v>
      </c>
      <c r="H596" s="209">
        <v>36.54</v>
      </c>
      <c r="I596" s="210" t="s">
        <v>716</v>
      </c>
      <c r="J596" s="210" t="s">
        <v>1048</v>
      </c>
    </row>
    <row r="597" spans="1:10" ht="14.4">
      <c r="A597" s="204">
        <v>595</v>
      </c>
      <c r="B597" s="207" t="s">
        <v>1570</v>
      </c>
      <c r="C597" s="207" t="s">
        <v>1622</v>
      </c>
      <c r="D597" s="207" t="s">
        <v>1047</v>
      </c>
      <c r="E597" s="207" t="s">
        <v>1041</v>
      </c>
      <c r="F597" s="208">
        <v>904</v>
      </c>
      <c r="G597" s="208">
        <v>44.44</v>
      </c>
      <c r="H597" s="209">
        <v>36.54</v>
      </c>
      <c r="I597" s="210" t="s">
        <v>716</v>
      </c>
      <c r="J597" s="210" t="s">
        <v>1048</v>
      </c>
    </row>
    <row r="598" spans="1:10" ht="14.4">
      <c r="A598" s="204">
        <v>596</v>
      </c>
      <c r="B598" s="207" t="s">
        <v>1570</v>
      </c>
      <c r="C598" s="207" t="s">
        <v>1623</v>
      </c>
      <c r="D598" s="207" t="s">
        <v>1045</v>
      </c>
      <c r="E598" s="207" t="s">
        <v>1041</v>
      </c>
      <c r="F598" s="208">
        <v>905</v>
      </c>
      <c r="G598" s="208">
        <v>78.790000000000006</v>
      </c>
      <c r="H598" s="209">
        <v>64.78</v>
      </c>
      <c r="I598" s="210" t="s">
        <v>716</v>
      </c>
      <c r="J598" s="210" t="s">
        <v>110</v>
      </c>
    </row>
    <row r="599" spans="1:10" ht="14.4">
      <c r="A599" s="204">
        <v>597</v>
      </c>
      <c r="B599" s="207" t="s">
        <v>1570</v>
      </c>
      <c r="C599" s="207" t="s">
        <v>1624</v>
      </c>
      <c r="D599" s="207" t="s">
        <v>1051</v>
      </c>
      <c r="E599" s="207" t="s">
        <v>1041</v>
      </c>
      <c r="F599" s="208">
        <v>906</v>
      </c>
      <c r="G599" s="208">
        <v>85.95</v>
      </c>
      <c r="H599" s="209">
        <v>70.67</v>
      </c>
      <c r="I599" s="204" t="s">
        <v>1042</v>
      </c>
      <c r="J599" s="210" t="s">
        <v>110</v>
      </c>
    </row>
    <row r="600" spans="1:10" ht="14.4">
      <c r="A600" s="204">
        <v>598</v>
      </c>
      <c r="B600" s="207" t="s">
        <v>1570</v>
      </c>
      <c r="C600" s="207" t="s">
        <v>1625</v>
      </c>
      <c r="D600" s="207" t="s">
        <v>1040</v>
      </c>
      <c r="E600" s="207" t="s">
        <v>1041</v>
      </c>
      <c r="F600" s="208">
        <v>1001</v>
      </c>
      <c r="G600" s="208">
        <v>88.89</v>
      </c>
      <c r="H600" s="209">
        <v>73.09</v>
      </c>
      <c r="I600" s="204" t="s">
        <v>1042</v>
      </c>
      <c r="J600" s="204" t="s">
        <v>1043</v>
      </c>
    </row>
    <row r="601" spans="1:10" ht="14.4">
      <c r="A601" s="204">
        <v>599</v>
      </c>
      <c r="B601" s="207" t="s">
        <v>1570</v>
      </c>
      <c r="C601" s="207" t="s">
        <v>1626</v>
      </c>
      <c r="D601" s="207" t="s">
        <v>1045</v>
      </c>
      <c r="E601" s="207" t="s">
        <v>1041</v>
      </c>
      <c r="F601" s="208">
        <v>1002</v>
      </c>
      <c r="G601" s="208">
        <v>78.790000000000006</v>
      </c>
      <c r="H601" s="209">
        <v>64.78</v>
      </c>
      <c r="I601" s="210" t="s">
        <v>716</v>
      </c>
      <c r="J601" s="210" t="s">
        <v>110</v>
      </c>
    </row>
    <row r="602" spans="1:10" ht="14.4">
      <c r="A602" s="204">
        <v>600</v>
      </c>
      <c r="B602" s="207" t="s">
        <v>1570</v>
      </c>
      <c r="C602" s="207" t="s">
        <v>1627</v>
      </c>
      <c r="D602" s="207" t="s">
        <v>1047</v>
      </c>
      <c r="E602" s="207" t="s">
        <v>1041</v>
      </c>
      <c r="F602" s="208">
        <v>1003</v>
      </c>
      <c r="G602" s="208">
        <v>44.44</v>
      </c>
      <c r="H602" s="209">
        <v>36.54</v>
      </c>
      <c r="I602" s="210" t="s">
        <v>716</v>
      </c>
      <c r="J602" s="210" t="s">
        <v>1048</v>
      </c>
    </row>
    <row r="603" spans="1:10" ht="14.4">
      <c r="A603" s="204">
        <v>601</v>
      </c>
      <c r="B603" s="207" t="s">
        <v>1570</v>
      </c>
      <c r="C603" s="207" t="s">
        <v>1628</v>
      </c>
      <c r="D603" s="207" t="s">
        <v>1047</v>
      </c>
      <c r="E603" s="207" t="s">
        <v>1041</v>
      </c>
      <c r="F603" s="208">
        <v>1004</v>
      </c>
      <c r="G603" s="208">
        <v>44.44</v>
      </c>
      <c r="H603" s="209">
        <v>36.54</v>
      </c>
      <c r="I603" s="210" t="s">
        <v>716</v>
      </c>
      <c r="J603" s="210" t="s">
        <v>1048</v>
      </c>
    </row>
    <row r="604" spans="1:10" ht="14.4">
      <c r="A604" s="204">
        <v>602</v>
      </c>
      <c r="B604" s="207" t="s">
        <v>1570</v>
      </c>
      <c r="C604" s="207" t="s">
        <v>1629</v>
      </c>
      <c r="D604" s="207" t="s">
        <v>1045</v>
      </c>
      <c r="E604" s="207" t="s">
        <v>1041</v>
      </c>
      <c r="F604" s="208">
        <v>1005</v>
      </c>
      <c r="G604" s="208">
        <v>78.790000000000006</v>
      </c>
      <c r="H604" s="209">
        <v>64.78</v>
      </c>
      <c r="I604" s="210" t="s">
        <v>716</v>
      </c>
      <c r="J604" s="210" t="s">
        <v>110</v>
      </c>
    </row>
    <row r="605" spans="1:10" ht="14.4">
      <c r="A605" s="204">
        <v>603</v>
      </c>
      <c r="B605" s="207" t="s">
        <v>1570</v>
      </c>
      <c r="C605" s="207" t="s">
        <v>1630</v>
      </c>
      <c r="D605" s="207" t="s">
        <v>1051</v>
      </c>
      <c r="E605" s="207" t="s">
        <v>1041</v>
      </c>
      <c r="F605" s="208">
        <v>1006</v>
      </c>
      <c r="G605" s="208">
        <v>85.95</v>
      </c>
      <c r="H605" s="209">
        <v>70.67</v>
      </c>
      <c r="I605" s="204" t="s">
        <v>1042</v>
      </c>
      <c r="J605" s="210" t="s">
        <v>110</v>
      </c>
    </row>
    <row r="606" spans="1:10" ht="14.4">
      <c r="A606" s="204">
        <v>604</v>
      </c>
      <c r="B606" s="207" t="s">
        <v>1570</v>
      </c>
      <c r="C606" s="207" t="s">
        <v>1631</v>
      </c>
      <c r="D606" s="207" t="s">
        <v>1040</v>
      </c>
      <c r="E606" s="207" t="s">
        <v>1041</v>
      </c>
      <c r="F606" s="208">
        <v>1101</v>
      </c>
      <c r="G606" s="208">
        <v>88.89</v>
      </c>
      <c r="H606" s="209">
        <v>73.09</v>
      </c>
      <c r="I606" s="204" t="s">
        <v>1042</v>
      </c>
      <c r="J606" s="204" t="s">
        <v>1043</v>
      </c>
    </row>
    <row r="607" spans="1:10" ht="14.4">
      <c r="A607" s="204">
        <v>605</v>
      </c>
      <c r="B607" s="207" t="s">
        <v>1570</v>
      </c>
      <c r="C607" s="207" t="s">
        <v>1632</v>
      </c>
      <c r="D607" s="207" t="s">
        <v>1045</v>
      </c>
      <c r="E607" s="207" t="s">
        <v>1041</v>
      </c>
      <c r="F607" s="208">
        <v>1102</v>
      </c>
      <c r="G607" s="208">
        <v>78.790000000000006</v>
      </c>
      <c r="H607" s="209">
        <v>64.78</v>
      </c>
      <c r="I607" s="210" t="s">
        <v>716</v>
      </c>
      <c r="J607" s="210" t="s">
        <v>110</v>
      </c>
    </row>
    <row r="608" spans="1:10" ht="14.4">
      <c r="A608" s="204">
        <v>606</v>
      </c>
      <c r="B608" s="207" t="s">
        <v>1570</v>
      </c>
      <c r="C608" s="207" t="s">
        <v>1633</v>
      </c>
      <c r="D608" s="207" t="s">
        <v>1047</v>
      </c>
      <c r="E608" s="207" t="s">
        <v>1041</v>
      </c>
      <c r="F608" s="208">
        <v>1103</v>
      </c>
      <c r="G608" s="208">
        <v>44.44</v>
      </c>
      <c r="H608" s="209">
        <v>36.54</v>
      </c>
      <c r="I608" s="210" t="s">
        <v>716</v>
      </c>
      <c r="J608" s="210" t="s">
        <v>1048</v>
      </c>
    </row>
    <row r="609" spans="1:10" ht="14.4">
      <c r="A609" s="204">
        <v>607</v>
      </c>
      <c r="B609" s="207" t="s">
        <v>1570</v>
      </c>
      <c r="C609" s="207" t="s">
        <v>1634</v>
      </c>
      <c r="D609" s="207" t="s">
        <v>1047</v>
      </c>
      <c r="E609" s="207" t="s">
        <v>1041</v>
      </c>
      <c r="F609" s="208">
        <v>1104</v>
      </c>
      <c r="G609" s="208">
        <v>44.44</v>
      </c>
      <c r="H609" s="209">
        <v>36.54</v>
      </c>
      <c r="I609" s="210" t="s">
        <v>716</v>
      </c>
      <c r="J609" s="210" t="s">
        <v>1048</v>
      </c>
    </row>
    <row r="610" spans="1:10" ht="14.4">
      <c r="A610" s="204">
        <v>608</v>
      </c>
      <c r="B610" s="207" t="s">
        <v>1570</v>
      </c>
      <c r="C610" s="207" t="s">
        <v>1635</v>
      </c>
      <c r="D610" s="207" t="s">
        <v>1045</v>
      </c>
      <c r="E610" s="207" t="s">
        <v>1041</v>
      </c>
      <c r="F610" s="208">
        <v>1105</v>
      </c>
      <c r="G610" s="208">
        <v>78.790000000000006</v>
      </c>
      <c r="H610" s="209">
        <v>64.78</v>
      </c>
      <c r="I610" s="210" t="s">
        <v>716</v>
      </c>
      <c r="J610" s="210" t="s">
        <v>110</v>
      </c>
    </row>
    <row r="611" spans="1:10" ht="14.4">
      <c r="A611" s="204">
        <v>609</v>
      </c>
      <c r="B611" s="207" t="s">
        <v>1570</v>
      </c>
      <c r="C611" s="207" t="s">
        <v>1636</v>
      </c>
      <c r="D611" s="207" t="s">
        <v>1051</v>
      </c>
      <c r="E611" s="207" t="s">
        <v>1041</v>
      </c>
      <c r="F611" s="208">
        <v>1106</v>
      </c>
      <c r="G611" s="208">
        <v>85.95</v>
      </c>
      <c r="H611" s="209">
        <v>70.67</v>
      </c>
      <c r="I611" s="204" t="s">
        <v>1042</v>
      </c>
      <c r="J611" s="210" t="s">
        <v>110</v>
      </c>
    </row>
    <row r="612" spans="1:10" ht="14.4">
      <c r="A612" s="204">
        <v>610</v>
      </c>
      <c r="B612" s="207" t="s">
        <v>1570</v>
      </c>
      <c r="C612" s="207" t="s">
        <v>1637</v>
      </c>
      <c r="D612" s="207" t="s">
        <v>1040</v>
      </c>
      <c r="E612" s="207" t="s">
        <v>1041</v>
      </c>
      <c r="F612" s="208">
        <v>1201</v>
      </c>
      <c r="G612" s="208">
        <v>88.89</v>
      </c>
      <c r="H612" s="209">
        <v>73.09</v>
      </c>
      <c r="I612" s="204" t="s">
        <v>1042</v>
      </c>
      <c r="J612" s="204" t="s">
        <v>1043</v>
      </c>
    </row>
    <row r="613" spans="1:10" ht="14.4">
      <c r="A613" s="204">
        <v>611</v>
      </c>
      <c r="B613" s="207" t="s">
        <v>1570</v>
      </c>
      <c r="C613" s="207" t="s">
        <v>1638</v>
      </c>
      <c r="D613" s="207" t="s">
        <v>1045</v>
      </c>
      <c r="E613" s="207" t="s">
        <v>1041</v>
      </c>
      <c r="F613" s="208">
        <v>1202</v>
      </c>
      <c r="G613" s="208">
        <v>78.790000000000006</v>
      </c>
      <c r="H613" s="209">
        <v>64.78</v>
      </c>
      <c r="I613" s="210" t="s">
        <v>716</v>
      </c>
      <c r="J613" s="210" t="s">
        <v>110</v>
      </c>
    </row>
    <row r="614" spans="1:10" ht="14.4">
      <c r="A614" s="204">
        <v>612</v>
      </c>
      <c r="B614" s="207" t="s">
        <v>1570</v>
      </c>
      <c r="C614" s="207" t="s">
        <v>1639</v>
      </c>
      <c r="D614" s="207" t="s">
        <v>1047</v>
      </c>
      <c r="E614" s="207" t="s">
        <v>1041</v>
      </c>
      <c r="F614" s="208">
        <v>1203</v>
      </c>
      <c r="G614" s="208">
        <v>44.44</v>
      </c>
      <c r="H614" s="209">
        <v>36.54</v>
      </c>
      <c r="I614" s="210" t="s">
        <v>716</v>
      </c>
      <c r="J614" s="210" t="s">
        <v>1048</v>
      </c>
    </row>
    <row r="615" spans="1:10" ht="14.4">
      <c r="A615" s="204">
        <v>613</v>
      </c>
      <c r="B615" s="207" t="s">
        <v>1570</v>
      </c>
      <c r="C615" s="207" t="s">
        <v>1640</v>
      </c>
      <c r="D615" s="207" t="s">
        <v>1047</v>
      </c>
      <c r="E615" s="207" t="s">
        <v>1041</v>
      </c>
      <c r="F615" s="208">
        <v>1204</v>
      </c>
      <c r="G615" s="208">
        <v>44.44</v>
      </c>
      <c r="H615" s="209">
        <v>36.54</v>
      </c>
      <c r="I615" s="210" t="s">
        <v>716</v>
      </c>
      <c r="J615" s="210" t="s">
        <v>1048</v>
      </c>
    </row>
    <row r="616" spans="1:10" ht="14.4">
      <c r="A616" s="204">
        <v>614</v>
      </c>
      <c r="B616" s="207" t="s">
        <v>1570</v>
      </c>
      <c r="C616" s="207" t="s">
        <v>1641</v>
      </c>
      <c r="D616" s="207" t="s">
        <v>1045</v>
      </c>
      <c r="E616" s="207" t="s">
        <v>1041</v>
      </c>
      <c r="F616" s="208">
        <v>1205</v>
      </c>
      <c r="G616" s="208">
        <v>78.790000000000006</v>
      </c>
      <c r="H616" s="209">
        <v>64.78</v>
      </c>
      <c r="I616" s="210" t="s">
        <v>716</v>
      </c>
      <c r="J616" s="210" t="s">
        <v>110</v>
      </c>
    </row>
    <row r="617" spans="1:10" ht="14.4">
      <c r="A617" s="204">
        <v>615</v>
      </c>
      <c r="B617" s="207" t="s">
        <v>1570</v>
      </c>
      <c r="C617" s="207" t="s">
        <v>1642</v>
      </c>
      <c r="D617" s="207" t="s">
        <v>1051</v>
      </c>
      <c r="E617" s="207" t="s">
        <v>1041</v>
      </c>
      <c r="F617" s="208">
        <v>1206</v>
      </c>
      <c r="G617" s="208">
        <v>85.95</v>
      </c>
      <c r="H617" s="209">
        <v>70.67</v>
      </c>
      <c r="I617" s="204" t="s">
        <v>1042</v>
      </c>
      <c r="J617" s="210" t="s">
        <v>110</v>
      </c>
    </row>
    <row r="618" spans="1:10" ht="14.4">
      <c r="A618" s="204">
        <v>616</v>
      </c>
      <c r="B618" s="207" t="s">
        <v>1570</v>
      </c>
      <c r="C618" s="207" t="s">
        <v>1643</v>
      </c>
      <c r="D618" s="207" t="s">
        <v>1040</v>
      </c>
      <c r="E618" s="207" t="s">
        <v>1041</v>
      </c>
      <c r="F618" s="208">
        <v>1301</v>
      </c>
      <c r="G618" s="208">
        <v>88.89</v>
      </c>
      <c r="H618" s="209">
        <v>73.09</v>
      </c>
      <c r="I618" s="204" t="s">
        <v>1042</v>
      </c>
      <c r="J618" s="204" t="s">
        <v>1043</v>
      </c>
    </row>
    <row r="619" spans="1:10" ht="14.4">
      <c r="A619" s="204">
        <v>617</v>
      </c>
      <c r="B619" s="207" t="s">
        <v>1570</v>
      </c>
      <c r="C619" s="207" t="s">
        <v>1644</v>
      </c>
      <c r="D619" s="207" t="s">
        <v>1045</v>
      </c>
      <c r="E619" s="207" t="s">
        <v>1041</v>
      </c>
      <c r="F619" s="208">
        <v>1302</v>
      </c>
      <c r="G619" s="208">
        <v>78.790000000000006</v>
      </c>
      <c r="H619" s="209">
        <v>64.78</v>
      </c>
      <c r="I619" s="210" t="s">
        <v>716</v>
      </c>
      <c r="J619" s="210" t="s">
        <v>110</v>
      </c>
    </row>
    <row r="620" spans="1:10" ht="14.4">
      <c r="A620" s="204">
        <v>618</v>
      </c>
      <c r="B620" s="207" t="s">
        <v>1570</v>
      </c>
      <c r="C620" s="207" t="s">
        <v>1645</v>
      </c>
      <c r="D620" s="207" t="s">
        <v>1047</v>
      </c>
      <c r="E620" s="207" t="s">
        <v>1041</v>
      </c>
      <c r="F620" s="208">
        <v>1303</v>
      </c>
      <c r="G620" s="208">
        <v>44.44</v>
      </c>
      <c r="H620" s="209">
        <v>36.54</v>
      </c>
      <c r="I620" s="210" t="s">
        <v>716</v>
      </c>
      <c r="J620" s="210" t="s">
        <v>1048</v>
      </c>
    </row>
    <row r="621" spans="1:10" ht="14.4">
      <c r="A621" s="204">
        <v>619</v>
      </c>
      <c r="B621" s="207" t="s">
        <v>1570</v>
      </c>
      <c r="C621" s="207" t="s">
        <v>1646</v>
      </c>
      <c r="D621" s="207" t="s">
        <v>1047</v>
      </c>
      <c r="E621" s="207" t="s">
        <v>1041</v>
      </c>
      <c r="F621" s="208">
        <v>1304</v>
      </c>
      <c r="G621" s="208">
        <v>44.44</v>
      </c>
      <c r="H621" s="209">
        <v>36.54</v>
      </c>
      <c r="I621" s="210" t="s">
        <v>716</v>
      </c>
      <c r="J621" s="210" t="s">
        <v>1048</v>
      </c>
    </row>
    <row r="622" spans="1:10" ht="14.4">
      <c r="A622" s="204">
        <v>620</v>
      </c>
      <c r="B622" s="207" t="s">
        <v>1570</v>
      </c>
      <c r="C622" s="207" t="s">
        <v>1647</v>
      </c>
      <c r="D622" s="207" t="s">
        <v>1045</v>
      </c>
      <c r="E622" s="207" t="s">
        <v>1041</v>
      </c>
      <c r="F622" s="208">
        <v>1305</v>
      </c>
      <c r="G622" s="208">
        <v>78.790000000000006</v>
      </c>
      <c r="H622" s="209">
        <v>64.78</v>
      </c>
      <c r="I622" s="210" t="s">
        <v>716</v>
      </c>
      <c r="J622" s="210" t="s">
        <v>110</v>
      </c>
    </row>
    <row r="623" spans="1:10" ht="14.4">
      <c r="A623" s="204">
        <v>621</v>
      </c>
      <c r="B623" s="207" t="s">
        <v>1570</v>
      </c>
      <c r="C623" s="207" t="s">
        <v>1648</v>
      </c>
      <c r="D623" s="207" t="s">
        <v>1051</v>
      </c>
      <c r="E623" s="207" t="s">
        <v>1041</v>
      </c>
      <c r="F623" s="208">
        <v>1306</v>
      </c>
      <c r="G623" s="208">
        <v>85.95</v>
      </c>
      <c r="H623" s="209">
        <v>70.67</v>
      </c>
      <c r="I623" s="204" t="s">
        <v>1042</v>
      </c>
      <c r="J623" s="210" t="s">
        <v>110</v>
      </c>
    </row>
    <row r="624" spans="1:10" ht="14.4">
      <c r="A624" s="204">
        <v>622</v>
      </c>
      <c r="B624" s="207" t="s">
        <v>1570</v>
      </c>
      <c r="C624" s="207" t="s">
        <v>1649</v>
      </c>
      <c r="D624" s="207" t="s">
        <v>1040</v>
      </c>
      <c r="E624" s="207" t="s">
        <v>1041</v>
      </c>
      <c r="F624" s="208">
        <v>1401</v>
      </c>
      <c r="G624" s="208">
        <v>88.89</v>
      </c>
      <c r="H624" s="209">
        <v>73.09</v>
      </c>
      <c r="I624" s="204" t="s">
        <v>1042</v>
      </c>
      <c r="J624" s="204" t="s">
        <v>1043</v>
      </c>
    </row>
    <row r="625" spans="1:10" ht="14.4">
      <c r="A625" s="204">
        <v>623</v>
      </c>
      <c r="B625" s="207" t="s">
        <v>1570</v>
      </c>
      <c r="C625" s="207" t="s">
        <v>1650</v>
      </c>
      <c r="D625" s="207" t="s">
        <v>1045</v>
      </c>
      <c r="E625" s="207" t="s">
        <v>1041</v>
      </c>
      <c r="F625" s="208">
        <v>1402</v>
      </c>
      <c r="G625" s="208">
        <v>78.790000000000006</v>
      </c>
      <c r="H625" s="209">
        <v>64.78</v>
      </c>
      <c r="I625" s="210" t="s">
        <v>716</v>
      </c>
      <c r="J625" s="210" t="s">
        <v>110</v>
      </c>
    </row>
    <row r="626" spans="1:10" ht="14.4">
      <c r="A626" s="204">
        <v>624</v>
      </c>
      <c r="B626" s="207" t="s">
        <v>1570</v>
      </c>
      <c r="C626" s="207" t="s">
        <v>1651</v>
      </c>
      <c r="D626" s="207" t="s">
        <v>1047</v>
      </c>
      <c r="E626" s="207" t="s">
        <v>1041</v>
      </c>
      <c r="F626" s="208">
        <v>1403</v>
      </c>
      <c r="G626" s="208">
        <v>44.44</v>
      </c>
      <c r="H626" s="209">
        <v>36.54</v>
      </c>
      <c r="I626" s="210" t="s">
        <v>716</v>
      </c>
      <c r="J626" s="210" t="s">
        <v>1048</v>
      </c>
    </row>
    <row r="627" spans="1:10" ht="14.4">
      <c r="A627" s="204">
        <v>625</v>
      </c>
      <c r="B627" s="207" t="s">
        <v>1570</v>
      </c>
      <c r="C627" s="207" t="s">
        <v>1652</v>
      </c>
      <c r="D627" s="207" t="s">
        <v>1047</v>
      </c>
      <c r="E627" s="207" t="s">
        <v>1041</v>
      </c>
      <c r="F627" s="208">
        <v>1404</v>
      </c>
      <c r="G627" s="208">
        <v>44.44</v>
      </c>
      <c r="H627" s="209">
        <v>36.54</v>
      </c>
      <c r="I627" s="210" t="s">
        <v>716</v>
      </c>
      <c r="J627" s="210" t="s">
        <v>1048</v>
      </c>
    </row>
    <row r="628" spans="1:10" ht="14.4">
      <c r="A628" s="204">
        <v>626</v>
      </c>
      <c r="B628" s="207" t="s">
        <v>1570</v>
      </c>
      <c r="C628" s="207" t="s">
        <v>1653</v>
      </c>
      <c r="D628" s="207" t="s">
        <v>1045</v>
      </c>
      <c r="E628" s="207" t="s">
        <v>1041</v>
      </c>
      <c r="F628" s="208">
        <v>1405</v>
      </c>
      <c r="G628" s="208">
        <v>78.790000000000006</v>
      </c>
      <c r="H628" s="209">
        <v>64.78</v>
      </c>
      <c r="I628" s="210" t="s">
        <v>716</v>
      </c>
      <c r="J628" s="210" t="s">
        <v>110</v>
      </c>
    </row>
    <row r="629" spans="1:10" ht="14.4">
      <c r="A629" s="204">
        <v>627</v>
      </c>
      <c r="B629" s="207" t="s">
        <v>1570</v>
      </c>
      <c r="C629" s="207" t="s">
        <v>1654</v>
      </c>
      <c r="D629" s="207" t="s">
        <v>1051</v>
      </c>
      <c r="E629" s="207" t="s">
        <v>1041</v>
      </c>
      <c r="F629" s="208">
        <v>1406</v>
      </c>
      <c r="G629" s="208">
        <v>85.95</v>
      </c>
      <c r="H629" s="209">
        <v>70.67</v>
      </c>
      <c r="I629" s="204" t="s">
        <v>1042</v>
      </c>
      <c r="J629" s="210" t="s">
        <v>110</v>
      </c>
    </row>
    <row r="630" spans="1:10" ht="14.4">
      <c r="A630" s="204">
        <v>628</v>
      </c>
      <c r="B630" s="207" t="s">
        <v>1570</v>
      </c>
      <c r="C630" s="207" t="s">
        <v>1655</v>
      </c>
      <c r="D630" s="207" t="s">
        <v>1040</v>
      </c>
      <c r="E630" s="207" t="s">
        <v>1041</v>
      </c>
      <c r="F630" s="208">
        <v>1501</v>
      </c>
      <c r="G630" s="208">
        <v>88.89</v>
      </c>
      <c r="H630" s="209">
        <v>73.09</v>
      </c>
      <c r="I630" s="204" t="s">
        <v>1042</v>
      </c>
      <c r="J630" s="204" t="s">
        <v>1043</v>
      </c>
    </row>
    <row r="631" spans="1:10" ht="14.4">
      <c r="A631" s="204">
        <v>629</v>
      </c>
      <c r="B631" s="207" t="s">
        <v>1570</v>
      </c>
      <c r="C631" s="207" t="s">
        <v>1656</v>
      </c>
      <c r="D631" s="207" t="s">
        <v>1045</v>
      </c>
      <c r="E631" s="207" t="s">
        <v>1041</v>
      </c>
      <c r="F631" s="208">
        <v>1502</v>
      </c>
      <c r="G631" s="208">
        <v>78.790000000000006</v>
      </c>
      <c r="H631" s="209">
        <v>64.78</v>
      </c>
      <c r="I631" s="210" t="s">
        <v>716</v>
      </c>
      <c r="J631" s="210" t="s">
        <v>110</v>
      </c>
    </row>
    <row r="632" spans="1:10" ht="14.4">
      <c r="A632" s="204">
        <v>630</v>
      </c>
      <c r="B632" s="207" t="s">
        <v>1570</v>
      </c>
      <c r="C632" s="207" t="s">
        <v>1657</v>
      </c>
      <c r="D632" s="207" t="s">
        <v>1047</v>
      </c>
      <c r="E632" s="207" t="s">
        <v>1041</v>
      </c>
      <c r="F632" s="208">
        <v>1503</v>
      </c>
      <c r="G632" s="208">
        <v>44.44</v>
      </c>
      <c r="H632" s="209">
        <v>36.54</v>
      </c>
      <c r="I632" s="210" t="s">
        <v>716</v>
      </c>
      <c r="J632" s="210" t="s">
        <v>1048</v>
      </c>
    </row>
    <row r="633" spans="1:10" ht="14.4">
      <c r="A633" s="204">
        <v>631</v>
      </c>
      <c r="B633" s="207" t="s">
        <v>1570</v>
      </c>
      <c r="C633" s="207" t="s">
        <v>1658</v>
      </c>
      <c r="D633" s="207" t="s">
        <v>1047</v>
      </c>
      <c r="E633" s="207" t="s">
        <v>1041</v>
      </c>
      <c r="F633" s="208">
        <v>1504</v>
      </c>
      <c r="G633" s="208">
        <v>44.44</v>
      </c>
      <c r="H633" s="209">
        <v>36.54</v>
      </c>
      <c r="I633" s="210" t="s">
        <v>716</v>
      </c>
      <c r="J633" s="210" t="s">
        <v>1048</v>
      </c>
    </row>
    <row r="634" spans="1:10" ht="14.4">
      <c r="A634" s="204">
        <v>632</v>
      </c>
      <c r="B634" s="207" t="s">
        <v>1570</v>
      </c>
      <c r="C634" s="207" t="s">
        <v>1659</v>
      </c>
      <c r="D634" s="207" t="s">
        <v>1045</v>
      </c>
      <c r="E634" s="207" t="s">
        <v>1041</v>
      </c>
      <c r="F634" s="208">
        <v>1505</v>
      </c>
      <c r="G634" s="208">
        <v>78.790000000000006</v>
      </c>
      <c r="H634" s="209">
        <v>64.78</v>
      </c>
      <c r="I634" s="210" t="s">
        <v>716</v>
      </c>
      <c r="J634" s="210" t="s">
        <v>110</v>
      </c>
    </row>
    <row r="635" spans="1:10" ht="14.4">
      <c r="A635" s="204">
        <v>633</v>
      </c>
      <c r="B635" s="207" t="s">
        <v>1570</v>
      </c>
      <c r="C635" s="207" t="s">
        <v>1660</v>
      </c>
      <c r="D635" s="207" t="s">
        <v>1051</v>
      </c>
      <c r="E635" s="207" t="s">
        <v>1041</v>
      </c>
      <c r="F635" s="208">
        <v>1506</v>
      </c>
      <c r="G635" s="208">
        <v>85.95</v>
      </c>
      <c r="H635" s="209">
        <v>70.67</v>
      </c>
      <c r="I635" s="204" t="s">
        <v>1042</v>
      </c>
      <c r="J635" s="210" t="s">
        <v>110</v>
      </c>
    </row>
    <row r="636" spans="1:10" ht="14.4">
      <c r="A636" s="204">
        <v>634</v>
      </c>
      <c r="B636" s="207" t="s">
        <v>1570</v>
      </c>
      <c r="C636" s="207" t="s">
        <v>1661</v>
      </c>
      <c r="D636" s="207" t="s">
        <v>1051</v>
      </c>
      <c r="E636" s="207" t="s">
        <v>1108</v>
      </c>
      <c r="F636" s="208">
        <v>101</v>
      </c>
      <c r="G636" s="208">
        <v>85.85</v>
      </c>
      <c r="H636" s="209">
        <v>70.59</v>
      </c>
      <c r="I636" s="204" t="s">
        <v>1042</v>
      </c>
      <c r="J636" s="210" t="s">
        <v>110</v>
      </c>
    </row>
    <row r="637" spans="1:10" ht="14.4">
      <c r="A637" s="204">
        <v>635</v>
      </c>
      <c r="B637" s="207" t="s">
        <v>1570</v>
      </c>
      <c r="C637" s="207" t="s">
        <v>1662</v>
      </c>
      <c r="D637" s="207" t="s">
        <v>1188</v>
      </c>
      <c r="E637" s="207" t="s">
        <v>1108</v>
      </c>
      <c r="F637" s="208">
        <v>102</v>
      </c>
      <c r="G637" s="208">
        <v>87.4</v>
      </c>
      <c r="H637" s="209">
        <v>71.86</v>
      </c>
      <c r="I637" s="210" t="s">
        <v>716</v>
      </c>
      <c r="J637" s="210" t="s">
        <v>110</v>
      </c>
    </row>
    <row r="638" spans="1:10" ht="14.4">
      <c r="A638" s="204">
        <v>636</v>
      </c>
      <c r="B638" s="207" t="s">
        <v>1570</v>
      </c>
      <c r="C638" s="207" t="s">
        <v>1663</v>
      </c>
      <c r="D638" s="207" t="s">
        <v>1188</v>
      </c>
      <c r="E638" s="207" t="s">
        <v>1108</v>
      </c>
      <c r="F638" s="208">
        <v>103</v>
      </c>
      <c r="G638" s="208">
        <v>87.4</v>
      </c>
      <c r="H638" s="209">
        <v>71.86</v>
      </c>
      <c r="I638" s="210" t="s">
        <v>716</v>
      </c>
      <c r="J638" s="210" t="s">
        <v>110</v>
      </c>
    </row>
    <row r="639" spans="1:10" ht="14.4">
      <c r="A639" s="204">
        <v>637</v>
      </c>
      <c r="B639" s="207" t="s">
        <v>1570</v>
      </c>
      <c r="C639" s="207" t="s">
        <v>1663</v>
      </c>
      <c r="D639" s="207" t="s">
        <v>1051</v>
      </c>
      <c r="E639" s="207" t="s">
        <v>1108</v>
      </c>
      <c r="F639" s="208">
        <v>104</v>
      </c>
      <c r="G639" s="208">
        <v>86.46</v>
      </c>
      <c r="H639" s="209">
        <v>71.09</v>
      </c>
      <c r="I639" s="204" t="s">
        <v>1042</v>
      </c>
      <c r="J639" s="210" t="s">
        <v>110</v>
      </c>
    </row>
    <row r="640" spans="1:10" ht="14.4">
      <c r="A640" s="204">
        <v>638</v>
      </c>
      <c r="B640" s="207" t="s">
        <v>1570</v>
      </c>
      <c r="C640" s="207" t="s">
        <v>1664</v>
      </c>
      <c r="D640" s="207" t="s">
        <v>1051</v>
      </c>
      <c r="E640" s="207" t="s">
        <v>1108</v>
      </c>
      <c r="F640" s="208">
        <v>201</v>
      </c>
      <c r="G640" s="208">
        <v>85.85</v>
      </c>
      <c r="H640" s="209">
        <v>70.59</v>
      </c>
      <c r="I640" s="204" t="s">
        <v>1042</v>
      </c>
      <c r="J640" s="210" t="s">
        <v>110</v>
      </c>
    </row>
    <row r="641" spans="1:10" ht="14.4">
      <c r="A641" s="204">
        <v>639</v>
      </c>
      <c r="B641" s="207" t="s">
        <v>1570</v>
      </c>
      <c r="C641" s="207" t="s">
        <v>1665</v>
      </c>
      <c r="D641" s="207" t="s">
        <v>1188</v>
      </c>
      <c r="E641" s="207" t="s">
        <v>1108</v>
      </c>
      <c r="F641" s="208">
        <v>202</v>
      </c>
      <c r="G641" s="208">
        <v>87.4</v>
      </c>
      <c r="H641" s="209">
        <v>71.86</v>
      </c>
      <c r="I641" s="210" t="s">
        <v>716</v>
      </c>
      <c r="J641" s="210" t="s">
        <v>110</v>
      </c>
    </row>
    <row r="642" spans="1:10" ht="14.4">
      <c r="A642" s="204">
        <v>640</v>
      </c>
      <c r="B642" s="207" t="s">
        <v>1570</v>
      </c>
      <c r="C642" s="207" t="s">
        <v>1666</v>
      </c>
      <c r="D642" s="207" t="s">
        <v>1188</v>
      </c>
      <c r="E642" s="207" t="s">
        <v>1108</v>
      </c>
      <c r="F642" s="208">
        <v>203</v>
      </c>
      <c r="G642" s="208">
        <v>87.4</v>
      </c>
      <c r="H642" s="209">
        <v>71.86</v>
      </c>
      <c r="I642" s="210" t="s">
        <v>716</v>
      </c>
      <c r="J642" s="210" t="s">
        <v>110</v>
      </c>
    </row>
    <row r="643" spans="1:10" ht="14.4">
      <c r="A643" s="204">
        <v>641</v>
      </c>
      <c r="B643" s="207" t="s">
        <v>1570</v>
      </c>
      <c r="C643" s="207" t="s">
        <v>1667</v>
      </c>
      <c r="D643" s="207" t="s">
        <v>1051</v>
      </c>
      <c r="E643" s="207" t="s">
        <v>1108</v>
      </c>
      <c r="F643" s="208">
        <v>204</v>
      </c>
      <c r="G643" s="208">
        <v>86.74</v>
      </c>
      <c r="H643" s="209">
        <v>71.319999999999993</v>
      </c>
      <c r="I643" s="204" t="s">
        <v>1042</v>
      </c>
      <c r="J643" s="210" t="s">
        <v>110</v>
      </c>
    </row>
    <row r="644" spans="1:10" ht="14.4">
      <c r="A644" s="204">
        <v>642</v>
      </c>
      <c r="B644" s="207" t="s">
        <v>1570</v>
      </c>
      <c r="C644" s="207" t="s">
        <v>1668</v>
      </c>
      <c r="D644" s="207" t="s">
        <v>1051</v>
      </c>
      <c r="E644" s="207" t="s">
        <v>1108</v>
      </c>
      <c r="F644" s="208">
        <v>301</v>
      </c>
      <c r="G644" s="208">
        <v>85.85</v>
      </c>
      <c r="H644" s="209">
        <v>70.59</v>
      </c>
      <c r="I644" s="204" t="s">
        <v>1042</v>
      </c>
      <c r="J644" s="210" t="s">
        <v>110</v>
      </c>
    </row>
    <row r="645" spans="1:10" ht="14.4">
      <c r="A645" s="204">
        <v>643</v>
      </c>
      <c r="B645" s="207" t="s">
        <v>1570</v>
      </c>
      <c r="C645" s="207" t="s">
        <v>1669</v>
      </c>
      <c r="D645" s="207" t="s">
        <v>1188</v>
      </c>
      <c r="E645" s="207" t="s">
        <v>1108</v>
      </c>
      <c r="F645" s="208">
        <v>302</v>
      </c>
      <c r="G645" s="208">
        <v>87.4</v>
      </c>
      <c r="H645" s="209">
        <v>71.86</v>
      </c>
      <c r="I645" s="210" t="s">
        <v>716</v>
      </c>
      <c r="J645" s="210" t="s">
        <v>110</v>
      </c>
    </row>
    <row r="646" spans="1:10" ht="14.4">
      <c r="A646" s="204">
        <v>644</v>
      </c>
      <c r="B646" s="207" t="s">
        <v>1570</v>
      </c>
      <c r="C646" s="207" t="s">
        <v>1670</v>
      </c>
      <c r="D646" s="207" t="s">
        <v>1188</v>
      </c>
      <c r="E646" s="207" t="s">
        <v>1108</v>
      </c>
      <c r="F646" s="208">
        <v>303</v>
      </c>
      <c r="G646" s="208">
        <v>87.4</v>
      </c>
      <c r="H646" s="209">
        <v>71.86</v>
      </c>
      <c r="I646" s="210" t="s">
        <v>716</v>
      </c>
      <c r="J646" s="210" t="s">
        <v>110</v>
      </c>
    </row>
    <row r="647" spans="1:10" ht="14.4">
      <c r="A647" s="204">
        <v>645</v>
      </c>
      <c r="B647" s="207" t="s">
        <v>1570</v>
      </c>
      <c r="C647" s="207" t="s">
        <v>1671</v>
      </c>
      <c r="D647" s="207" t="s">
        <v>1051</v>
      </c>
      <c r="E647" s="207" t="s">
        <v>1108</v>
      </c>
      <c r="F647" s="208">
        <v>304</v>
      </c>
      <c r="G647" s="208">
        <v>86.74</v>
      </c>
      <c r="H647" s="209">
        <v>71.319999999999993</v>
      </c>
      <c r="I647" s="204" t="s">
        <v>1042</v>
      </c>
      <c r="J647" s="210" t="s">
        <v>110</v>
      </c>
    </row>
    <row r="648" spans="1:10" ht="14.4">
      <c r="A648" s="204">
        <v>646</v>
      </c>
      <c r="B648" s="207" t="s">
        <v>1570</v>
      </c>
      <c r="C648" s="207" t="s">
        <v>1672</v>
      </c>
      <c r="D648" s="207" t="s">
        <v>1051</v>
      </c>
      <c r="E648" s="207" t="s">
        <v>1108</v>
      </c>
      <c r="F648" s="208">
        <v>401</v>
      </c>
      <c r="G648" s="208">
        <v>85.85</v>
      </c>
      <c r="H648" s="209">
        <v>70.59</v>
      </c>
      <c r="I648" s="204" t="s">
        <v>1042</v>
      </c>
      <c r="J648" s="210" t="s">
        <v>110</v>
      </c>
    </row>
    <row r="649" spans="1:10" ht="14.4">
      <c r="A649" s="204">
        <v>647</v>
      </c>
      <c r="B649" s="207" t="s">
        <v>1570</v>
      </c>
      <c r="C649" s="207" t="s">
        <v>1673</v>
      </c>
      <c r="D649" s="207" t="s">
        <v>1188</v>
      </c>
      <c r="E649" s="207" t="s">
        <v>1108</v>
      </c>
      <c r="F649" s="208">
        <v>402</v>
      </c>
      <c r="G649" s="208">
        <v>87.4</v>
      </c>
      <c r="H649" s="209">
        <v>71.86</v>
      </c>
      <c r="I649" s="210" t="s">
        <v>716</v>
      </c>
      <c r="J649" s="210" t="s">
        <v>110</v>
      </c>
    </row>
    <row r="650" spans="1:10" ht="14.4">
      <c r="A650" s="204">
        <v>648</v>
      </c>
      <c r="B650" s="207" t="s">
        <v>1570</v>
      </c>
      <c r="C650" s="207" t="s">
        <v>1674</v>
      </c>
      <c r="D650" s="207" t="s">
        <v>1188</v>
      </c>
      <c r="E650" s="207" t="s">
        <v>1108</v>
      </c>
      <c r="F650" s="208">
        <v>403</v>
      </c>
      <c r="G650" s="208">
        <v>87.4</v>
      </c>
      <c r="H650" s="209">
        <v>71.86</v>
      </c>
      <c r="I650" s="210" t="s">
        <v>716</v>
      </c>
      <c r="J650" s="210" t="s">
        <v>110</v>
      </c>
    </row>
    <row r="651" spans="1:10" ht="14.4">
      <c r="A651" s="204">
        <v>649</v>
      </c>
      <c r="B651" s="207" t="s">
        <v>1570</v>
      </c>
      <c r="C651" s="207" t="s">
        <v>1675</v>
      </c>
      <c r="D651" s="207" t="s">
        <v>1051</v>
      </c>
      <c r="E651" s="207" t="s">
        <v>1108</v>
      </c>
      <c r="F651" s="208">
        <v>404</v>
      </c>
      <c r="G651" s="208">
        <v>86.74</v>
      </c>
      <c r="H651" s="209">
        <v>71.319999999999993</v>
      </c>
      <c r="I651" s="204" t="s">
        <v>1042</v>
      </c>
      <c r="J651" s="210" t="s">
        <v>110</v>
      </c>
    </row>
    <row r="652" spans="1:10" ht="14.4">
      <c r="A652" s="204">
        <v>650</v>
      </c>
      <c r="B652" s="207" t="s">
        <v>1570</v>
      </c>
      <c r="C652" s="207" t="s">
        <v>1676</v>
      </c>
      <c r="D652" s="207" t="s">
        <v>1051</v>
      </c>
      <c r="E652" s="207" t="s">
        <v>1108</v>
      </c>
      <c r="F652" s="208">
        <v>501</v>
      </c>
      <c r="G652" s="208">
        <v>85.85</v>
      </c>
      <c r="H652" s="209">
        <v>70.59</v>
      </c>
      <c r="I652" s="204" t="s">
        <v>1042</v>
      </c>
      <c r="J652" s="210" t="s">
        <v>110</v>
      </c>
    </row>
    <row r="653" spans="1:10" ht="14.4">
      <c r="A653" s="204">
        <v>651</v>
      </c>
      <c r="B653" s="207" t="s">
        <v>1570</v>
      </c>
      <c r="C653" s="207" t="s">
        <v>1677</v>
      </c>
      <c r="D653" s="207" t="s">
        <v>1188</v>
      </c>
      <c r="E653" s="207" t="s">
        <v>1108</v>
      </c>
      <c r="F653" s="208">
        <v>502</v>
      </c>
      <c r="G653" s="208">
        <v>87.4</v>
      </c>
      <c r="H653" s="209">
        <v>71.86</v>
      </c>
      <c r="I653" s="210" t="s">
        <v>716</v>
      </c>
      <c r="J653" s="210" t="s">
        <v>110</v>
      </c>
    </row>
    <row r="654" spans="1:10" ht="14.4">
      <c r="A654" s="204">
        <v>652</v>
      </c>
      <c r="B654" s="207" t="s">
        <v>1570</v>
      </c>
      <c r="C654" s="207" t="s">
        <v>1678</v>
      </c>
      <c r="D654" s="207" t="s">
        <v>1188</v>
      </c>
      <c r="E654" s="207" t="s">
        <v>1108</v>
      </c>
      <c r="F654" s="208">
        <v>503</v>
      </c>
      <c r="G654" s="208">
        <v>87.4</v>
      </c>
      <c r="H654" s="209">
        <v>71.86</v>
      </c>
      <c r="I654" s="210" t="s">
        <v>716</v>
      </c>
      <c r="J654" s="210" t="s">
        <v>110</v>
      </c>
    </row>
    <row r="655" spans="1:10" ht="14.4">
      <c r="A655" s="204">
        <v>653</v>
      </c>
      <c r="B655" s="207" t="s">
        <v>1570</v>
      </c>
      <c r="C655" s="207" t="s">
        <v>1679</v>
      </c>
      <c r="D655" s="207" t="s">
        <v>1051</v>
      </c>
      <c r="E655" s="207" t="s">
        <v>1108</v>
      </c>
      <c r="F655" s="208">
        <v>504</v>
      </c>
      <c r="G655" s="208">
        <v>86.74</v>
      </c>
      <c r="H655" s="209">
        <v>71.319999999999993</v>
      </c>
      <c r="I655" s="204" t="s">
        <v>1042</v>
      </c>
      <c r="J655" s="210" t="s">
        <v>110</v>
      </c>
    </row>
    <row r="656" spans="1:10" ht="14.4">
      <c r="A656" s="204">
        <v>654</v>
      </c>
      <c r="B656" s="207" t="s">
        <v>1570</v>
      </c>
      <c r="C656" s="207" t="s">
        <v>1661</v>
      </c>
      <c r="D656" s="207" t="s">
        <v>1051</v>
      </c>
      <c r="E656" s="207" t="s">
        <v>1108</v>
      </c>
      <c r="F656" s="208">
        <v>601</v>
      </c>
      <c r="G656" s="208">
        <v>85.85</v>
      </c>
      <c r="H656" s="209">
        <v>70.59</v>
      </c>
      <c r="I656" s="204" t="s">
        <v>1042</v>
      </c>
      <c r="J656" s="210" t="s">
        <v>110</v>
      </c>
    </row>
    <row r="657" spans="1:10" ht="14.4">
      <c r="A657" s="204">
        <v>655</v>
      </c>
      <c r="B657" s="207" t="s">
        <v>1570</v>
      </c>
      <c r="C657" s="207" t="s">
        <v>1662</v>
      </c>
      <c r="D657" s="207" t="s">
        <v>1188</v>
      </c>
      <c r="E657" s="207" t="s">
        <v>1108</v>
      </c>
      <c r="F657" s="208">
        <v>602</v>
      </c>
      <c r="G657" s="208">
        <v>87.4</v>
      </c>
      <c r="H657" s="209">
        <v>71.86</v>
      </c>
      <c r="I657" s="210" t="s">
        <v>716</v>
      </c>
      <c r="J657" s="210" t="s">
        <v>110</v>
      </c>
    </row>
    <row r="658" spans="1:10" ht="14.4">
      <c r="A658" s="204">
        <v>656</v>
      </c>
      <c r="B658" s="207" t="s">
        <v>1570</v>
      </c>
      <c r="C658" s="207" t="s">
        <v>1663</v>
      </c>
      <c r="D658" s="207" t="s">
        <v>1188</v>
      </c>
      <c r="E658" s="207" t="s">
        <v>1108</v>
      </c>
      <c r="F658" s="208">
        <v>603</v>
      </c>
      <c r="G658" s="208">
        <v>87.4</v>
      </c>
      <c r="H658" s="209">
        <v>71.86</v>
      </c>
      <c r="I658" s="210" t="s">
        <v>716</v>
      </c>
      <c r="J658" s="210" t="s">
        <v>110</v>
      </c>
    </row>
    <row r="659" spans="1:10" ht="14.4">
      <c r="A659" s="204">
        <v>657</v>
      </c>
      <c r="B659" s="207" t="s">
        <v>1570</v>
      </c>
      <c r="C659" s="207" t="s">
        <v>1663</v>
      </c>
      <c r="D659" s="207" t="s">
        <v>1051</v>
      </c>
      <c r="E659" s="207" t="s">
        <v>1108</v>
      </c>
      <c r="F659" s="208">
        <v>604</v>
      </c>
      <c r="G659" s="208">
        <v>86.74</v>
      </c>
      <c r="H659" s="209">
        <v>71.319999999999993</v>
      </c>
      <c r="I659" s="204" t="s">
        <v>1042</v>
      </c>
      <c r="J659" s="210" t="s">
        <v>110</v>
      </c>
    </row>
    <row r="660" spans="1:10" ht="14.4">
      <c r="A660" s="204">
        <v>658</v>
      </c>
      <c r="B660" s="207" t="s">
        <v>1570</v>
      </c>
      <c r="C660" s="207" t="s">
        <v>1664</v>
      </c>
      <c r="D660" s="207" t="s">
        <v>1051</v>
      </c>
      <c r="E660" s="207" t="s">
        <v>1108</v>
      </c>
      <c r="F660" s="208">
        <v>701</v>
      </c>
      <c r="G660" s="208">
        <v>85.85</v>
      </c>
      <c r="H660" s="209">
        <v>70.59</v>
      </c>
      <c r="I660" s="204" t="s">
        <v>1042</v>
      </c>
      <c r="J660" s="210" t="s">
        <v>110</v>
      </c>
    </row>
    <row r="661" spans="1:10" ht="14.4">
      <c r="A661" s="204">
        <v>659</v>
      </c>
      <c r="B661" s="207" t="s">
        <v>1570</v>
      </c>
      <c r="C661" s="207" t="s">
        <v>1665</v>
      </c>
      <c r="D661" s="207" t="s">
        <v>1188</v>
      </c>
      <c r="E661" s="207" t="s">
        <v>1108</v>
      </c>
      <c r="F661" s="208">
        <v>702</v>
      </c>
      <c r="G661" s="208">
        <v>87.4</v>
      </c>
      <c r="H661" s="209">
        <v>71.86</v>
      </c>
      <c r="I661" s="210" t="s">
        <v>716</v>
      </c>
      <c r="J661" s="210" t="s">
        <v>110</v>
      </c>
    </row>
    <row r="662" spans="1:10" ht="14.4">
      <c r="A662" s="204">
        <v>660</v>
      </c>
      <c r="B662" s="207" t="s">
        <v>1570</v>
      </c>
      <c r="C662" s="207" t="s">
        <v>1666</v>
      </c>
      <c r="D662" s="207" t="s">
        <v>1188</v>
      </c>
      <c r="E662" s="207" t="s">
        <v>1108</v>
      </c>
      <c r="F662" s="208">
        <v>703</v>
      </c>
      <c r="G662" s="208">
        <v>87.4</v>
      </c>
      <c r="H662" s="209">
        <v>71.86</v>
      </c>
      <c r="I662" s="210" t="s">
        <v>716</v>
      </c>
      <c r="J662" s="210" t="s">
        <v>110</v>
      </c>
    </row>
    <row r="663" spans="1:10" ht="14.4">
      <c r="A663" s="204">
        <v>661</v>
      </c>
      <c r="B663" s="207" t="s">
        <v>1570</v>
      </c>
      <c r="C663" s="207" t="s">
        <v>1667</v>
      </c>
      <c r="D663" s="207" t="s">
        <v>1051</v>
      </c>
      <c r="E663" s="207" t="s">
        <v>1108</v>
      </c>
      <c r="F663" s="208">
        <v>704</v>
      </c>
      <c r="G663" s="208">
        <v>86.74</v>
      </c>
      <c r="H663" s="209">
        <v>71.319999999999993</v>
      </c>
      <c r="I663" s="204" t="s">
        <v>1042</v>
      </c>
      <c r="J663" s="210" t="s">
        <v>110</v>
      </c>
    </row>
    <row r="664" spans="1:10" ht="14.4">
      <c r="A664" s="204">
        <v>662</v>
      </c>
      <c r="B664" s="207" t="s">
        <v>1570</v>
      </c>
      <c r="C664" s="207" t="s">
        <v>1668</v>
      </c>
      <c r="D664" s="207" t="s">
        <v>1051</v>
      </c>
      <c r="E664" s="207" t="s">
        <v>1108</v>
      </c>
      <c r="F664" s="208">
        <v>801</v>
      </c>
      <c r="G664" s="208">
        <v>85.85</v>
      </c>
      <c r="H664" s="209">
        <v>70.59</v>
      </c>
      <c r="I664" s="204" t="s">
        <v>1042</v>
      </c>
      <c r="J664" s="210" t="s">
        <v>110</v>
      </c>
    </row>
    <row r="665" spans="1:10" ht="14.4">
      <c r="A665" s="204">
        <v>663</v>
      </c>
      <c r="B665" s="207" t="s">
        <v>1570</v>
      </c>
      <c r="C665" s="207" t="s">
        <v>1669</v>
      </c>
      <c r="D665" s="207" t="s">
        <v>1188</v>
      </c>
      <c r="E665" s="207" t="s">
        <v>1108</v>
      </c>
      <c r="F665" s="208">
        <v>802</v>
      </c>
      <c r="G665" s="208">
        <v>87.4</v>
      </c>
      <c r="H665" s="209">
        <v>71.86</v>
      </c>
      <c r="I665" s="210" t="s">
        <v>716</v>
      </c>
      <c r="J665" s="210" t="s">
        <v>110</v>
      </c>
    </row>
    <row r="666" spans="1:10" ht="14.4">
      <c r="A666" s="204">
        <v>664</v>
      </c>
      <c r="B666" s="207" t="s">
        <v>1570</v>
      </c>
      <c r="C666" s="207" t="s">
        <v>1670</v>
      </c>
      <c r="D666" s="207" t="s">
        <v>1188</v>
      </c>
      <c r="E666" s="207" t="s">
        <v>1108</v>
      </c>
      <c r="F666" s="208">
        <v>803</v>
      </c>
      <c r="G666" s="208">
        <v>87.4</v>
      </c>
      <c r="H666" s="209">
        <v>71.86</v>
      </c>
      <c r="I666" s="210" t="s">
        <v>716</v>
      </c>
      <c r="J666" s="210" t="s">
        <v>110</v>
      </c>
    </row>
    <row r="667" spans="1:10" ht="14.4">
      <c r="A667" s="204">
        <v>665</v>
      </c>
      <c r="B667" s="207" t="s">
        <v>1570</v>
      </c>
      <c r="C667" s="207" t="s">
        <v>1671</v>
      </c>
      <c r="D667" s="207" t="s">
        <v>1051</v>
      </c>
      <c r="E667" s="207" t="s">
        <v>1108</v>
      </c>
      <c r="F667" s="208">
        <v>804</v>
      </c>
      <c r="G667" s="208">
        <v>86.74</v>
      </c>
      <c r="H667" s="209">
        <v>71.319999999999993</v>
      </c>
      <c r="I667" s="204" t="s">
        <v>1042</v>
      </c>
      <c r="J667" s="210" t="s">
        <v>110</v>
      </c>
    </row>
    <row r="668" spans="1:10" ht="14.4">
      <c r="A668" s="204">
        <v>666</v>
      </c>
      <c r="B668" s="207" t="s">
        <v>1570</v>
      </c>
      <c r="C668" s="207" t="s">
        <v>1672</v>
      </c>
      <c r="D668" s="207" t="s">
        <v>1051</v>
      </c>
      <c r="E668" s="207" t="s">
        <v>1108</v>
      </c>
      <c r="F668" s="208">
        <v>901</v>
      </c>
      <c r="G668" s="208">
        <v>85.85</v>
      </c>
      <c r="H668" s="209">
        <v>70.59</v>
      </c>
      <c r="I668" s="204" t="s">
        <v>1042</v>
      </c>
      <c r="J668" s="210" t="s">
        <v>110</v>
      </c>
    </row>
    <row r="669" spans="1:10" ht="14.4">
      <c r="A669" s="204">
        <v>667</v>
      </c>
      <c r="B669" s="207" t="s">
        <v>1570</v>
      </c>
      <c r="C669" s="207" t="s">
        <v>1673</v>
      </c>
      <c r="D669" s="207" t="s">
        <v>1188</v>
      </c>
      <c r="E669" s="207" t="s">
        <v>1108</v>
      </c>
      <c r="F669" s="208">
        <v>902</v>
      </c>
      <c r="G669" s="208">
        <v>87.4</v>
      </c>
      <c r="H669" s="209">
        <v>71.86</v>
      </c>
      <c r="I669" s="210" t="s">
        <v>716</v>
      </c>
      <c r="J669" s="210" t="s">
        <v>110</v>
      </c>
    </row>
    <row r="670" spans="1:10" ht="14.4">
      <c r="A670" s="204">
        <v>668</v>
      </c>
      <c r="B670" s="207" t="s">
        <v>1570</v>
      </c>
      <c r="C670" s="207" t="s">
        <v>1674</v>
      </c>
      <c r="D670" s="207" t="s">
        <v>1188</v>
      </c>
      <c r="E670" s="207" t="s">
        <v>1108</v>
      </c>
      <c r="F670" s="208">
        <v>903</v>
      </c>
      <c r="G670" s="208">
        <v>87.4</v>
      </c>
      <c r="H670" s="209">
        <v>71.86</v>
      </c>
      <c r="I670" s="210" t="s">
        <v>716</v>
      </c>
      <c r="J670" s="210" t="s">
        <v>110</v>
      </c>
    </row>
    <row r="671" spans="1:10" ht="14.4">
      <c r="A671" s="204">
        <v>669</v>
      </c>
      <c r="B671" s="207" t="s">
        <v>1570</v>
      </c>
      <c r="C671" s="207" t="s">
        <v>1675</v>
      </c>
      <c r="D671" s="207" t="s">
        <v>1051</v>
      </c>
      <c r="E671" s="207" t="s">
        <v>1108</v>
      </c>
      <c r="F671" s="208">
        <v>904</v>
      </c>
      <c r="G671" s="208">
        <v>86.74</v>
      </c>
      <c r="H671" s="209">
        <v>71.319999999999993</v>
      </c>
      <c r="I671" s="204" t="s">
        <v>1042</v>
      </c>
      <c r="J671" s="210" t="s">
        <v>110</v>
      </c>
    </row>
    <row r="672" spans="1:10" ht="14.4">
      <c r="A672" s="204">
        <v>670</v>
      </c>
      <c r="B672" s="207" t="s">
        <v>1570</v>
      </c>
      <c r="C672" s="207" t="s">
        <v>1676</v>
      </c>
      <c r="D672" s="207" t="s">
        <v>1051</v>
      </c>
      <c r="E672" s="207" t="s">
        <v>1108</v>
      </c>
      <c r="F672" s="208">
        <v>1001</v>
      </c>
      <c r="G672" s="208">
        <v>85.85</v>
      </c>
      <c r="H672" s="209">
        <v>70.59</v>
      </c>
      <c r="I672" s="204" t="s">
        <v>1042</v>
      </c>
      <c r="J672" s="210" t="s">
        <v>110</v>
      </c>
    </row>
    <row r="673" spans="1:10" ht="14.4">
      <c r="A673" s="204">
        <v>671</v>
      </c>
      <c r="B673" s="207" t="s">
        <v>1570</v>
      </c>
      <c r="C673" s="207" t="s">
        <v>1677</v>
      </c>
      <c r="D673" s="207" t="s">
        <v>1188</v>
      </c>
      <c r="E673" s="207" t="s">
        <v>1108</v>
      </c>
      <c r="F673" s="208">
        <v>1002</v>
      </c>
      <c r="G673" s="208">
        <v>87.4</v>
      </c>
      <c r="H673" s="209">
        <v>71.86</v>
      </c>
      <c r="I673" s="210" t="s">
        <v>716</v>
      </c>
      <c r="J673" s="210" t="s">
        <v>110</v>
      </c>
    </row>
    <row r="674" spans="1:10" ht="14.4">
      <c r="A674" s="204">
        <v>672</v>
      </c>
      <c r="B674" s="207" t="s">
        <v>1570</v>
      </c>
      <c r="C674" s="207" t="s">
        <v>1678</v>
      </c>
      <c r="D674" s="207" t="s">
        <v>1188</v>
      </c>
      <c r="E674" s="207" t="s">
        <v>1108</v>
      </c>
      <c r="F674" s="208">
        <v>1003</v>
      </c>
      <c r="G674" s="208">
        <v>87.4</v>
      </c>
      <c r="H674" s="209">
        <v>71.86</v>
      </c>
      <c r="I674" s="210" t="s">
        <v>716</v>
      </c>
      <c r="J674" s="210" t="s">
        <v>110</v>
      </c>
    </row>
    <row r="675" spans="1:10" ht="14.4">
      <c r="A675" s="204">
        <v>673</v>
      </c>
      <c r="B675" s="207" t="s">
        <v>1570</v>
      </c>
      <c r="C675" s="207" t="s">
        <v>1679</v>
      </c>
      <c r="D675" s="207" t="s">
        <v>1051</v>
      </c>
      <c r="E675" s="207" t="s">
        <v>1108</v>
      </c>
      <c r="F675" s="208">
        <v>1004</v>
      </c>
      <c r="G675" s="208">
        <v>86.74</v>
      </c>
      <c r="H675" s="209">
        <v>71.319999999999993</v>
      </c>
      <c r="I675" s="204" t="s">
        <v>1042</v>
      </c>
      <c r="J675" s="210" t="s">
        <v>110</v>
      </c>
    </row>
    <row r="676" spans="1:10" ht="14.4">
      <c r="A676" s="204">
        <v>674</v>
      </c>
      <c r="B676" s="207" t="s">
        <v>1570</v>
      </c>
      <c r="C676" s="207" t="s">
        <v>1680</v>
      </c>
      <c r="D676" s="207" t="s">
        <v>1051</v>
      </c>
      <c r="E676" s="207" t="s">
        <v>1108</v>
      </c>
      <c r="F676" s="208">
        <v>1101</v>
      </c>
      <c r="G676" s="208">
        <v>85.85</v>
      </c>
      <c r="H676" s="209">
        <v>70.59</v>
      </c>
      <c r="I676" s="204" t="s">
        <v>1042</v>
      </c>
      <c r="J676" s="210" t="s">
        <v>110</v>
      </c>
    </row>
    <row r="677" spans="1:10" ht="14.4">
      <c r="A677" s="204">
        <v>675</v>
      </c>
      <c r="B677" s="207" t="s">
        <v>1570</v>
      </c>
      <c r="C677" s="207" t="s">
        <v>1681</v>
      </c>
      <c r="D677" s="207" t="s">
        <v>1188</v>
      </c>
      <c r="E677" s="207" t="s">
        <v>1108</v>
      </c>
      <c r="F677" s="208">
        <v>1102</v>
      </c>
      <c r="G677" s="208">
        <v>87.4</v>
      </c>
      <c r="H677" s="209">
        <v>71.86</v>
      </c>
      <c r="I677" s="210" t="s">
        <v>716</v>
      </c>
      <c r="J677" s="210" t="s">
        <v>110</v>
      </c>
    </row>
    <row r="678" spans="1:10" ht="14.4">
      <c r="A678" s="204">
        <v>676</v>
      </c>
      <c r="B678" s="207" t="s">
        <v>1570</v>
      </c>
      <c r="C678" s="207" t="s">
        <v>1682</v>
      </c>
      <c r="D678" s="207" t="s">
        <v>1188</v>
      </c>
      <c r="E678" s="207" t="s">
        <v>1108</v>
      </c>
      <c r="F678" s="208">
        <v>1103</v>
      </c>
      <c r="G678" s="208">
        <v>87.4</v>
      </c>
      <c r="H678" s="209">
        <v>71.86</v>
      </c>
      <c r="I678" s="210" t="s">
        <v>716</v>
      </c>
      <c r="J678" s="210" t="s">
        <v>110</v>
      </c>
    </row>
    <row r="679" spans="1:10" ht="14.4">
      <c r="A679" s="204">
        <v>677</v>
      </c>
      <c r="B679" s="207" t="s">
        <v>1570</v>
      </c>
      <c r="C679" s="207" t="s">
        <v>1682</v>
      </c>
      <c r="D679" s="207" t="s">
        <v>1051</v>
      </c>
      <c r="E679" s="207" t="s">
        <v>1108</v>
      </c>
      <c r="F679" s="208">
        <v>1104</v>
      </c>
      <c r="G679" s="208">
        <v>86.74</v>
      </c>
      <c r="H679" s="209">
        <v>71.319999999999993</v>
      </c>
      <c r="I679" s="204" t="s">
        <v>1042</v>
      </c>
      <c r="J679" s="210" t="s">
        <v>110</v>
      </c>
    </row>
    <row r="680" spans="1:10" ht="14.4">
      <c r="A680" s="204">
        <v>678</v>
      </c>
      <c r="B680" s="207" t="s">
        <v>1570</v>
      </c>
      <c r="C680" s="207" t="s">
        <v>1683</v>
      </c>
      <c r="D680" s="207" t="s">
        <v>1051</v>
      </c>
      <c r="E680" s="207" t="s">
        <v>1108</v>
      </c>
      <c r="F680" s="208">
        <v>1201</v>
      </c>
      <c r="G680" s="208">
        <v>85.85</v>
      </c>
      <c r="H680" s="209">
        <v>70.59</v>
      </c>
      <c r="I680" s="204" t="s">
        <v>1042</v>
      </c>
      <c r="J680" s="210" t="s">
        <v>110</v>
      </c>
    </row>
    <row r="681" spans="1:10" ht="14.4">
      <c r="A681" s="204">
        <v>679</v>
      </c>
      <c r="B681" s="207" t="s">
        <v>1570</v>
      </c>
      <c r="C681" s="207" t="s">
        <v>1684</v>
      </c>
      <c r="D681" s="207" t="s">
        <v>1188</v>
      </c>
      <c r="E681" s="207" t="s">
        <v>1108</v>
      </c>
      <c r="F681" s="208">
        <v>1202</v>
      </c>
      <c r="G681" s="208">
        <v>87.4</v>
      </c>
      <c r="H681" s="209">
        <v>71.86</v>
      </c>
      <c r="I681" s="210" t="s">
        <v>716</v>
      </c>
      <c r="J681" s="210" t="s">
        <v>110</v>
      </c>
    </row>
    <row r="682" spans="1:10" ht="14.4">
      <c r="A682" s="204">
        <v>680</v>
      </c>
      <c r="B682" s="207" t="s">
        <v>1570</v>
      </c>
      <c r="C682" s="207" t="s">
        <v>1685</v>
      </c>
      <c r="D682" s="207" t="s">
        <v>1188</v>
      </c>
      <c r="E682" s="207" t="s">
        <v>1108</v>
      </c>
      <c r="F682" s="208">
        <v>1203</v>
      </c>
      <c r="G682" s="208">
        <v>87.4</v>
      </c>
      <c r="H682" s="209">
        <v>71.86</v>
      </c>
      <c r="I682" s="210" t="s">
        <v>716</v>
      </c>
      <c r="J682" s="210" t="s">
        <v>110</v>
      </c>
    </row>
    <row r="683" spans="1:10" ht="14.4">
      <c r="A683" s="204">
        <v>681</v>
      </c>
      <c r="B683" s="207" t="s">
        <v>1570</v>
      </c>
      <c r="C683" s="207" t="s">
        <v>1686</v>
      </c>
      <c r="D683" s="207" t="s">
        <v>1051</v>
      </c>
      <c r="E683" s="207" t="s">
        <v>1108</v>
      </c>
      <c r="F683" s="208">
        <v>1204</v>
      </c>
      <c r="G683" s="208">
        <v>86.74</v>
      </c>
      <c r="H683" s="209">
        <v>71.319999999999993</v>
      </c>
      <c r="I683" s="204" t="s">
        <v>1042</v>
      </c>
      <c r="J683" s="210" t="s">
        <v>110</v>
      </c>
    </row>
    <row r="684" spans="1:10" ht="14.4">
      <c r="A684" s="204">
        <v>682</v>
      </c>
      <c r="B684" s="207" t="s">
        <v>1570</v>
      </c>
      <c r="C684" s="207" t="s">
        <v>1687</v>
      </c>
      <c r="D684" s="207" t="s">
        <v>1051</v>
      </c>
      <c r="E684" s="207" t="s">
        <v>1108</v>
      </c>
      <c r="F684" s="208">
        <v>1301</v>
      </c>
      <c r="G684" s="208">
        <v>85.85</v>
      </c>
      <c r="H684" s="209">
        <v>70.59</v>
      </c>
      <c r="I684" s="204" t="s">
        <v>1042</v>
      </c>
      <c r="J684" s="210" t="s">
        <v>110</v>
      </c>
    </row>
    <row r="685" spans="1:10" ht="14.4">
      <c r="A685" s="204">
        <v>683</v>
      </c>
      <c r="B685" s="207" t="s">
        <v>1570</v>
      </c>
      <c r="C685" s="207" t="s">
        <v>1688</v>
      </c>
      <c r="D685" s="207" t="s">
        <v>1188</v>
      </c>
      <c r="E685" s="207" t="s">
        <v>1108</v>
      </c>
      <c r="F685" s="208">
        <v>1302</v>
      </c>
      <c r="G685" s="208">
        <v>87.4</v>
      </c>
      <c r="H685" s="209">
        <v>71.86</v>
      </c>
      <c r="I685" s="210" t="s">
        <v>716</v>
      </c>
      <c r="J685" s="210" t="s">
        <v>110</v>
      </c>
    </row>
    <row r="686" spans="1:10" ht="14.4">
      <c r="A686" s="204">
        <v>684</v>
      </c>
      <c r="B686" s="207" t="s">
        <v>1570</v>
      </c>
      <c r="C686" s="207" t="s">
        <v>1689</v>
      </c>
      <c r="D686" s="207" t="s">
        <v>1188</v>
      </c>
      <c r="E686" s="207" t="s">
        <v>1108</v>
      </c>
      <c r="F686" s="208">
        <v>1303</v>
      </c>
      <c r="G686" s="208">
        <v>87.4</v>
      </c>
      <c r="H686" s="209">
        <v>71.86</v>
      </c>
      <c r="I686" s="210" t="s">
        <v>716</v>
      </c>
      <c r="J686" s="210" t="s">
        <v>110</v>
      </c>
    </row>
    <row r="687" spans="1:10" ht="14.4">
      <c r="A687" s="204">
        <v>685</v>
      </c>
      <c r="B687" s="207" t="s">
        <v>1570</v>
      </c>
      <c r="C687" s="207" t="s">
        <v>1690</v>
      </c>
      <c r="D687" s="207" t="s">
        <v>1051</v>
      </c>
      <c r="E687" s="207" t="s">
        <v>1108</v>
      </c>
      <c r="F687" s="208">
        <v>1304</v>
      </c>
      <c r="G687" s="208">
        <v>86.74</v>
      </c>
      <c r="H687" s="209">
        <v>71.319999999999993</v>
      </c>
      <c r="I687" s="204" t="s">
        <v>1042</v>
      </c>
      <c r="J687" s="210" t="s">
        <v>110</v>
      </c>
    </row>
    <row r="688" spans="1:10" ht="14.4">
      <c r="A688" s="204">
        <v>686</v>
      </c>
      <c r="B688" s="207" t="s">
        <v>1570</v>
      </c>
      <c r="C688" s="207" t="s">
        <v>1691</v>
      </c>
      <c r="D688" s="207" t="s">
        <v>1051</v>
      </c>
      <c r="E688" s="207" t="s">
        <v>1108</v>
      </c>
      <c r="F688" s="208">
        <v>1401</v>
      </c>
      <c r="G688" s="208">
        <v>85.85</v>
      </c>
      <c r="H688" s="209">
        <v>70.59</v>
      </c>
      <c r="I688" s="204" t="s">
        <v>1042</v>
      </c>
      <c r="J688" s="210" t="s">
        <v>110</v>
      </c>
    </row>
    <row r="689" spans="1:10" ht="14.4">
      <c r="A689" s="204">
        <v>687</v>
      </c>
      <c r="B689" s="207" t="s">
        <v>1570</v>
      </c>
      <c r="C689" s="207" t="s">
        <v>1692</v>
      </c>
      <c r="D689" s="207" t="s">
        <v>1188</v>
      </c>
      <c r="E689" s="207" t="s">
        <v>1108</v>
      </c>
      <c r="F689" s="208">
        <v>1402</v>
      </c>
      <c r="G689" s="208">
        <v>87.4</v>
      </c>
      <c r="H689" s="209">
        <v>71.86</v>
      </c>
      <c r="I689" s="210" t="s">
        <v>716</v>
      </c>
      <c r="J689" s="210" t="s">
        <v>110</v>
      </c>
    </row>
    <row r="690" spans="1:10" ht="14.4">
      <c r="A690" s="204">
        <v>688</v>
      </c>
      <c r="B690" s="207" t="s">
        <v>1570</v>
      </c>
      <c r="C690" s="207" t="s">
        <v>1693</v>
      </c>
      <c r="D690" s="207" t="s">
        <v>1188</v>
      </c>
      <c r="E690" s="207" t="s">
        <v>1108</v>
      </c>
      <c r="F690" s="208">
        <v>1403</v>
      </c>
      <c r="G690" s="208">
        <v>87.4</v>
      </c>
      <c r="H690" s="209">
        <v>71.86</v>
      </c>
      <c r="I690" s="210" t="s">
        <v>716</v>
      </c>
      <c r="J690" s="210" t="s">
        <v>110</v>
      </c>
    </row>
    <row r="691" spans="1:10" ht="14.4">
      <c r="A691" s="204">
        <v>689</v>
      </c>
      <c r="B691" s="207" t="s">
        <v>1570</v>
      </c>
      <c r="C691" s="207" t="s">
        <v>1694</v>
      </c>
      <c r="D691" s="207" t="s">
        <v>1051</v>
      </c>
      <c r="E691" s="207" t="s">
        <v>1108</v>
      </c>
      <c r="F691" s="208">
        <v>1404</v>
      </c>
      <c r="G691" s="208">
        <v>86.74</v>
      </c>
      <c r="H691" s="209">
        <v>71.319999999999993</v>
      </c>
      <c r="I691" s="204" t="s">
        <v>1042</v>
      </c>
      <c r="J691" s="210" t="s">
        <v>110</v>
      </c>
    </row>
    <row r="692" spans="1:10" ht="14.4">
      <c r="A692" s="204">
        <v>690</v>
      </c>
      <c r="B692" s="207" t="s">
        <v>1570</v>
      </c>
      <c r="C692" s="207" t="s">
        <v>1695</v>
      </c>
      <c r="D692" s="207" t="s">
        <v>1051</v>
      </c>
      <c r="E692" s="207" t="s">
        <v>1108</v>
      </c>
      <c r="F692" s="208">
        <v>1501</v>
      </c>
      <c r="G692" s="208">
        <v>85.85</v>
      </c>
      <c r="H692" s="209">
        <v>70.59</v>
      </c>
      <c r="I692" s="204" t="s">
        <v>1042</v>
      </c>
      <c r="J692" s="210" t="s">
        <v>110</v>
      </c>
    </row>
    <row r="693" spans="1:10" ht="14.4">
      <c r="A693" s="204">
        <v>691</v>
      </c>
      <c r="B693" s="207" t="s">
        <v>1570</v>
      </c>
      <c r="C693" s="207" t="s">
        <v>1696</v>
      </c>
      <c r="D693" s="207" t="s">
        <v>1188</v>
      </c>
      <c r="E693" s="207" t="s">
        <v>1108</v>
      </c>
      <c r="F693" s="208">
        <v>1502</v>
      </c>
      <c r="G693" s="208">
        <v>87.4</v>
      </c>
      <c r="H693" s="209">
        <v>71.86</v>
      </c>
      <c r="I693" s="210" t="s">
        <v>716</v>
      </c>
      <c r="J693" s="210" t="s">
        <v>110</v>
      </c>
    </row>
    <row r="694" spans="1:10" ht="14.4">
      <c r="A694" s="204">
        <v>692</v>
      </c>
      <c r="B694" s="207" t="s">
        <v>1570</v>
      </c>
      <c r="C694" s="207" t="s">
        <v>1697</v>
      </c>
      <c r="D694" s="207" t="s">
        <v>1188</v>
      </c>
      <c r="E694" s="207" t="s">
        <v>1108</v>
      </c>
      <c r="F694" s="208">
        <v>1503</v>
      </c>
      <c r="G694" s="208">
        <v>87.4</v>
      </c>
      <c r="H694" s="209">
        <v>71.86</v>
      </c>
      <c r="I694" s="210" t="s">
        <v>716</v>
      </c>
      <c r="J694" s="210" t="s">
        <v>110</v>
      </c>
    </row>
    <row r="695" spans="1:10" ht="14.4">
      <c r="A695" s="204">
        <v>693</v>
      </c>
      <c r="B695" s="207" t="s">
        <v>1570</v>
      </c>
      <c r="C695" s="207" t="s">
        <v>1698</v>
      </c>
      <c r="D695" s="207" t="s">
        <v>1051</v>
      </c>
      <c r="E695" s="207" t="s">
        <v>1108</v>
      </c>
      <c r="F695" s="208">
        <v>1504</v>
      </c>
      <c r="G695" s="208">
        <v>86.74</v>
      </c>
      <c r="H695" s="209">
        <v>71.319999999999993</v>
      </c>
      <c r="I695" s="204" t="s">
        <v>1042</v>
      </c>
      <c r="J695" s="210" t="s">
        <v>110</v>
      </c>
    </row>
    <row r="696" spans="1:10" ht="14.4">
      <c r="A696" s="372" t="s">
        <v>1699</v>
      </c>
      <c r="B696" s="372"/>
      <c r="C696" s="372"/>
      <c r="D696" s="372"/>
      <c r="E696" s="372"/>
      <c r="F696" s="211">
        <f>COUNT(F3:F695)</f>
        <v>693</v>
      </c>
      <c r="G696" s="212">
        <f>SUM(G2:G695)</f>
        <v>54916.249999999818</v>
      </c>
      <c r="H696" s="212">
        <f>SUM(H2:H695)</f>
        <v>45001.289999999892</v>
      </c>
      <c r="I696" s="204"/>
      <c r="J696" s="204"/>
    </row>
    <row r="697" spans="1:10" ht="14.4">
      <c r="A697" s="373" t="s">
        <v>1701</v>
      </c>
      <c r="B697" s="374"/>
      <c r="C697" s="374"/>
      <c r="D697" s="374"/>
      <c r="E697" s="374"/>
      <c r="F697" s="374"/>
      <c r="G697" s="374"/>
      <c r="H697" s="374"/>
      <c r="I697" s="374"/>
      <c r="J697" s="374"/>
    </row>
  </sheetData>
  <autoFilter ref="A1:M697"/>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9" sqref="C29"/>
    </sheetView>
  </sheetViews>
  <sheetFormatPr defaultColWidth="14.6640625" defaultRowHeight="13.8"/>
  <cols>
    <col min="1" max="1" width="24.33203125" style="5" customWidth="1"/>
    <col min="2" max="16384" width="14.6640625" style="5"/>
  </cols>
  <sheetData>
    <row r="1" spans="1:9" ht="15.6">
      <c r="A1" s="1" t="s">
        <v>0</v>
      </c>
      <c r="B1" s="2">
        <f>南地块自持单户实测面积!O7</f>
        <v>54916.249999999978</v>
      </c>
      <c r="C1" s="3"/>
      <c r="D1" s="3"/>
      <c r="E1" s="3"/>
      <c r="F1" s="3"/>
      <c r="G1" s="4"/>
    </row>
    <row r="2" spans="1:9" ht="15.6">
      <c r="A2" s="1" t="s">
        <v>1</v>
      </c>
      <c r="B2" s="1">
        <f>SUM(C14:C23)</f>
        <v>0</v>
      </c>
      <c r="C2" s="3"/>
      <c r="D2" s="3"/>
      <c r="E2" s="3"/>
      <c r="F2" s="3"/>
      <c r="G2" s="4"/>
    </row>
    <row r="3" spans="1:9" ht="15.6">
      <c r="A3" s="1" t="s">
        <v>2</v>
      </c>
      <c r="B3" s="6">
        <v>44317</v>
      </c>
      <c r="C3" s="3"/>
      <c r="D3" s="3"/>
      <c r="E3" s="3"/>
      <c r="F3" s="3"/>
      <c r="G3" s="4"/>
    </row>
    <row r="4" spans="1:9" ht="31.2">
      <c r="A4" s="1" t="s">
        <v>3</v>
      </c>
      <c r="B4" s="1" t="s">
        <v>4</v>
      </c>
      <c r="C4" s="1" t="s">
        <v>5</v>
      </c>
      <c r="D4" s="1" t="s">
        <v>6</v>
      </c>
      <c r="E4" s="3"/>
      <c r="F4" s="4"/>
      <c r="G4" s="4"/>
    </row>
    <row r="5" spans="1:9" ht="15.6">
      <c r="A5" s="1" t="s">
        <v>7</v>
      </c>
      <c r="B5" s="1">
        <f>SUM(D14:D23)</f>
        <v>247123.12499999991</v>
      </c>
      <c r="C5" s="1">
        <f>ROUND(B5*10000/$B$1,0)</f>
        <v>45000</v>
      </c>
      <c r="D5" s="1" t="e">
        <f>ROUND(B5*10000/$B$2,0)</f>
        <v>#DIV/0!</v>
      </c>
      <c r="E5" s="3"/>
      <c r="F5" s="4"/>
      <c r="G5" s="4"/>
    </row>
    <row r="6" spans="1:9" ht="15.6">
      <c r="A6" s="1" t="s">
        <v>8</v>
      </c>
      <c r="B6" s="1">
        <f>SUM(D14:D23)</f>
        <v>247123.12499999991</v>
      </c>
      <c r="C6" s="1">
        <f>ROUND(B6*10000/$B$1,0)</f>
        <v>45000</v>
      </c>
      <c r="D6" s="1" t="e">
        <f>ROUND(B6*10000/$B$2,0)</f>
        <v>#DIV/0!</v>
      </c>
      <c r="E6" s="3"/>
      <c r="F6" s="4"/>
      <c r="G6" s="4"/>
    </row>
    <row r="7" spans="1:9" ht="15.6">
      <c r="A7" s="1" t="s">
        <v>9</v>
      </c>
      <c r="B7" s="1">
        <f>B5</f>
        <v>247123.12499999991</v>
      </c>
      <c r="C7" s="1">
        <f>ROUND(B7*10000/$B$1,0)</f>
        <v>45000</v>
      </c>
      <c r="D7" s="1" t="e">
        <f>ROUND(B7*10000/$B$2,0)</f>
        <v>#DIV/0!</v>
      </c>
      <c r="E7" s="3"/>
      <c r="F7" s="4"/>
      <c r="G7" s="4"/>
    </row>
    <row r="8" spans="1:9" ht="15.6">
      <c r="A8" s="1" t="s">
        <v>10</v>
      </c>
      <c r="B8" s="1">
        <f>B5</f>
        <v>247123.12499999991</v>
      </c>
      <c r="C8" s="1">
        <f>ROUND(B8*10000/$B$1,0)</f>
        <v>45000</v>
      </c>
      <c r="D8" s="1" t="e">
        <f>ROUND(B8*10000/$B$2,0)</f>
        <v>#DIV/0!</v>
      </c>
      <c r="E8" s="3"/>
      <c r="F8" s="4"/>
      <c r="G8" s="4"/>
    </row>
    <row r="9" spans="1:9" ht="15.6">
      <c r="A9" s="1" t="s">
        <v>11</v>
      </c>
      <c r="B9" s="7">
        <f>B5</f>
        <v>247123.12499999991</v>
      </c>
      <c r="C9" s="3"/>
      <c r="D9" s="3"/>
      <c r="E9" s="3"/>
      <c r="F9" s="4"/>
      <c r="G9" s="4"/>
    </row>
    <row r="10" spans="1:9" ht="15.6">
      <c r="A10" s="1" t="s">
        <v>12</v>
      </c>
      <c r="B10" s="7">
        <f>B5</f>
        <v>247123.12499999991</v>
      </c>
      <c r="C10" s="3"/>
      <c r="D10" s="3"/>
      <c r="E10" s="3"/>
      <c r="F10" s="4"/>
      <c r="G10" s="4"/>
    </row>
    <row r="11" spans="1:9" ht="15.6">
      <c r="A11" s="1" t="s">
        <v>13</v>
      </c>
      <c r="B11" s="7">
        <f>B5</f>
        <v>247123.12499999991</v>
      </c>
      <c r="C11" s="3"/>
      <c r="D11" s="3"/>
      <c r="E11" s="3"/>
      <c r="F11" s="4"/>
      <c r="G11" s="4"/>
    </row>
    <row r="12" spans="1:9" ht="15.6">
      <c r="A12" s="3"/>
      <c r="B12" s="3"/>
      <c r="C12" s="3"/>
      <c r="D12" s="3"/>
      <c r="E12" s="3"/>
      <c r="F12" s="4"/>
      <c r="G12" s="4"/>
    </row>
    <row r="13" spans="1:9" ht="31.2">
      <c r="A13" s="8" t="s">
        <v>14</v>
      </c>
      <c r="B13" s="9" t="s">
        <v>0</v>
      </c>
      <c r="C13" s="9" t="s">
        <v>1</v>
      </c>
      <c r="D13" s="9" t="s">
        <v>15</v>
      </c>
      <c r="E13" s="1" t="s">
        <v>5</v>
      </c>
      <c r="F13" s="1" t="s">
        <v>6</v>
      </c>
      <c r="G13" s="9" t="s">
        <v>16</v>
      </c>
      <c r="H13" s="9" t="s">
        <v>17</v>
      </c>
      <c r="I13" s="9" t="s">
        <v>18</v>
      </c>
    </row>
    <row r="14" spans="1:9" ht="15.6">
      <c r="A14" s="10" t="s">
        <v>19</v>
      </c>
      <c r="B14" s="9">
        <f>B1</f>
        <v>54916.249999999978</v>
      </c>
      <c r="C14" s="9">
        <v>0</v>
      </c>
      <c r="D14" s="9">
        <f>B14*E14/10000</f>
        <v>247123.12499999991</v>
      </c>
      <c r="E14" s="9">
        <v>45000</v>
      </c>
      <c r="F14" s="9" t="e">
        <f>ROUND(D14*10000/C14,0)</f>
        <v>#DIV/0!</v>
      </c>
      <c r="G14" s="9">
        <v>0</v>
      </c>
      <c r="H14" s="9">
        <v>0</v>
      </c>
      <c r="I14" s="9">
        <v>0</v>
      </c>
    </row>
    <row r="15" spans="1:9" ht="15.6">
      <c r="A15" s="11" t="s">
        <v>20</v>
      </c>
      <c r="B15" s="12"/>
      <c r="C15" s="12"/>
      <c r="D15" s="12"/>
      <c r="E15" s="9" t="e">
        <f t="shared" ref="E15:E23" si="0">ROUND(D15*10000/B15,0)</f>
        <v>#DIV/0!</v>
      </c>
      <c r="F15" s="9" t="e">
        <f t="shared" ref="F15:F23" si="1">ROUND(D15*10000/C15,0)</f>
        <v>#DIV/0!</v>
      </c>
      <c r="G15" s="13"/>
      <c r="H15" s="13"/>
      <c r="I15" s="12"/>
    </row>
    <row r="16" spans="1:9" ht="15.6">
      <c r="A16" s="11" t="s">
        <v>21</v>
      </c>
      <c r="B16" s="12"/>
      <c r="C16" s="12"/>
      <c r="D16" s="12"/>
      <c r="E16" s="9" t="e">
        <f t="shared" si="0"/>
        <v>#DIV/0!</v>
      </c>
      <c r="F16" s="9" t="e">
        <f t="shared" si="1"/>
        <v>#DIV/0!</v>
      </c>
      <c r="G16" s="13"/>
      <c r="H16" s="13"/>
      <c r="I16" s="12"/>
    </row>
    <row r="17" spans="1:9" ht="15.6">
      <c r="A17" s="11" t="s">
        <v>22</v>
      </c>
      <c r="B17" s="12"/>
      <c r="C17" s="12"/>
      <c r="D17" s="12"/>
      <c r="E17" s="9" t="e">
        <f t="shared" si="0"/>
        <v>#DIV/0!</v>
      </c>
      <c r="F17" s="9" t="e">
        <f t="shared" si="1"/>
        <v>#DIV/0!</v>
      </c>
      <c r="G17" s="13"/>
      <c r="H17" s="13"/>
      <c r="I17" s="12"/>
    </row>
    <row r="18" spans="1:9" ht="15.6">
      <c r="A18" s="11" t="s">
        <v>23</v>
      </c>
      <c r="B18" s="12"/>
      <c r="C18" s="12"/>
      <c r="D18" s="12"/>
      <c r="E18" s="9" t="e">
        <f t="shared" si="0"/>
        <v>#DIV/0!</v>
      </c>
      <c r="F18" s="9" t="e">
        <f t="shared" si="1"/>
        <v>#DIV/0!</v>
      </c>
      <c r="G18" s="12"/>
      <c r="H18" s="12"/>
      <c r="I18" s="12"/>
    </row>
    <row r="19" spans="1:9" ht="15.6">
      <c r="A19" s="11" t="s">
        <v>24</v>
      </c>
      <c r="B19" s="12"/>
      <c r="C19" s="12"/>
      <c r="D19" s="12"/>
      <c r="E19" s="9" t="e">
        <f t="shared" si="0"/>
        <v>#DIV/0!</v>
      </c>
      <c r="F19" s="9" t="e">
        <f t="shared" si="1"/>
        <v>#DIV/0!</v>
      </c>
      <c r="G19" s="12"/>
      <c r="H19" s="12"/>
      <c r="I19" s="12"/>
    </row>
    <row r="20" spans="1:9" ht="15.6">
      <c r="A20" s="11" t="s">
        <v>25</v>
      </c>
      <c r="B20" s="12"/>
      <c r="C20" s="12"/>
      <c r="D20" s="12"/>
      <c r="E20" s="9" t="e">
        <f t="shared" si="0"/>
        <v>#DIV/0!</v>
      </c>
      <c r="F20" s="9" t="e">
        <f t="shared" si="1"/>
        <v>#DIV/0!</v>
      </c>
      <c r="G20" s="12"/>
      <c r="H20" s="12"/>
      <c r="I20" s="12"/>
    </row>
    <row r="21" spans="1:9" ht="15.6">
      <c r="A21" s="11" t="s">
        <v>26</v>
      </c>
      <c r="B21" s="12"/>
      <c r="C21" s="12"/>
      <c r="D21" s="12"/>
      <c r="E21" s="9" t="e">
        <f t="shared" si="0"/>
        <v>#DIV/0!</v>
      </c>
      <c r="F21" s="9" t="e">
        <f t="shared" si="1"/>
        <v>#DIV/0!</v>
      </c>
      <c r="G21" s="12"/>
      <c r="H21" s="12"/>
      <c r="I21" s="12"/>
    </row>
    <row r="22" spans="1:9" ht="15.6">
      <c r="A22" s="11" t="s">
        <v>27</v>
      </c>
      <c r="B22" s="12"/>
      <c r="C22" s="12"/>
      <c r="D22" s="12"/>
      <c r="E22" s="9" t="e">
        <f t="shared" si="0"/>
        <v>#DIV/0!</v>
      </c>
      <c r="F22" s="9" t="e">
        <f t="shared" si="1"/>
        <v>#DIV/0!</v>
      </c>
      <c r="G22" s="12"/>
      <c r="H22" s="12"/>
      <c r="I22" s="12"/>
    </row>
    <row r="23" spans="1:9" ht="15.6">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333"/>
  <sheetViews>
    <sheetView topLeftCell="A292" workbookViewId="0">
      <selection activeCell="J3" sqref="J3:J335"/>
    </sheetView>
  </sheetViews>
  <sheetFormatPr defaultColWidth="8.88671875" defaultRowHeight="13.8"/>
  <cols>
    <col min="10" max="10" width="14.109375" customWidth="1"/>
  </cols>
  <sheetData>
    <row r="1" spans="1:14" ht="17.399999999999999">
      <c r="A1" s="375" t="s">
        <v>701</v>
      </c>
      <c r="B1" s="376"/>
      <c r="C1" s="376"/>
      <c r="D1" s="376"/>
      <c r="E1" s="376"/>
      <c r="F1" s="376"/>
      <c r="G1" s="376"/>
      <c r="H1" s="376"/>
      <c r="I1" s="376"/>
      <c r="J1" s="376"/>
      <c r="K1" s="376"/>
      <c r="L1" s="376"/>
      <c r="M1" s="376"/>
      <c r="N1" s="377"/>
    </row>
    <row r="2" spans="1:14" ht="27.6">
      <c r="A2" s="96" t="s">
        <v>57</v>
      </c>
      <c r="B2" s="97" t="s">
        <v>702</v>
      </c>
      <c r="C2" s="97" t="s">
        <v>703</v>
      </c>
      <c r="D2" s="97" t="s">
        <v>704</v>
      </c>
      <c r="E2" s="97" t="s">
        <v>705</v>
      </c>
      <c r="F2" s="98" t="s">
        <v>706</v>
      </c>
      <c r="G2" s="97" t="s">
        <v>707</v>
      </c>
      <c r="H2" s="97" t="s">
        <v>108</v>
      </c>
      <c r="I2" s="97" t="s">
        <v>109</v>
      </c>
      <c r="J2" s="99" t="s">
        <v>708</v>
      </c>
      <c r="K2" s="100" t="s">
        <v>709</v>
      </c>
      <c r="L2" s="99" t="s">
        <v>710</v>
      </c>
      <c r="M2" s="97" t="s">
        <v>711</v>
      </c>
      <c r="N2" s="101" t="s">
        <v>712</v>
      </c>
    </row>
    <row r="3" spans="1:14">
      <c r="A3" s="102">
        <v>1</v>
      </c>
      <c r="B3" s="95">
        <v>2</v>
      </c>
      <c r="C3" s="95">
        <v>1</v>
      </c>
      <c r="D3" s="95">
        <v>1</v>
      </c>
      <c r="E3" s="95">
        <v>102</v>
      </c>
      <c r="F3" s="103" t="s">
        <v>713</v>
      </c>
      <c r="G3" s="95" t="s">
        <v>714</v>
      </c>
      <c r="H3" s="104" t="s">
        <v>715</v>
      </c>
      <c r="I3" s="105" t="s">
        <v>716</v>
      </c>
      <c r="J3" s="106">
        <v>55.93</v>
      </c>
      <c r="K3" s="107">
        <v>44.38</v>
      </c>
      <c r="L3" s="105">
        <v>21000</v>
      </c>
      <c r="M3" s="105">
        <f>L3*J3</f>
        <v>1174530</v>
      </c>
      <c r="N3" s="102">
        <f t="shared" ref="N3:N66" si="0">M3/K3</f>
        <v>26465.299684542584</v>
      </c>
    </row>
    <row r="4" spans="1:14">
      <c r="A4" s="102">
        <v>2</v>
      </c>
      <c r="B4" s="95">
        <v>2</v>
      </c>
      <c r="C4" s="95">
        <v>1</v>
      </c>
      <c r="D4" s="95">
        <v>1</v>
      </c>
      <c r="E4" s="95">
        <v>104</v>
      </c>
      <c r="F4" s="103" t="s">
        <v>717</v>
      </c>
      <c r="G4" s="95" t="s">
        <v>714</v>
      </c>
      <c r="H4" s="104" t="s">
        <v>715</v>
      </c>
      <c r="I4" s="108" t="s">
        <v>716</v>
      </c>
      <c r="J4" s="106">
        <v>55.93</v>
      </c>
      <c r="K4" s="109">
        <v>44.38</v>
      </c>
      <c r="L4" s="105">
        <v>21000</v>
      </c>
      <c r="M4" s="105">
        <f>L4*J4</f>
        <v>1174530</v>
      </c>
      <c r="N4" s="102">
        <f t="shared" si="0"/>
        <v>26465.299684542584</v>
      </c>
    </row>
    <row r="5" spans="1:14">
      <c r="A5" s="102">
        <v>3</v>
      </c>
      <c r="B5" s="95">
        <v>2</v>
      </c>
      <c r="C5" s="95">
        <v>1</v>
      </c>
      <c r="D5" s="95">
        <v>1</v>
      </c>
      <c r="E5" s="95">
        <v>105</v>
      </c>
      <c r="F5" s="103" t="s">
        <v>718</v>
      </c>
      <c r="G5" s="95" t="s">
        <v>714</v>
      </c>
      <c r="H5" s="104" t="s">
        <v>719</v>
      </c>
      <c r="I5" s="105" t="s">
        <v>716</v>
      </c>
      <c r="J5" s="106">
        <v>56.07</v>
      </c>
      <c r="K5" s="107">
        <v>44.49</v>
      </c>
      <c r="L5" s="105">
        <v>21000</v>
      </c>
      <c r="M5" s="105">
        <f>L5*J5</f>
        <v>1177470</v>
      </c>
      <c r="N5" s="102">
        <f t="shared" si="0"/>
        <v>26465.947403910992</v>
      </c>
    </row>
    <row r="6" spans="1:14">
      <c r="A6" s="102">
        <v>4</v>
      </c>
      <c r="B6" s="95">
        <v>2</v>
      </c>
      <c r="C6" s="95">
        <v>1</v>
      </c>
      <c r="D6" s="95">
        <v>1</v>
      </c>
      <c r="E6" s="95">
        <v>202</v>
      </c>
      <c r="F6" s="103" t="s">
        <v>720</v>
      </c>
      <c r="G6" s="95" t="s">
        <v>714</v>
      </c>
      <c r="H6" s="104" t="s">
        <v>715</v>
      </c>
      <c r="I6" s="105" t="s">
        <v>716</v>
      </c>
      <c r="J6" s="106">
        <v>55.93</v>
      </c>
      <c r="K6" s="107">
        <v>44.38</v>
      </c>
      <c r="L6" s="105">
        <v>21000</v>
      </c>
      <c r="M6" s="105">
        <f t="shared" ref="M6:M69" si="1">L6*J6</f>
        <v>1174530</v>
      </c>
      <c r="N6" s="102">
        <f t="shared" si="0"/>
        <v>26465.299684542584</v>
      </c>
    </row>
    <row r="7" spans="1:14">
      <c r="A7" s="102">
        <v>5</v>
      </c>
      <c r="B7" s="95">
        <v>2</v>
      </c>
      <c r="C7" s="95">
        <v>1</v>
      </c>
      <c r="D7" s="95">
        <v>1</v>
      </c>
      <c r="E7" s="95">
        <v>203</v>
      </c>
      <c r="F7" s="103" t="s">
        <v>721</v>
      </c>
      <c r="G7" s="95" t="s">
        <v>714</v>
      </c>
      <c r="H7" s="104" t="s">
        <v>719</v>
      </c>
      <c r="I7" s="105" t="s">
        <v>716</v>
      </c>
      <c r="J7" s="106">
        <v>55.93</v>
      </c>
      <c r="K7" s="107">
        <v>44.38</v>
      </c>
      <c r="L7" s="105">
        <v>21000</v>
      </c>
      <c r="M7" s="105">
        <f t="shared" si="1"/>
        <v>1174530</v>
      </c>
      <c r="N7" s="102">
        <f t="shared" si="0"/>
        <v>26465.299684542584</v>
      </c>
    </row>
    <row r="8" spans="1:14">
      <c r="A8" s="102">
        <v>6</v>
      </c>
      <c r="B8" s="95">
        <v>2</v>
      </c>
      <c r="C8" s="95">
        <v>1</v>
      </c>
      <c r="D8" s="95">
        <v>1</v>
      </c>
      <c r="E8" s="95">
        <v>204</v>
      </c>
      <c r="F8" s="103" t="s">
        <v>722</v>
      </c>
      <c r="G8" s="95" t="s">
        <v>714</v>
      </c>
      <c r="H8" s="104" t="s">
        <v>715</v>
      </c>
      <c r="I8" s="105" t="s">
        <v>716</v>
      </c>
      <c r="J8" s="106">
        <v>55.93</v>
      </c>
      <c r="K8" s="107">
        <v>44.38</v>
      </c>
      <c r="L8" s="105">
        <v>21000</v>
      </c>
      <c r="M8" s="105">
        <f t="shared" si="1"/>
        <v>1174530</v>
      </c>
      <c r="N8" s="102">
        <f t="shared" si="0"/>
        <v>26465.299684542584</v>
      </c>
    </row>
    <row r="9" spans="1:14">
      <c r="A9" s="102">
        <v>7</v>
      </c>
      <c r="B9" s="95">
        <v>2</v>
      </c>
      <c r="C9" s="95">
        <v>1</v>
      </c>
      <c r="D9" s="95">
        <v>1</v>
      </c>
      <c r="E9" s="95">
        <v>205</v>
      </c>
      <c r="F9" s="103" t="s">
        <v>723</v>
      </c>
      <c r="G9" s="95" t="s">
        <v>714</v>
      </c>
      <c r="H9" s="104" t="s">
        <v>719</v>
      </c>
      <c r="I9" s="105" t="s">
        <v>716</v>
      </c>
      <c r="J9" s="106">
        <v>56.07</v>
      </c>
      <c r="K9" s="107">
        <v>44.49</v>
      </c>
      <c r="L9" s="105">
        <v>21000</v>
      </c>
      <c r="M9" s="105">
        <f t="shared" si="1"/>
        <v>1177470</v>
      </c>
      <c r="N9" s="102">
        <f t="shared" si="0"/>
        <v>26465.947403910992</v>
      </c>
    </row>
    <row r="10" spans="1:14">
      <c r="A10" s="102">
        <v>8</v>
      </c>
      <c r="B10" s="95">
        <v>2</v>
      </c>
      <c r="C10" s="95">
        <v>1</v>
      </c>
      <c r="D10" s="95">
        <v>1</v>
      </c>
      <c r="E10" s="95">
        <v>303</v>
      </c>
      <c r="F10" s="103" t="s">
        <v>724</v>
      </c>
      <c r="G10" s="95" t="s">
        <v>714</v>
      </c>
      <c r="H10" s="104" t="s">
        <v>719</v>
      </c>
      <c r="I10" s="105" t="s">
        <v>716</v>
      </c>
      <c r="J10" s="106">
        <v>55.93</v>
      </c>
      <c r="K10" s="107">
        <v>44.38</v>
      </c>
      <c r="L10" s="105">
        <v>21000</v>
      </c>
      <c r="M10" s="105">
        <f t="shared" si="1"/>
        <v>1174530</v>
      </c>
      <c r="N10" s="102">
        <f t="shared" si="0"/>
        <v>26465.299684542584</v>
      </c>
    </row>
    <row r="11" spans="1:14">
      <c r="A11" s="102">
        <v>9</v>
      </c>
      <c r="B11" s="95">
        <v>2</v>
      </c>
      <c r="C11" s="95">
        <v>1</v>
      </c>
      <c r="D11" s="95">
        <v>1</v>
      </c>
      <c r="E11" s="95">
        <v>304</v>
      </c>
      <c r="F11" s="103" t="s">
        <v>724</v>
      </c>
      <c r="G11" s="95" t="s">
        <v>714</v>
      </c>
      <c r="H11" s="104" t="s">
        <v>715</v>
      </c>
      <c r="I11" s="105" t="s">
        <v>716</v>
      </c>
      <c r="J11" s="106">
        <v>55.93</v>
      </c>
      <c r="K11" s="107">
        <v>44.38</v>
      </c>
      <c r="L11" s="105">
        <v>21000</v>
      </c>
      <c r="M11" s="105">
        <f t="shared" si="1"/>
        <v>1174530</v>
      </c>
      <c r="N11" s="102">
        <f t="shared" si="0"/>
        <v>26465.299684542584</v>
      </c>
    </row>
    <row r="12" spans="1:14">
      <c r="A12" s="102">
        <v>10</v>
      </c>
      <c r="B12" s="95">
        <v>2</v>
      </c>
      <c r="C12" s="95">
        <v>1</v>
      </c>
      <c r="D12" s="95">
        <v>1</v>
      </c>
      <c r="E12" s="95">
        <v>305</v>
      </c>
      <c r="F12" s="103" t="s">
        <v>725</v>
      </c>
      <c r="G12" s="95" t="s">
        <v>714</v>
      </c>
      <c r="H12" s="104" t="s">
        <v>719</v>
      </c>
      <c r="I12" s="105" t="s">
        <v>716</v>
      </c>
      <c r="J12" s="106">
        <v>56.07</v>
      </c>
      <c r="K12" s="107">
        <v>44.49</v>
      </c>
      <c r="L12" s="105">
        <v>21000</v>
      </c>
      <c r="M12" s="105">
        <f t="shared" si="1"/>
        <v>1177470</v>
      </c>
      <c r="N12" s="102">
        <f t="shared" si="0"/>
        <v>26465.947403910992</v>
      </c>
    </row>
    <row r="13" spans="1:14">
      <c r="A13" s="102">
        <v>11</v>
      </c>
      <c r="B13" s="95">
        <v>2</v>
      </c>
      <c r="C13" s="95">
        <v>1</v>
      </c>
      <c r="D13" s="95">
        <v>1</v>
      </c>
      <c r="E13" s="95">
        <v>402</v>
      </c>
      <c r="F13" s="103" t="s">
        <v>726</v>
      </c>
      <c r="G13" s="95" t="s">
        <v>714</v>
      </c>
      <c r="H13" s="104" t="s">
        <v>715</v>
      </c>
      <c r="I13" s="105" t="s">
        <v>716</v>
      </c>
      <c r="J13" s="106">
        <v>56.07</v>
      </c>
      <c r="K13" s="107">
        <v>44.49</v>
      </c>
      <c r="L13" s="105">
        <v>21000</v>
      </c>
      <c r="M13" s="105">
        <f t="shared" si="1"/>
        <v>1177470</v>
      </c>
      <c r="N13" s="102">
        <f t="shared" si="0"/>
        <v>26465.947403910992</v>
      </c>
    </row>
    <row r="14" spans="1:14">
      <c r="A14" s="102">
        <v>12</v>
      </c>
      <c r="B14" s="95">
        <v>2</v>
      </c>
      <c r="C14" s="95">
        <v>1</v>
      </c>
      <c r="D14" s="95">
        <v>1</v>
      </c>
      <c r="E14" s="95">
        <v>403</v>
      </c>
      <c r="F14" s="103" t="s">
        <v>727</v>
      </c>
      <c r="G14" s="95" t="s">
        <v>714</v>
      </c>
      <c r="H14" s="104" t="s">
        <v>719</v>
      </c>
      <c r="I14" s="105" t="s">
        <v>716</v>
      </c>
      <c r="J14" s="106">
        <v>56.09</v>
      </c>
      <c r="K14" s="107">
        <v>44.51</v>
      </c>
      <c r="L14" s="105">
        <v>21000</v>
      </c>
      <c r="M14" s="105">
        <f t="shared" si="1"/>
        <v>1177890</v>
      </c>
      <c r="N14" s="102">
        <f t="shared" si="0"/>
        <v>26463.491350258369</v>
      </c>
    </row>
    <row r="15" spans="1:14">
      <c r="A15" s="102">
        <v>13</v>
      </c>
      <c r="B15" s="95">
        <v>2</v>
      </c>
      <c r="C15" s="95">
        <v>1</v>
      </c>
      <c r="D15" s="95">
        <v>1</v>
      </c>
      <c r="E15" s="95">
        <v>404</v>
      </c>
      <c r="F15" s="103" t="s">
        <v>728</v>
      </c>
      <c r="G15" s="95" t="s">
        <v>714</v>
      </c>
      <c r="H15" s="104" t="s">
        <v>715</v>
      </c>
      <c r="I15" s="105" t="s">
        <v>716</v>
      </c>
      <c r="J15" s="106">
        <v>56.09</v>
      </c>
      <c r="K15" s="107">
        <v>44.51</v>
      </c>
      <c r="L15" s="105">
        <v>21000</v>
      </c>
      <c r="M15" s="105">
        <f t="shared" si="1"/>
        <v>1177890</v>
      </c>
      <c r="N15" s="102">
        <f t="shared" si="0"/>
        <v>26463.491350258369</v>
      </c>
    </row>
    <row r="16" spans="1:14">
      <c r="A16" s="102">
        <v>14</v>
      </c>
      <c r="B16" s="95">
        <v>2</v>
      </c>
      <c r="C16" s="95">
        <v>1</v>
      </c>
      <c r="D16" s="95">
        <v>1</v>
      </c>
      <c r="E16" s="95">
        <v>502</v>
      </c>
      <c r="F16" s="103" t="s">
        <v>729</v>
      </c>
      <c r="G16" s="95" t="s">
        <v>714</v>
      </c>
      <c r="H16" s="104" t="s">
        <v>715</v>
      </c>
      <c r="I16" s="105" t="s">
        <v>716</v>
      </c>
      <c r="J16" s="106">
        <v>56.07</v>
      </c>
      <c r="K16" s="107">
        <v>44.49</v>
      </c>
      <c r="L16" s="105">
        <v>21000</v>
      </c>
      <c r="M16" s="105">
        <f t="shared" si="1"/>
        <v>1177470</v>
      </c>
      <c r="N16" s="102">
        <f t="shared" si="0"/>
        <v>26465.947403910992</v>
      </c>
    </row>
    <row r="17" spans="1:14">
      <c r="A17" s="102">
        <v>15</v>
      </c>
      <c r="B17" s="95">
        <v>2</v>
      </c>
      <c r="C17" s="95">
        <v>1</v>
      </c>
      <c r="D17" s="95">
        <v>1</v>
      </c>
      <c r="E17" s="95">
        <v>504</v>
      </c>
      <c r="F17" s="103" t="s">
        <v>729</v>
      </c>
      <c r="G17" s="95" t="s">
        <v>714</v>
      </c>
      <c r="H17" s="104" t="s">
        <v>715</v>
      </c>
      <c r="I17" s="105" t="s">
        <v>716</v>
      </c>
      <c r="J17" s="106">
        <v>56.09</v>
      </c>
      <c r="K17" s="107">
        <v>44.51</v>
      </c>
      <c r="L17" s="105">
        <v>21000</v>
      </c>
      <c r="M17" s="105">
        <f t="shared" si="1"/>
        <v>1177890</v>
      </c>
      <c r="N17" s="102">
        <f t="shared" si="0"/>
        <v>26463.491350258369</v>
      </c>
    </row>
    <row r="18" spans="1:14">
      <c r="A18" s="102">
        <v>16</v>
      </c>
      <c r="B18" s="95">
        <v>2</v>
      </c>
      <c r="C18" s="95">
        <v>1</v>
      </c>
      <c r="D18" s="95">
        <v>1</v>
      </c>
      <c r="E18" s="95">
        <v>505</v>
      </c>
      <c r="F18" s="103" t="s">
        <v>729</v>
      </c>
      <c r="G18" s="95" t="s">
        <v>714</v>
      </c>
      <c r="H18" s="104" t="s">
        <v>719</v>
      </c>
      <c r="I18" s="105" t="s">
        <v>716</v>
      </c>
      <c r="J18" s="106">
        <v>56.37</v>
      </c>
      <c r="K18" s="107">
        <v>44.73</v>
      </c>
      <c r="L18" s="105">
        <v>21000</v>
      </c>
      <c r="M18" s="105">
        <f t="shared" si="1"/>
        <v>1183770</v>
      </c>
      <c r="N18" s="102">
        <f t="shared" si="0"/>
        <v>26464.788732394369</v>
      </c>
    </row>
    <row r="19" spans="1:14">
      <c r="A19" s="102">
        <v>17</v>
      </c>
      <c r="B19" s="95">
        <v>2</v>
      </c>
      <c r="C19" s="95">
        <v>1</v>
      </c>
      <c r="D19" s="95">
        <v>1</v>
      </c>
      <c r="E19" s="95">
        <v>602</v>
      </c>
      <c r="F19" s="103" t="s">
        <v>730</v>
      </c>
      <c r="G19" s="95" t="s">
        <v>714</v>
      </c>
      <c r="H19" s="104" t="s">
        <v>715</v>
      </c>
      <c r="I19" s="105" t="s">
        <v>716</v>
      </c>
      <c r="J19" s="106">
        <v>56.07</v>
      </c>
      <c r="K19" s="107">
        <v>44.49</v>
      </c>
      <c r="L19" s="105">
        <v>21000</v>
      </c>
      <c r="M19" s="105">
        <f t="shared" si="1"/>
        <v>1177470</v>
      </c>
      <c r="N19" s="102">
        <f t="shared" si="0"/>
        <v>26465.947403910992</v>
      </c>
    </row>
    <row r="20" spans="1:14">
      <c r="A20" s="102">
        <v>18</v>
      </c>
      <c r="B20" s="95">
        <v>2</v>
      </c>
      <c r="C20" s="95">
        <v>1</v>
      </c>
      <c r="D20" s="95">
        <v>1</v>
      </c>
      <c r="E20" s="95">
        <v>603</v>
      </c>
      <c r="F20" s="103" t="s">
        <v>731</v>
      </c>
      <c r="G20" s="95" t="s">
        <v>714</v>
      </c>
      <c r="H20" s="104" t="s">
        <v>719</v>
      </c>
      <c r="I20" s="105" t="s">
        <v>716</v>
      </c>
      <c r="J20" s="106">
        <v>56.09</v>
      </c>
      <c r="K20" s="107">
        <v>44.51</v>
      </c>
      <c r="L20" s="105">
        <v>21000</v>
      </c>
      <c r="M20" s="105">
        <f t="shared" si="1"/>
        <v>1177890</v>
      </c>
      <c r="N20" s="102">
        <f t="shared" si="0"/>
        <v>26463.491350258369</v>
      </c>
    </row>
    <row r="21" spans="1:14">
      <c r="A21" s="102">
        <v>19</v>
      </c>
      <c r="B21" s="95">
        <v>2</v>
      </c>
      <c r="C21" s="95">
        <v>1</v>
      </c>
      <c r="D21" s="95">
        <v>1</v>
      </c>
      <c r="E21" s="95">
        <v>604</v>
      </c>
      <c r="F21" s="103" t="s">
        <v>732</v>
      </c>
      <c r="G21" s="95" t="s">
        <v>714</v>
      </c>
      <c r="H21" s="104" t="s">
        <v>715</v>
      </c>
      <c r="I21" s="105" t="s">
        <v>716</v>
      </c>
      <c r="J21" s="106">
        <v>56.09</v>
      </c>
      <c r="K21" s="107">
        <v>44.51</v>
      </c>
      <c r="L21" s="105">
        <v>21000</v>
      </c>
      <c r="M21" s="105">
        <f t="shared" si="1"/>
        <v>1177890</v>
      </c>
      <c r="N21" s="102">
        <f t="shared" si="0"/>
        <v>26463.491350258369</v>
      </c>
    </row>
    <row r="22" spans="1:14">
      <c r="A22" s="102">
        <v>20</v>
      </c>
      <c r="B22" s="95">
        <v>2</v>
      </c>
      <c r="C22" s="95">
        <v>1</v>
      </c>
      <c r="D22" s="95">
        <v>1</v>
      </c>
      <c r="E22" s="95">
        <v>605</v>
      </c>
      <c r="F22" s="103" t="s">
        <v>730</v>
      </c>
      <c r="G22" s="95" t="s">
        <v>714</v>
      </c>
      <c r="H22" s="104" t="s">
        <v>719</v>
      </c>
      <c r="I22" s="105" t="s">
        <v>716</v>
      </c>
      <c r="J22" s="106">
        <v>56.37</v>
      </c>
      <c r="K22" s="107">
        <v>44.73</v>
      </c>
      <c r="L22" s="105">
        <v>21000</v>
      </c>
      <c r="M22" s="105">
        <f t="shared" si="1"/>
        <v>1183770</v>
      </c>
      <c r="N22" s="102">
        <f t="shared" si="0"/>
        <v>26464.788732394369</v>
      </c>
    </row>
    <row r="23" spans="1:14" s="73" customFormat="1" hidden="1">
      <c r="A23" s="112">
        <v>21</v>
      </c>
      <c r="B23" s="113">
        <v>2</v>
      </c>
      <c r="C23" s="113">
        <v>1</v>
      </c>
      <c r="D23" s="113">
        <v>1</v>
      </c>
      <c r="E23" s="113">
        <v>606</v>
      </c>
      <c r="F23" s="114" t="s">
        <v>730</v>
      </c>
      <c r="G23" s="113" t="s">
        <v>733</v>
      </c>
      <c r="H23" s="115" t="s">
        <v>734</v>
      </c>
      <c r="I23" s="118" t="s">
        <v>116</v>
      </c>
      <c r="J23" s="117">
        <v>89.58</v>
      </c>
      <c r="K23" s="119">
        <v>71.08</v>
      </c>
      <c r="L23" s="116">
        <v>21000</v>
      </c>
      <c r="M23" s="116">
        <f>L23*J23</f>
        <v>1881180</v>
      </c>
      <c r="N23" s="112">
        <f t="shared" si="0"/>
        <v>26465.67248171075</v>
      </c>
    </row>
    <row r="24" spans="1:14">
      <c r="A24" s="102">
        <v>22</v>
      </c>
      <c r="B24" s="95">
        <v>2</v>
      </c>
      <c r="C24" s="95">
        <v>1</v>
      </c>
      <c r="D24" s="95">
        <v>1</v>
      </c>
      <c r="E24" s="95">
        <v>703</v>
      </c>
      <c r="F24" s="103" t="s">
        <v>735</v>
      </c>
      <c r="G24" s="95" t="s">
        <v>714</v>
      </c>
      <c r="H24" s="104" t="s">
        <v>719</v>
      </c>
      <c r="I24" s="105" t="s">
        <v>716</v>
      </c>
      <c r="J24" s="106">
        <v>56.09</v>
      </c>
      <c r="K24" s="107">
        <v>44.51</v>
      </c>
      <c r="L24" s="105">
        <v>21000</v>
      </c>
      <c r="M24" s="105">
        <f t="shared" si="1"/>
        <v>1177890</v>
      </c>
      <c r="N24" s="102">
        <f t="shared" si="0"/>
        <v>26463.491350258369</v>
      </c>
    </row>
    <row r="25" spans="1:14">
      <c r="A25" s="102">
        <v>23</v>
      </c>
      <c r="B25" s="95">
        <v>2</v>
      </c>
      <c r="C25" s="95">
        <v>1</v>
      </c>
      <c r="D25" s="95">
        <v>1</v>
      </c>
      <c r="E25" s="95">
        <v>704</v>
      </c>
      <c r="F25" s="103" t="s">
        <v>735</v>
      </c>
      <c r="G25" s="95" t="s">
        <v>714</v>
      </c>
      <c r="H25" s="104" t="s">
        <v>715</v>
      </c>
      <c r="I25" s="105" t="s">
        <v>716</v>
      </c>
      <c r="J25" s="106">
        <v>56.09</v>
      </c>
      <c r="K25" s="107">
        <v>44.51</v>
      </c>
      <c r="L25" s="105">
        <v>21000</v>
      </c>
      <c r="M25" s="105">
        <f t="shared" si="1"/>
        <v>1177890</v>
      </c>
      <c r="N25" s="102">
        <f t="shared" si="0"/>
        <v>26463.491350258369</v>
      </c>
    </row>
    <row r="26" spans="1:14">
      <c r="A26" s="102">
        <v>24</v>
      </c>
      <c r="B26" s="95">
        <v>2</v>
      </c>
      <c r="C26" s="95">
        <v>1</v>
      </c>
      <c r="D26" s="95">
        <v>1</v>
      </c>
      <c r="E26" s="95">
        <v>705</v>
      </c>
      <c r="F26" s="103" t="s">
        <v>735</v>
      </c>
      <c r="G26" s="95" t="s">
        <v>714</v>
      </c>
      <c r="H26" s="104" t="s">
        <v>719</v>
      </c>
      <c r="I26" s="105" t="s">
        <v>716</v>
      </c>
      <c r="J26" s="106">
        <v>56.37</v>
      </c>
      <c r="K26" s="107">
        <v>44.73</v>
      </c>
      <c r="L26" s="105">
        <v>21000</v>
      </c>
      <c r="M26" s="105">
        <f t="shared" si="1"/>
        <v>1183770</v>
      </c>
      <c r="N26" s="102">
        <f t="shared" si="0"/>
        <v>26464.788732394369</v>
      </c>
    </row>
    <row r="27" spans="1:14">
      <c r="A27" s="102">
        <v>25</v>
      </c>
      <c r="B27" s="95">
        <v>2</v>
      </c>
      <c r="C27" s="95">
        <v>1</v>
      </c>
      <c r="D27" s="95">
        <v>1</v>
      </c>
      <c r="E27" s="95">
        <v>802</v>
      </c>
      <c r="F27" s="103" t="s">
        <v>736</v>
      </c>
      <c r="G27" s="95" t="s">
        <v>714</v>
      </c>
      <c r="H27" s="104" t="s">
        <v>715</v>
      </c>
      <c r="I27" s="105" t="s">
        <v>716</v>
      </c>
      <c r="J27" s="106">
        <v>56.07</v>
      </c>
      <c r="K27" s="107">
        <v>44.49</v>
      </c>
      <c r="L27" s="105">
        <v>21000</v>
      </c>
      <c r="M27" s="105">
        <f t="shared" si="1"/>
        <v>1177470</v>
      </c>
      <c r="N27" s="102">
        <f t="shared" si="0"/>
        <v>26465.947403910992</v>
      </c>
    </row>
    <row r="28" spans="1:14">
      <c r="A28" s="102">
        <v>26</v>
      </c>
      <c r="B28" s="95">
        <v>2</v>
      </c>
      <c r="C28" s="95">
        <v>1</v>
      </c>
      <c r="D28" s="95">
        <v>1</v>
      </c>
      <c r="E28" s="95">
        <v>804</v>
      </c>
      <c r="F28" s="103" t="s">
        <v>736</v>
      </c>
      <c r="G28" s="95" t="s">
        <v>714</v>
      </c>
      <c r="H28" s="104" t="s">
        <v>715</v>
      </c>
      <c r="I28" s="105" t="s">
        <v>716</v>
      </c>
      <c r="J28" s="106">
        <v>56.09</v>
      </c>
      <c r="K28" s="107">
        <v>44.51</v>
      </c>
      <c r="L28" s="105">
        <v>21000</v>
      </c>
      <c r="M28" s="105">
        <f t="shared" si="1"/>
        <v>1177890</v>
      </c>
      <c r="N28" s="102">
        <f t="shared" si="0"/>
        <v>26463.491350258369</v>
      </c>
    </row>
    <row r="29" spans="1:14">
      <c r="A29" s="102">
        <v>27</v>
      </c>
      <c r="B29" s="95">
        <v>2</v>
      </c>
      <c r="C29" s="95">
        <v>1</v>
      </c>
      <c r="D29" s="95">
        <v>1</v>
      </c>
      <c r="E29" s="95">
        <v>902</v>
      </c>
      <c r="F29" s="103" t="s">
        <v>737</v>
      </c>
      <c r="G29" s="95" t="s">
        <v>714</v>
      </c>
      <c r="H29" s="104" t="s">
        <v>715</v>
      </c>
      <c r="I29" s="105" t="s">
        <v>716</v>
      </c>
      <c r="J29" s="106">
        <v>56.07</v>
      </c>
      <c r="K29" s="107">
        <v>44.49</v>
      </c>
      <c r="L29" s="105">
        <v>21000</v>
      </c>
      <c r="M29" s="105">
        <f t="shared" si="1"/>
        <v>1177470</v>
      </c>
      <c r="N29" s="102">
        <f t="shared" si="0"/>
        <v>26465.947403910992</v>
      </c>
    </row>
    <row r="30" spans="1:14">
      <c r="A30" s="102">
        <v>28</v>
      </c>
      <c r="B30" s="95">
        <v>2</v>
      </c>
      <c r="C30" s="95">
        <v>1</v>
      </c>
      <c r="D30" s="95">
        <v>1</v>
      </c>
      <c r="E30" s="95">
        <v>904</v>
      </c>
      <c r="F30" s="103" t="s">
        <v>738</v>
      </c>
      <c r="G30" s="95" t="s">
        <v>714</v>
      </c>
      <c r="H30" s="104" t="s">
        <v>715</v>
      </c>
      <c r="I30" s="105" t="s">
        <v>716</v>
      </c>
      <c r="J30" s="106">
        <v>56.09</v>
      </c>
      <c r="K30" s="107">
        <v>44.51</v>
      </c>
      <c r="L30" s="105">
        <v>21000</v>
      </c>
      <c r="M30" s="105">
        <f t="shared" si="1"/>
        <v>1177890</v>
      </c>
      <c r="N30" s="102">
        <f t="shared" si="0"/>
        <v>26463.491350258369</v>
      </c>
    </row>
    <row r="31" spans="1:14">
      <c r="A31" s="102">
        <v>29</v>
      </c>
      <c r="B31" s="95">
        <v>2</v>
      </c>
      <c r="C31" s="95">
        <v>1</v>
      </c>
      <c r="D31" s="95">
        <v>1</v>
      </c>
      <c r="E31" s="95">
        <v>1004</v>
      </c>
      <c r="F31" s="103" t="s">
        <v>739</v>
      </c>
      <c r="G31" s="95" t="s">
        <v>714</v>
      </c>
      <c r="H31" s="104" t="s">
        <v>715</v>
      </c>
      <c r="I31" s="105" t="s">
        <v>716</v>
      </c>
      <c r="J31" s="106">
        <v>56.09</v>
      </c>
      <c r="K31" s="107">
        <v>44.51</v>
      </c>
      <c r="L31" s="105">
        <v>21000</v>
      </c>
      <c r="M31" s="105">
        <f t="shared" si="1"/>
        <v>1177890</v>
      </c>
      <c r="N31" s="102">
        <f t="shared" si="0"/>
        <v>26463.491350258369</v>
      </c>
    </row>
    <row r="32" spans="1:14">
      <c r="A32" s="102">
        <v>30</v>
      </c>
      <c r="B32" s="95">
        <v>2</v>
      </c>
      <c r="C32" s="95">
        <v>1</v>
      </c>
      <c r="D32" s="95">
        <v>1</v>
      </c>
      <c r="E32" s="95">
        <v>1103</v>
      </c>
      <c r="F32" s="103" t="s">
        <v>740</v>
      </c>
      <c r="G32" s="95" t="s">
        <v>714</v>
      </c>
      <c r="H32" s="104" t="s">
        <v>719</v>
      </c>
      <c r="I32" s="105" t="s">
        <v>716</v>
      </c>
      <c r="J32" s="106">
        <v>56.09</v>
      </c>
      <c r="K32" s="107">
        <v>44.51</v>
      </c>
      <c r="L32" s="105">
        <v>21000</v>
      </c>
      <c r="M32" s="105">
        <f t="shared" si="1"/>
        <v>1177890</v>
      </c>
      <c r="N32" s="102">
        <f t="shared" si="0"/>
        <v>26463.491350258369</v>
      </c>
    </row>
    <row r="33" spans="1:14">
      <c r="A33" s="102">
        <v>31</v>
      </c>
      <c r="B33" s="95">
        <v>2</v>
      </c>
      <c r="C33" s="95">
        <v>1</v>
      </c>
      <c r="D33" s="95">
        <v>1</v>
      </c>
      <c r="E33" s="95">
        <v>1104</v>
      </c>
      <c r="F33" s="103" t="s">
        <v>740</v>
      </c>
      <c r="G33" s="95" t="s">
        <v>714</v>
      </c>
      <c r="H33" s="104" t="s">
        <v>715</v>
      </c>
      <c r="I33" s="105" t="s">
        <v>716</v>
      </c>
      <c r="J33" s="106">
        <v>56.09</v>
      </c>
      <c r="K33" s="107">
        <v>44.51</v>
      </c>
      <c r="L33" s="105">
        <v>21000</v>
      </c>
      <c r="M33" s="105">
        <f t="shared" si="1"/>
        <v>1177890</v>
      </c>
      <c r="N33" s="102">
        <f t="shared" si="0"/>
        <v>26463.491350258369</v>
      </c>
    </row>
    <row r="34" spans="1:14">
      <c r="A34" s="102">
        <v>32</v>
      </c>
      <c r="B34" s="95">
        <v>2</v>
      </c>
      <c r="C34" s="95">
        <v>1</v>
      </c>
      <c r="D34" s="95">
        <v>1</v>
      </c>
      <c r="E34" s="95">
        <v>1204</v>
      </c>
      <c r="F34" s="103" t="s">
        <v>741</v>
      </c>
      <c r="G34" s="95" t="s">
        <v>714</v>
      </c>
      <c r="H34" s="104" t="s">
        <v>715</v>
      </c>
      <c r="I34" s="105" t="s">
        <v>716</v>
      </c>
      <c r="J34" s="106">
        <v>56.09</v>
      </c>
      <c r="K34" s="107">
        <v>44.51</v>
      </c>
      <c r="L34" s="105">
        <v>21000</v>
      </c>
      <c r="M34" s="105">
        <f t="shared" si="1"/>
        <v>1177890</v>
      </c>
      <c r="N34" s="102">
        <f t="shared" si="0"/>
        <v>26463.491350258369</v>
      </c>
    </row>
    <row r="35" spans="1:14">
      <c r="A35" s="102">
        <v>33</v>
      </c>
      <c r="B35" s="95">
        <v>2</v>
      </c>
      <c r="C35" s="95">
        <v>1</v>
      </c>
      <c r="D35" s="95">
        <v>1</v>
      </c>
      <c r="E35" s="95">
        <v>1303</v>
      </c>
      <c r="F35" s="103" t="s">
        <v>742</v>
      </c>
      <c r="G35" s="95" t="s">
        <v>714</v>
      </c>
      <c r="H35" s="104" t="s">
        <v>719</v>
      </c>
      <c r="I35" s="105" t="s">
        <v>716</v>
      </c>
      <c r="J35" s="106">
        <v>56.09</v>
      </c>
      <c r="K35" s="107">
        <v>44.51</v>
      </c>
      <c r="L35" s="105">
        <v>21000</v>
      </c>
      <c r="M35" s="105">
        <f t="shared" si="1"/>
        <v>1177890</v>
      </c>
      <c r="N35" s="102">
        <f t="shared" si="0"/>
        <v>26463.491350258369</v>
      </c>
    </row>
    <row r="36" spans="1:14">
      <c r="A36" s="102">
        <v>34</v>
      </c>
      <c r="B36" s="95">
        <v>2</v>
      </c>
      <c r="C36" s="95">
        <v>1</v>
      </c>
      <c r="D36" s="95">
        <v>1</v>
      </c>
      <c r="E36" s="95">
        <v>1304</v>
      </c>
      <c r="F36" s="103" t="s">
        <v>743</v>
      </c>
      <c r="G36" s="95" t="s">
        <v>714</v>
      </c>
      <c r="H36" s="104" t="s">
        <v>715</v>
      </c>
      <c r="I36" s="105" t="s">
        <v>716</v>
      </c>
      <c r="J36" s="106">
        <v>56.09</v>
      </c>
      <c r="K36" s="107">
        <v>44.51</v>
      </c>
      <c r="L36" s="105">
        <v>21000</v>
      </c>
      <c r="M36" s="105">
        <f t="shared" si="1"/>
        <v>1177890</v>
      </c>
      <c r="N36" s="102">
        <f t="shared" si="0"/>
        <v>26463.491350258369</v>
      </c>
    </row>
    <row r="37" spans="1:14">
      <c r="A37" s="102">
        <v>35</v>
      </c>
      <c r="B37" s="95">
        <v>2</v>
      </c>
      <c r="C37" s="95">
        <v>1</v>
      </c>
      <c r="D37" s="95">
        <v>1</v>
      </c>
      <c r="E37" s="95">
        <v>1402</v>
      </c>
      <c r="F37" s="103" t="s">
        <v>744</v>
      </c>
      <c r="G37" s="95" t="s">
        <v>714</v>
      </c>
      <c r="H37" s="104" t="s">
        <v>715</v>
      </c>
      <c r="I37" s="105" t="s">
        <v>716</v>
      </c>
      <c r="J37" s="106">
        <v>56.07</v>
      </c>
      <c r="K37" s="107">
        <v>44.49</v>
      </c>
      <c r="L37" s="105">
        <v>21000</v>
      </c>
      <c r="M37" s="105">
        <f t="shared" si="1"/>
        <v>1177470</v>
      </c>
      <c r="N37" s="102">
        <f t="shared" si="0"/>
        <v>26465.947403910992</v>
      </c>
    </row>
    <row r="38" spans="1:14">
      <c r="A38" s="102">
        <v>36</v>
      </c>
      <c r="B38" s="95">
        <v>2</v>
      </c>
      <c r="C38" s="95">
        <v>1</v>
      </c>
      <c r="D38" s="95">
        <v>1</v>
      </c>
      <c r="E38" s="95">
        <v>1403</v>
      </c>
      <c r="F38" s="103" t="s">
        <v>744</v>
      </c>
      <c r="G38" s="95" t="s">
        <v>714</v>
      </c>
      <c r="H38" s="104" t="s">
        <v>719</v>
      </c>
      <c r="I38" s="105" t="s">
        <v>716</v>
      </c>
      <c r="J38" s="106">
        <v>56.09</v>
      </c>
      <c r="K38" s="107">
        <v>44.51</v>
      </c>
      <c r="L38" s="105">
        <v>21000</v>
      </c>
      <c r="M38" s="105">
        <f t="shared" si="1"/>
        <v>1177890</v>
      </c>
      <c r="N38" s="102">
        <f t="shared" si="0"/>
        <v>26463.491350258369</v>
      </c>
    </row>
    <row r="39" spans="1:14">
      <c r="A39" s="102">
        <v>37</v>
      </c>
      <c r="B39" s="95">
        <v>2</v>
      </c>
      <c r="C39" s="95">
        <v>1</v>
      </c>
      <c r="D39" s="95">
        <v>1</v>
      </c>
      <c r="E39" s="95">
        <v>1404</v>
      </c>
      <c r="F39" s="103" t="s">
        <v>744</v>
      </c>
      <c r="G39" s="95" t="s">
        <v>714</v>
      </c>
      <c r="H39" s="104" t="s">
        <v>715</v>
      </c>
      <c r="I39" s="105" t="s">
        <v>716</v>
      </c>
      <c r="J39" s="106">
        <v>56.09</v>
      </c>
      <c r="K39" s="107">
        <v>44.51</v>
      </c>
      <c r="L39" s="105">
        <v>21000</v>
      </c>
      <c r="M39" s="105">
        <f t="shared" si="1"/>
        <v>1177890</v>
      </c>
      <c r="N39" s="102">
        <f t="shared" si="0"/>
        <v>26463.491350258369</v>
      </c>
    </row>
    <row r="40" spans="1:14">
      <c r="A40" s="102">
        <v>38</v>
      </c>
      <c r="B40" s="95">
        <v>2</v>
      </c>
      <c r="C40" s="95">
        <v>1</v>
      </c>
      <c r="D40" s="95">
        <v>1</v>
      </c>
      <c r="E40" s="95">
        <v>1502</v>
      </c>
      <c r="F40" s="103" t="s">
        <v>745</v>
      </c>
      <c r="G40" s="95" t="s">
        <v>714</v>
      </c>
      <c r="H40" s="104" t="s">
        <v>715</v>
      </c>
      <c r="I40" s="105" t="s">
        <v>716</v>
      </c>
      <c r="J40" s="106">
        <v>56.07</v>
      </c>
      <c r="K40" s="107">
        <v>44.49</v>
      </c>
      <c r="L40" s="105">
        <v>21000</v>
      </c>
      <c r="M40" s="105">
        <f t="shared" si="1"/>
        <v>1177470</v>
      </c>
      <c r="N40" s="102">
        <f t="shared" si="0"/>
        <v>26465.947403910992</v>
      </c>
    </row>
    <row r="41" spans="1:14">
      <c r="A41" s="102">
        <v>39</v>
      </c>
      <c r="B41" s="95">
        <v>2</v>
      </c>
      <c r="C41" s="95">
        <v>1</v>
      </c>
      <c r="D41" s="95">
        <v>1</v>
      </c>
      <c r="E41" s="95">
        <v>1503</v>
      </c>
      <c r="F41" s="103" t="s">
        <v>745</v>
      </c>
      <c r="G41" s="95" t="s">
        <v>714</v>
      </c>
      <c r="H41" s="104" t="s">
        <v>719</v>
      </c>
      <c r="I41" s="105" t="s">
        <v>716</v>
      </c>
      <c r="J41" s="106">
        <v>56.09</v>
      </c>
      <c r="K41" s="107">
        <v>44.51</v>
      </c>
      <c r="L41" s="105">
        <v>21000</v>
      </c>
      <c r="M41" s="105">
        <f t="shared" si="1"/>
        <v>1177890</v>
      </c>
      <c r="N41" s="102">
        <f t="shared" si="0"/>
        <v>26463.491350258369</v>
      </c>
    </row>
    <row r="42" spans="1:14">
      <c r="A42" s="102">
        <v>40</v>
      </c>
      <c r="B42" s="95">
        <v>2</v>
      </c>
      <c r="C42" s="95">
        <v>1</v>
      </c>
      <c r="D42" s="95">
        <v>1</v>
      </c>
      <c r="E42" s="95">
        <v>1504</v>
      </c>
      <c r="F42" s="103" t="s">
        <v>745</v>
      </c>
      <c r="G42" s="95" t="s">
        <v>714</v>
      </c>
      <c r="H42" s="104" t="s">
        <v>715</v>
      </c>
      <c r="I42" s="105" t="s">
        <v>716</v>
      </c>
      <c r="J42" s="106">
        <v>56.09</v>
      </c>
      <c r="K42" s="107">
        <v>44.51</v>
      </c>
      <c r="L42" s="105">
        <v>21000</v>
      </c>
      <c r="M42" s="105">
        <f t="shared" si="1"/>
        <v>1177890</v>
      </c>
      <c r="N42" s="102">
        <f t="shared" si="0"/>
        <v>26463.491350258369</v>
      </c>
    </row>
    <row r="43" spans="1:14">
      <c r="A43" s="102">
        <v>41</v>
      </c>
      <c r="B43" s="95">
        <v>2</v>
      </c>
      <c r="C43" s="95">
        <v>1</v>
      </c>
      <c r="D43" s="95">
        <v>1</v>
      </c>
      <c r="E43" s="95">
        <v>1505</v>
      </c>
      <c r="F43" s="103" t="s">
        <v>745</v>
      </c>
      <c r="G43" s="95" t="s">
        <v>714</v>
      </c>
      <c r="H43" s="104" t="s">
        <v>719</v>
      </c>
      <c r="I43" s="105" t="s">
        <v>716</v>
      </c>
      <c r="J43" s="106">
        <v>56.37</v>
      </c>
      <c r="K43" s="107">
        <v>44.73</v>
      </c>
      <c r="L43" s="105">
        <v>21000</v>
      </c>
      <c r="M43" s="105">
        <f t="shared" si="1"/>
        <v>1183770</v>
      </c>
      <c r="N43" s="102">
        <f t="shared" si="0"/>
        <v>26464.788732394369</v>
      </c>
    </row>
    <row r="44" spans="1:14">
      <c r="A44" s="102">
        <v>42</v>
      </c>
      <c r="B44" s="95">
        <v>2</v>
      </c>
      <c r="C44" s="95">
        <v>1</v>
      </c>
      <c r="D44" s="95">
        <v>2</v>
      </c>
      <c r="E44" s="95">
        <v>103</v>
      </c>
      <c r="F44" s="103" t="s">
        <v>746</v>
      </c>
      <c r="G44" s="95" t="s">
        <v>714</v>
      </c>
      <c r="H44" s="104" t="s">
        <v>719</v>
      </c>
      <c r="I44" s="105" t="s">
        <v>716</v>
      </c>
      <c r="J44" s="106">
        <v>55.93</v>
      </c>
      <c r="K44" s="107">
        <v>44.38</v>
      </c>
      <c r="L44" s="105">
        <v>21000</v>
      </c>
      <c r="M44" s="105">
        <f t="shared" si="1"/>
        <v>1174530</v>
      </c>
      <c r="N44" s="102">
        <f t="shared" si="0"/>
        <v>26465.299684542584</v>
      </c>
    </row>
    <row r="45" spans="1:14">
      <c r="A45" s="102">
        <v>43</v>
      </c>
      <c r="B45" s="95">
        <v>2</v>
      </c>
      <c r="C45" s="95">
        <v>1</v>
      </c>
      <c r="D45" s="95">
        <v>2</v>
      </c>
      <c r="E45" s="95">
        <v>104</v>
      </c>
      <c r="F45" s="103" t="s">
        <v>746</v>
      </c>
      <c r="G45" s="95" t="s">
        <v>714</v>
      </c>
      <c r="H45" s="104" t="s">
        <v>715</v>
      </c>
      <c r="I45" s="105" t="s">
        <v>716</v>
      </c>
      <c r="J45" s="106">
        <v>55.93</v>
      </c>
      <c r="K45" s="107">
        <v>44.38</v>
      </c>
      <c r="L45" s="105">
        <v>21000</v>
      </c>
      <c r="M45" s="105">
        <f t="shared" si="1"/>
        <v>1174530</v>
      </c>
      <c r="N45" s="102">
        <f t="shared" si="0"/>
        <v>26465.299684542584</v>
      </c>
    </row>
    <row r="46" spans="1:14">
      <c r="A46" s="102">
        <v>44</v>
      </c>
      <c r="B46" s="95">
        <v>2</v>
      </c>
      <c r="C46" s="95">
        <v>1</v>
      </c>
      <c r="D46" s="95">
        <v>2</v>
      </c>
      <c r="E46" s="95">
        <v>202</v>
      </c>
      <c r="F46" s="103" t="s">
        <v>747</v>
      </c>
      <c r="G46" s="95" t="s">
        <v>714</v>
      </c>
      <c r="H46" s="104" t="s">
        <v>715</v>
      </c>
      <c r="I46" s="105" t="s">
        <v>716</v>
      </c>
      <c r="J46" s="106">
        <v>56.07</v>
      </c>
      <c r="K46" s="107">
        <v>44.49</v>
      </c>
      <c r="L46" s="105">
        <v>21000</v>
      </c>
      <c r="M46" s="105">
        <f t="shared" si="1"/>
        <v>1177470</v>
      </c>
      <c r="N46" s="102">
        <f t="shared" si="0"/>
        <v>26465.947403910992</v>
      </c>
    </row>
    <row r="47" spans="1:14">
      <c r="A47" s="102">
        <v>45</v>
      </c>
      <c r="B47" s="95">
        <v>2</v>
      </c>
      <c r="C47" s="95">
        <v>1</v>
      </c>
      <c r="D47" s="95">
        <v>2</v>
      </c>
      <c r="E47" s="95">
        <v>203</v>
      </c>
      <c r="F47" s="103" t="s">
        <v>747</v>
      </c>
      <c r="G47" s="95" t="s">
        <v>714</v>
      </c>
      <c r="H47" s="104" t="s">
        <v>719</v>
      </c>
      <c r="I47" s="105" t="s">
        <v>716</v>
      </c>
      <c r="J47" s="106">
        <v>55.93</v>
      </c>
      <c r="K47" s="107">
        <v>44.38</v>
      </c>
      <c r="L47" s="105">
        <v>21000</v>
      </c>
      <c r="M47" s="105">
        <f t="shared" si="1"/>
        <v>1174530</v>
      </c>
      <c r="N47" s="102">
        <f t="shared" si="0"/>
        <v>26465.299684542584</v>
      </c>
    </row>
    <row r="48" spans="1:14">
      <c r="A48" s="102">
        <v>46</v>
      </c>
      <c r="B48" s="95">
        <v>2</v>
      </c>
      <c r="C48" s="95">
        <v>1</v>
      </c>
      <c r="D48" s="95">
        <v>2</v>
      </c>
      <c r="E48" s="95">
        <v>204</v>
      </c>
      <c r="F48" s="103" t="s">
        <v>747</v>
      </c>
      <c r="G48" s="95" t="s">
        <v>714</v>
      </c>
      <c r="H48" s="104" t="s">
        <v>715</v>
      </c>
      <c r="I48" s="105" t="s">
        <v>716</v>
      </c>
      <c r="J48" s="106">
        <v>55.93</v>
      </c>
      <c r="K48" s="107">
        <v>44.38</v>
      </c>
      <c r="L48" s="105">
        <v>21000</v>
      </c>
      <c r="M48" s="105">
        <f t="shared" si="1"/>
        <v>1174530</v>
      </c>
      <c r="N48" s="102">
        <f t="shared" si="0"/>
        <v>26465.299684542584</v>
      </c>
    </row>
    <row r="49" spans="1:14">
      <c r="A49" s="102">
        <v>47</v>
      </c>
      <c r="B49" s="95">
        <v>2</v>
      </c>
      <c r="C49" s="95">
        <v>1</v>
      </c>
      <c r="D49" s="95">
        <v>2</v>
      </c>
      <c r="E49" s="95">
        <v>205</v>
      </c>
      <c r="F49" s="103" t="s">
        <v>747</v>
      </c>
      <c r="G49" s="95" t="s">
        <v>714</v>
      </c>
      <c r="H49" s="104" t="s">
        <v>719</v>
      </c>
      <c r="I49" s="105" t="s">
        <v>716</v>
      </c>
      <c r="J49" s="106">
        <v>55.93</v>
      </c>
      <c r="K49" s="107">
        <v>44.38</v>
      </c>
      <c r="L49" s="105">
        <v>21000</v>
      </c>
      <c r="M49" s="105">
        <f t="shared" si="1"/>
        <v>1174530</v>
      </c>
      <c r="N49" s="102">
        <f t="shared" si="0"/>
        <v>26465.299684542584</v>
      </c>
    </row>
    <row r="50" spans="1:14">
      <c r="A50" s="102">
        <v>48</v>
      </c>
      <c r="B50" s="95">
        <v>2</v>
      </c>
      <c r="C50" s="95">
        <v>1</v>
      </c>
      <c r="D50" s="95">
        <v>2</v>
      </c>
      <c r="E50" s="95">
        <v>303</v>
      </c>
      <c r="F50" s="103" t="s">
        <v>725</v>
      </c>
      <c r="G50" s="95" t="s">
        <v>714</v>
      </c>
      <c r="H50" s="104" t="s">
        <v>719</v>
      </c>
      <c r="I50" s="105" t="s">
        <v>716</v>
      </c>
      <c r="J50" s="106">
        <v>55.93</v>
      </c>
      <c r="K50" s="107">
        <v>44.38</v>
      </c>
      <c r="L50" s="105">
        <v>21000</v>
      </c>
      <c r="M50" s="105">
        <f t="shared" si="1"/>
        <v>1174530</v>
      </c>
      <c r="N50" s="102">
        <f t="shared" si="0"/>
        <v>26465.299684542584</v>
      </c>
    </row>
    <row r="51" spans="1:14">
      <c r="A51" s="102">
        <v>49</v>
      </c>
      <c r="B51" s="95">
        <v>2</v>
      </c>
      <c r="C51" s="95">
        <v>1</v>
      </c>
      <c r="D51" s="95">
        <v>2</v>
      </c>
      <c r="E51" s="95">
        <v>304</v>
      </c>
      <c r="F51" s="103" t="s">
        <v>725</v>
      </c>
      <c r="G51" s="95" t="s">
        <v>714</v>
      </c>
      <c r="H51" s="104" t="s">
        <v>715</v>
      </c>
      <c r="I51" s="105" t="s">
        <v>716</v>
      </c>
      <c r="J51" s="106">
        <v>55.93</v>
      </c>
      <c r="K51" s="107">
        <v>44.38</v>
      </c>
      <c r="L51" s="105">
        <v>21000</v>
      </c>
      <c r="M51" s="105">
        <f t="shared" si="1"/>
        <v>1174530</v>
      </c>
      <c r="N51" s="102">
        <f t="shared" si="0"/>
        <v>26465.299684542584</v>
      </c>
    </row>
    <row r="52" spans="1:14">
      <c r="A52" s="102">
        <v>50</v>
      </c>
      <c r="B52" s="95">
        <v>2</v>
      </c>
      <c r="C52" s="95">
        <v>1</v>
      </c>
      <c r="D52" s="95">
        <v>2</v>
      </c>
      <c r="E52" s="95">
        <v>305</v>
      </c>
      <c r="F52" s="103" t="s">
        <v>725</v>
      </c>
      <c r="G52" s="95" t="s">
        <v>714</v>
      </c>
      <c r="H52" s="104" t="s">
        <v>719</v>
      </c>
      <c r="I52" s="105" t="s">
        <v>716</v>
      </c>
      <c r="J52" s="106">
        <v>55.93</v>
      </c>
      <c r="K52" s="107">
        <v>44.38</v>
      </c>
      <c r="L52" s="105">
        <v>21000</v>
      </c>
      <c r="M52" s="105">
        <f t="shared" si="1"/>
        <v>1174530</v>
      </c>
      <c r="N52" s="102">
        <f t="shared" si="0"/>
        <v>26465.299684542584</v>
      </c>
    </row>
    <row r="53" spans="1:14">
      <c r="A53" s="102">
        <v>51</v>
      </c>
      <c r="B53" s="95">
        <v>2</v>
      </c>
      <c r="C53" s="95">
        <v>1</v>
      </c>
      <c r="D53" s="95">
        <v>2</v>
      </c>
      <c r="E53" s="95">
        <v>402</v>
      </c>
      <c r="F53" s="103" t="s">
        <v>748</v>
      </c>
      <c r="G53" s="95" t="s">
        <v>714</v>
      </c>
      <c r="H53" s="104" t="s">
        <v>715</v>
      </c>
      <c r="I53" s="105" t="s">
        <v>716</v>
      </c>
      <c r="J53" s="106">
        <v>56.37</v>
      </c>
      <c r="K53" s="107">
        <v>44.73</v>
      </c>
      <c r="L53" s="105">
        <v>21000</v>
      </c>
      <c r="M53" s="105">
        <f t="shared" si="1"/>
        <v>1183770</v>
      </c>
      <c r="N53" s="102">
        <f t="shared" si="0"/>
        <v>26464.788732394369</v>
      </c>
    </row>
    <row r="54" spans="1:14">
      <c r="A54" s="102">
        <v>52</v>
      </c>
      <c r="B54" s="95">
        <v>2</v>
      </c>
      <c r="C54" s="95">
        <v>1</v>
      </c>
      <c r="D54" s="95">
        <v>2</v>
      </c>
      <c r="E54" s="95">
        <v>403</v>
      </c>
      <c r="F54" s="103" t="s">
        <v>748</v>
      </c>
      <c r="G54" s="95" t="s">
        <v>714</v>
      </c>
      <c r="H54" s="104" t="s">
        <v>719</v>
      </c>
      <c r="I54" s="105" t="s">
        <v>716</v>
      </c>
      <c r="J54" s="106">
        <v>56.09</v>
      </c>
      <c r="K54" s="107">
        <v>44.51</v>
      </c>
      <c r="L54" s="105">
        <v>21000</v>
      </c>
      <c r="M54" s="105">
        <f t="shared" si="1"/>
        <v>1177890</v>
      </c>
      <c r="N54" s="102">
        <f t="shared" si="0"/>
        <v>26463.491350258369</v>
      </c>
    </row>
    <row r="55" spans="1:14">
      <c r="A55" s="102">
        <v>53</v>
      </c>
      <c r="B55" s="95">
        <v>2</v>
      </c>
      <c r="C55" s="95">
        <v>1</v>
      </c>
      <c r="D55" s="95">
        <v>2</v>
      </c>
      <c r="E55" s="95">
        <v>404</v>
      </c>
      <c r="F55" s="103" t="s">
        <v>748</v>
      </c>
      <c r="G55" s="95" t="s">
        <v>714</v>
      </c>
      <c r="H55" s="104" t="s">
        <v>715</v>
      </c>
      <c r="I55" s="105" t="s">
        <v>716</v>
      </c>
      <c r="J55" s="106">
        <v>56.09</v>
      </c>
      <c r="K55" s="107">
        <v>44.51</v>
      </c>
      <c r="L55" s="105">
        <v>21000</v>
      </c>
      <c r="M55" s="105">
        <f t="shared" si="1"/>
        <v>1177890</v>
      </c>
      <c r="N55" s="102">
        <f t="shared" si="0"/>
        <v>26463.491350258369</v>
      </c>
    </row>
    <row r="56" spans="1:14">
      <c r="A56" s="102">
        <v>54</v>
      </c>
      <c r="B56" s="95">
        <v>2</v>
      </c>
      <c r="C56" s="95">
        <v>1</v>
      </c>
      <c r="D56" s="95">
        <v>2</v>
      </c>
      <c r="E56" s="95">
        <v>405</v>
      </c>
      <c r="F56" s="103" t="s">
        <v>748</v>
      </c>
      <c r="G56" s="95" t="s">
        <v>714</v>
      </c>
      <c r="H56" s="104" t="s">
        <v>719</v>
      </c>
      <c r="I56" s="105" t="s">
        <v>716</v>
      </c>
      <c r="J56" s="106">
        <v>56.07</v>
      </c>
      <c r="K56" s="107">
        <v>44.49</v>
      </c>
      <c r="L56" s="105">
        <v>21000</v>
      </c>
      <c r="M56" s="105">
        <f t="shared" si="1"/>
        <v>1177470</v>
      </c>
      <c r="N56" s="102">
        <f t="shared" si="0"/>
        <v>26465.947403910992</v>
      </c>
    </row>
    <row r="57" spans="1:14">
      <c r="A57" s="102">
        <v>55</v>
      </c>
      <c r="B57" s="95">
        <v>2</v>
      </c>
      <c r="C57" s="95">
        <v>1</v>
      </c>
      <c r="D57" s="95">
        <v>2</v>
      </c>
      <c r="E57" s="95">
        <v>504</v>
      </c>
      <c r="F57" s="103" t="s">
        <v>749</v>
      </c>
      <c r="G57" s="95" t="s">
        <v>714</v>
      </c>
      <c r="H57" s="104" t="s">
        <v>715</v>
      </c>
      <c r="I57" s="105" t="s">
        <v>716</v>
      </c>
      <c r="J57" s="106">
        <v>56.09</v>
      </c>
      <c r="K57" s="107">
        <v>44.51</v>
      </c>
      <c r="L57" s="105">
        <v>21000</v>
      </c>
      <c r="M57" s="105">
        <f t="shared" si="1"/>
        <v>1177890</v>
      </c>
      <c r="N57" s="102">
        <f t="shared" si="0"/>
        <v>26463.491350258369</v>
      </c>
    </row>
    <row r="58" spans="1:14">
      <c r="A58" s="102">
        <v>56</v>
      </c>
      <c r="B58" s="95">
        <v>2</v>
      </c>
      <c r="C58" s="95">
        <v>1</v>
      </c>
      <c r="D58" s="95">
        <v>2</v>
      </c>
      <c r="E58" s="95">
        <v>505</v>
      </c>
      <c r="F58" s="103" t="s">
        <v>749</v>
      </c>
      <c r="G58" s="95" t="s">
        <v>714</v>
      </c>
      <c r="H58" s="104" t="s">
        <v>719</v>
      </c>
      <c r="I58" s="105" t="s">
        <v>716</v>
      </c>
      <c r="J58" s="106">
        <v>56.07</v>
      </c>
      <c r="K58" s="107">
        <v>44.49</v>
      </c>
      <c r="L58" s="105">
        <v>21000</v>
      </c>
      <c r="M58" s="105">
        <f t="shared" si="1"/>
        <v>1177470</v>
      </c>
      <c r="N58" s="102">
        <f t="shared" si="0"/>
        <v>26465.947403910992</v>
      </c>
    </row>
    <row r="59" spans="1:14">
      <c r="A59" s="102">
        <v>57</v>
      </c>
      <c r="B59" s="95">
        <v>2</v>
      </c>
      <c r="C59" s="95">
        <v>1</v>
      </c>
      <c r="D59" s="95">
        <v>2</v>
      </c>
      <c r="E59" s="95">
        <v>604</v>
      </c>
      <c r="F59" s="103" t="s">
        <v>750</v>
      </c>
      <c r="G59" s="95" t="s">
        <v>714</v>
      </c>
      <c r="H59" s="104" t="s">
        <v>715</v>
      </c>
      <c r="I59" s="105" t="s">
        <v>716</v>
      </c>
      <c r="J59" s="106">
        <v>56.09</v>
      </c>
      <c r="K59" s="107">
        <v>44.51</v>
      </c>
      <c r="L59" s="105">
        <v>21000</v>
      </c>
      <c r="M59" s="105">
        <f t="shared" si="1"/>
        <v>1177890</v>
      </c>
      <c r="N59" s="102">
        <f t="shared" si="0"/>
        <v>26463.491350258369</v>
      </c>
    </row>
    <row r="60" spans="1:14">
      <c r="A60" s="102">
        <v>58</v>
      </c>
      <c r="B60" s="95">
        <v>2</v>
      </c>
      <c r="C60" s="95">
        <v>1</v>
      </c>
      <c r="D60" s="95">
        <v>2</v>
      </c>
      <c r="E60" s="95">
        <v>703</v>
      </c>
      <c r="F60" s="103" t="s">
        <v>735</v>
      </c>
      <c r="G60" s="95" t="s">
        <v>714</v>
      </c>
      <c r="H60" s="104" t="s">
        <v>719</v>
      </c>
      <c r="I60" s="105" t="s">
        <v>716</v>
      </c>
      <c r="J60" s="106">
        <v>56.09</v>
      </c>
      <c r="K60" s="107">
        <v>44.51</v>
      </c>
      <c r="L60" s="105">
        <v>21000</v>
      </c>
      <c r="M60" s="105">
        <f t="shared" si="1"/>
        <v>1177890</v>
      </c>
      <c r="N60" s="102">
        <f t="shared" si="0"/>
        <v>26463.491350258369</v>
      </c>
    </row>
    <row r="61" spans="1:14">
      <c r="A61" s="102">
        <v>59</v>
      </c>
      <c r="B61" s="95">
        <v>2</v>
      </c>
      <c r="C61" s="95">
        <v>1</v>
      </c>
      <c r="D61" s="95">
        <v>2</v>
      </c>
      <c r="E61" s="95">
        <v>704</v>
      </c>
      <c r="F61" s="103" t="s">
        <v>735</v>
      </c>
      <c r="G61" s="95" t="s">
        <v>714</v>
      </c>
      <c r="H61" s="104" t="s">
        <v>715</v>
      </c>
      <c r="I61" s="105" t="s">
        <v>716</v>
      </c>
      <c r="J61" s="106">
        <v>56.09</v>
      </c>
      <c r="K61" s="107">
        <v>44.51</v>
      </c>
      <c r="L61" s="105">
        <v>21000</v>
      </c>
      <c r="M61" s="105">
        <f t="shared" si="1"/>
        <v>1177890</v>
      </c>
      <c r="N61" s="102">
        <f t="shared" si="0"/>
        <v>26463.491350258369</v>
      </c>
    </row>
    <row r="62" spans="1:14">
      <c r="A62" s="102">
        <v>60</v>
      </c>
      <c r="B62" s="95">
        <v>2</v>
      </c>
      <c r="C62" s="95">
        <v>1</v>
      </c>
      <c r="D62" s="95">
        <v>2</v>
      </c>
      <c r="E62" s="95">
        <v>802</v>
      </c>
      <c r="F62" s="103" t="s">
        <v>736</v>
      </c>
      <c r="G62" s="95" t="s">
        <v>714</v>
      </c>
      <c r="H62" s="104" t="s">
        <v>715</v>
      </c>
      <c r="I62" s="108" t="s">
        <v>716</v>
      </c>
      <c r="J62" s="106">
        <v>56.37</v>
      </c>
      <c r="K62" s="109">
        <v>44.73</v>
      </c>
      <c r="L62" s="105">
        <v>21000</v>
      </c>
      <c r="M62" s="105">
        <f>L62*J62</f>
        <v>1183770</v>
      </c>
      <c r="N62" s="102">
        <f t="shared" si="0"/>
        <v>26464.788732394369</v>
      </c>
    </row>
    <row r="63" spans="1:14">
      <c r="A63" s="102">
        <v>61</v>
      </c>
      <c r="B63" s="95">
        <v>2</v>
      </c>
      <c r="C63" s="95">
        <v>1</v>
      </c>
      <c r="D63" s="95">
        <v>2</v>
      </c>
      <c r="E63" s="95">
        <v>803</v>
      </c>
      <c r="F63" s="103" t="s">
        <v>736</v>
      </c>
      <c r="G63" s="95" t="s">
        <v>714</v>
      </c>
      <c r="H63" s="104" t="s">
        <v>719</v>
      </c>
      <c r="I63" s="105" t="s">
        <v>716</v>
      </c>
      <c r="J63" s="106">
        <v>56.09</v>
      </c>
      <c r="K63" s="107">
        <v>44.51</v>
      </c>
      <c r="L63" s="105">
        <v>21000</v>
      </c>
      <c r="M63" s="105">
        <f t="shared" si="1"/>
        <v>1177890</v>
      </c>
      <c r="N63" s="102">
        <f t="shared" si="0"/>
        <v>26463.491350258369</v>
      </c>
    </row>
    <row r="64" spans="1:14">
      <c r="A64" s="102">
        <v>62</v>
      </c>
      <c r="B64" s="95">
        <v>2</v>
      </c>
      <c r="C64" s="95">
        <v>1</v>
      </c>
      <c r="D64" s="95">
        <v>2</v>
      </c>
      <c r="E64" s="95">
        <v>804</v>
      </c>
      <c r="F64" s="103" t="s">
        <v>736</v>
      </c>
      <c r="G64" s="95" t="s">
        <v>714</v>
      </c>
      <c r="H64" s="104" t="s">
        <v>715</v>
      </c>
      <c r="I64" s="105" t="s">
        <v>716</v>
      </c>
      <c r="J64" s="106">
        <v>56.09</v>
      </c>
      <c r="K64" s="107">
        <v>44.51</v>
      </c>
      <c r="L64" s="105">
        <v>21000</v>
      </c>
      <c r="M64" s="105">
        <f t="shared" si="1"/>
        <v>1177890</v>
      </c>
      <c r="N64" s="102">
        <f t="shared" si="0"/>
        <v>26463.491350258369</v>
      </c>
    </row>
    <row r="65" spans="1:14">
      <c r="A65" s="102">
        <v>63</v>
      </c>
      <c r="B65" s="95">
        <v>2</v>
      </c>
      <c r="C65" s="95">
        <v>1</v>
      </c>
      <c r="D65" s="95">
        <v>2</v>
      </c>
      <c r="E65" s="95">
        <v>904</v>
      </c>
      <c r="F65" s="103" t="s">
        <v>738</v>
      </c>
      <c r="G65" s="95" t="s">
        <v>714</v>
      </c>
      <c r="H65" s="104" t="s">
        <v>715</v>
      </c>
      <c r="I65" s="105" t="s">
        <v>716</v>
      </c>
      <c r="J65" s="106">
        <v>56.09</v>
      </c>
      <c r="K65" s="107">
        <v>44.51</v>
      </c>
      <c r="L65" s="105">
        <v>21000</v>
      </c>
      <c r="M65" s="105">
        <f t="shared" si="1"/>
        <v>1177890</v>
      </c>
      <c r="N65" s="102">
        <f t="shared" si="0"/>
        <v>26463.491350258369</v>
      </c>
    </row>
    <row r="66" spans="1:14">
      <c r="A66" s="102">
        <v>64</v>
      </c>
      <c r="B66" s="95">
        <v>2</v>
      </c>
      <c r="C66" s="95">
        <v>1</v>
      </c>
      <c r="D66" s="95">
        <v>2</v>
      </c>
      <c r="E66" s="95">
        <v>1004</v>
      </c>
      <c r="F66" s="103" t="s">
        <v>739</v>
      </c>
      <c r="G66" s="95" t="s">
        <v>714</v>
      </c>
      <c r="H66" s="104" t="s">
        <v>715</v>
      </c>
      <c r="I66" s="105" t="s">
        <v>716</v>
      </c>
      <c r="J66" s="106">
        <v>56.09</v>
      </c>
      <c r="K66" s="107">
        <v>44.51</v>
      </c>
      <c r="L66" s="105">
        <v>21000</v>
      </c>
      <c r="M66" s="105">
        <f t="shared" si="1"/>
        <v>1177890</v>
      </c>
      <c r="N66" s="102">
        <f t="shared" si="0"/>
        <v>26463.491350258369</v>
      </c>
    </row>
    <row r="67" spans="1:14">
      <c r="A67" s="102">
        <v>65</v>
      </c>
      <c r="B67" s="95">
        <v>2</v>
      </c>
      <c r="C67" s="95">
        <v>1</v>
      </c>
      <c r="D67" s="95">
        <v>2</v>
      </c>
      <c r="E67" s="95">
        <v>1104</v>
      </c>
      <c r="F67" s="103" t="s">
        <v>740</v>
      </c>
      <c r="G67" s="95" t="s">
        <v>714</v>
      </c>
      <c r="H67" s="104" t="s">
        <v>715</v>
      </c>
      <c r="I67" s="105" t="s">
        <v>716</v>
      </c>
      <c r="J67" s="106">
        <v>56.09</v>
      </c>
      <c r="K67" s="107">
        <v>44.51</v>
      </c>
      <c r="L67" s="105">
        <v>21000</v>
      </c>
      <c r="M67" s="105">
        <f t="shared" si="1"/>
        <v>1177890</v>
      </c>
      <c r="N67" s="102">
        <f t="shared" ref="N67:N130" si="2">M67/K67</f>
        <v>26463.491350258369</v>
      </c>
    </row>
    <row r="68" spans="1:14">
      <c r="A68" s="102">
        <v>66</v>
      </c>
      <c r="B68" s="95">
        <v>2</v>
      </c>
      <c r="C68" s="95">
        <v>1</v>
      </c>
      <c r="D68" s="95">
        <v>2</v>
      </c>
      <c r="E68" s="95">
        <v>1303</v>
      </c>
      <c r="F68" s="103" t="s">
        <v>751</v>
      </c>
      <c r="G68" s="95" t="s">
        <v>714</v>
      </c>
      <c r="H68" s="104" t="s">
        <v>719</v>
      </c>
      <c r="I68" s="105" t="s">
        <v>716</v>
      </c>
      <c r="J68" s="106">
        <v>56.09</v>
      </c>
      <c r="K68" s="107">
        <v>44.51</v>
      </c>
      <c r="L68" s="105">
        <v>21000</v>
      </c>
      <c r="M68" s="105">
        <f t="shared" si="1"/>
        <v>1177890</v>
      </c>
      <c r="N68" s="102">
        <f t="shared" si="2"/>
        <v>26463.491350258369</v>
      </c>
    </row>
    <row r="69" spans="1:14">
      <c r="A69" s="102">
        <v>67</v>
      </c>
      <c r="B69" s="95">
        <v>2</v>
      </c>
      <c r="C69" s="95">
        <v>1</v>
      </c>
      <c r="D69" s="95">
        <v>2</v>
      </c>
      <c r="E69" s="95">
        <v>1304</v>
      </c>
      <c r="F69" s="103" t="s">
        <v>751</v>
      </c>
      <c r="G69" s="95" t="s">
        <v>714</v>
      </c>
      <c r="H69" s="104" t="s">
        <v>715</v>
      </c>
      <c r="I69" s="105" t="s">
        <v>716</v>
      </c>
      <c r="J69" s="106">
        <v>56.09</v>
      </c>
      <c r="K69" s="107">
        <v>44.51</v>
      </c>
      <c r="L69" s="105">
        <v>21000</v>
      </c>
      <c r="M69" s="105">
        <f t="shared" si="1"/>
        <v>1177890</v>
      </c>
      <c r="N69" s="102">
        <f t="shared" si="2"/>
        <v>26463.491350258369</v>
      </c>
    </row>
    <row r="70" spans="1:14">
      <c r="A70" s="102">
        <v>68</v>
      </c>
      <c r="B70" s="95">
        <v>2</v>
      </c>
      <c r="C70" s="95">
        <v>1</v>
      </c>
      <c r="D70" s="95">
        <v>2</v>
      </c>
      <c r="E70" s="95">
        <v>1403</v>
      </c>
      <c r="F70" s="103" t="s">
        <v>752</v>
      </c>
      <c r="G70" s="95" t="s">
        <v>714</v>
      </c>
      <c r="H70" s="104" t="s">
        <v>719</v>
      </c>
      <c r="I70" s="105" t="s">
        <v>716</v>
      </c>
      <c r="J70" s="106">
        <v>56.09</v>
      </c>
      <c r="K70" s="107">
        <v>44.51</v>
      </c>
      <c r="L70" s="105">
        <v>21000</v>
      </c>
      <c r="M70" s="105">
        <f t="shared" ref="M70:M133" si="3">L70*J70</f>
        <v>1177890</v>
      </c>
      <c r="N70" s="102">
        <f t="shared" si="2"/>
        <v>26463.491350258369</v>
      </c>
    </row>
    <row r="71" spans="1:14">
      <c r="A71" s="102">
        <v>69</v>
      </c>
      <c r="B71" s="95">
        <v>2</v>
      </c>
      <c r="C71" s="95">
        <v>1</v>
      </c>
      <c r="D71" s="95">
        <v>2</v>
      </c>
      <c r="E71" s="95">
        <v>1404</v>
      </c>
      <c r="F71" s="103" t="s">
        <v>752</v>
      </c>
      <c r="G71" s="95" t="s">
        <v>714</v>
      </c>
      <c r="H71" s="104" t="s">
        <v>715</v>
      </c>
      <c r="I71" s="105" t="s">
        <v>716</v>
      </c>
      <c r="J71" s="106">
        <v>56.09</v>
      </c>
      <c r="K71" s="107">
        <v>44.51</v>
      </c>
      <c r="L71" s="105">
        <v>21000</v>
      </c>
      <c r="M71" s="105">
        <f t="shared" si="3"/>
        <v>1177890</v>
      </c>
      <c r="N71" s="102">
        <f t="shared" si="2"/>
        <v>26463.491350258369</v>
      </c>
    </row>
    <row r="72" spans="1:14">
      <c r="A72" s="102">
        <v>70</v>
      </c>
      <c r="B72" s="95">
        <v>2</v>
      </c>
      <c r="C72" s="95">
        <v>1</v>
      </c>
      <c r="D72" s="95">
        <v>2</v>
      </c>
      <c r="E72" s="95">
        <v>1405</v>
      </c>
      <c r="F72" s="103" t="s">
        <v>752</v>
      </c>
      <c r="G72" s="95" t="s">
        <v>714</v>
      </c>
      <c r="H72" s="104" t="s">
        <v>719</v>
      </c>
      <c r="I72" s="105" t="s">
        <v>716</v>
      </c>
      <c r="J72" s="106">
        <v>56.07</v>
      </c>
      <c r="K72" s="107">
        <v>44.49</v>
      </c>
      <c r="L72" s="105">
        <v>21000</v>
      </c>
      <c r="M72" s="105">
        <f t="shared" si="3"/>
        <v>1177470</v>
      </c>
      <c r="N72" s="102">
        <f t="shared" si="2"/>
        <v>26465.947403910992</v>
      </c>
    </row>
    <row r="73" spans="1:14">
      <c r="A73" s="102">
        <v>71</v>
      </c>
      <c r="B73" s="95">
        <v>2</v>
      </c>
      <c r="C73" s="95">
        <v>1</v>
      </c>
      <c r="D73" s="95">
        <v>2</v>
      </c>
      <c r="E73" s="95">
        <v>1502</v>
      </c>
      <c r="F73" s="103" t="s">
        <v>753</v>
      </c>
      <c r="G73" s="95" t="s">
        <v>714</v>
      </c>
      <c r="H73" s="104" t="s">
        <v>715</v>
      </c>
      <c r="I73" s="105" t="s">
        <v>716</v>
      </c>
      <c r="J73" s="106">
        <v>56.37</v>
      </c>
      <c r="K73" s="107">
        <v>44.73</v>
      </c>
      <c r="L73" s="105">
        <v>21000</v>
      </c>
      <c r="M73" s="105">
        <f t="shared" si="3"/>
        <v>1183770</v>
      </c>
      <c r="N73" s="102">
        <f t="shared" si="2"/>
        <v>26464.788732394369</v>
      </c>
    </row>
    <row r="74" spans="1:14">
      <c r="A74" s="102">
        <v>72</v>
      </c>
      <c r="B74" s="95">
        <v>2</v>
      </c>
      <c r="C74" s="95">
        <v>1</v>
      </c>
      <c r="D74" s="95">
        <v>2</v>
      </c>
      <c r="E74" s="95">
        <v>1503</v>
      </c>
      <c r="F74" s="103" t="s">
        <v>753</v>
      </c>
      <c r="G74" s="95" t="s">
        <v>714</v>
      </c>
      <c r="H74" s="104" t="s">
        <v>719</v>
      </c>
      <c r="I74" s="105" t="s">
        <v>716</v>
      </c>
      <c r="J74" s="106">
        <v>56.09</v>
      </c>
      <c r="K74" s="107">
        <v>44.51</v>
      </c>
      <c r="L74" s="105">
        <v>21000</v>
      </c>
      <c r="M74" s="105">
        <f t="shared" si="3"/>
        <v>1177890</v>
      </c>
      <c r="N74" s="102">
        <f t="shared" si="2"/>
        <v>26463.491350258369</v>
      </c>
    </row>
    <row r="75" spans="1:14">
      <c r="A75" s="102">
        <v>73</v>
      </c>
      <c r="B75" s="95">
        <v>2</v>
      </c>
      <c r="C75" s="95">
        <v>1</v>
      </c>
      <c r="D75" s="95">
        <v>2</v>
      </c>
      <c r="E75" s="95">
        <v>1504</v>
      </c>
      <c r="F75" s="103" t="s">
        <v>753</v>
      </c>
      <c r="G75" s="95" t="s">
        <v>714</v>
      </c>
      <c r="H75" s="104" t="s">
        <v>715</v>
      </c>
      <c r="I75" s="105" t="s">
        <v>716</v>
      </c>
      <c r="J75" s="106">
        <v>56.09</v>
      </c>
      <c r="K75" s="107">
        <v>44.51</v>
      </c>
      <c r="L75" s="105">
        <v>21000</v>
      </c>
      <c r="M75" s="105">
        <f t="shared" si="3"/>
        <v>1177890</v>
      </c>
      <c r="N75" s="102">
        <f t="shared" si="2"/>
        <v>26463.491350258369</v>
      </c>
    </row>
    <row r="76" spans="1:14">
      <c r="A76" s="102">
        <v>74</v>
      </c>
      <c r="B76" s="95">
        <v>2</v>
      </c>
      <c r="C76" s="95">
        <v>1</v>
      </c>
      <c r="D76" s="95">
        <v>2</v>
      </c>
      <c r="E76" s="95">
        <v>1505</v>
      </c>
      <c r="F76" s="103" t="s">
        <v>753</v>
      </c>
      <c r="G76" s="95" t="s">
        <v>714</v>
      </c>
      <c r="H76" s="104" t="s">
        <v>719</v>
      </c>
      <c r="I76" s="105" t="s">
        <v>716</v>
      </c>
      <c r="J76" s="106">
        <v>56.07</v>
      </c>
      <c r="K76" s="107">
        <v>44.49</v>
      </c>
      <c r="L76" s="105">
        <v>21000</v>
      </c>
      <c r="M76" s="105">
        <f t="shared" si="3"/>
        <v>1177470</v>
      </c>
      <c r="N76" s="102">
        <f t="shared" si="2"/>
        <v>26465.947403910992</v>
      </c>
    </row>
    <row r="77" spans="1:14">
      <c r="A77" s="102">
        <v>75</v>
      </c>
      <c r="B77" s="95">
        <v>2</v>
      </c>
      <c r="C77" s="95">
        <v>2</v>
      </c>
      <c r="D77" s="95">
        <v>1</v>
      </c>
      <c r="E77" s="95">
        <v>102</v>
      </c>
      <c r="F77" s="103" t="s">
        <v>754</v>
      </c>
      <c r="G77" s="95" t="s">
        <v>714</v>
      </c>
      <c r="H77" s="104" t="s">
        <v>715</v>
      </c>
      <c r="I77" s="105" t="s">
        <v>716</v>
      </c>
      <c r="J77" s="106">
        <v>55.97</v>
      </c>
      <c r="K77" s="107">
        <v>44.38</v>
      </c>
      <c r="L77" s="105">
        <v>21000</v>
      </c>
      <c r="M77" s="105">
        <f t="shared" si="3"/>
        <v>1175370</v>
      </c>
      <c r="N77" s="102">
        <f t="shared" si="2"/>
        <v>26484.227129337538</v>
      </c>
    </row>
    <row r="78" spans="1:14">
      <c r="A78" s="102">
        <v>76</v>
      </c>
      <c r="B78" s="95">
        <v>2</v>
      </c>
      <c r="C78" s="95">
        <v>2</v>
      </c>
      <c r="D78" s="95">
        <v>1</v>
      </c>
      <c r="E78" s="95">
        <v>103</v>
      </c>
      <c r="F78" s="103" t="s">
        <v>754</v>
      </c>
      <c r="G78" s="95" t="s">
        <v>714</v>
      </c>
      <c r="H78" s="104" t="s">
        <v>719</v>
      </c>
      <c r="I78" s="105" t="s">
        <v>716</v>
      </c>
      <c r="J78" s="106">
        <v>55.97</v>
      </c>
      <c r="K78" s="107">
        <v>44.38</v>
      </c>
      <c r="L78" s="105">
        <v>21000</v>
      </c>
      <c r="M78" s="105">
        <f t="shared" si="3"/>
        <v>1175370</v>
      </c>
      <c r="N78" s="102">
        <f t="shared" si="2"/>
        <v>26484.227129337538</v>
      </c>
    </row>
    <row r="79" spans="1:14">
      <c r="A79" s="102">
        <v>77</v>
      </c>
      <c r="B79" s="95">
        <v>2</v>
      </c>
      <c r="C79" s="95">
        <v>2</v>
      </c>
      <c r="D79" s="95">
        <v>1</v>
      </c>
      <c r="E79" s="95">
        <v>104</v>
      </c>
      <c r="F79" s="103" t="s">
        <v>754</v>
      </c>
      <c r="G79" s="95" t="s">
        <v>714</v>
      </c>
      <c r="H79" s="104" t="s">
        <v>715</v>
      </c>
      <c r="I79" s="105" t="s">
        <v>716</v>
      </c>
      <c r="J79" s="106">
        <v>55.97</v>
      </c>
      <c r="K79" s="107">
        <v>44.38</v>
      </c>
      <c r="L79" s="105">
        <v>21000</v>
      </c>
      <c r="M79" s="105">
        <f t="shared" si="3"/>
        <v>1175370</v>
      </c>
      <c r="N79" s="102">
        <f t="shared" si="2"/>
        <v>26484.227129337538</v>
      </c>
    </row>
    <row r="80" spans="1:14">
      <c r="A80" s="102">
        <v>78</v>
      </c>
      <c r="B80" s="95">
        <v>2</v>
      </c>
      <c r="C80" s="95">
        <v>2</v>
      </c>
      <c r="D80" s="95">
        <v>1</v>
      </c>
      <c r="E80" s="95">
        <v>105</v>
      </c>
      <c r="F80" s="103" t="s">
        <v>754</v>
      </c>
      <c r="G80" s="95" t="s">
        <v>714</v>
      </c>
      <c r="H80" s="104" t="s">
        <v>719</v>
      </c>
      <c r="I80" s="108" t="s">
        <v>716</v>
      </c>
      <c r="J80" s="106">
        <v>56.11</v>
      </c>
      <c r="K80" s="109">
        <v>44.49</v>
      </c>
      <c r="L80" s="105">
        <v>21000</v>
      </c>
      <c r="M80" s="105">
        <f>L80*J80</f>
        <v>1178310</v>
      </c>
      <c r="N80" s="102">
        <f t="shared" si="2"/>
        <v>26484.82805124747</v>
      </c>
    </row>
    <row r="81" spans="1:14">
      <c r="A81" s="102">
        <v>79</v>
      </c>
      <c r="B81" s="95">
        <v>2</v>
      </c>
      <c r="C81" s="95">
        <v>2</v>
      </c>
      <c r="D81" s="95">
        <v>1</v>
      </c>
      <c r="E81" s="95">
        <v>202</v>
      </c>
      <c r="F81" s="103" t="s">
        <v>755</v>
      </c>
      <c r="G81" s="95" t="s">
        <v>714</v>
      </c>
      <c r="H81" s="104" t="s">
        <v>715</v>
      </c>
      <c r="I81" s="105" t="s">
        <v>716</v>
      </c>
      <c r="J81" s="106">
        <v>55.97</v>
      </c>
      <c r="K81" s="107">
        <v>44.38</v>
      </c>
      <c r="L81" s="105">
        <v>21000</v>
      </c>
      <c r="M81" s="105">
        <f t="shared" si="3"/>
        <v>1175370</v>
      </c>
      <c r="N81" s="102">
        <f t="shared" si="2"/>
        <v>26484.227129337538</v>
      </c>
    </row>
    <row r="82" spans="1:14">
      <c r="A82" s="102">
        <v>80</v>
      </c>
      <c r="B82" s="95">
        <v>2</v>
      </c>
      <c r="C82" s="95">
        <v>2</v>
      </c>
      <c r="D82" s="95">
        <v>1</v>
      </c>
      <c r="E82" s="95">
        <v>203</v>
      </c>
      <c r="F82" s="103" t="s">
        <v>755</v>
      </c>
      <c r="G82" s="95" t="s">
        <v>714</v>
      </c>
      <c r="H82" s="104" t="s">
        <v>719</v>
      </c>
      <c r="I82" s="105" t="s">
        <v>716</v>
      </c>
      <c r="J82" s="106">
        <v>55.97</v>
      </c>
      <c r="K82" s="107">
        <v>44.38</v>
      </c>
      <c r="L82" s="105">
        <v>21000</v>
      </c>
      <c r="M82" s="105">
        <f t="shared" si="3"/>
        <v>1175370</v>
      </c>
      <c r="N82" s="102">
        <f t="shared" si="2"/>
        <v>26484.227129337538</v>
      </c>
    </row>
    <row r="83" spans="1:14">
      <c r="A83" s="102">
        <v>81</v>
      </c>
      <c r="B83" s="95">
        <v>2</v>
      </c>
      <c r="C83" s="95">
        <v>2</v>
      </c>
      <c r="D83" s="95">
        <v>1</v>
      </c>
      <c r="E83" s="95">
        <v>204</v>
      </c>
      <c r="F83" s="103" t="s">
        <v>755</v>
      </c>
      <c r="G83" s="95" t="s">
        <v>714</v>
      </c>
      <c r="H83" s="104" t="s">
        <v>715</v>
      </c>
      <c r="I83" s="105" t="s">
        <v>716</v>
      </c>
      <c r="J83" s="106">
        <v>55.97</v>
      </c>
      <c r="K83" s="107">
        <v>44.38</v>
      </c>
      <c r="L83" s="105">
        <v>21000</v>
      </c>
      <c r="M83" s="105">
        <f t="shared" si="3"/>
        <v>1175370</v>
      </c>
      <c r="N83" s="102">
        <f t="shared" si="2"/>
        <v>26484.227129337538</v>
      </c>
    </row>
    <row r="84" spans="1:14">
      <c r="A84" s="102">
        <v>82</v>
      </c>
      <c r="B84" s="95">
        <v>2</v>
      </c>
      <c r="C84" s="95">
        <v>2</v>
      </c>
      <c r="D84" s="95">
        <v>1</v>
      </c>
      <c r="E84" s="95">
        <v>303</v>
      </c>
      <c r="F84" s="103" t="s">
        <v>756</v>
      </c>
      <c r="G84" s="95" t="s">
        <v>714</v>
      </c>
      <c r="H84" s="104" t="s">
        <v>719</v>
      </c>
      <c r="I84" s="105" t="s">
        <v>716</v>
      </c>
      <c r="J84" s="106">
        <v>55.97</v>
      </c>
      <c r="K84" s="107">
        <v>44.38</v>
      </c>
      <c r="L84" s="105">
        <v>21000</v>
      </c>
      <c r="M84" s="105">
        <f t="shared" si="3"/>
        <v>1175370</v>
      </c>
      <c r="N84" s="102">
        <f t="shared" si="2"/>
        <v>26484.227129337538</v>
      </c>
    </row>
    <row r="85" spans="1:14">
      <c r="A85" s="102">
        <v>83</v>
      </c>
      <c r="B85" s="95">
        <v>2</v>
      </c>
      <c r="C85" s="95">
        <v>2</v>
      </c>
      <c r="D85" s="95">
        <v>1</v>
      </c>
      <c r="E85" s="95">
        <v>304</v>
      </c>
      <c r="F85" s="103" t="s">
        <v>756</v>
      </c>
      <c r="G85" s="95" t="s">
        <v>714</v>
      </c>
      <c r="H85" s="104" t="s">
        <v>715</v>
      </c>
      <c r="I85" s="105" t="s">
        <v>716</v>
      </c>
      <c r="J85" s="106">
        <v>55.97</v>
      </c>
      <c r="K85" s="107">
        <v>44.38</v>
      </c>
      <c r="L85" s="105">
        <v>21000</v>
      </c>
      <c r="M85" s="105">
        <f t="shared" si="3"/>
        <v>1175370</v>
      </c>
      <c r="N85" s="102">
        <f t="shared" si="2"/>
        <v>26484.227129337538</v>
      </c>
    </row>
    <row r="86" spans="1:14">
      <c r="A86" s="102">
        <v>84</v>
      </c>
      <c r="B86" s="95">
        <v>2</v>
      </c>
      <c r="C86" s="95">
        <v>2</v>
      </c>
      <c r="D86" s="95">
        <v>1</v>
      </c>
      <c r="E86" s="95">
        <v>403</v>
      </c>
      <c r="F86" s="103" t="s">
        <v>757</v>
      </c>
      <c r="G86" s="95" t="s">
        <v>714</v>
      </c>
      <c r="H86" s="104" t="s">
        <v>719</v>
      </c>
      <c r="I86" s="105" t="s">
        <v>716</v>
      </c>
      <c r="J86" s="106">
        <v>56.14</v>
      </c>
      <c r="K86" s="107">
        <v>44.51</v>
      </c>
      <c r="L86" s="105">
        <v>21000</v>
      </c>
      <c r="M86" s="105">
        <f t="shared" si="3"/>
        <v>1178940</v>
      </c>
      <c r="N86" s="102">
        <f t="shared" si="2"/>
        <v>26487.081554706809</v>
      </c>
    </row>
    <row r="87" spans="1:14">
      <c r="A87" s="102">
        <v>85</v>
      </c>
      <c r="B87" s="95">
        <v>2</v>
      </c>
      <c r="C87" s="95">
        <v>2</v>
      </c>
      <c r="D87" s="95">
        <v>1</v>
      </c>
      <c r="E87" s="95">
        <v>404</v>
      </c>
      <c r="F87" s="103" t="s">
        <v>757</v>
      </c>
      <c r="G87" s="95" t="s">
        <v>714</v>
      </c>
      <c r="H87" s="104" t="s">
        <v>715</v>
      </c>
      <c r="I87" s="105" t="s">
        <v>716</v>
      </c>
      <c r="J87" s="106">
        <v>56.14</v>
      </c>
      <c r="K87" s="107">
        <v>44.51</v>
      </c>
      <c r="L87" s="105">
        <v>21000</v>
      </c>
      <c r="M87" s="105">
        <f t="shared" si="3"/>
        <v>1178940</v>
      </c>
      <c r="N87" s="102">
        <f t="shared" si="2"/>
        <v>26487.081554706809</v>
      </c>
    </row>
    <row r="88" spans="1:14">
      <c r="A88" s="102">
        <v>86</v>
      </c>
      <c r="B88" s="95">
        <v>2</v>
      </c>
      <c r="C88" s="95">
        <v>2</v>
      </c>
      <c r="D88" s="95">
        <v>1</v>
      </c>
      <c r="E88" s="95">
        <v>405</v>
      </c>
      <c r="F88" s="103" t="s">
        <v>757</v>
      </c>
      <c r="G88" s="95" t="s">
        <v>714</v>
      </c>
      <c r="H88" s="104" t="s">
        <v>719</v>
      </c>
      <c r="I88" s="105" t="s">
        <v>716</v>
      </c>
      <c r="J88" s="106">
        <v>56.42</v>
      </c>
      <c r="K88" s="107">
        <v>44.73</v>
      </c>
      <c r="L88" s="105">
        <v>21000</v>
      </c>
      <c r="M88" s="105">
        <f t="shared" si="3"/>
        <v>1184820</v>
      </c>
      <c r="N88" s="102">
        <f t="shared" si="2"/>
        <v>26488.262910798123</v>
      </c>
    </row>
    <row r="89" spans="1:14">
      <c r="A89" s="102">
        <v>87</v>
      </c>
      <c r="B89" s="95">
        <v>2</v>
      </c>
      <c r="C89" s="95">
        <v>2</v>
      </c>
      <c r="D89" s="95">
        <v>1</v>
      </c>
      <c r="E89" s="95">
        <v>503</v>
      </c>
      <c r="F89" s="103" t="s">
        <v>758</v>
      </c>
      <c r="G89" s="95" t="s">
        <v>714</v>
      </c>
      <c r="H89" s="104" t="s">
        <v>719</v>
      </c>
      <c r="I89" s="105" t="s">
        <v>716</v>
      </c>
      <c r="J89" s="106">
        <v>56.14</v>
      </c>
      <c r="K89" s="107">
        <v>44.51</v>
      </c>
      <c r="L89" s="105">
        <v>21000</v>
      </c>
      <c r="M89" s="105">
        <f t="shared" si="3"/>
        <v>1178940</v>
      </c>
      <c r="N89" s="102">
        <f t="shared" si="2"/>
        <v>26487.081554706809</v>
      </c>
    </row>
    <row r="90" spans="1:14">
      <c r="A90" s="102">
        <v>88</v>
      </c>
      <c r="B90" s="95">
        <v>2</v>
      </c>
      <c r="C90" s="95">
        <v>2</v>
      </c>
      <c r="D90" s="95">
        <v>1</v>
      </c>
      <c r="E90" s="95">
        <v>504</v>
      </c>
      <c r="F90" s="103" t="s">
        <v>758</v>
      </c>
      <c r="G90" s="95" t="s">
        <v>714</v>
      </c>
      <c r="H90" s="104" t="s">
        <v>715</v>
      </c>
      <c r="I90" s="105" t="s">
        <v>716</v>
      </c>
      <c r="J90" s="106">
        <v>56.14</v>
      </c>
      <c r="K90" s="107">
        <v>44.51</v>
      </c>
      <c r="L90" s="105">
        <v>21000</v>
      </c>
      <c r="M90" s="105">
        <f t="shared" si="3"/>
        <v>1178940</v>
      </c>
      <c r="N90" s="102">
        <f t="shared" si="2"/>
        <v>26487.081554706809</v>
      </c>
    </row>
    <row r="91" spans="1:14">
      <c r="A91" s="102">
        <v>89</v>
      </c>
      <c r="B91" s="95">
        <v>2</v>
      </c>
      <c r="C91" s="95">
        <v>2</v>
      </c>
      <c r="D91" s="95">
        <v>1</v>
      </c>
      <c r="E91" s="95">
        <v>604</v>
      </c>
      <c r="F91" s="103" t="s">
        <v>759</v>
      </c>
      <c r="G91" s="95" t="s">
        <v>714</v>
      </c>
      <c r="H91" s="104" t="s">
        <v>715</v>
      </c>
      <c r="I91" s="105" t="s">
        <v>716</v>
      </c>
      <c r="J91" s="106">
        <v>56.14</v>
      </c>
      <c r="K91" s="107">
        <v>44.51</v>
      </c>
      <c r="L91" s="105">
        <v>21000</v>
      </c>
      <c r="M91" s="105">
        <f t="shared" si="3"/>
        <v>1178940</v>
      </c>
      <c r="N91" s="102">
        <f t="shared" si="2"/>
        <v>26487.081554706809</v>
      </c>
    </row>
    <row r="92" spans="1:14" s="73" customFormat="1" hidden="1">
      <c r="A92" s="112">
        <v>90</v>
      </c>
      <c r="B92" s="113">
        <v>2</v>
      </c>
      <c r="C92" s="113">
        <v>2</v>
      </c>
      <c r="D92" s="113">
        <v>1</v>
      </c>
      <c r="E92" s="113">
        <v>701</v>
      </c>
      <c r="F92" s="114" t="s">
        <v>760</v>
      </c>
      <c r="G92" s="113" t="s">
        <v>733</v>
      </c>
      <c r="H92" s="115" t="s">
        <v>761</v>
      </c>
      <c r="I92" s="118" t="s">
        <v>762</v>
      </c>
      <c r="J92" s="117">
        <v>89.78</v>
      </c>
      <c r="K92" s="119">
        <v>71.180000000000007</v>
      </c>
      <c r="L92" s="116">
        <v>21000</v>
      </c>
      <c r="M92" s="116">
        <f>L92*J92</f>
        <v>1885380</v>
      </c>
      <c r="N92" s="112">
        <f t="shared" si="2"/>
        <v>26487.496487777462</v>
      </c>
    </row>
    <row r="93" spans="1:14">
      <c r="A93" s="102">
        <v>91</v>
      </c>
      <c r="B93" s="95">
        <v>2</v>
      </c>
      <c r="C93" s="95">
        <v>2</v>
      </c>
      <c r="D93" s="95">
        <v>1</v>
      </c>
      <c r="E93" s="95">
        <v>704</v>
      </c>
      <c r="F93" s="103" t="s">
        <v>760</v>
      </c>
      <c r="G93" s="95" t="s">
        <v>714</v>
      </c>
      <c r="H93" s="104" t="s">
        <v>715</v>
      </c>
      <c r="I93" s="105" t="s">
        <v>716</v>
      </c>
      <c r="J93" s="106">
        <v>56.14</v>
      </c>
      <c r="K93" s="107">
        <v>44.51</v>
      </c>
      <c r="L93" s="105">
        <v>21000</v>
      </c>
      <c r="M93" s="105">
        <f t="shared" si="3"/>
        <v>1178940</v>
      </c>
      <c r="N93" s="102">
        <f t="shared" si="2"/>
        <v>26487.081554706809</v>
      </c>
    </row>
    <row r="94" spans="1:14" s="73" customFormat="1" hidden="1">
      <c r="A94" s="112">
        <v>92</v>
      </c>
      <c r="B94" s="113">
        <v>2</v>
      </c>
      <c r="C94" s="113">
        <v>2</v>
      </c>
      <c r="D94" s="113">
        <v>1</v>
      </c>
      <c r="E94" s="113">
        <v>906</v>
      </c>
      <c r="F94" s="114" t="s">
        <v>763</v>
      </c>
      <c r="G94" s="113" t="s">
        <v>733</v>
      </c>
      <c r="H94" s="115" t="s">
        <v>734</v>
      </c>
      <c r="I94" s="118" t="s">
        <v>116</v>
      </c>
      <c r="J94" s="117">
        <v>89.65</v>
      </c>
      <c r="K94" s="119">
        <v>71.08</v>
      </c>
      <c r="L94" s="116">
        <v>21000</v>
      </c>
      <c r="M94" s="116">
        <f>L94*J94</f>
        <v>1882650.0000000002</v>
      </c>
      <c r="N94" s="112">
        <f t="shared" si="2"/>
        <v>26486.353404614521</v>
      </c>
    </row>
    <row r="95" spans="1:14">
      <c r="A95" s="102">
        <v>93</v>
      </c>
      <c r="B95" s="95">
        <v>2</v>
      </c>
      <c r="C95" s="95">
        <v>2</v>
      </c>
      <c r="D95" s="95">
        <v>1</v>
      </c>
      <c r="E95" s="95">
        <v>1304</v>
      </c>
      <c r="F95" s="103" t="s">
        <v>751</v>
      </c>
      <c r="G95" s="95" t="s">
        <v>714</v>
      </c>
      <c r="H95" s="104" t="s">
        <v>715</v>
      </c>
      <c r="I95" s="105" t="s">
        <v>716</v>
      </c>
      <c r="J95" s="106">
        <v>56.14</v>
      </c>
      <c r="K95" s="107">
        <v>44.51</v>
      </c>
      <c r="L95" s="105">
        <v>21000</v>
      </c>
      <c r="M95" s="105">
        <f t="shared" si="3"/>
        <v>1178940</v>
      </c>
      <c r="N95" s="102">
        <f t="shared" si="2"/>
        <v>26487.081554706809</v>
      </c>
    </row>
    <row r="96" spans="1:14">
      <c r="A96" s="102">
        <v>94</v>
      </c>
      <c r="B96" s="95">
        <v>2</v>
      </c>
      <c r="C96" s="95">
        <v>2</v>
      </c>
      <c r="D96" s="95">
        <v>1</v>
      </c>
      <c r="E96" s="95">
        <v>1404</v>
      </c>
      <c r="F96" s="103" t="s">
        <v>752</v>
      </c>
      <c r="G96" s="95" t="s">
        <v>714</v>
      </c>
      <c r="H96" s="104" t="s">
        <v>715</v>
      </c>
      <c r="I96" s="105" t="s">
        <v>716</v>
      </c>
      <c r="J96" s="106">
        <v>56.14</v>
      </c>
      <c r="K96" s="107">
        <v>44.51</v>
      </c>
      <c r="L96" s="105">
        <v>21000</v>
      </c>
      <c r="M96" s="105">
        <f t="shared" si="3"/>
        <v>1178940</v>
      </c>
      <c r="N96" s="102">
        <f t="shared" si="2"/>
        <v>26487.081554706809</v>
      </c>
    </row>
    <row r="97" spans="1:14">
      <c r="A97" s="102">
        <v>95</v>
      </c>
      <c r="B97" s="95">
        <v>2</v>
      </c>
      <c r="C97" s="95">
        <v>2</v>
      </c>
      <c r="D97" s="95">
        <v>1</v>
      </c>
      <c r="E97" s="95">
        <v>1502</v>
      </c>
      <c r="F97" s="103" t="s">
        <v>753</v>
      </c>
      <c r="G97" s="95" t="s">
        <v>714</v>
      </c>
      <c r="H97" s="104" t="s">
        <v>715</v>
      </c>
      <c r="I97" s="105" t="s">
        <v>716</v>
      </c>
      <c r="J97" s="106">
        <v>56.14</v>
      </c>
      <c r="K97" s="107">
        <v>44.51</v>
      </c>
      <c r="L97" s="105">
        <v>21000</v>
      </c>
      <c r="M97" s="105">
        <f t="shared" si="3"/>
        <v>1178940</v>
      </c>
      <c r="N97" s="102">
        <f t="shared" si="2"/>
        <v>26487.081554706809</v>
      </c>
    </row>
    <row r="98" spans="1:14">
      <c r="A98" s="102">
        <v>96</v>
      </c>
      <c r="B98" s="95">
        <v>2</v>
      </c>
      <c r="C98" s="95">
        <v>2</v>
      </c>
      <c r="D98" s="95">
        <v>1</v>
      </c>
      <c r="E98" s="95">
        <v>1503</v>
      </c>
      <c r="F98" s="103" t="s">
        <v>753</v>
      </c>
      <c r="G98" s="95" t="s">
        <v>714</v>
      </c>
      <c r="H98" s="104" t="s">
        <v>719</v>
      </c>
      <c r="I98" s="105" t="s">
        <v>716</v>
      </c>
      <c r="J98" s="106">
        <v>56.14</v>
      </c>
      <c r="K98" s="107">
        <v>44.51</v>
      </c>
      <c r="L98" s="105">
        <v>21000</v>
      </c>
      <c r="M98" s="105">
        <f t="shared" si="3"/>
        <v>1178940</v>
      </c>
      <c r="N98" s="102">
        <f t="shared" si="2"/>
        <v>26487.081554706809</v>
      </c>
    </row>
    <row r="99" spans="1:14">
      <c r="A99" s="102">
        <v>97</v>
      </c>
      <c r="B99" s="95">
        <v>2</v>
      </c>
      <c r="C99" s="95">
        <v>2</v>
      </c>
      <c r="D99" s="95">
        <v>1</v>
      </c>
      <c r="E99" s="95">
        <v>1504</v>
      </c>
      <c r="F99" s="103" t="s">
        <v>764</v>
      </c>
      <c r="G99" s="95" t="s">
        <v>714</v>
      </c>
      <c r="H99" s="104" t="s">
        <v>715</v>
      </c>
      <c r="I99" s="105" t="s">
        <v>716</v>
      </c>
      <c r="J99" s="106">
        <v>56.14</v>
      </c>
      <c r="K99" s="107">
        <v>44.51</v>
      </c>
      <c r="L99" s="105">
        <v>21000</v>
      </c>
      <c r="M99" s="105">
        <f t="shared" si="3"/>
        <v>1178940</v>
      </c>
      <c r="N99" s="102">
        <f t="shared" si="2"/>
        <v>26487.081554706809</v>
      </c>
    </row>
    <row r="100" spans="1:14">
      <c r="A100" s="102">
        <v>98</v>
      </c>
      <c r="B100" s="95">
        <v>2</v>
      </c>
      <c r="C100" s="95">
        <v>2</v>
      </c>
      <c r="D100" s="95">
        <v>1</v>
      </c>
      <c r="E100" s="95">
        <v>1505</v>
      </c>
      <c r="F100" s="103" t="s">
        <v>764</v>
      </c>
      <c r="G100" s="95" t="s">
        <v>714</v>
      </c>
      <c r="H100" s="104" t="s">
        <v>719</v>
      </c>
      <c r="I100" s="105" t="s">
        <v>716</v>
      </c>
      <c r="J100" s="106">
        <v>56.42</v>
      </c>
      <c r="K100" s="107">
        <v>44.73</v>
      </c>
      <c r="L100" s="105">
        <v>21000</v>
      </c>
      <c r="M100" s="105">
        <f t="shared" si="3"/>
        <v>1184820</v>
      </c>
      <c r="N100" s="102">
        <f t="shared" si="2"/>
        <v>26488.262910798123</v>
      </c>
    </row>
    <row r="101" spans="1:14">
      <c r="A101" s="102">
        <v>99</v>
      </c>
      <c r="B101" s="95">
        <v>2</v>
      </c>
      <c r="C101" s="95">
        <v>2</v>
      </c>
      <c r="D101" s="95">
        <v>2</v>
      </c>
      <c r="E101" s="95">
        <v>103</v>
      </c>
      <c r="F101" s="103" t="s">
        <v>754</v>
      </c>
      <c r="G101" s="95" t="s">
        <v>714</v>
      </c>
      <c r="H101" s="104" t="s">
        <v>719</v>
      </c>
      <c r="I101" s="105" t="s">
        <v>716</v>
      </c>
      <c r="J101" s="106">
        <v>55.97</v>
      </c>
      <c r="K101" s="107">
        <v>44.38</v>
      </c>
      <c r="L101" s="105">
        <v>21000</v>
      </c>
      <c r="M101" s="105">
        <f t="shared" si="3"/>
        <v>1175370</v>
      </c>
      <c r="N101" s="102">
        <f t="shared" si="2"/>
        <v>26484.227129337538</v>
      </c>
    </row>
    <row r="102" spans="1:14">
      <c r="A102" s="102">
        <v>100</v>
      </c>
      <c r="B102" s="95">
        <v>2</v>
      </c>
      <c r="C102" s="95">
        <v>2</v>
      </c>
      <c r="D102" s="95">
        <v>2</v>
      </c>
      <c r="E102" s="95">
        <v>104</v>
      </c>
      <c r="F102" s="103" t="s">
        <v>754</v>
      </c>
      <c r="G102" s="95" t="s">
        <v>714</v>
      </c>
      <c r="H102" s="104" t="s">
        <v>715</v>
      </c>
      <c r="I102" s="105" t="s">
        <v>716</v>
      </c>
      <c r="J102" s="106">
        <v>55.97</v>
      </c>
      <c r="K102" s="107">
        <v>44.38</v>
      </c>
      <c r="L102" s="105">
        <v>21000</v>
      </c>
      <c r="M102" s="105">
        <f t="shared" si="3"/>
        <v>1175370</v>
      </c>
      <c r="N102" s="102">
        <f t="shared" si="2"/>
        <v>26484.227129337538</v>
      </c>
    </row>
    <row r="103" spans="1:14">
      <c r="A103" s="102">
        <v>101</v>
      </c>
      <c r="B103" s="95">
        <v>2</v>
      </c>
      <c r="C103" s="95">
        <v>2</v>
      </c>
      <c r="D103" s="95">
        <v>2</v>
      </c>
      <c r="E103" s="95">
        <v>105</v>
      </c>
      <c r="F103" s="103" t="s">
        <v>754</v>
      </c>
      <c r="G103" s="95" t="s">
        <v>714</v>
      </c>
      <c r="H103" s="104" t="s">
        <v>719</v>
      </c>
      <c r="I103" s="105" t="s">
        <v>716</v>
      </c>
      <c r="J103" s="106">
        <v>55.97</v>
      </c>
      <c r="K103" s="107">
        <v>44.38</v>
      </c>
      <c r="L103" s="105">
        <v>21000</v>
      </c>
      <c r="M103" s="105">
        <f t="shared" si="3"/>
        <v>1175370</v>
      </c>
      <c r="N103" s="102">
        <f t="shared" si="2"/>
        <v>26484.227129337538</v>
      </c>
    </row>
    <row r="104" spans="1:14" s="73" customFormat="1" hidden="1">
      <c r="A104" s="112">
        <v>102</v>
      </c>
      <c r="B104" s="113">
        <v>2</v>
      </c>
      <c r="C104" s="113">
        <v>2</v>
      </c>
      <c r="D104" s="113">
        <v>2</v>
      </c>
      <c r="E104" s="113">
        <v>201</v>
      </c>
      <c r="F104" s="114" t="s">
        <v>755</v>
      </c>
      <c r="G104" s="113" t="s">
        <v>733</v>
      </c>
      <c r="H104" s="115" t="s">
        <v>765</v>
      </c>
      <c r="I104" s="118" t="s">
        <v>116</v>
      </c>
      <c r="J104" s="117">
        <v>89.51</v>
      </c>
      <c r="K104" s="119">
        <v>70.97</v>
      </c>
      <c r="L104" s="116">
        <v>21000</v>
      </c>
      <c r="M104" s="116">
        <f>L104*J104</f>
        <v>1879710</v>
      </c>
      <c r="N104" s="112">
        <f t="shared" si="2"/>
        <v>26485.979991545722</v>
      </c>
    </row>
    <row r="105" spans="1:14">
      <c r="A105" s="102">
        <v>103</v>
      </c>
      <c r="B105" s="95">
        <v>2</v>
      </c>
      <c r="C105" s="95">
        <v>2</v>
      </c>
      <c r="D105" s="95">
        <v>2</v>
      </c>
      <c r="E105" s="95">
        <v>203</v>
      </c>
      <c r="F105" s="103" t="s">
        <v>755</v>
      </c>
      <c r="G105" s="95" t="s">
        <v>714</v>
      </c>
      <c r="H105" s="104" t="s">
        <v>719</v>
      </c>
      <c r="I105" s="105" t="s">
        <v>716</v>
      </c>
      <c r="J105" s="106">
        <v>55.97</v>
      </c>
      <c r="K105" s="107">
        <v>44.38</v>
      </c>
      <c r="L105" s="105">
        <v>21000</v>
      </c>
      <c r="M105" s="105">
        <f t="shared" si="3"/>
        <v>1175370</v>
      </c>
      <c r="N105" s="102">
        <f t="shared" si="2"/>
        <v>26484.227129337538</v>
      </c>
    </row>
    <row r="106" spans="1:14">
      <c r="A106" s="102">
        <v>104</v>
      </c>
      <c r="B106" s="95">
        <v>2</v>
      </c>
      <c r="C106" s="95">
        <v>2</v>
      </c>
      <c r="D106" s="95">
        <v>2</v>
      </c>
      <c r="E106" s="95">
        <v>204</v>
      </c>
      <c r="F106" s="103" t="s">
        <v>755</v>
      </c>
      <c r="G106" s="95" t="s">
        <v>714</v>
      </c>
      <c r="H106" s="104" t="s">
        <v>715</v>
      </c>
      <c r="I106" s="105" t="s">
        <v>716</v>
      </c>
      <c r="J106" s="106">
        <v>55.97</v>
      </c>
      <c r="K106" s="107">
        <v>44.38</v>
      </c>
      <c r="L106" s="105">
        <v>21000</v>
      </c>
      <c r="M106" s="105">
        <f t="shared" si="3"/>
        <v>1175370</v>
      </c>
      <c r="N106" s="102">
        <f t="shared" si="2"/>
        <v>26484.227129337538</v>
      </c>
    </row>
    <row r="107" spans="1:14">
      <c r="A107" s="102">
        <v>105</v>
      </c>
      <c r="B107" s="95">
        <v>2</v>
      </c>
      <c r="C107" s="95">
        <v>2</v>
      </c>
      <c r="D107" s="95">
        <v>2</v>
      </c>
      <c r="E107" s="95">
        <v>205</v>
      </c>
      <c r="F107" s="103" t="s">
        <v>755</v>
      </c>
      <c r="G107" s="95" t="s">
        <v>714</v>
      </c>
      <c r="H107" s="104" t="s">
        <v>719</v>
      </c>
      <c r="I107" s="105" t="s">
        <v>716</v>
      </c>
      <c r="J107" s="106">
        <v>55.97</v>
      </c>
      <c r="K107" s="107">
        <v>44.38</v>
      </c>
      <c r="L107" s="105">
        <v>21000</v>
      </c>
      <c r="M107" s="105">
        <f t="shared" si="3"/>
        <v>1175370</v>
      </c>
      <c r="N107" s="102">
        <f t="shared" si="2"/>
        <v>26484.227129337538</v>
      </c>
    </row>
    <row r="108" spans="1:14">
      <c r="A108" s="102">
        <v>106</v>
      </c>
      <c r="B108" s="95">
        <v>2</v>
      </c>
      <c r="C108" s="95">
        <v>2</v>
      </c>
      <c r="D108" s="95">
        <v>2</v>
      </c>
      <c r="E108" s="95">
        <v>302</v>
      </c>
      <c r="F108" s="103" t="s">
        <v>756</v>
      </c>
      <c r="G108" s="95" t="s">
        <v>714</v>
      </c>
      <c r="H108" s="104" t="s">
        <v>715</v>
      </c>
      <c r="I108" s="105" t="s">
        <v>716</v>
      </c>
      <c r="J108" s="106">
        <v>56.11</v>
      </c>
      <c r="K108" s="107">
        <v>44.49</v>
      </c>
      <c r="L108" s="105">
        <v>21000</v>
      </c>
      <c r="M108" s="105">
        <f t="shared" si="3"/>
        <v>1178310</v>
      </c>
      <c r="N108" s="102">
        <f t="shared" si="2"/>
        <v>26484.82805124747</v>
      </c>
    </row>
    <row r="109" spans="1:14">
      <c r="A109" s="102">
        <v>107</v>
      </c>
      <c r="B109" s="95">
        <v>2</v>
      </c>
      <c r="C109" s="95">
        <v>2</v>
      </c>
      <c r="D109" s="95">
        <v>2</v>
      </c>
      <c r="E109" s="95">
        <v>303</v>
      </c>
      <c r="F109" s="103" t="s">
        <v>756</v>
      </c>
      <c r="G109" s="95" t="s">
        <v>714</v>
      </c>
      <c r="H109" s="104" t="s">
        <v>719</v>
      </c>
      <c r="I109" s="105" t="s">
        <v>716</v>
      </c>
      <c r="J109" s="106">
        <v>55.97</v>
      </c>
      <c r="K109" s="107">
        <v>44.38</v>
      </c>
      <c r="L109" s="105">
        <v>21000</v>
      </c>
      <c r="M109" s="105">
        <f t="shared" si="3"/>
        <v>1175370</v>
      </c>
      <c r="N109" s="102">
        <f t="shared" si="2"/>
        <v>26484.227129337538</v>
      </c>
    </row>
    <row r="110" spans="1:14">
      <c r="A110" s="102">
        <v>108</v>
      </c>
      <c r="B110" s="95">
        <v>2</v>
      </c>
      <c r="C110" s="95">
        <v>2</v>
      </c>
      <c r="D110" s="95">
        <v>2</v>
      </c>
      <c r="E110" s="95">
        <v>304</v>
      </c>
      <c r="F110" s="103" t="s">
        <v>756</v>
      </c>
      <c r="G110" s="95" t="s">
        <v>714</v>
      </c>
      <c r="H110" s="104" t="s">
        <v>715</v>
      </c>
      <c r="I110" s="105" t="s">
        <v>716</v>
      </c>
      <c r="J110" s="106">
        <v>55.97</v>
      </c>
      <c r="K110" s="107">
        <v>44.38</v>
      </c>
      <c r="L110" s="105">
        <v>21000</v>
      </c>
      <c r="M110" s="105">
        <f t="shared" si="3"/>
        <v>1175370</v>
      </c>
      <c r="N110" s="102">
        <f t="shared" si="2"/>
        <v>26484.227129337538</v>
      </c>
    </row>
    <row r="111" spans="1:14">
      <c r="A111" s="102">
        <v>109</v>
      </c>
      <c r="B111" s="95">
        <v>2</v>
      </c>
      <c r="C111" s="95">
        <v>2</v>
      </c>
      <c r="D111" s="95">
        <v>2</v>
      </c>
      <c r="E111" s="95">
        <v>402</v>
      </c>
      <c r="F111" s="103" t="s">
        <v>757</v>
      </c>
      <c r="G111" s="95" t="s">
        <v>714</v>
      </c>
      <c r="H111" s="104" t="s">
        <v>715</v>
      </c>
      <c r="I111" s="105" t="s">
        <v>716</v>
      </c>
      <c r="J111" s="106">
        <v>56.42</v>
      </c>
      <c r="K111" s="107">
        <v>44.73</v>
      </c>
      <c r="L111" s="105">
        <v>21000</v>
      </c>
      <c r="M111" s="105">
        <f t="shared" si="3"/>
        <v>1184820</v>
      </c>
      <c r="N111" s="102">
        <f t="shared" si="2"/>
        <v>26488.262910798123</v>
      </c>
    </row>
    <row r="112" spans="1:14">
      <c r="A112" s="102">
        <v>110</v>
      </c>
      <c r="B112" s="95">
        <v>2</v>
      </c>
      <c r="C112" s="95">
        <v>2</v>
      </c>
      <c r="D112" s="95">
        <v>2</v>
      </c>
      <c r="E112" s="95">
        <v>403</v>
      </c>
      <c r="F112" s="103" t="s">
        <v>757</v>
      </c>
      <c r="G112" s="95" t="s">
        <v>714</v>
      </c>
      <c r="H112" s="104" t="s">
        <v>719</v>
      </c>
      <c r="I112" s="105" t="s">
        <v>716</v>
      </c>
      <c r="J112" s="106">
        <v>56.14</v>
      </c>
      <c r="K112" s="107">
        <v>44.51</v>
      </c>
      <c r="L112" s="105">
        <v>21000</v>
      </c>
      <c r="M112" s="105">
        <f t="shared" si="3"/>
        <v>1178940</v>
      </c>
      <c r="N112" s="102">
        <f t="shared" si="2"/>
        <v>26487.081554706809</v>
      </c>
    </row>
    <row r="113" spans="1:14">
      <c r="A113" s="102">
        <v>111</v>
      </c>
      <c r="B113" s="95">
        <v>2</v>
      </c>
      <c r="C113" s="95">
        <v>2</v>
      </c>
      <c r="D113" s="95">
        <v>2</v>
      </c>
      <c r="E113" s="95">
        <v>404</v>
      </c>
      <c r="F113" s="103" t="s">
        <v>757</v>
      </c>
      <c r="G113" s="95" t="s">
        <v>714</v>
      </c>
      <c r="H113" s="104" t="s">
        <v>715</v>
      </c>
      <c r="I113" s="105" t="s">
        <v>716</v>
      </c>
      <c r="J113" s="106">
        <v>56.14</v>
      </c>
      <c r="K113" s="107">
        <v>44.51</v>
      </c>
      <c r="L113" s="105">
        <v>21000</v>
      </c>
      <c r="M113" s="105">
        <f t="shared" si="3"/>
        <v>1178940</v>
      </c>
      <c r="N113" s="102">
        <f t="shared" si="2"/>
        <v>26487.081554706809</v>
      </c>
    </row>
    <row r="114" spans="1:14">
      <c r="A114" s="102">
        <v>112</v>
      </c>
      <c r="B114" s="95">
        <v>2</v>
      </c>
      <c r="C114" s="95">
        <v>2</v>
      </c>
      <c r="D114" s="95">
        <v>2</v>
      </c>
      <c r="E114" s="95">
        <v>405</v>
      </c>
      <c r="F114" s="103" t="s">
        <v>757</v>
      </c>
      <c r="G114" s="95" t="s">
        <v>714</v>
      </c>
      <c r="H114" s="104" t="s">
        <v>719</v>
      </c>
      <c r="I114" s="105" t="s">
        <v>716</v>
      </c>
      <c r="J114" s="106">
        <v>56.14</v>
      </c>
      <c r="K114" s="107">
        <v>44.51</v>
      </c>
      <c r="L114" s="105">
        <v>21000</v>
      </c>
      <c r="M114" s="105">
        <f t="shared" si="3"/>
        <v>1178940</v>
      </c>
      <c r="N114" s="102">
        <f t="shared" si="2"/>
        <v>26487.081554706809</v>
      </c>
    </row>
    <row r="115" spans="1:14">
      <c r="A115" s="102">
        <v>113</v>
      </c>
      <c r="B115" s="95">
        <v>2</v>
      </c>
      <c r="C115" s="95">
        <v>2</v>
      </c>
      <c r="D115" s="95">
        <v>2</v>
      </c>
      <c r="E115" s="95">
        <v>504</v>
      </c>
      <c r="F115" s="103" t="s">
        <v>758</v>
      </c>
      <c r="G115" s="95" t="s">
        <v>714</v>
      </c>
      <c r="H115" s="104" t="s">
        <v>715</v>
      </c>
      <c r="I115" s="105" t="s">
        <v>716</v>
      </c>
      <c r="J115" s="106">
        <v>56.14</v>
      </c>
      <c r="K115" s="107">
        <v>44.51</v>
      </c>
      <c r="L115" s="105">
        <v>21000</v>
      </c>
      <c r="M115" s="105">
        <f t="shared" si="3"/>
        <v>1178940</v>
      </c>
      <c r="N115" s="102">
        <f t="shared" si="2"/>
        <v>26487.081554706809</v>
      </c>
    </row>
    <row r="116" spans="1:14">
      <c r="A116" s="102">
        <v>114</v>
      </c>
      <c r="B116" s="95">
        <v>2</v>
      </c>
      <c r="C116" s="95">
        <v>2</v>
      </c>
      <c r="D116" s="95">
        <v>2</v>
      </c>
      <c r="E116" s="95">
        <v>604</v>
      </c>
      <c r="F116" s="103" t="s">
        <v>759</v>
      </c>
      <c r="G116" s="95" t="s">
        <v>714</v>
      </c>
      <c r="H116" s="104" t="s">
        <v>715</v>
      </c>
      <c r="I116" s="105" t="s">
        <v>716</v>
      </c>
      <c r="J116" s="106">
        <v>56.14</v>
      </c>
      <c r="K116" s="107">
        <v>44.51</v>
      </c>
      <c r="L116" s="105">
        <v>21000</v>
      </c>
      <c r="M116" s="105">
        <f t="shared" si="3"/>
        <v>1178940</v>
      </c>
      <c r="N116" s="102">
        <f t="shared" si="2"/>
        <v>26487.081554706809</v>
      </c>
    </row>
    <row r="117" spans="1:14">
      <c r="A117" s="102">
        <v>115</v>
      </c>
      <c r="B117" s="95">
        <v>2</v>
      </c>
      <c r="C117" s="95">
        <v>2</v>
      </c>
      <c r="D117" s="95">
        <v>2</v>
      </c>
      <c r="E117" s="95">
        <v>1005</v>
      </c>
      <c r="F117" s="103" t="s">
        <v>766</v>
      </c>
      <c r="G117" s="95" t="s">
        <v>714</v>
      </c>
      <c r="H117" s="104" t="s">
        <v>719</v>
      </c>
      <c r="I117" s="108" t="s">
        <v>716</v>
      </c>
      <c r="J117" s="106">
        <v>56.14</v>
      </c>
      <c r="K117" s="109">
        <v>44.51</v>
      </c>
      <c r="L117" s="105">
        <v>21000</v>
      </c>
      <c r="M117" s="105">
        <f>L117*J117</f>
        <v>1178940</v>
      </c>
      <c r="N117" s="102">
        <f t="shared" si="2"/>
        <v>26487.081554706809</v>
      </c>
    </row>
    <row r="118" spans="1:14">
      <c r="A118" s="102">
        <v>116</v>
      </c>
      <c r="B118" s="95">
        <v>2</v>
      </c>
      <c r="C118" s="95">
        <v>2</v>
      </c>
      <c r="D118" s="95">
        <v>2</v>
      </c>
      <c r="E118" s="95">
        <v>1203</v>
      </c>
      <c r="F118" s="103" t="s">
        <v>767</v>
      </c>
      <c r="G118" s="95" t="s">
        <v>714</v>
      </c>
      <c r="H118" s="104" t="s">
        <v>719</v>
      </c>
      <c r="I118" s="108" t="s">
        <v>716</v>
      </c>
      <c r="J118" s="106">
        <v>56.14</v>
      </c>
      <c r="K118" s="109">
        <v>44.51</v>
      </c>
      <c r="L118" s="105">
        <v>21000</v>
      </c>
      <c r="M118" s="105">
        <f>L118*J118</f>
        <v>1178940</v>
      </c>
      <c r="N118" s="102">
        <f t="shared" si="2"/>
        <v>26487.081554706809</v>
      </c>
    </row>
    <row r="119" spans="1:14">
      <c r="A119" s="102">
        <v>117</v>
      </c>
      <c r="B119" s="95">
        <v>2</v>
      </c>
      <c r="C119" s="95">
        <v>2</v>
      </c>
      <c r="D119" s="95">
        <v>2</v>
      </c>
      <c r="E119" s="95">
        <v>1304</v>
      </c>
      <c r="F119" s="103" t="s">
        <v>751</v>
      </c>
      <c r="G119" s="95" t="s">
        <v>714</v>
      </c>
      <c r="H119" s="104" t="s">
        <v>715</v>
      </c>
      <c r="I119" s="105" t="s">
        <v>716</v>
      </c>
      <c r="J119" s="106">
        <v>56.14</v>
      </c>
      <c r="K119" s="107">
        <v>44.51</v>
      </c>
      <c r="L119" s="105">
        <v>21000</v>
      </c>
      <c r="M119" s="105">
        <f t="shared" si="3"/>
        <v>1178940</v>
      </c>
      <c r="N119" s="102">
        <f t="shared" si="2"/>
        <v>26487.081554706809</v>
      </c>
    </row>
    <row r="120" spans="1:14">
      <c r="A120" s="102">
        <v>118</v>
      </c>
      <c r="B120" s="95">
        <v>2</v>
      </c>
      <c r="C120" s="95">
        <v>2</v>
      </c>
      <c r="D120" s="95">
        <v>2</v>
      </c>
      <c r="E120" s="95">
        <v>1403</v>
      </c>
      <c r="F120" s="103" t="s">
        <v>752</v>
      </c>
      <c r="G120" s="95" t="s">
        <v>714</v>
      </c>
      <c r="H120" s="104" t="s">
        <v>719</v>
      </c>
      <c r="I120" s="105" t="s">
        <v>716</v>
      </c>
      <c r="J120" s="106">
        <v>56.14</v>
      </c>
      <c r="K120" s="107">
        <v>44.51</v>
      </c>
      <c r="L120" s="105">
        <v>21000</v>
      </c>
      <c r="M120" s="105">
        <f t="shared" si="3"/>
        <v>1178940</v>
      </c>
      <c r="N120" s="102">
        <f t="shared" si="2"/>
        <v>26487.081554706809</v>
      </c>
    </row>
    <row r="121" spans="1:14">
      <c r="A121" s="102">
        <v>119</v>
      </c>
      <c r="B121" s="95">
        <v>2</v>
      </c>
      <c r="C121" s="95">
        <v>2</v>
      </c>
      <c r="D121" s="95">
        <v>2</v>
      </c>
      <c r="E121" s="95">
        <v>1404</v>
      </c>
      <c r="F121" s="103" t="s">
        <v>752</v>
      </c>
      <c r="G121" s="95" t="s">
        <v>714</v>
      </c>
      <c r="H121" s="104" t="s">
        <v>715</v>
      </c>
      <c r="I121" s="105" t="s">
        <v>716</v>
      </c>
      <c r="J121" s="106">
        <v>56.14</v>
      </c>
      <c r="K121" s="107">
        <v>44.51</v>
      </c>
      <c r="L121" s="105">
        <v>21000</v>
      </c>
      <c r="M121" s="105">
        <f t="shared" si="3"/>
        <v>1178940</v>
      </c>
      <c r="N121" s="102">
        <f t="shared" si="2"/>
        <v>26487.081554706809</v>
      </c>
    </row>
    <row r="122" spans="1:14">
      <c r="A122" s="102">
        <v>120</v>
      </c>
      <c r="B122" s="95">
        <v>2</v>
      </c>
      <c r="C122" s="95">
        <v>2</v>
      </c>
      <c r="D122" s="95">
        <v>2</v>
      </c>
      <c r="E122" s="95">
        <v>1503</v>
      </c>
      <c r="F122" s="103" t="s">
        <v>753</v>
      </c>
      <c r="G122" s="95" t="s">
        <v>714</v>
      </c>
      <c r="H122" s="104" t="s">
        <v>719</v>
      </c>
      <c r="I122" s="105" t="s">
        <v>716</v>
      </c>
      <c r="J122" s="106">
        <v>56.14</v>
      </c>
      <c r="K122" s="107">
        <v>44.51</v>
      </c>
      <c r="L122" s="105">
        <v>21000</v>
      </c>
      <c r="M122" s="105">
        <f t="shared" si="3"/>
        <v>1178940</v>
      </c>
      <c r="N122" s="102">
        <f t="shared" si="2"/>
        <v>26487.081554706809</v>
      </c>
    </row>
    <row r="123" spans="1:14">
      <c r="A123" s="102">
        <v>121</v>
      </c>
      <c r="B123" s="95">
        <v>2</v>
      </c>
      <c r="C123" s="95">
        <v>2</v>
      </c>
      <c r="D123" s="95">
        <v>2</v>
      </c>
      <c r="E123" s="95">
        <v>1504</v>
      </c>
      <c r="F123" s="103" t="s">
        <v>753</v>
      </c>
      <c r="G123" s="95" t="s">
        <v>714</v>
      </c>
      <c r="H123" s="104" t="s">
        <v>715</v>
      </c>
      <c r="I123" s="105" t="s">
        <v>716</v>
      </c>
      <c r="J123" s="106">
        <v>56.14</v>
      </c>
      <c r="K123" s="107">
        <v>44.51</v>
      </c>
      <c r="L123" s="105">
        <v>21000</v>
      </c>
      <c r="M123" s="105">
        <f t="shared" si="3"/>
        <v>1178940</v>
      </c>
      <c r="N123" s="102">
        <f t="shared" si="2"/>
        <v>26487.081554706809</v>
      </c>
    </row>
    <row r="124" spans="1:14">
      <c r="A124" s="102">
        <v>122</v>
      </c>
      <c r="B124" s="95">
        <v>2</v>
      </c>
      <c r="C124" s="95">
        <v>2</v>
      </c>
      <c r="D124" s="95">
        <v>2</v>
      </c>
      <c r="E124" s="95">
        <v>1505</v>
      </c>
      <c r="F124" s="103" t="s">
        <v>753</v>
      </c>
      <c r="G124" s="95" t="s">
        <v>714</v>
      </c>
      <c r="H124" s="104" t="s">
        <v>719</v>
      </c>
      <c r="I124" s="105" t="s">
        <v>716</v>
      </c>
      <c r="J124" s="106">
        <v>56.14</v>
      </c>
      <c r="K124" s="107">
        <v>44.51</v>
      </c>
      <c r="L124" s="105">
        <v>21000</v>
      </c>
      <c r="M124" s="105">
        <f t="shared" si="3"/>
        <v>1178940</v>
      </c>
      <c r="N124" s="102">
        <f t="shared" si="2"/>
        <v>26487.081554706809</v>
      </c>
    </row>
    <row r="125" spans="1:14">
      <c r="A125" s="102">
        <v>123</v>
      </c>
      <c r="B125" s="95">
        <v>2</v>
      </c>
      <c r="C125" s="95">
        <v>3</v>
      </c>
      <c r="D125" s="95">
        <v>1</v>
      </c>
      <c r="E125" s="95">
        <v>102</v>
      </c>
      <c r="F125" s="103" t="s">
        <v>768</v>
      </c>
      <c r="G125" s="95" t="s">
        <v>714</v>
      </c>
      <c r="H125" s="104" t="s">
        <v>769</v>
      </c>
      <c r="I125" s="105" t="s">
        <v>770</v>
      </c>
      <c r="J125" s="106">
        <v>59.3</v>
      </c>
      <c r="K125" s="107">
        <v>44.99</v>
      </c>
      <c r="L125" s="105">
        <v>21000</v>
      </c>
      <c r="M125" s="105">
        <f t="shared" si="3"/>
        <v>1245300</v>
      </c>
      <c r="N125" s="102">
        <f t="shared" si="2"/>
        <v>27679.484329851075</v>
      </c>
    </row>
    <row r="126" spans="1:14">
      <c r="A126" s="102">
        <v>124</v>
      </c>
      <c r="B126" s="95">
        <v>2</v>
      </c>
      <c r="C126" s="95">
        <v>3</v>
      </c>
      <c r="D126" s="95">
        <v>1</v>
      </c>
      <c r="E126" s="95">
        <v>103</v>
      </c>
      <c r="F126" s="103" t="s">
        <v>768</v>
      </c>
      <c r="G126" s="95" t="s">
        <v>714</v>
      </c>
      <c r="H126" s="104" t="s">
        <v>771</v>
      </c>
      <c r="I126" s="105" t="s">
        <v>770</v>
      </c>
      <c r="J126" s="106">
        <v>59.3</v>
      </c>
      <c r="K126" s="107">
        <v>44.99</v>
      </c>
      <c r="L126" s="105">
        <v>21000</v>
      </c>
      <c r="M126" s="105">
        <f t="shared" si="3"/>
        <v>1245300</v>
      </c>
      <c r="N126" s="102">
        <f t="shared" si="2"/>
        <v>27679.484329851075</v>
      </c>
    </row>
    <row r="127" spans="1:14">
      <c r="A127" s="102">
        <v>125</v>
      </c>
      <c r="B127" s="95">
        <v>2</v>
      </c>
      <c r="C127" s="95">
        <v>3</v>
      </c>
      <c r="D127" s="95">
        <v>1</v>
      </c>
      <c r="E127" s="95">
        <v>104</v>
      </c>
      <c r="F127" s="103" t="s">
        <v>768</v>
      </c>
      <c r="G127" s="95" t="s">
        <v>714</v>
      </c>
      <c r="H127" s="104" t="s">
        <v>769</v>
      </c>
      <c r="I127" s="105" t="s">
        <v>770</v>
      </c>
      <c r="J127" s="106">
        <v>59.3</v>
      </c>
      <c r="K127" s="107">
        <v>44.99</v>
      </c>
      <c r="L127" s="105">
        <v>21000</v>
      </c>
      <c r="M127" s="105">
        <f t="shared" si="3"/>
        <v>1245300</v>
      </c>
      <c r="N127" s="102">
        <f t="shared" si="2"/>
        <v>27679.484329851075</v>
      </c>
    </row>
    <row r="128" spans="1:14">
      <c r="A128" s="102">
        <v>126</v>
      </c>
      <c r="B128" s="95">
        <v>2</v>
      </c>
      <c r="C128" s="95">
        <v>3</v>
      </c>
      <c r="D128" s="95">
        <v>1</v>
      </c>
      <c r="E128" s="95">
        <v>105</v>
      </c>
      <c r="F128" s="103" t="s">
        <v>768</v>
      </c>
      <c r="G128" s="95" t="s">
        <v>714</v>
      </c>
      <c r="H128" s="104" t="s">
        <v>771</v>
      </c>
      <c r="I128" s="105" t="s">
        <v>770</v>
      </c>
      <c r="J128" s="106">
        <v>59.47</v>
      </c>
      <c r="K128" s="107">
        <v>45.12</v>
      </c>
      <c r="L128" s="105">
        <v>21000</v>
      </c>
      <c r="M128" s="105">
        <f t="shared" si="3"/>
        <v>1248870</v>
      </c>
      <c r="N128" s="102">
        <f t="shared" si="2"/>
        <v>27678.856382978724</v>
      </c>
    </row>
    <row r="129" spans="1:14">
      <c r="A129" s="102">
        <v>127</v>
      </c>
      <c r="B129" s="95">
        <v>2</v>
      </c>
      <c r="C129" s="95">
        <v>3</v>
      </c>
      <c r="D129" s="95">
        <v>1</v>
      </c>
      <c r="E129" s="95">
        <v>202</v>
      </c>
      <c r="F129" s="103" t="s">
        <v>772</v>
      </c>
      <c r="G129" s="95" t="s">
        <v>714</v>
      </c>
      <c r="H129" s="104" t="s">
        <v>769</v>
      </c>
      <c r="I129" s="105" t="s">
        <v>770</v>
      </c>
      <c r="J129" s="106">
        <v>59.3</v>
      </c>
      <c r="K129" s="107">
        <v>44.99</v>
      </c>
      <c r="L129" s="105">
        <v>21000</v>
      </c>
      <c r="M129" s="105">
        <f t="shared" si="3"/>
        <v>1245300</v>
      </c>
      <c r="N129" s="102">
        <f t="shared" si="2"/>
        <v>27679.484329851075</v>
      </c>
    </row>
    <row r="130" spans="1:14">
      <c r="A130" s="102">
        <v>128</v>
      </c>
      <c r="B130" s="95">
        <v>2</v>
      </c>
      <c r="C130" s="95">
        <v>3</v>
      </c>
      <c r="D130" s="95">
        <v>1</v>
      </c>
      <c r="E130" s="95">
        <v>203</v>
      </c>
      <c r="F130" s="103" t="s">
        <v>772</v>
      </c>
      <c r="G130" s="95" t="s">
        <v>714</v>
      </c>
      <c r="H130" s="104" t="s">
        <v>771</v>
      </c>
      <c r="I130" s="105" t="s">
        <v>770</v>
      </c>
      <c r="J130" s="106">
        <v>59.3</v>
      </c>
      <c r="K130" s="107">
        <v>44.99</v>
      </c>
      <c r="L130" s="105">
        <v>21000</v>
      </c>
      <c r="M130" s="105">
        <f t="shared" si="3"/>
        <v>1245300</v>
      </c>
      <c r="N130" s="102">
        <f t="shared" si="2"/>
        <v>27679.484329851075</v>
      </c>
    </row>
    <row r="131" spans="1:14">
      <c r="A131" s="102">
        <v>129</v>
      </c>
      <c r="B131" s="95">
        <v>2</v>
      </c>
      <c r="C131" s="95">
        <v>3</v>
      </c>
      <c r="D131" s="95">
        <v>1</v>
      </c>
      <c r="E131" s="95">
        <v>204</v>
      </c>
      <c r="F131" s="103" t="s">
        <v>772</v>
      </c>
      <c r="G131" s="95" t="s">
        <v>714</v>
      </c>
      <c r="H131" s="104" t="s">
        <v>769</v>
      </c>
      <c r="I131" s="105" t="s">
        <v>770</v>
      </c>
      <c r="J131" s="106">
        <v>59.3</v>
      </c>
      <c r="K131" s="107">
        <v>44.99</v>
      </c>
      <c r="L131" s="105">
        <v>21000</v>
      </c>
      <c r="M131" s="105">
        <f t="shared" si="3"/>
        <v>1245300</v>
      </c>
      <c r="N131" s="102">
        <f t="shared" ref="N131:N178" si="4">M131/K131</f>
        <v>27679.484329851075</v>
      </c>
    </row>
    <row r="132" spans="1:14">
      <c r="A132" s="102">
        <v>130</v>
      </c>
      <c r="B132" s="95">
        <v>2</v>
      </c>
      <c r="C132" s="95">
        <v>3</v>
      </c>
      <c r="D132" s="95">
        <v>1</v>
      </c>
      <c r="E132" s="95">
        <v>205</v>
      </c>
      <c r="F132" s="103" t="s">
        <v>772</v>
      </c>
      <c r="G132" s="95" t="s">
        <v>714</v>
      </c>
      <c r="H132" s="104" t="s">
        <v>771</v>
      </c>
      <c r="I132" s="105" t="s">
        <v>770</v>
      </c>
      <c r="J132" s="106">
        <v>59.47</v>
      </c>
      <c r="K132" s="107">
        <v>45.12</v>
      </c>
      <c r="L132" s="105">
        <v>21000</v>
      </c>
      <c r="M132" s="105">
        <f t="shared" si="3"/>
        <v>1248870</v>
      </c>
      <c r="N132" s="102">
        <f t="shared" si="4"/>
        <v>27678.856382978724</v>
      </c>
    </row>
    <row r="133" spans="1:14">
      <c r="A133" s="102">
        <v>131</v>
      </c>
      <c r="B133" s="95">
        <v>2</v>
      </c>
      <c r="C133" s="95">
        <v>3</v>
      </c>
      <c r="D133" s="95">
        <v>1</v>
      </c>
      <c r="E133" s="95">
        <v>303</v>
      </c>
      <c r="F133" s="103" t="s">
        <v>773</v>
      </c>
      <c r="G133" s="95" t="s">
        <v>714</v>
      </c>
      <c r="H133" s="104" t="s">
        <v>771</v>
      </c>
      <c r="I133" s="105" t="s">
        <v>770</v>
      </c>
      <c r="J133" s="106">
        <v>59.3</v>
      </c>
      <c r="K133" s="107">
        <v>44.99</v>
      </c>
      <c r="L133" s="105">
        <v>21000</v>
      </c>
      <c r="M133" s="105">
        <f t="shared" si="3"/>
        <v>1245300</v>
      </c>
      <c r="N133" s="102">
        <f t="shared" si="4"/>
        <v>27679.484329851075</v>
      </c>
    </row>
    <row r="134" spans="1:14">
      <c r="A134" s="102">
        <v>132</v>
      </c>
      <c r="B134" s="95">
        <v>2</v>
      </c>
      <c r="C134" s="95">
        <v>3</v>
      </c>
      <c r="D134" s="95">
        <v>1</v>
      </c>
      <c r="E134" s="95">
        <v>304</v>
      </c>
      <c r="F134" s="103" t="s">
        <v>773</v>
      </c>
      <c r="G134" s="95" t="s">
        <v>714</v>
      </c>
      <c r="H134" s="104" t="s">
        <v>769</v>
      </c>
      <c r="I134" s="105" t="s">
        <v>770</v>
      </c>
      <c r="J134" s="106">
        <v>59.3</v>
      </c>
      <c r="K134" s="107">
        <v>44.99</v>
      </c>
      <c r="L134" s="105">
        <v>21000</v>
      </c>
      <c r="M134" s="105">
        <f t="shared" ref="M134:M178" si="5">L134*J134</f>
        <v>1245300</v>
      </c>
      <c r="N134" s="102">
        <f t="shared" si="4"/>
        <v>27679.484329851075</v>
      </c>
    </row>
    <row r="135" spans="1:14">
      <c r="A135" s="102">
        <v>133</v>
      </c>
      <c r="B135" s="95">
        <v>2</v>
      </c>
      <c r="C135" s="95">
        <v>3</v>
      </c>
      <c r="D135" s="95">
        <v>1</v>
      </c>
      <c r="E135" s="95">
        <v>305</v>
      </c>
      <c r="F135" s="103" t="s">
        <v>773</v>
      </c>
      <c r="G135" s="95" t="s">
        <v>714</v>
      </c>
      <c r="H135" s="104" t="s">
        <v>771</v>
      </c>
      <c r="I135" s="105" t="s">
        <v>770</v>
      </c>
      <c r="J135" s="106">
        <v>59.47</v>
      </c>
      <c r="K135" s="107">
        <v>45.12</v>
      </c>
      <c r="L135" s="105">
        <v>21000</v>
      </c>
      <c r="M135" s="105">
        <f t="shared" si="5"/>
        <v>1248870</v>
      </c>
      <c r="N135" s="102">
        <f t="shared" si="4"/>
        <v>27678.856382978724</v>
      </c>
    </row>
    <row r="136" spans="1:14">
      <c r="A136" s="102">
        <v>134</v>
      </c>
      <c r="B136" s="95">
        <v>2</v>
      </c>
      <c r="C136" s="95">
        <v>3</v>
      </c>
      <c r="D136" s="95">
        <v>1</v>
      </c>
      <c r="E136" s="95">
        <v>402</v>
      </c>
      <c r="F136" s="103" t="s">
        <v>774</v>
      </c>
      <c r="G136" s="95" t="s">
        <v>714</v>
      </c>
      <c r="H136" s="104" t="s">
        <v>769</v>
      </c>
      <c r="I136" s="105" t="s">
        <v>770</v>
      </c>
      <c r="J136" s="106">
        <v>59.46</v>
      </c>
      <c r="K136" s="107">
        <v>45.11</v>
      </c>
      <c r="L136" s="105">
        <v>21000</v>
      </c>
      <c r="M136" s="105">
        <f t="shared" si="5"/>
        <v>1248660</v>
      </c>
      <c r="N136" s="102">
        <f t="shared" si="4"/>
        <v>27680.336954112172</v>
      </c>
    </row>
    <row r="137" spans="1:14">
      <c r="A137" s="102">
        <v>135</v>
      </c>
      <c r="B137" s="95">
        <v>2</v>
      </c>
      <c r="C137" s="95">
        <v>3</v>
      </c>
      <c r="D137" s="95">
        <v>1</v>
      </c>
      <c r="E137" s="95">
        <v>403</v>
      </c>
      <c r="F137" s="103" t="s">
        <v>774</v>
      </c>
      <c r="G137" s="95" t="s">
        <v>714</v>
      </c>
      <c r="H137" s="104" t="s">
        <v>771</v>
      </c>
      <c r="I137" s="105" t="s">
        <v>770</v>
      </c>
      <c r="J137" s="106">
        <v>59.46</v>
      </c>
      <c r="K137" s="107">
        <v>45.11</v>
      </c>
      <c r="L137" s="105">
        <v>21000</v>
      </c>
      <c r="M137" s="105">
        <f t="shared" si="5"/>
        <v>1248660</v>
      </c>
      <c r="N137" s="102">
        <f t="shared" si="4"/>
        <v>27680.336954112172</v>
      </c>
    </row>
    <row r="138" spans="1:14">
      <c r="A138" s="102">
        <v>136</v>
      </c>
      <c r="B138" s="95">
        <v>2</v>
      </c>
      <c r="C138" s="95">
        <v>3</v>
      </c>
      <c r="D138" s="95">
        <v>1</v>
      </c>
      <c r="E138" s="95">
        <v>404</v>
      </c>
      <c r="F138" s="103" t="s">
        <v>774</v>
      </c>
      <c r="G138" s="95" t="s">
        <v>714</v>
      </c>
      <c r="H138" s="104" t="s">
        <v>769</v>
      </c>
      <c r="I138" s="105" t="s">
        <v>770</v>
      </c>
      <c r="J138" s="106">
        <v>59.46</v>
      </c>
      <c r="K138" s="107">
        <v>45.11</v>
      </c>
      <c r="L138" s="105">
        <v>21000</v>
      </c>
      <c r="M138" s="105">
        <f t="shared" si="5"/>
        <v>1248660</v>
      </c>
      <c r="N138" s="102">
        <f t="shared" si="4"/>
        <v>27680.336954112172</v>
      </c>
    </row>
    <row r="139" spans="1:14">
      <c r="A139" s="102">
        <v>137</v>
      </c>
      <c r="B139" s="95">
        <v>2</v>
      </c>
      <c r="C139" s="95">
        <v>3</v>
      </c>
      <c r="D139" s="95">
        <v>1</v>
      </c>
      <c r="E139" s="95">
        <v>405</v>
      </c>
      <c r="F139" s="103" t="s">
        <v>774</v>
      </c>
      <c r="G139" s="95" t="s">
        <v>714</v>
      </c>
      <c r="H139" s="104" t="s">
        <v>771</v>
      </c>
      <c r="I139" s="105" t="s">
        <v>770</v>
      </c>
      <c r="J139" s="106">
        <v>59.79</v>
      </c>
      <c r="K139" s="107">
        <v>45.36</v>
      </c>
      <c r="L139" s="105">
        <v>21000</v>
      </c>
      <c r="M139" s="105">
        <f t="shared" si="5"/>
        <v>1255590</v>
      </c>
      <c r="N139" s="102">
        <f t="shared" si="4"/>
        <v>27680.555555555555</v>
      </c>
    </row>
    <row r="140" spans="1:14">
      <c r="A140" s="102">
        <v>138</v>
      </c>
      <c r="B140" s="95">
        <v>2</v>
      </c>
      <c r="C140" s="95">
        <v>3</v>
      </c>
      <c r="D140" s="95">
        <v>1</v>
      </c>
      <c r="E140" s="95">
        <v>502</v>
      </c>
      <c r="F140" s="103" t="s">
        <v>775</v>
      </c>
      <c r="G140" s="95" t="s">
        <v>714</v>
      </c>
      <c r="H140" s="104" t="s">
        <v>769</v>
      </c>
      <c r="I140" s="105" t="s">
        <v>770</v>
      </c>
      <c r="J140" s="106">
        <v>59.46</v>
      </c>
      <c r="K140" s="107">
        <v>45.11</v>
      </c>
      <c r="L140" s="105">
        <v>21000</v>
      </c>
      <c r="M140" s="105">
        <f t="shared" si="5"/>
        <v>1248660</v>
      </c>
      <c r="N140" s="102">
        <f t="shared" si="4"/>
        <v>27680.336954112172</v>
      </c>
    </row>
    <row r="141" spans="1:14">
      <c r="A141" s="102">
        <v>139</v>
      </c>
      <c r="B141" s="95">
        <v>2</v>
      </c>
      <c r="C141" s="95">
        <v>3</v>
      </c>
      <c r="D141" s="95">
        <v>1</v>
      </c>
      <c r="E141" s="95">
        <v>503</v>
      </c>
      <c r="F141" s="103" t="s">
        <v>775</v>
      </c>
      <c r="G141" s="95" t="s">
        <v>714</v>
      </c>
      <c r="H141" s="104" t="s">
        <v>771</v>
      </c>
      <c r="I141" s="105" t="s">
        <v>770</v>
      </c>
      <c r="J141" s="106">
        <v>59.46</v>
      </c>
      <c r="K141" s="107">
        <v>45.11</v>
      </c>
      <c r="L141" s="105">
        <v>21000</v>
      </c>
      <c r="M141" s="105">
        <f t="shared" si="5"/>
        <v>1248660</v>
      </c>
      <c r="N141" s="102">
        <f t="shared" si="4"/>
        <v>27680.336954112172</v>
      </c>
    </row>
    <row r="142" spans="1:14">
      <c r="A142" s="102">
        <v>140</v>
      </c>
      <c r="B142" s="95">
        <v>2</v>
      </c>
      <c r="C142" s="95">
        <v>3</v>
      </c>
      <c r="D142" s="95">
        <v>1</v>
      </c>
      <c r="E142" s="95">
        <v>504</v>
      </c>
      <c r="F142" s="103" t="s">
        <v>775</v>
      </c>
      <c r="G142" s="95" t="s">
        <v>714</v>
      </c>
      <c r="H142" s="104" t="s">
        <v>769</v>
      </c>
      <c r="I142" s="105" t="s">
        <v>770</v>
      </c>
      <c r="J142" s="106">
        <v>59.46</v>
      </c>
      <c r="K142" s="107">
        <v>45.11</v>
      </c>
      <c r="L142" s="105">
        <v>21000</v>
      </c>
      <c r="M142" s="105">
        <f t="shared" si="5"/>
        <v>1248660</v>
      </c>
      <c r="N142" s="102">
        <f t="shared" si="4"/>
        <v>27680.336954112172</v>
      </c>
    </row>
    <row r="143" spans="1:14">
      <c r="A143" s="102">
        <v>141</v>
      </c>
      <c r="B143" s="95">
        <v>2</v>
      </c>
      <c r="C143" s="95">
        <v>3</v>
      </c>
      <c r="D143" s="95">
        <v>1</v>
      </c>
      <c r="E143" s="95">
        <v>505</v>
      </c>
      <c r="F143" s="103" t="s">
        <v>775</v>
      </c>
      <c r="G143" s="95" t="s">
        <v>714</v>
      </c>
      <c r="H143" s="104" t="s">
        <v>771</v>
      </c>
      <c r="I143" s="105" t="s">
        <v>770</v>
      </c>
      <c r="J143" s="106">
        <v>59.79</v>
      </c>
      <c r="K143" s="107">
        <v>45.36</v>
      </c>
      <c r="L143" s="105">
        <v>21000</v>
      </c>
      <c r="M143" s="105">
        <f t="shared" si="5"/>
        <v>1255590</v>
      </c>
      <c r="N143" s="102">
        <f t="shared" si="4"/>
        <v>27680.555555555555</v>
      </c>
    </row>
    <row r="144" spans="1:14">
      <c r="A144" s="102">
        <v>142</v>
      </c>
      <c r="B144" s="95">
        <v>2</v>
      </c>
      <c r="C144" s="95">
        <v>3</v>
      </c>
      <c r="D144" s="95">
        <v>1</v>
      </c>
      <c r="E144" s="95">
        <v>602</v>
      </c>
      <c r="F144" s="103" t="s">
        <v>776</v>
      </c>
      <c r="G144" s="95" t="s">
        <v>714</v>
      </c>
      <c r="H144" s="104" t="s">
        <v>769</v>
      </c>
      <c r="I144" s="105" t="s">
        <v>770</v>
      </c>
      <c r="J144" s="106">
        <v>59.46</v>
      </c>
      <c r="K144" s="107">
        <v>45.11</v>
      </c>
      <c r="L144" s="105">
        <v>21000</v>
      </c>
      <c r="M144" s="105">
        <f t="shared" si="5"/>
        <v>1248660</v>
      </c>
      <c r="N144" s="102">
        <f t="shared" si="4"/>
        <v>27680.336954112172</v>
      </c>
    </row>
    <row r="145" spans="1:14">
      <c r="A145" s="102">
        <v>143</v>
      </c>
      <c r="B145" s="95">
        <v>2</v>
      </c>
      <c r="C145" s="95">
        <v>3</v>
      </c>
      <c r="D145" s="95">
        <v>1</v>
      </c>
      <c r="E145" s="95">
        <v>603</v>
      </c>
      <c r="F145" s="103" t="s">
        <v>776</v>
      </c>
      <c r="G145" s="95" t="s">
        <v>714</v>
      </c>
      <c r="H145" s="104" t="s">
        <v>771</v>
      </c>
      <c r="I145" s="105" t="s">
        <v>770</v>
      </c>
      <c r="J145" s="106">
        <v>59.46</v>
      </c>
      <c r="K145" s="107">
        <v>45.11</v>
      </c>
      <c r="L145" s="105">
        <v>21000</v>
      </c>
      <c r="M145" s="105">
        <f t="shared" si="5"/>
        <v>1248660</v>
      </c>
      <c r="N145" s="102">
        <f t="shared" si="4"/>
        <v>27680.336954112172</v>
      </c>
    </row>
    <row r="146" spans="1:14">
      <c r="A146" s="102">
        <v>144</v>
      </c>
      <c r="B146" s="95">
        <v>2</v>
      </c>
      <c r="C146" s="95">
        <v>3</v>
      </c>
      <c r="D146" s="95">
        <v>1</v>
      </c>
      <c r="E146" s="95">
        <v>604</v>
      </c>
      <c r="F146" s="103" t="s">
        <v>776</v>
      </c>
      <c r="G146" s="95" t="s">
        <v>714</v>
      </c>
      <c r="H146" s="104" t="s">
        <v>769</v>
      </c>
      <c r="I146" s="105" t="s">
        <v>770</v>
      </c>
      <c r="J146" s="106">
        <v>59.46</v>
      </c>
      <c r="K146" s="107">
        <v>45.11</v>
      </c>
      <c r="L146" s="105">
        <v>21000</v>
      </c>
      <c r="M146" s="105">
        <f t="shared" si="5"/>
        <v>1248660</v>
      </c>
      <c r="N146" s="102">
        <f t="shared" si="4"/>
        <v>27680.336954112172</v>
      </c>
    </row>
    <row r="147" spans="1:14">
      <c r="A147" s="102">
        <v>145</v>
      </c>
      <c r="B147" s="95">
        <v>2</v>
      </c>
      <c r="C147" s="95">
        <v>3</v>
      </c>
      <c r="D147" s="95">
        <v>1</v>
      </c>
      <c r="E147" s="95">
        <v>605</v>
      </c>
      <c r="F147" s="103" t="s">
        <v>776</v>
      </c>
      <c r="G147" s="95" t="s">
        <v>714</v>
      </c>
      <c r="H147" s="104" t="s">
        <v>771</v>
      </c>
      <c r="I147" s="105" t="s">
        <v>770</v>
      </c>
      <c r="J147" s="106">
        <v>59.79</v>
      </c>
      <c r="K147" s="107">
        <v>45.36</v>
      </c>
      <c r="L147" s="105">
        <v>21000</v>
      </c>
      <c r="M147" s="105">
        <f t="shared" si="5"/>
        <v>1255590</v>
      </c>
      <c r="N147" s="102">
        <f t="shared" si="4"/>
        <v>27680.555555555555</v>
      </c>
    </row>
    <row r="148" spans="1:14">
      <c r="A148" s="102">
        <v>146</v>
      </c>
      <c r="B148" s="95">
        <v>2</v>
      </c>
      <c r="C148" s="95">
        <v>3</v>
      </c>
      <c r="D148" s="95">
        <v>1</v>
      </c>
      <c r="E148" s="95">
        <v>702</v>
      </c>
      <c r="F148" s="103" t="s">
        <v>777</v>
      </c>
      <c r="G148" s="95" t="s">
        <v>714</v>
      </c>
      <c r="H148" s="104" t="s">
        <v>769</v>
      </c>
      <c r="I148" s="105" t="s">
        <v>770</v>
      </c>
      <c r="J148" s="106">
        <v>59.46</v>
      </c>
      <c r="K148" s="107">
        <v>45.11</v>
      </c>
      <c r="L148" s="105">
        <v>21000</v>
      </c>
      <c r="M148" s="105">
        <f t="shared" si="5"/>
        <v>1248660</v>
      </c>
      <c r="N148" s="102">
        <f t="shared" si="4"/>
        <v>27680.336954112172</v>
      </c>
    </row>
    <row r="149" spans="1:14">
      <c r="A149" s="102">
        <v>147</v>
      </c>
      <c r="B149" s="95">
        <v>2</v>
      </c>
      <c r="C149" s="95">
        <v>3</v>
      </c>
      <c r="D149" s="95">
        <v>1</v>
      </c>
      <c r="E149" s="95">
        <v>703</v>
      </c>
      <c r="F149" s="103" t="s">
        <v>777</v>
      </c>
      <c r="G149" s="95" t="s">
        <v>714</v>
      </c>
      <c r="H149" s="104" t="s">
        <v>771</v>
      </c>
      <c r="I149" s="105" t="s">
        <v>770</v>
      </c>
      <c r="J149" s="106">
        <v>59.46</v>
      </c>
      <c r="K149" s="107">
        <v>45.11</v>
      </c>
      <c r="L149" s="105">
        <v>21000</v>
      </c>
      <c r="M149" s="105">
        <f t="shared" si="5"/>
        <v>1248660</v>
      </c>
      <c r="N149" s="102">
        <f t="shared" si="4"/>
        <v>27680.336954112172</v>
      </c>
    </row>
    <row r="150" spans="1:14">
      <c r="A150" s="102">
        <v>148</v>
      </c>
      <c r="B150" s="95">
        <v>2</v>
      </c>
      <c r="C150" s="95">
        <v>3</v>
      </c>
      <c r="D150" s="95">
        <v>1</v>
      </c>
      <c r="E150" s="95">
        <v>704</v>
      </c>
      <c r="F150" s="103" t="s">
        <v>777</v>
      </c>
      <c r="G150" s="95" t="s">
        <v>714</v>
      </c>
      <c r="H150" s="104" t="s">
        <v>769</v>
      </c>
      <c r="I150" s="105" t="s">
        <v>770</v>
      </c>
      <c r="J150" s="106">
        <v>59.46</v>
      </c>
      <c r="K150" s="107">
        <v>45.11</v>
      </c>
      <c r="L150" s="105">
        <v>21000</v>
      </c>
      <c r="M150" s="105">
        <f t="shared" si="5"/>
        <v>1248660</v>
      </c>
      <c r="N150" s="102">
        <f t="shared" si="4"/>
        <v>27680.336954112172</v>
      </c>
    </row>
    <row r="151" spans="1:14">
      <c r="A151" s="102">
        <v>149</v>
      </c>
      <c r="B151" s="95">
        <v>2</v>
      </c>
      <c r="C151" s="95">
        <v>3</v>
      </c>
      <c r="D151" s="95">
        <v>1</v>
      </c>
      <c r="E151" s="95">
        <v>705</v>
      </c>
      <c r="F151" s="103" t="s">
        <v>777</v>
      </c>
      <c r="G151" s="95" t="s">
        <v>714</v>
      </c>
      <c r="H151" s="104" t="s">
        <v>771</v>
      </c>
      <c r="I151" s="105" t="s">
        <v>770</v>
      </c>
      <c r="J151" s="106">
        <v>59.79</v>
      </c>
      <c r="K151" s="107">
        <v>45.36</v>
      </c>
      <c r="L151" s="105">
        <v>21000</v>
      </c>
      <c r="M151" s="105">
        <f t="shared" si="5"/>
        <v>1255590</v>
      </c>
      <c r="N151" s="102">
        <f t="shared" si="4"/>
        <v>27680.555555555555</v>
      </c>
    </row>
    <row r="152" spans="1:14">
      <c r="A152" s="102">
        <v>150</v>
      </c>
      <c r="B152" s="95">
        <v>2</v>
      </c>
      <c r="C152" s="95">
        <v>3</v>
      </c>
      <c r="D152" s="95">
        <v>1</v>
      </c>
      <c r="E152" s="95">
        <v>802</v>
      </c>
      <c r="F152" s="103" t="s">
        <v>778</v>
      </c>
      <c r="G152" s="95" t="s">
        <v>714</v>
      </c>
      <c r="H152" s="104" t="s">
        <v>769</v>
      </c>
      <c r="I152" s="105" t="s">
        <v>770</v>
      </c>
      <c r="J152" s="106">
        <v>59.46</v>
      </c>
      <c r="K152" s="107">
        <v>45.11</v>
      </c>
      <c r="L152" s="105">
        <v>21000</v>
      </c>
      <c r="M152" s="105">
        <f t="shared" si="5"/>
        <v>1248660</v>
      </c>
      <c r="N152" s="102">
        <f t="shared" si="4"/>
        <v>27680.336954112172</v>
      </c>
    </row>
    <row r="153" spans="1:14">
      <c r="A153" s="102">
        <v>151</v>
      </c>
      <c r="B153" s="95">
        <v>2</v>
      </c>
      <c r="C153" s="95">
        <v>3</v>
      </c>
      <c r="D153" s="95">
        <v>1</v>
      </c>
      <c r="E153" s="95">
        <v>803</v>
      </c>
      <c r="F153" s="103" t="s">
        <v>778</v>
      </c>
      <c r="G153" s="95" t="s">
        <v>714</v>
      </c>
      <c r="H153" s="104" t="s">
        <v>771</v>
      </c>
      <c r="I153" s="105" t="s">
        <v>770</v>
      </c>
      <c r="J153" s="106">
        <v>59.46</v>
      </c>
      <c r="K153" s="107">
        <v>45.11</v>
      </c>
      <c r="L153" s="105">
        <v>21000</v>
      </c>
      <c r="M153" s="105">
        <f t="shared" si="5"/>
        <v>1248660</v>
      </c>
      <c r="N153" s="102">
        <f t="shared" si="4"/>
        <v>27680.336954112172</v>
      </c>
    </row>
    <row r="154" spans="1:14">
      <c r="A154" s="102">
        <v>152</v>
      </c>
      <c r="B154" s="95">
        <v>2</v>
      </c>
      <c r="C154" s="95">
        <v>3</v>
      </c>
      <c r="D154" s="95">
        <v>1</v>
      </c>
      <c r="E154" s="95">
        <v>804</v>
      </c>
      <c r="F154" s="103" t="s">
        <v>778</v>
      </c>
      <c r="G154" s="95" t="s">
        <v>714</v>
      </c>
      <c r="H154" s="104" t="s">
        <v>769</v>
      </c>
      <c r="I154" s="105" t="s">
        <v>770</v>
      </c>
      <c r="J154" s="106">
        <v>59.46</v>
      </c>
      <c r="K154" s="107">
        <v>45.11</v>
      </c>
      <c r="L154" s="105">
        <v>21000</v>
      </c>
      <c r="M154" s="105">
        <f t="shared" si="5"/>
        <v>1248660</v>
      </c>
      <c r="N154" s="102">
        <f t="shared" si="4"/>
        <v>27680.336954112172</v>
      </c>
    </row>
    <row r="155" spans="1:14">
      <c r="A155" s="102">
        <v>153</v>
      </c>
      <c r="B155" s="95">
        <v>2</v>
      </c>
      <c r="C155" s="95">
        <v>3</v>
      </c>
      <c r="D155" s="95">
        <v>1</v>
      </c>
      <c r="E155" s="95">
        <v>805</v>
      </c>
      <c r="F155" s="103" t="s">
        <v>778</v>
      </c>
      <c r="G155" s="95" t="s">
        <v>714</v>
      </c>
      <c r="H155" s="104" t="s">
        <v>771</v>
      </c>
      <c r="I155" s="105" t="s">
        <v>770</v>
      </c>
      <c r="J155" s="106">
        <v>59.79</v>
      </c>
      <c r="K155" s="107">
        <v>45.36</v>
      </c>
      <c r="L155" s="105">
        <v>21000</v>
      </c>
      <c r="M155" s="105">
        <f t="shared" si="5"/>
        <v>1255590</v>
      </c>
      <c r="N155" s="102">
        <f t="shared" si="4"/>
        <v>27680.555555555555</v>
      </c>
    </row>
    <row r="156" spans="1:14">
      <c r="A156" s="102">
        <v>154</v>
      </c>
      <c r="B156" s="95">
        <v>2</v>
      </c>
      <c r="C156" s="95">
        <v>3</v>
      </c>
      <c r="D156" s="95">
        <v>1</v>
      </c>
      <c r="E156" s="95">
        <v>902</v>
      </c>
      <c r="F156" s="103" t="s">
        <v>779</v>
      </c>
      <c r="G156" s="95" t="s">
        <v>714</v>
      </c>
      <c r="H156" s="104" t="s">
        <v>769</v>
      </c>
      <c r="I156" s="105" t="s">
        <v>770</v>
      </c>
      <c r="J156" s="106">
        <v>59.46</v>
      </c>
      <c r="K156" s="107">
        <v>45.11</v>
      </c>
      <c r="L156" s="105">
        <v>21000</v>
      </c>
      <c r="M156" s="105">
        <f t="shared" si="5"/>
        <v>1248660</v>
      </c>
      <c r="N156" s="102">
        <f t="shared" si="4"/>
        <v>27680.336954112172</v>
      </c>
    </row>
    <row r="157" spans="1:14">
      <c r="A157" s="102">
        <v>155</v>
      </c>
      <c r="B157" s="95">
        <v>2</v>
      </c>
      <c r="C157" s="95">
        <v>3</v>
      </c>
      <c r="D157" s="95">
        <v>1</v>
      </c>
      <c r="E157" s="95">
        <v>903</v>
      </c>
      <c r="F157" s="103" t="s">
        <v>779</v>
      </c>
      <c r="G157" s="95" t="s">
        <v>714</v>
      </c>
      <c r="H157" s="104" t="s">
        <v>771</v>
      </c>
      <c r="I157" s="105" t="s">
        <v>770</v>
      </c>
      <c r="J157" s="106">
        <v>59.46</v>
      </c>
      <c r="K157" s="107">
        <v>45.11</v>
      </c>
      <c r="L157" s="105">
        <v>21000</v>
      </c>
      <c r="M157" s="105">
        <f t="shared" si="5"/>
        <v>1248660</v>
      </c>
      <c r="N157" s="102">
        <f t="shared" si="4"/>
        <v>27680.336954112172</v>
      </c>
    </row>
    <row r="158" spans="1:14">
      <c r="A158" s="102">
        <v>156</v>
      </c>
      <c r="B158" s="95">
        <v>2</v>
      </c>
      <c r="C158" s="95">
        <v>3</v>
      </c>
      <c r="D158" s="95">
        <v>1</v>
      </c>
      <c r="E158" s="95">
        <v>904</v>
      </c>
      <c r="F158" s="103" t="s">
        <v>779</v>
      </c>
      <c r="G158" s="95" t="s">
        <v>714</v>
      </c>
      <c r="H158" s="104" t="s">
        <v>769</v>
      </c>
      <c r="I158" s="105" t="s">
        <v>770</v>
      </c>
      <c r="J158" s="106">
        <v>59.46</v>
      </c>
      <c r="K158" s="107">
        <v>45.11</v>
      </c>
      <c r="L158" s="105">
        <v>21000</v>
      </c>
      <c r="M158" s="105">
        <f t="shared" si="5"/>
        <v>1248660</v>
      </c>
      <c r="N158" s="102">
        <f t="shared" si="4"/>
        <v>27680.336954112172</v>
      </c>
    </row>
    <row r="159" spans="1:14">
      <c r="A159" s="102">
        <v>157</v>
      </c>
      <c r="B159" s="95">
        <v>2</v>
      </c>
      <c r="C159" s="95">
        <v>3</v>
      </c>
      <c r="D159" s="95">
        <v>1</v>
      </c>
      <c r="E159" s="95">
        <v>905</v>
      </c>
      <c r="F159" s="103" t="s">
        <v>779</v>
      </c>
      <c r="G159" s="95" t="s">
        <v>714</v>
      </c>
      <c r="H159" s="104" t="s">
        <v>771</v>
      </c>
      <c r="I159" s="105" t="s">
        <v>770</v>
      </c>
      <c r="J159" s="106">
        <v>59.79</v>
      </c>
      <c r="K159" s="107">
        <v>45.36</v>
      </c>
      <c r="L159" s="105">
        <v>21000</v>
      </c>
      <c r="M159" s="105">
        <f t="shared" si="5"/>
        <v>1255590</v>
      </c>
      <c r="N159" s="102">
        <f t="shared" si="4"/>
        <v>27680.555555555555</v>
      </c>
    </row>
    <row r="160" spans="1:14">
      <c r="A160" s="102">
        <v>158</v>
      </c>
      <c r="B160" s="95">
        <v>2</v>
      </c>
      <c r="C160" s="95">
        <v>3</v>
      </c>
      <c r="D160" s="95">
        <v>1</v>
      </c>
      <c r="E160" s="95">
        <v>1002</v>
      </c>
      <c r="F160" s="103" t="s">
        <v>780</v>
      </c>
      <c r="G160" s="95" t="s">
        <v>714</v>
      </c>
      <c r="H160" s="104" t="s">
        <v>769</v>
      </c>
      <c r="I160" s="105" t="s">
        <v>770</v>
      </c>
      <c r="J160" s="106">
        <v>59.46</v>
      </c>
      <c r="K160" s="107">
        <v>45.11</v>
      </c>
      <c r="L160" s="105">
        <v>21000</v>
      </c>
      <c r="M160" s="105">
        <f t="shared" si="5"/>
        <v>1248660</v>
      </c>
      <c r="N160" s="102">
        <f t="shared" si="4"/>
        <v>27680.336954112172</v>
      </c>
    </row>
    <row r="161" spans="1:14">
      <c r="A161" s="102">
        <v>159</v>
      </c>
      <c r="B161" s="95">
        <v>2</v>
      </c>
      <c r="C161" s="95">
        <v>3</v>
      </c>
      <c r="D161" s="95">
        <v>1</v>
      </c>
      <c r="E161" s="95">
        <v>1003</v>
      </c>
      <c r="F161" s="103" t="s">
        <v>780</v>
      </c>
      <c r="G161" s="95" t="s">
        <v>714</v>
      </c>
      <c r="H161" s="104" t="s">
        <v>771</v>
      </c>
      <c r="I161" s="105" t="s">
        <v>770</v>
      </c>
      <c r="J161" s="106">
        <v>59.46</v>
      </c>
      <c r="K161" s="107">
        <v>45.11</v>
      </c>
      <c r="L161" s="105">
        <v>21000</v>
      </c>
      <c r="M161" s="105">
        <f t="shared" si="5"/>
        <v>1248660</v>
      </c>
      <c r="N161" s="102">
        <f t="shared" si="4"/>
        <v>27680.336954112172</v>
      </c>
    </row>
    <row r="162" spans="1:14">
      <c r="A162" s="102">
        <v>160</v>
      </c>
      <c r="B162" s="95">
        <v>2</v>
      </c>
      <c r="C162" s="95">
        <v>3</v>
      </c>
      <c r="D162" s="95">
        <v>1</v>
      </c>
      <c r="E162" s="95">
        <v>1004</v>
      </c>
      <c r="F162" s="103" t="s">
        <v>781</v>
      </c>
      <c r="G162" s="95" t="s">
        <v>714</v>
      </c>
      <c r="H162" s="104" t="s">
        <v>769</v>
      </c>
      <c r="I162" s="105" t="s">
        <v>770</v>
      </c>
      <c r="J162" s="106">
        <v>59.46</v>
      </c>
      <c r="K162" s="107">
        <v>45.11</v>
      </c>
      <c r="L162" s="105">
        <v>21000</v>
      </c>
      <c r="M162" s="105">
        <f t="shared" si="5"/>
        <v>1248660</v>
      </c>
      <c r="N162" s="102">
        <f t="shared" si="4"/>
        <v>27680.336954112172</v>
      </c>
    </row>
    <row r="163" spans="1:14">
      <c r="A163" s="102">
        <v>161</v>
      </c>
      <c r="B163" s="95">
        <v>2</v>
      </c>
      <c r="C163" s="95">
        <v>3</v>
      </c>
      <c r="D163" s="95">
        <v>1</v>
      </c>
      <c r="E163" s="95">
        <v>1102</v>
      </c>
      <c r="F163" s="103" t="s">
        <v>782</v>
      </c>
      <c r="G163" s="95" t="s">
        <v>714</v>
      </c>
      <c r="H163" s="104" t="s">
        <v>769</v>
      </c>
      <c r="I163" s="105" t="s">
        <v>770</v>
      </c>
      <c r="J163" s="106">
        <v>59.46</v>
      </c>
      <c r="K163" s="107">
        <v>45.11</v>
      </c>
      <c r="L163" s="105">
        <v>21000</v>
      </c>
      <c r="M163" s="105">
        <f t="shared" si="5"/>
        <v>1248660</v>
      </c>
      <c r="N163" s="102">
        <f t="shared" si="4"/>
        <v>27680.336954112172</v>
      </c>
    </row>
    <row r="164" spans="1:14">
      <c r="A164" s="102">
        <v>162</v>
      </c>
      <c r="B164" s="95">
        <v>2</v>
      </c>
      <c r="C164" s="95">
        <v>3</v>
      </c>
      <c r="D164" s="95">
        <v>1</v>
      </c>
      <c r="E164" s="95">
        <v>1103</v>
      </c>
      <c r="F164" s="103" t="s">
        <v>782</v>
      </c>
      <c r="G164" s="95" t="s">
        <v>714</v>
      </c>
      <c r="H164" s="104" t="s">
        <v>771</v>
      </c>
      <c r="I164" s="105" t="s">
        <v>770</v>
      </c>
      <c r="J164" s="106">
        <v>59.46</v>
      </c>
      <c r="K164" s="107">
        <v>45.11</v>
      </c>
      <c r="L164" s="105">
        <v>21000</v>
      </c>
      <c r="M164" s="105">
        <f t="shared" si="5"/>
        <v>1248660</v>
      </c>
      <c r="N164" s="102">
        <f t="shared" si="4"/>
        <v>27680.336954112172</v>
      </c>
    </row>
    <row r="165" spans="1:14">
      <c r="A165" s="102">
        <v>163</v>
      </c>
      <c r="B165" s="95">
        <v>2</v>
      </c>
      <c r="C165" s="95">
        <v>3</v>
      </c>
      <c r="D165" s="95">
        <v>1</v>
      </c>
      <c r="E165" s="95">
        <v>1104</v>
      </c>
      <c r="F165" s="103" t="s">
        <v>782</v>
      </c>
      <c r="G165" s="95" t="s">
        <v>714</v>
      </c>
      <c r="H165" s="104" t="s">
        <v>769</v>
      </c>
      <c r="I165" s="105" t="s">
        <v>770</v>
      </c>
      <c r="J165" s="106">
        <v>59.46</v>
      </c>
      <c r="K165" s="107">
        <v>45.11</v>
      </c>
      <c r="L165" s="105">
        <v>21000</v>
      </c>
      <c r="M165" s="105">
        <f t="shared" si="5"/>
        <v>1248660</v>
      </c>
      <c r="N165" s="102">
        <f t="shared" si="4"/>
        <v>27680.336954112172</v>
      </c>
    </row>
    <row r="166" spans="1:14">
      <c r="A166" s="102">
        <v>164</v>
      </c>
      <c r="B166" s="95">
        <v>2</v>
      </c>
      <c r="C166" s="95">
        <v>3</v>
      </c>
      <c r="D166" s="95">
        <v>1</v>
      </c>
      <c r="E166" s="95">
        <v>1105</v>
      </c>
      <c r="F166" s="103" t="s">
        <v>782</v>
      </c>
      <c r="G166" s="95" t="s">
        <v>714</v>
      </c>
      <c r="H166" s="104" t="s">
        <v>771</v>
      </c>
      <c r="I166" s="105" t="s">
        <v>770</v>
      </c>
      <c r="J166" s="106">
        <v>59.79</v>
      </c>
      <c r="K166" s="107">
        <v>45.36</v>
      </c>
      <c r="L166" s="105">
        <v>21000</v>
      </c>
      <c r="M166" s="105">
        <f t="shared" si="5"/>
        <v>1255590</v>
      </c>
      <c r="N166" s="102">
        <f t="shared" si="4"/>
        <v>27680.555555555555</v>
      </c>
    </row>
    <row r="167" spans="1:14">
      <c r="A167" s="102">
        <v>165</v>
      </c>
      <c r="B167" s="95">
        <v>2</v>
      </c>
      <c r="C167" s="95">
        <v>3</v>
      </c>
      <c r="D167" s="95">
        <v>1</v>
      </c>
      <c r="E167" s="95">
        <v>1202</v>
      </c>
      <c r="F167" s="103" t="s">
        <v>783</v>
      </c>
      <c r="G167" s="95" t="s">
        <v>714</v>
      </c>
      <c r="H167" s="104" t="s">
        <v>769</v>
      </c>
      <c r="I167" s="105" t="s">
        <v>770</v>
      </c>
      <c r="J167" s="106">
        <v>59.46</v>
      </c>
      <c r="K167" s="107">
        <v>45.11</v>
      </c>
      <c r="L167" s="105">
        <v>21000</v>
      </c>
      <c r="M167" s="105">
        <f t="shared" si="5"/>
        <v>1248660</v>
      </c>
      <c r="N167" s="102">
        <f t="shared" si="4"/>
        <v>27680.336954112172</v>
      </c>
    </row>
    <row r="168" spans="1:14">
      <c r="A168" s="102">
        <v>166</v>
      </c>
      <c r="B168" s="95">
        <v>2</v>
      </c>
      <c r="C168" s="95">
        <v>3</v>
      </c>
      <c r="D168" s="95">
        <v>1</v>
      </c>
      <c r="E168" s="95">
        <v>1203</v>
      </c>
      <c r="F168" s="103" t="s">
        <v>783</v>
      </c>
      <c r="G168" s="95" t="s">
        <v>714</v>
      </c>
      <c r="H168" s="104" t="s">
        <v>771</v>
      </c>
      <c r="I168" s="105" t="s">
        <v>770</v>
      </c>
      <c r="J168" s="106">
        <v>59.46</v>
      </c>
      <c r="K168" s="107">
        <v>45.11</v>
      </c>
      <c r="L168" s="105">
        <v>21000</v>
      </c>
      <c r="M168" s="105">
        <f t="shared" si="5"/>
        <v>1248660</v>
      </c>
      <c r="N168" s="102">
        <f t="shared" si="4"/>
        <v>27680.336954112172</v>
      </c>
    </row>
    <row r="169" spans="1:14">
      <c r="A169" s="102">
        <v>167</v>
      </c>
      <c r="B169" s="95">
        <v>2</v>
      </c>
      <c r="C169" s="95">
        <v>3</v>
      </c>
      <c r="D169" s="95">
        <v>1</v>
      </c>
      <c r="E169" s="95">
        <v>1204</v>
      </c>
      <c r="F169" s="103" t="s">
        <v>783</v>
      </c>
      <c r="G169" s="95" t="s">
        <v>714</v>
      </c>
      <c r="H169" s="104" t="s">
        <v>769</v>
      </c>
      <c r="I169" s="105" t="s">
        <v>770</v>
      </c>
      <c r="J169" s="106">
        <v>59.46</v>
      </c>
      <c r="K169" s="107">
        <v>45.11</v>
      </c>
      <c r="L169" s="105">
        <v>21000</v>
      </c>
      <c r="M169" s="105">
        <f t="shared" si="5"/>
        <v>1248660</v>
      </c>
      <c r="N169" s="102">
        <f t="shared" si="4"/>
        <v>27680.336954112172</v>
      </c>
    </row>
    <row r="170" spans="1:14">
      <c r="A170" s="102">
        <v>168</v>
      </c>
      <c r="B170" s="95">
        <v>2</v>
      </c>
      <c r="C170" s="95">
        <v>3</v>
      </c>
      <c r="D170" s="95">
        <v>1</v>
      </c>
      <c r="E170" s="95">
        <v>1205</v>
      </c>
      <c r="F170" s="103" t="s">
        <v>783</v>
      </c>
      <c r="G170" s="95" t="s">
        <v>714</v>
      </c>
      <c r="H170" s="104" t="s">
        <v>771</v>
      </c>
      <c r="I170" s="105" t="s">
        <v>770</v>
      </c>
      <c r="J170" s="106">
        <v>59.79</v>
      </c>
      <c r="K170" s="107">
        <v>45.36</v>
      </c>
      <c r="L170" s="105">
        <v>21000</v>
      </c>
      <c r="M170" s="105">
        <f t="shared" si="5"/>
        <v>1255590</v>
      </c>
      <c r="N170" s="102">
        <f t="shared" si="4"/>
        <v>27680.555555555555</v>
      </c>
    </row>
    <row r="171" spans="1:14">
      <c r="A171" s="102">
        <v>169</v>
      </c>
      <c r="B171" s="95">
        <v>2</v>
      </c>
      <c r="C171" s="95">
        <v>3</v>
      </c>
      <c r="D171" s="95">
        <v>1</v>
      </c>
      <c r="E171" s="95">
        <v>1302</v>
      </c>
      <c r="F171" s="103" t="s">
        <v>784</v>
      </c>
      <c r="G171" s="95" t="s">
        <v>714</v>
      </c>
      <c r="H171" s="104" t="s">
        <v>769</v>
      </c>
      <c r="I171" s="105" t="s">
        <v>770</v>
      </c>
      <c r="J171" s="106">
        <v>59.46</v>
      </c>
      <c r="K171" s="107">
        <v>45.11</v>
      </c>
      <c r="L171" s="105">
        <v>21000</v>
      </c>
      <c r="M171" s="105">
        <f t="shared" si="5"/>
        <v>1248660</v>
      </c>
      <c r="N171" s="102">
        <f t="shared" si="4"/>
        <v>27680.336954112172</v>
      </c>
    </row>
    <row r="172" spans="1:14">
      <c r="A172" s="102">
        <v>170</v>
      </c>
      <c r="B172" s="95">
        <v>2</v>
      </c>
      <c r="C172" s="95">
        <v>3</v>
      </c>
      <c r="D172" s="95">
        <v>1</v>
      </c>
      <c r="E172" s="95">
        <v>1303</v>
      </c>
      <c r="F172" s="103" t="s">
        <v>784</v>
      </c>
      <c r="G172" s="95" t="s">
        <v>714</v>
      </c>
      <c r="H172" s="104" t="s">
        <v>771</v>
      </c>
      <c r="I172" s="105" t="s">
        <v>770</v>
      </c>
      <c r="J172" s="106">
        <v>59.46</v>
      </c>
      <c r="K172" s="107">
        <v>45.11</v>
      </c>
      <c r="L172" s="105">
        <v>21000</v>
      </c>
      <c r="M172" s="105">
        <f t="shared" si="5"/>
        <v>1248660</v>
      </c>
      <c r="N172" s="102">
        <f t="shared" si="4"/>
        <v>27680.336954112172</v>
      </c>
    </row>
    <row r="173" spans="1:14">
      <c r="A173" s="102">
        <v>171</v>
      </c>
      <c r="B173" s="95">
        <v>2</v>
      </c>
      <c r="C173" s="95">
        <v>3</v>
      </c>
      <c r="D173" s="95">
        <v>1</v>
      </c>
      <c r="E173" s="95">
        <v>1304</v>
      </c>
      <c r="F173" s="103" t="s">
        <v>784</v>
      </c>
      <c r="G173" s="95" t="s">
        <v>714</v>
      </c>
      <c r="H173" s="104" t="s">
        <v>769</v>
      </c>
      <c r="I173" s="105" t="s">
        <v>770</v>
      </c>
      <c r="J173" s="106">
        <v>59.46</v>
      </c>
      <c r="K173" s="107">
        <v>45.11</v>
      </c>
      <c r="L173" s="105">
        <v>21000</v>
      </c>
      <c r="M173" s="105">
        <f t="shared" si="5"/>
        <v>1248660</v>
      </c>
      <c r="N173" s="102">
        <f t="shared" si="4"/>
        <v>27680.336954112172</v>
      </c>
    </row>
    <row r="174" spans="1:14">
      <c r="A174" s="102">
        <v>172</v>
      </c>
      <c r="B174" s="95">
        <v>2</v>
      </c>
      <c r="C174" s="95">
        <v>3</v>
      </c>
      <c r="D174" s="95">
        <v>1</v>
      </c>
      <c r="E174" s="95">
        <v>1305</v>
      </c>
      <c r="F174" s="103" t="s">
        <v>784</v>
      </c>
      <c r="G174" s="95" t="s">
        <v>714</v>
      </c>
      <c r="H174" s="104" t="s">
        <v>771</v>
      </c>
      <c r="I174" s="105" t="s">
        <v>770</v>
      </c>
      <c r="J174" s="106">
        <v>59.79</v>
      </c>
      <c r="K174" s="107">
        <v>45.36</v>
      </c>
      <c r="L174" s="105">
        <v>21000</v>
      </c>
      <c r="M174" s="105">
        <f t="shared" si="5"/>
        <v>1255590</v>
      </c>
      <c r="N174" s="102">
        <f t="shared" si="4"/>
        <v>27680.555555555555</v>
      </c>
    </row>
    <row r="175" spans="1:14">
      <c r="A175" s="102">
        <v>173</v>
      </c>
      <c r="B175" s="95">
        <v>2</v>
      </c>
      <c r="C175" s="95">
        <v>3</v>
      </c>
      <c r="D175" s="95">
        <v>1</v>
      </c>
      <c r="E175" s="95">
        <v>1402</v>
      </c>
      <c r="F175" s="103" t="s">
        <v>785</v>
      </c>
      <c r="G175" s="95" t="s">
        <v>714</v>
      </c>
      <c r="H175" s="104" t="s">
        <v>769</v>
      </c>
      <c r="I175" s="105" t="s">
        <v>770</v>
      </c>
      <c r="J175" s="106">
        <v>59.46</v>
      </c>
      <c r="K175" s="107">
        <v>45.11</v>
      </c>
      <c r="L175" s="105">
        <v>21000</v>
      </c>
      <c r="M175" s="105">
        <f t="shared" si="5"/>
        <v>1248660</v>
      </c>
      <c r="N175" s="102">
        <f t="shared" si="4"/>
        <v>27680.336954112172</v>
      </c>
    </row>
    <row r="176" spans="1:14">
      <c r="A176" s="102">
        <v>174</v>
      </c>
      <c r="B176" s="95">
        <v>2</v>
      </c>
      <c r="C176" s="95">
        <v>3</v>
      </c>
      <c r="D176" s="95">
        <v>1</v>
      </c>
      <c r="E176" s="95">
        <v>1403</v>
      </c>
      <c r="F176" s="103" t="s">
        <v>785</v>
      </c>
      <c r="G176" s="95" t="s">
        <v>714</v>
      </c>
      <c r="H176" s="104" t="s">
        <v>771</v>
      </c>
      <c r="I176" s="105" t="s">
        <v>770</v>
      </c>
      <c r="J176" s="106">
        <v>59.46</v>
      </c>
      <c r="K176" s="107">
        <v>45.11</v>
      </c>
      <c r="L176" s="105">
        <v>21000</v>
      </c>
      <c r="M176" s="105">
        <f t="shared" si="5"/>
        <v>1248660</v>
      </c>
      <c r="N176" s="102">
        <f t="shared" si="4"/>
        <v>27680.336954112172</v>
      </c>
    </row>
    <row r="177" spans="1:14">
      <c r="A177" s="102">
        <v>175</v>
      </c>
      <c r="B177" s="95">
        <v>2</v>
      </c>
      <c r="C177" s="95">
        <v>3</v>
      </c>
      <c r="D177" s="95">
        <v>1</v>
      </c>
      <c r="E177" s="95">
        <v>1404</v>
      </c>
      <c r="F177" s="103" t="s">
        <v>785</v>
      </c>
      <c r="G177" s="95" t="s">
        <v>714</v>
      </c>
      <c r="H177" s="104" t="s">
        <v>769</v>
      </c>
      <c r="I177" s="105" t="s">
        <v>770</v>
      </c>
      <c r="J177" s="106">
        <v>59.46</v>
      </c>
      <c r="K177" s="107">
        <v>45.11</v>
      </c>
      <c r="L177" s="105">
        <v>21000</v>
      </c>
      <c r="M177" s="105">
        <f t="shared" si="5"/>
        <v>1248660</v>
      </c>
      <c r="N177" s="102">
        <f t="shared" si="4"/>
        <v>27680.336954112172</v>
      </c>
    </row>
    <row r="178" spans="1:14">
      <c r="A178" s="102">
        <v>176</v>
      </c>
      <c r="B178" s="95">
        <v>2</v>
      </c>
      <c r="C178" s="95">
        <v>3</v>
      </c>
      <c r="D178" s="95">
        <v>1</v>
      </c>
      <c r="E178" s="95">
        <v>1405</v>
      </c>
      <c r="F178" s="103" t="s">
        <v>785</v>
      </c>
      <c r="G178" s="95" t="s">
        <v>714</v>
      </c>
      <c r="H178" s="104" t="s">
        <v>771</v>
      </c>
      <c r="I178" s="105" t="s">
        <v>770</v>
      </c>
      <c r="J178" s="106">
        <v>59.79</v>
      </c>
      <c r="K178" s="107">
        <v>45.36</v>
      </c>
      <c r="L178" s="105">
        <v>21000</v>
      </c>
      <c r="M178" s="105">
        <f t="shared" si="5"/>
        <v>1255590</v>
      </c>
      <c r="N178" s="102">
        <f t="shared" si="4"/>
        <v>27680.555555555555</v>
      </c>
    </row>
    <row r="179" spans="1:14">
      <c r="A179" s="102">
        <v>177</v>
      </c>
      <c r="B179" s="95">
        <v>12</v>
      </c>
      <c r="C179" s="95">
        <v>1</v>
      </c>
      <c r="D179" s="95">
        <v>1</v>
      </c>
      <c r="E179" s="95">
        <v>104</v>
      </c>
      <c r="F179" s="103" t="s">
        <v>786</v>
      </c>
      <c r="G179" s="95" t="s">
        <v>714</v>
      </c>
      <c r="H179" s="104" t="s">
        <v>787</v>
      </c>
      <c r="I179" s="108" t="s">
        <v>716</v>
      </c>
      <c r="J179" s="106">
        <v>60.35</v>
      </c>
      <c r="K179" s="110">
        <v>45.22</v>
      </c>
      <c r="L179" s="105">
        <v>21000</v>
      </c>
      <c r="M179" s="105">
        <v>1267350</v>
      </c>
      <c r="N179" s="102">
        <v>28026.315789473683</v>
      </c>
    </row>
    <row r="180" spans="1:14" s="73" customFormat="1" hidden="1">
      <c r="A180" s="112">
        <v>178</v>
      </c>
      <c r="B180" s="113">
        <v>12</v>
      </c>
      <c r="C180" s="113">
        <v>1</v>
      </c>
      <c r="D180" s="113">
        <v>1</v>
      </c>
      <c r="E180" s="113">
        <v>401</v>
      </c>
      <c r="F180" s="114" t="s">
        <v>788</v>
      </c>
      <c r="G180" s="113" t="s">
        <v>733</v>
      </c>
      <c r="H180" s="115" t="s">
        <v>789</v>
      </c>
      <c r="I180" s="118" t="s">
        <v>762</v>
      </c>
      <c r="J180" s="117">
        <v>88.8</v>
      </c>
      <c r="K180" s="120">
        <v>66.540000000000006</v>
      </c>
      <c r="L180" s="116">
        <v>21000</v>
      </c>
      <c r="M180" s="116">
        <v>1864800</v>
      </c>
      <c r="N180" s="112">
        <v>28025.247971145174</v>
      </c>
    </row>
    <row r="181" spans="1:14">
      <c r="A181" s="102">
        <v>179</v>
      </c>
      <c r="B181" s="95">
        <v>12</v>
      </c>
      <c r="C181" s="95">
        <v>1</v>
      </c>
      <c r="D181" s="95">
        <v>1</v>
      </c>
      <c r="E181" s="95">
        <v>703</v>
      </c>
      <c r="F181" s="103" t="s">
        <v>790</v>
      </c>
      <c r="G181" s="95" t="s">
        <v>714</v>
      </c>
      <c r="H181" s="104" t="s">
        <v>791</v>
      </c>
      <c r="I181" s="108" t="s">
        <v>716</v>
      </c>
      <c r="J181" s="106">
        <v>60.73</v>
      </c>
      <c r="K181" s="110">
        <v>45.51</v>
      </c>
      <c r="L181" s="105">
        <v>21000</v>
      </c>
      <c r="M181" s="105">
        <v>1275330</v>
      </c>
      <c r="N181" s="102">
        <v>28023.071852340145</v>
      </c>
    </row>
    <row r="182" spans="1:14">
      <c r="A182" s="102">
        <v>180</v>
      </c>
      <c r="B182" s="95">
        <v>12</v>
      </c>
      <c r="C182" s="95">
        <v>1</v>
      </c>
      <c r="D182" s="95">
        <v>1</v>
      </c>
      <c r="E182" s="95">
        <v>904</v>
      </c>
      <c r="F182" s="103" t="s">
        <v>792</v>
      </c>
      <c r="G182" s="95" t="s">
        <v>714</v>
      </c>
      <c r="H182" s="104" t="s">
        <v>787</v>
      </c>
      <c r="I182" s="108" t="s">
        <v>716</v>
      </c>
      <c r="J182" s="106">
        <v>60.71</v>
      </c>
      <c r="K182" s="110">
        <v>45.49</v>
      </c>
      <c r="L182" s="105">
        <v>21000</v>
      </c>
      <c r="M182" s="105">
        <v>1274910</v>
      </c>
      <c r="N182" s="102">
        <v>28026.159595515495</v>
      </c>
    </row>
    <row r="183" spans="1:14" hidden="1">
      <c r="A183" s="102">
        <v>181</v>
      </c>
      <c r="B183" s="95">
        <v>12</v>
      </c>
      <c r="C183" s="95">
        <v>1</v>
      </c>
      <c r="D183" s="95">
        <v>1</v>
      </c>
      <c r="E183" s="95">
        <v>1107</v>
      </c>
      <c r="F183" s="103" t="s">
        <v>793</v>
      </c>
      <c r="G183" s="95" t="s">
        <v>794</v>
      </c>
      <c r="H183" s="104" t="s">
        <v>795</v>
      </c>
      <c r="I183" s="106" t="s">
        <v>716</v>
      </c>
      <c r="J183" s="105">
        <v>75.72</v>
      </c>
      <c r="K183" s="110">
        <v>56.74</v>
      </c>
      <c r="L183" s="105">
        <v>21000</v>
      </c>
      <c r="M183" s="106">
        <v>1597692</v>
      </c>
      <c r="N183" s="102">
        <v>28158.124779696864</v>
      </c>
    </row>
    <row r="184" spans="1:14">
      <c r="A184" s="102">
        <v>182</v>
      </c>
      <c r="B184" s="95">
        <v>12</v>
      </c>
      <c r="C184" s="95">
        <v>2</v>
      </c>
      <c r="D184" s="95">
        <v>1</v>
      </c>
      <c r="E184" s="95">
        <v>302</v>
      </c>
      <c r="F184" s="103" t="s">
        <v>796</v>
      </c>
      <c r="G184" s="95" t="s">
        <v>714</v>
      </c>
      <c r="H184" s="104" t="s">
        <v>787</v>
      </c>
      <c r="I184" s="108" t="s">
        <v>716</v>
      </c>
      <c r="J184" s="106">
        <v>58.84</v>
      </c>
      <c r="K184" s="110">
        <v>45.37</v>
      </c>
      <c r="L184" s="105">
        <v>21000</v>
      </c>
      <c r="M184" s="105">
        <v>1235640</v>
      </c>
      <c r="N184" s="102">
        <v>27234.736610094777</v>
      </c>
    </row>
    <row r="185" spans="1:14">
      <c r="A185" s="102">
        <v>183</v>
      </c>
      <c r="B185" s="95">
        <v>12</v>
      </c>
      <c r="C185" s="95">
        <v>2</v>
      </c>
      <c r="D185" s="95">
        <v>1</v>
      </c>
      <c r="E185" s="95">
        <v>605</v>
      </c>
      <c r="F185" s="103" t="s">
        <v>797</v>
      </c>
      <c r="G185" s="95" t="s">
        <v>714</v>
      </c>
      <c r="H185" s="104" t="s">
        <v>791</v>
      </c>
      <c r="I185" s="108" t="s">
        <v>716</v>
      </c>
      <c r="J185" s="106">
        <v>59.05</v>
      </c>
      <c r="K185" s="110">
        <v>45.53</v>
      </c>
      <c r="L185" s="105">
        <v>21000</v>
      </c>
      <c r="M185" s="105">
        <v>1240050</v>
      </c>
      <c r="N185" s="102">
        <v>27235.888425214143</v>
      </c>
    </row>
    <row r="186" spans="1:14">
      <c r="A186" s="102">
        <v>184</v>
      </c>
      <c r="B186" s="95">
        <v>12</v>
      </c>
      <c r="C186" s="95">
        <v>2</v>
      </c>
      <c r="D186" s="95">
        <v>1</v>
      </c>
      <c r="E186" s="95">
        <v>905</v>
      </c>
      <c r="F186" s="103" t="s">
        <v>798</v>
      </c>
      <c r="G186" s="95" t="s">
        <v>714</v>
      </c>
      <c r="H186" s="104" t="s">
        <v>791</v>
      </c>
      <c r="I186" s="108" t="s">
        <v>716</v>
      </c>
      <c r="J186" s="106">
        <v>59.05</v>
      </c>
      <c r="K186" s="110">
        <v>45.53</v>
      </c>
      <c r="L186" s="105">
        <v>21000</v>
      </c>
      <c r="M186" s="105">
        <v>1240050</v>
      </c>
      <c r="N186" s="102">
        <v>27235.888425214143</v>
      </c>
    </row>
    <row r="187" spans="1:14">
      <c r="A187" s="102">
        <v>185</v>
      </c>
      <c r="B187" s="95">
        <v>12</v>
      </c>
      <c r="C187" s="95">
        <v>2</v>
      </c>
      <c r="D187" s="95">
        <v>1</v>
      </c>
      <c r="E187" s="95">
        <v>1304</v>
      </c>
      <c r="F187" s="103" t="s">
        <v>799</v>
      </c>
      <c r="G187" s="95" t="s">
        <v>714</v>
      </c>
      <c r="H187" s="104" t="s">
        <v>787</v>
      </c>
      <c r="I187" s="108" t="s">
        <v>716</v>
      </c>
      <c r="J187" s="106">
        <v>59.05</v>
      </c>
      <c r="K187" s="110">
        <v>45.53</v>
      </c>
      <c r="L187" s="105">
        <v>21000</v>
      </c>
      <c r="M187" s="105">
        <v>1240050</v>
      </c>
      <c r="N187" s="102">
        <v>27235.888425214143</v>
      </c>
    </row>
    <row r="188" spans="1:14">
      <c r="A188" s="102">
        <v>186</v>
      </c>
      <c r="B188" s="95">
        <v>12</v>
      </c>
      <c r="C188" s="95">
        <v>2</v>
      </c>
      <c r="D188" s="95">
        <v>1</v>
      </c>
      <c r="E188" s="95">
        <v>1306</v>
      </c>
      <c r="F188" s="103" t="s">
        <v>799</v>
      </c>
      <c r="G188" s="95" t="s">
        <v>714</v>
      </c>
      <c r="H188" s="104" t="s">
        <v>787</v>
      </c>
      <c r="I188" s="108" t="s">
        <v>716</v>
      </c>
      <c r="J188" s="106">
        <v>58.8</v>
      </c>
      <c r="K188" s="110">
        <v>45.34</v>
      </c>
      <c r="L188" s="105">
        <v>21000</v>
      </c>
      <c r="M188" s="105">
        <v>1234800</v>
      </c>
      <c r="N188" s="102">
        <v>27234.230260255841</v>
      </c>
    </row>
    <row r="189" spans="1:14">
      <c r="A189" s="102">
        <v>187</v>
      </c>
      <c r="B189" s="95">
        <v>12</v>
      </c>
      <c r="C189" s="95">
        <v>2</v>
      </c>
      <c r="D189" s="95">
        <v>2</v>
      </c>
      <c r="E189" s="95">
        <v>102</v>
      </c>
      <c r="F189" s="103" t="s">
        <v>768</v>
      </c>
      <c r="G189" s="95" t="s">
        <v>714</v>
      </c>
      <c r="H189" s="104" t="s">
        <v>800</v>
      </c>
      <c r="I189" s="105" t="s">
        <v>801</v>
      </c>
      <c r="J189" s="106">
        <v>58.54</v>
      </c>
      <c r="K189" s="111">
        <v>45.37</v>
      </c>
      <c r="L189" s="105">
        <v>21000</v>
      </c>
      <c r="M189" s="105">
        <f t="shared" ref="M189:M216" si="6">L189*J189</f>
        <v>1229340</v>
      </c>
      <c r="N189" s="102">
        <f t="shared" ref="N189:N252" si="7">M189/K189</f>
        <v>27095.878333700686</v>
      </c>
    </row>
    <row r="190" spans="1:14">
      <c r="A190" s="102">
        <v>188</v>
      </c>
      <c r="B190" s="95">
        <v>12</v>
      </c>
      <c r="C190" s="95">
        <v>2</v>
      </c>
      <c r="D190" s="95">
        <v>2</v>
      </c>
      <c r="E190" s="95">
        <v>103</v>
      </c>
      <c r="F190" s="103" t="s">
        <v>802</v>
      </c>
      <c r="G190" s="95" t="s">
        <v>714</v>
      </c>
      <c r="H190" s="104" t="s">
        <v>803</v>
      </c>
      <c r="I190" s="105" t="s">
        <v>801</v>
      </c>
      <c r="J190" s="106">
        <v>58.54</v>
      </c>
      <c r="K190" s="111">
        <v>45.37</v>
      </c>
      <c r="L190" s="105">
        <v>21000</v>
      </c>
      <c r="M190" s="105">
        <f t="shared" si="6"/>
        <v>1229340</v>
      </c>
      <c r="N190" s="102">
        <f t="shared" si="7"/>
        <v>27095.878333700686</v>
      </c>
    </row>
    <row r="191" spans="1:14">
      <c r="A191" s="102">
        <v>189</v>
      </c>
      <c r="B191" s="95">
        <v>12</v>
      </c>
      <c r="C191" s="95">
        <v>2</v>
      </c>
      <c r="D191" s="95">
        <v>2</v>
      </c>
      <c r="E191" s="95">
        <v>202</v>
      </c>
      <c r="F191" s="103" t="s">
        <v>804</v>
      </c>
      <c r="G191" s="95" t="s">
        <v>714</v>
      </c>
      <c r="H191" s="104" t="s">
        <v>800</v>
      </c>
      <c r="I191" s="105" t="s">
        <v>801</v>
      </c>
      <c r="J191" s="106">
        <v>58.54</v>
      </c>
      <c r="K191" s="111">
        <v>45.37</v>
      </c>
      <c r="L191" s="105">
        <v>21000</v>
      </c>
      <c r="M191" s="105">
        <f t="shared" si="6"/>
        <v>1229340</v>
      </c>
      <c r="N191" s="102">
        <f t="shared" si="7"/>
        <v>27095.878333700686</v>
      </c>
    </row>
    <row r="192" spans="1:14">
      <c r="A192" s="102">
        <v>190</v>
      </c>
      <c r="B192" s="95">
        <v>12</v>
      </c>
      <c r="C192" s="95">
        <v>2</v>
      </c>
      <c r="D192" s="95">
        <v>2</v>
      </c>
      <c r="E192" s="95">
        <v>203</v>
      </c>
      <c r="F192" s="103" t="s">
        <v>804</v>
      </c>
      <c r="G192" s="95" t="s">
        <v>714</v>
      </c>
      <c r="H192" s="104" t="s">
        <v>803</v>
      </c>
      <c r="I192" s="105" t="s">
        <v>801</v>
      </c>
      <c r="J192" s="106">
        <v>58.54</v>
      </c>
      <c r="K192" s="111">
        <v>45.37</v>
      </c>
      <c r="L192" s="105">
        <v>21000</v>
      </c>
      <c r="M192" s="105">
        <f t="shared" si="6"/>
        <v>1229340</v>
      </c>
      <c r="N192" s="102">
        <f t="shared" si="7"/>
        <v>27095.878333700686</v>
      </c>
    </row>
    <row r="193" spans="1:14">
      <c r="A193" s="102">
        <v>191</v>
      </c>
      <c r="B193" s="95">
        <v>12</v>
      </c>
      <c r="C193" s="95">
        <v>2</v>
      </c>
      <c r="D193" s="95">
        <v>2</v>
      </c>
      <c r="E193" s="95">
        <v>302</v>
      </c>
      <c r="F193" s="103" t="s">
        <v>805</v>
      </c>
      <c r="G193" s="95" t="s">
        <v>714</v>
      </c>
      <c r="H193" s="104" t="s">
        <v>800</v>
      </c>
      <c r="I193" s="105" t="s">
        <v>801</v>
      </c>
      <c r="J193" s="106">
        <v>58.54</v>
      </c>
      <c r="K193" s="111">
        <v>45.37</v>
      </c>
      <c r="L193" s="105">
        <v>21000</v>
      </c>
      <c r="M193" s="105">
        <f t="shared" si="6"/>
        <v>1229340</v>
      </c>
      <c r="N193" s="102">
        <f t="shared" si="7"/>
        <v>27095.878333700686</v>
      </c>
    </row>
    <row r="194" spans="1:14">
      <c r="A194" s="102">
        <v>192</v>
      </c>
      <c r="B194" s="95">
        <v>12</v>
      </c>
      <c r="C194" s="95">
        <v>2</v>
      </c>
      <c r="D194" s="95">
        <v>2</v>
      </c>
      <c r="E194" s="95">
        <v>303</v>
      </c>
      <c r="F194" s="103" t="s">
        <v>805</v>
      </c>
      <c r="G194" s="95" t="s">
        <v>714</v>
      </c>
      <c r="H194" s="104" t="s">
        <v>803</v>
      </c>
      <c r="I194" s="105" t="s">
        <v>801</v>
      </c>
      <c r="J194" s="106">
        <v>58.54</v>
      </c>
      <c r="K194" s="111">
        <v>45.37</v>
      </c>
      <c r="L194" s="105">
        <v>21000</v>
      </c>
      <c r="M194" s="105">
        <f t="shared" si="6"/>
        <v>1229340</v>
      </c>
      <c r="N194" s="102">
        <f t="shared" si="7"/>
        <v>27095.878333700686</v>
      </c>
    </row>
    <row r="195" spans="1:14">
      <c r="A195" s="102">
        <v>193</v>
      </c>
      <c r="B195" s="95">
        <v>12</v>
      </c>
      <c r="C195" s="95">
        <v>2</v>
      </c>
      <c r="D195" s="95">
        <v>2</v>
      </c>
      <c r="E195" s="95">
        <v>402</v>
      </c>
      <c r="F195" s="103" t="s">
        <v>806</v>
      </c>
      <c r="G195" s="95" t="s">
        <v>714</v>
      </c>
      <c r="H195" s="104" t="s">
        <v>800</v>
      </c>
      <c r="I195" s="105" t="s">
        <v>801</v>
      </c>
      <c r="J195" s="106">
        <v>58.61</v>
      </c>
      <c r="K195" s="111">
        <v>45.42</v>
      </c>
      <c r="L195" s="105">
        <v>21000</v>
      </c>
      <c r="M195" s="105">
        <f t="shared" si="6"/>
        <v>1230810</v>
      </c>
      <c r="N195" s="102">
        <f t="shared" si="7"/>
        <v>27098.414795244385</v>
      </c>
    </row>
    <row r="196" spans="1:14">
      <c r="A196" s="102">
        <v>194</v>
      </c>
      <c r="B196" s="95">
        <v>12</v>
      </c>
      <c r="C196" s="95">
        <v>2</v>
      </c>
      <c r="D196" s="95">
        <v>2</v>
      </c>
      <c r="E196" s="95">
        <v>403</v>
      </c>
      <c r="F196" s="103" t="s">
        <v>806</v>
      </c>
      <c r="G196" s="95" t="s">
        <v>714</v>
      </c>
      <c r="H196" s="104" t="s">
        <v>803</v>
      </c>
      <c r="I196" s="105" t="s">
        <v>801</v>
      </c>
      <c r="J196" s="106">
        <v>58.61</v>
      </c>
      <c r="K196" s="111">
        <v>45.42</v>
      </c>
      <c r="L196" s="105">
        <v>21000</v>
      </c>
      <c r="M196" s="105">
        <f t="shared" si="6"/>
        <v>1230810</v>
      </c>
      <c r="N196" s="102">
        <f t="shared" si="7"/>
        <v>27098.414795244385</v>
      </c>
    </row>
    <row r="197" spans="1:14">
      <c r="A197" s="102">
        <v>195</v>
      </c>
      <c r="B197" s="95">
        <v>12</v>
      </c>
      <c r="C197" s="95">
        <v>2</v>
      </c>
      <c r="D197" s="95">
        <v>2</v>
      </c>
      <c r="E197" s="95">
        <v>502</v>
      </c>
      <c r="F197" s="103" t="s">
        <v>807</v>
      </c>
      <c r="G197" s="95" t="s">
        <v>714</v>
      </c>
      <c r="H197" s="104" t="s">
        <v>800</v>
      </c>
      <c r="I197" s="105" t="s">
        <v>801</v>
      </c>
      <c r="J197" s="106">
        <v>58.61</v>
      </c>
      <c r="K197" s="111">
        <v>45.42</v>
      </c>
      <c r="L197" s="105">
        <v>21000</v>
      </c>
      <c r="M197" s="105">
        <f t="shared" si="6"/>
        <v>1230810</v>
      </c>
      <c r="N197" s="102">
        <f t="shared" si="7"/>
        <v>27098.414795244385</v>
      </c>
    </row>
    <row r="198" spans="1:14">
      <c r="A198" s="102">
        <v>196</v>
      </c>
      <c r="B198" s="95">
        <v>12</v>
      </c>
      <c r="C198" s="95">
        <v>2</v>
      </c>
      <c r="D198" s="95">
        <v>2</v>
      </c>
      <c r="E198" s="95">
        <v>503</v>
      </c>
      <c r="F198" s="103" t="s">
        <v>807</v>
      </c>
      <c r="G198" s="95" t="s">
        <v>714</v>
      </c>
      <c r="H198" s="104" t="s">
        <v>803</v>
      </c>
      <c r="I198" s="105" t="s">
        <v>801</v>
      </c>
      <c r="J198" s="106">
        <v>58.61</v>
      </c>
      <c r="K198" s="111">
        <v>45.42</v>
      </c>
      <c r="L198" s="105">
        <v>21000</v>
      </c>
      <c r="M198" s="105">
        <f t="shared" si="6"/>
        <v>1230810</v>
      </c>
      <c r="N198" s="102">
        <f t="shared" si="7"/>
        <v>27098.414795244385</v>
      </c>
    </row>
    <row r="199" spans="1:14">
      <c r="A199" s="102">
        <v>197</v>
      </c>
      <c r="B199" s="95">
        <v>12</v>
      </c>
      <c r="C199" s="95">
        <v>2</v>
      </c>
      <c r="D199" s="95">
        <v>2</v>
      </c>
      <c r="E199" s="95">
        <v>602</v>
      </c>
      <c r="F199" s="103" t="s">
        <v>808</v>
      </c>
      <c r="G199" s="95" t="s">
        <v>714</v>
      </c>
      <c r="H199" s="104" t="s">
        <v>800</v>
      </c>
      <c r="I199" s="105" t="s">
        <v>801</v>
      </c>
      <c r="J199" s="106">
        <v>58.61</v>
      </c>
      <c r="K199" s="111">
        <v>45.42</v>
      </c>
      <c r="L199" s="105">
        <v>21000</v>
      </c>
      <c r="M199" s="105">
        <f t="shared" si="6"/>
        <v>1230810</v>
      </c>
      <c r="N199" s="102">
        <f t="shared" si="7"/>
        <v>27098.414795244385</v>
      </c>
    </row>
    <row r="200" spans="1:14">
      <c r="A200" s="102">
        <v>198</v>
      </c>
      <c r="B200" s="95">
        <v>12</v>
      </c>
      <c r="C200" s="95">
        <v>2</v>
      </c>
      <c r="D200" s="95">
        <v>2</v>
      </c>
      <c r="E200" s="95">
        <v>603</v>
      </c>
      <c r="F200" s="103" t="s">
        <v>808</v>
      </c>
      <c r="G200" s="95" t="s">
        <v>714</v>
      </c>
      <c r="H200" s="104" t="s">
        <v>803</v>
      </c>
      <c r="I200" s="105" t="s">
        <v>801</v>
      </c>
      <c r="J200" s="106">
        <v>58.61</v>
      </c>
      <c r="K200" s="111">
        <v>45.42</v>
      </c>
      <c r="L200" s="105">
        <v>21000</v>
      </c>
      <c r="M200" s="105">
        <f t="shared" si="6"/>
        <v>1230810</v>
      </c>
      <c r="N200" s="102">
        <f t="shared" si="7"/>
        <v>27098.414795244385</v>
      </c>
    </row>
    <row r="201" spans="1:14">
      <c r="A201" s="102">
        <v>199</v>
      </c>
      <c r="B201" s="95">
        <v>12</v>
      </c>
      <c r="C201" s="95">
        <v>2</v>
      </c>
      <c r="D201" s="95">
        <v>2</v>
      </c>
      <c r="E201" s="95">
        <v>702</v>
      </c>
      <c r="F201" s="103" t="s">
        <v>809</v>
      </c>
      <c r="G201" s="95" t="s">
        <v>714</v>
      </c>
      <c r="H201" s="104" t="s">
        <v>800</v>
      </c>
      <c r="I201" s="105" t="s">
        <v>801</v>
      </c>
      <c r="J201" s="106">
        <v>58.61</v>
      </c>
      <c r="K201" s="111">
        <v>45.42</v>
      </c>
      <c r="L201" s="105">
        <v>21000</v>
      </c>
      <c r="M201" s="105">
        <f t="shared" si="6"/>
        <v>1230810</v>
      </c>
      <c r="N201" s="102">
        <f t="shared" si="7"/>
        <v>27098.414795244385</v>
      </c>
    </row>
    <row r="202" spans="1:14">
      <c r="A202" s="102">
        <v>200</v>
      </c>
      <c r="B202" s="95">
        <v>12</v>
      </c>
      <c r="C202" s="95">
        <v>2</v>
      </c>
      <c r="D202" s="95">
        <v>2</v>
      </c>
      <c r="E202" s="95">
        <v>703</v>
      </c>
      <c r="F202" s="103" t="s">
        <v>809</v>
      </c>
      <c r="G202" s="95" t="s">
        <v>714</v>
      </c>
      <c r="H202" s="104" t="s">
        <v>803</v>
      </c>
      <c r="I202" s="105" t="s">
        <v>801</v>
      </c>
      <c r="J202" s="106">
        <v>58.61</v>
      </c>
      <c r="K202" s="111">
        <v>45.42</v>
      </c>
      <c r="L202" s="105">
        <v>21000</v>
      </c>
      <c r="M202" s="105">
        <f t="shared" si="6"/>
        <v>1230810</v>
      </c>
      <c r="N202" s="102">
        <f t="shared" si="7"/>
        <v>27098.414795244385</v>
      </c>
    </row>
    <row r="203" spans="1:14" hidden="1">
      <c r="A203" s="102">
        <v>201</v>
      </c>
      <c r="B203" s="95">
        <v>12</v>
      </c>
      <c r="C203" s="95">
        <v>2</v>
      </c>
      <c r="D203" s="95">
        <v>2</v>
      </c>
      <c r="E203" s="95">
        <v>801</v>
      </c>
      <c r="F203" s="103" t="s">
        <v>810</v>
      </c>
      <c r="G203" s="95" t="s">
        <v>794</v>
      </c>
      <c r="H203" s="104" t="s">
        <v>811</v>
      </c>
      <c r="I203" s="108" t="s">
        <v>812</v>
      </c>
      <c r="J203" s="106">
        <v>76.239999999999995</v>
      </c>
      <c r="K203" s="110">
        <v>59.09</v>
      </c>
      <c r="L203" s="105">
        <v>21000</v>
      </c>
      <c r="M203" s="105">
        <f>L203*J203</f>
        <v>1601040</v>
      </c>
      <c r="N203" s="102">
        <f t="shared" si="7"/>
        <v>27094.939922152647</v>
      </c>
    </row>
    <row r="204" spans="1:14">
      <c r="A204" s="102">
        <v>202</v>
      </c>
      <c r="B204" s="95">
        <v>12</v>
      </c>
      <c r="C204" s="95">
        <v>2</v>
      </c>
      <c r="D204" s="95">
        <v>2</v>
      </c>
      <c r="E204" s="95">
        <v>802</v>
      </c>
      <c r="F204" s="103" t="s">
        <v>810</v>
      </c>
      <c r="G204" s="95" t="s">
        <v>714</v>
      </c>
      <c r="H204" s="104" t="s">
        <v>800</v>
      </c>
      <c r="I204" s="105" t="s">
        <v>801</v>
      </c>
      <c r="J204" s="106">
        <v>58.61</v>
      </c>
      <c r="K204" s="111">
        <v>45.42</v>
      </c>
      <c r="L204" s="105">
        <v>21000</v>
      </c>
      <c r="M204" s="105">
        <f t="shared" si="6"/>
        <v>1230810</v>
      </c>
      <c r="N204" s="102">
        <f t="shared" si="7"/>
        <v>27098.414795244385</v>
      </c>
    </row>
    <row r="205" spans="1:14">
      <c r="A205" s="102">
        <v>203</v>
      </c>
      <c r="B205" s="95">
        <v>12</v>
      </c>
      <c r="C205" s="95">
        <v>2</v>
      </c>
      <c r="D205" s="95">
        <v>2</v>
      </c>
      <c r="E205" s="95">
        <v>803</v>
      </c>
      <c r="F205" s="103" t="s">
        <v>810</v>
      </c>
      <c r="G205" s="95" t="s">
        <v>714</v>
      </c>
      <c r="H205" s="104" t="s">
        <v>803</v>
      </c>
      <c r="I205" s="105" t="s">
        <v>801</v>
      </c>
      <c r="J205" s="106">
        <v>58.61</v>
      </c>
      <c r="K205" s="111">
        <v>45.42</v>
      </c>
      <c r="L205" s="105">
        <v>21000</v>
      </c>
      <c r="M205" s="105">
        <f t="shared" si="6"/>
        <v>1230810</v>
      </c>
      <c r="N205" s="102">
        <f t="shared" si="7"/>
        <v>27098.414795244385</v>
      </c>
    </row>
    <row r="206" spans="1:14">
      <c r="A206" s="102">
        <v>204</v>
      </c>
      <c r="B206" s="95">
        <v>12</v>
      </c>
      <c r="C206" s="95">
        <v>2</v>
      </c>
      <c r="D206" s="95">
        <v>2</v>
      </c>
      <c r="E206" s="95">
        <v>902</v>
      </c>
      <c r="F206" s="103" t="s">
        <v>813</v>
      </c>
      <c r="G206" s="95" t="s">
        <v>714</v>
      </c>
      <c r="H206" s="104" t="s">
        <v>800</v>
      </c>
      <c r="I206" s="105" t="s">
        <v>801</v>
      </c>
      <c r="J206" s="106">
        <v>58.61</v>
      </c>
      <c r="K206" s="111">
        <v>45.42</v>
      </c>
      <c r="L206" s="105">
        <v>21000</v>
      </c>
      <c r="M206" s="105">
        <f t="shared" si="6"/>
        <v>1230810</v>
      </c>
      <c r="N206" s="102">
        <f t="shared" si="7"/>
        <v>27098.414795244385</v>
      </c>
    </row>
    <row r="207" spans="1:14">
      <c r="A207" s="102">
        <v>205</v>
      </c>
      <c r="B207" s="95">
        <v>12</v>
      </c>
      <c r="C207" s="95">
        <v>2</v>
      </c>
      <c r="D207" s="95">
        <v>2</v>
      </c>
      <c r="E207" s="95">
        <v>903</v>
      </c>
      <c r="F207" s="103" t="s">
        <v>813</v>
      </c>
      <c r="G207" s="95" t="s">
        <v>714</v>
      </c>
      <c r="H207" s="104" t="s">
        <v>803</v>
      </c>
      <c r="I207" s="105" t="s">
        <v>801</v>
      </c>
      <c r="J207" s="106">
        <v>58.61</v>
      </c>
      <c r="K207" s="111">
        <v>45.42</v>
      </c>
      <c r="L207" s="105">
        <v>21000</v>
      </c>
      <c r="M207" s="105">
        <f t="shared" si="6"/>
        <v>1230810</v>
      </c>
      <c r="N207" s="102">
        <f t="shared" si="7"/>
        <v>27098.414795244385</v>
      </c>
    </row>
    <row r="208" spans="1:14">
      <c r="A208" s="102">
        <v>206</v>
      </c>
      <c r="B208" s="95">
        <v>12</v>
      </c>
      <c r="C208" s="95">
        <v>2</v>
      </c>
      <c r="D208" s="95">
        <v>2</v>
      </c>
      <c r="E208" s="95">
        <v>1003</v>
      </c>
      <c r="F208" s="103" t="s">
        <v>814</v>
      </c>
      <c r="G208" s="95" t="s">
        <v>714</v>
      </c>
      <c r="H208" s="104" t="s">
        <v>803</v>
      </c>
      <c r="I208" s="105" t="s">
        <v>801</v>
      </c>
      <c r="J208" s="106">
        <v>58.61</v>
      </c>
      <c r="K208" s="111">
        <v>45.42</v>
      </c>
      <c r="L208" s="105">
        <v>21000</v>
      </c>
      <c r="M208" s="105">
        <f t="shared" si="6"/>
        <v>1230810</v>
      </c>
      <c r="N208" s="102">
        <f t="shared" si="7"/>
        <v>27098.414795244385</v>
      </c>
    </row>
    <row r="209" spans="1:14" s="78" customFormat="1">
      <c r="A209" s="121">
        <v>207</v>
      </c>
      <c r="B209" s="122">
        <v>12</v>
      </c>
      <c r="C209" s="122">
        <v>2</v>
      </c>
      <c r="D209" s="122">
        <v>2</v>
      </c>
      <c r="E209" s="122">
        <v>1102</v>
      </c>
      <c r="F209" s="123" t="s">
        <v>815</v>
      </c>
      <c r="G209" s="122" t="s">
        <v>714</v>
      </c>
      <c r="H209" s="124" t="s">
        <v>800</v>
      </c>
      <c r="I209" s="125" t="s">
        <v>801</v>
      </c>
      <c r="J209" s="126">
        <v>58.61</v>
      </c>
      <c r="K209" s="127">
        <v>45.42</v>
      </c>
      <c r="L209" s="125">
        <v>21000</v>
      </c>
      <c r="M209" s="125">
        <f t="shared" si="6"/>
        <v>1230810</v>
      </c>
      <c r="N209" s="121">
        <f t="shared" si="7"/>
        <v>27098.414795244385</v>
      </c>
    </row>
    <row r="210" spans="1:14">
      <c r="A210" s="102">
        <v>208</v>
      </c>
      <c r="B210" s="95">
        <v>12</v>
      </c>
      <c r="C210" s="95">
        <v>2</v>
      </c>
      <c r="D210" s="95">
        <v>2</v>
      </c>
      <c r="E210" s="95">
        <v>1103</v>
      </c>
      <c r="F210" s="103" t="s">
        <v>815</v>
      </c>
      <c r="G210" s="95" t="s">
        <v>714</v>
      </c>
      <c r="H210" s="104" t="s">
        <v>803</v>
      </c>
      <c r="I210" s="105" t="s">
        <v>801</v>
      </c>
      <c r="J210" s="106">
        <v>58.61</v>
      </c>
      <c r="K210" s="111">
        <v>45.42</v>
      </c>
      <c r="L210" s="105">
        <v>21000</v>
      </c>
      <c r="M210" s="105">
        <f t="shared" si="6"/>
        <v>1230810</v>
      </c>
      <c r="N210" s="102">
        <f t="shared" si="7"/>
        <v>27098.414795244385</v>
      </c>
    </row>
    <row r="211" spans="1:14">
      <c r="A211" s="102">
        <v>209</v>
      </c>
      <c r="B211" s="95">
        <v>12</v>
      </c>
      <c r="C211" s="95">
        <v>2</v>
      </c>
      <c r="D211" s="95">
        <v>2</v>
      </c>
      <c r="E211" s="95">
        <v>1202</v>
      </c>
      <c r="F211" s="103" t="s">
        <v>816</v>
      </c>
      <c r="G211" s="95" t="s">
        <v>714</v>
      </c>
      <c r="H211" s="104" t="s">
        <v>800</v>
      </c>
      <c r="I211" s="105" t="s">
        <v>801</v>
      </c>
      <c r="J211" s="106">
        <v>58.61</v>
      </c>
      <c r="K211" s="111">
        <v>45.42</v>
      </c>
      <c r="L211" s="105">
        <v>21000</v>
      </c>
      <c r="M211" s="105">
        <f t="shared" si="6"/>
        <v>1230810</v>
      </c>
      <c r="N211" s="102">
        <f t="shared" si="7"/>
        <v>27098.414795244385</v>
      </c>
    </row>
    <row r="212" spans="1:14">
      <c r="A212" s="102">
        <v>210</v>
      </c>
      <c r="B212" s="95">
        <v>12</v>
      </c>
      <c r="C212" s="95">
        <v>2</v>
      </c>
      <c r="D212" s="95">
        <v>2</v>
      </c>
      <c r="E212" s="95">
        <v>1203</v>
      </c>
      <c r="F212" s="103" t="s">
        <v>816</v>
      </c>
      <c r="G212" s="95" t="s">
        <v>714</v>
      </c>
      <c r="H212" s="104" t="s">
        <v>803</v>
      </c>
      <c r="I212" s="105" t="s">
        <v>801</v>
      </c>
      <c r="J212" s="106">
        <v>58.61</v>
      </c>
      <c r="K212" s="111">
        <v>45.42</v>
      </c>
      <c r="L212" s="105">
        <v>21000</v>
      </c>
      <c r="M212" s="105">
        <f t="shared" si="6"/>
        <v>1230810</v>
      </c>
      <c r="N212" s="102">
        <f t="shared" si="7"/>
        <v>27098.414795244385</v>
      </c>
    </row>
    <row r="213" spans="1:14">
      <c r="A213" s="102">
        <v>211</v>
      </c>
      <c r="B213" s="95">
        <v>12</v>
      </c>
      <c r="C213" s="95">
        <v>2</v>
      </c>
      <c r="D213" s="95">
        <v>2</v>
      </c>
      <c r="E213" s="95">
        <v>1302</v>
      </c>
      <c r="F213" s="103" t="s">
        <v>817</v>
      </c>
      <c r="G213" s="95" t="s">
        <v>714</v>
      </c>
      <c r="H213" s="104" t="s">
        <v>800</v>
      </c>
      <c r="I213" s="105" t="s">
        <v>801</v>
      </c>
      <c r="J213" s="106">
        <v>58.61</v>
      </c>
      <c r="K213" s="111">
        <v>45.42</v>
      </c>
      <c r="L213" s="105">
        <v>21000</v>
      </c>
      <c r="M213" s="105">
        <f t="shared" si="6"/>
        <v>1230810</v>
      </c>
      <c r="N213" s="102">
        <f t="shared" si="7"/>
        <v>27098.414795244385</v>
      </c>
    </row>
    <row r="214" spans="1:14">
      <c r="A214" s="102">
        <v>212</v>
      </c>
      <c r="B214" s="95">
        <v>12</v>
      </c>
      <c r="C214" s="95">
        <v>2</v>
      </c>
      <c r="D214" s="95">
        <v>2</v>
      </c>
      <c r="E214" s="95">
        <v>1303</v>
      </c>
      <c r="F214" s="103" t="s">
        <v>817</v>
      </c>
      <c r="G214" s="95" t="s">
        <v>714</v>
      </c>
      <c r="H214" s="104" t="s">
        <v>803</v>
      </c>
      <c r="I214" s="105" t="s">
        <v>801</v>
      </c>
      <c r="J214" s="106">
        <v>58.61</v>
      </c>
      <c r="K214" s="111">
        <v>45.42</v>
      </c>
      <c r="L214" s="105">
        <v>21000</v>
      </c>
      <c r="M214" s="105">
        <f t="shared" si="6"/>
        <v>1230810</v>
      </c>
      <c r="N214" s="102">
        <f t="shared" si="7"/>
        <v>27098.414795244385</v>
      </c>
    </row>
    <row r="215" spans="1:14">
      <c r="A215" s="102">
        <v>213</v>
      </c>
      <c r="B215" s="95">
        <v>12</v>
      </c>
      <c r="C215" s="95">
        <v>2</v>
      </c>
      <c r="D215" s="95">
        <v>2</v>
      </c>
      <c r="E215" s="95">
        <v>1402</v>
      </c>
      <c r="F215" s="103" t="s">
        <v>818</v>
      </c>
      <c r="G215" s="95" t="s">
        <v>714</v>
      </c>
      <c r="H215" s="104" t="s">
        <v>800</v>
      </c>
      <c r="I215" s="105" t="s">
        <v>801</v>
      </c>
      <c r="J215" s="106">
        <v>58.61</v>
      </c>
      <c r="K215" s="111">
        <v>45.42</v>
      </c>
      <c r="L215" s="105">
        <v>21000</v>
      </c>
      <c r="M215" s="105">
        <f t="shared" si="6"/>
        <v>1230810</v>
      </c>
      <c r="N215" s="102">
        <f t="shared" si="7"/>
        <v>27098.414795244385</v>
      </c>
    </row>
    <row r="216" spans="1:14">
      <c r="A216" s="102">
        <v>214</v>
      </c>
      <c r="B216" s="95">
        <v>12</v>
      </c>
      <c r="C216" s="95">
        <v>2</v>
      </c>
      <c r="D216" s="95">
        <v>2</v>
      </c>
      <c r="E216" s="95">
        <v>1403</v>
      </c>
      <c r="F216" s="103" t="s">
        <v>818</v>
      </c>
      <c r="G216" s="95" t="s">
        <v>714</v>
      </c>
      <c r="H216" s="104" t="s">
        <v>803</v>
      </c>
      <c r="I216" s="105" t="s">
        <v>801</v>
      </c>
      <c r="J216" s="106">
        <v>58.61</v>
      </c>
      <c r="K216" s="111">
        <v>45.42</v>
      </c>
      <c r="L216" s="105">
        <v>21000</v>
      </c>
      <c r="M216" s="105">
        <f t="shared" si="6"/>
        <v>1230810</v>
      </c>
      <c r="N216" s="102">
        <f t="shared" si="7"/>
        <v>27098.414795244385</v>
      </c>
    </row>
    <row r="217" spans="1:14">
      <c r="A217" s="102">
        <v>215</v>
      </c>
      <c r="B217" s="95">
        <v>12</v>
      </c>
      <c r="C217" s="95">
        <v>3</v>
      </c>
      <c r="D217" s="95">
        <v>1</v>
      </c>
      <c r="E217" s="95">
        <v>202</v>
      </c>
      <c r="F217" s="103" t="s">
        <v>819</v>
      </c>
      <c r="G217" s="95" t="s">
        <v>714</v>
      </c>
      <c r="H217" s="104" t="s">
        <v>787</v>
      </c>
      <c r="I217" s="108" t="s">
        <v>716</v>
      </c>
      <c r="J217" s="106">
        <v>59.1</v>
      </c>
      <c r="K217" s="110">
        <v>45.19</v>
      </c>
      <c r="L217" s="105">
        <v>21000</v>
      </c>
      <c r="M217" s="105">
        <f>L217*J217</f>
        <v>1241100</v>
      </c>
      <c r="N217" s="102">
        <f t="shared" si="7"/>
        <v>27464.040716972784</v>
      </c>
    </row>
    <row r="218" spans="1:14">
      <c r="A218" s="102">
        <v>216</v>
      </c>
      <c r="B218" s="95">
        <v>12</v>
      </c>
      <c r="C218" s="95">
        <v>3</v>
      </c>
      <c r="D218" s="95">
        <v>1</v>
      </c>
      <c r="E218" s="95">
        <v>606</v>
      </c>
      <c r="F218" s="103" t="s">
        <v>820</v>
      </c>
      <c r="G218" s="95" t="s">
        <v>714</v>
      </c>
      <c r="H218" s="104" t="s">
        <v>787</v>
      </c>
      <c r="I218" s="108" t="s">
        <v>716</v>
      </c>
      <c r="J218" s="106">
        <v>59.31</v>
      </c>
      <c r="K218" s="110">
        <v>45.35</v>
      </c>
      <c r="L218" s="105">
        <v>21000</v>
      </c>
      <c r="M218" s="105">
        <f>L218*J218</f>
        <v>1245510</v>
      </c>
      <c r="N218" s="102">
        <f t="shared" si="7"/>
        <v>27464.388092613008</v>
      </c>
    </row>
    <row r="219" spans="1:14">
      <c r="A219" s="102">
        <v>217</v>
      </c>
      <c r="B219" s="95">
        <v>12</v>
      </c>
      <c r="C219" s="95">
        <v>3</v>
      </c>
      <c r="D219" s="95">
        <v>1</v>
      </c>
      <c r="E219" s="95">
        <v>904</v>
      </c>
      <c r="F219" s="103" t="s">
        <v>821</v>
      </c>
      <c r="G219" s="95" t="s">
        <v>714</v>
      </c>
      <c r="H219" s="104" t="s">
        <v>787</v>
      </c>
      <c r="I219" s="108" t="s">
        <v>716</v>
      </c>
      <c r="J219" s="106">
        <v>59.55</v>
      </c>
      <c r="K219" s="110">
        <v>45.53</v>
      </c>
      <c r="L219" s="105">
        <v>21000</v>
      </c>
      <c r="M219" s="105">
        <f>L219*J219</f>
        <v>1250550</v>
      </c>
      <c r="N219" s="102">
        <f t="shared" si="7"/>
        <v>27466.505600702832</v>
      </c>
    </row>
    <row r="220" spans="1:14">
      <c r="A220" s="102">
        <v>218</v>
      </c>
      <c r="B220" s="95">
        <v>12</v>
      </c>
      <c r="C220" s="95">
        <v>3</v>
      </c>
      <c r="D220" s="95">
        <v>1</v>
      </c>
      <c r="E220" s="95">
        <v>2003</v>
      </c>
      <c r="F220" s="103" t="s">
        <v>822</v>
      </c>
      <c r="G220" s="95" t="s">
        <v>714</v>
      </c>
      <c r="H220" s="104" t="s">
        <v>791</v>
      </c>
      <c r="I220" s="105" t="s">
        <v>716</v>
      </c>
      <c r="J220" s="106">
        <v>59.55</v>
      </c>
      <c r="K220" s="111">
        <v>45.53</v>
      </c>
      <c r="L220" s="105">
        <v>21000</v>
      </c>
      <c r="M220" s="105">
        <f t="shared" ref="M220:M269" si="8">L220*J220</f>
        <v>1250550</v>
      </c>
      <c r="N220" s="102">
        <f t="shared" si="7"/>
        <v>27466.505600702832</v>
      </c>
    </row>
    <row r="221" spans="1:14">
      <c r="A221" s="102">
        <v>219</v>
      </c>
      <c r="B221" s="95">
        <v>12</v>
      </c>
      <c r="C221" s="95">
        <v>3</v>
      </c>
      <c r="D221" s="95">
        <v>1</v>
      </c>
      <c r="E221" s="95">
        <v>2004</v>
      </c>
      <c r="F221" s="103" t="s">
        <v>822</v>
      </c>
      <c r="G221" s="95" t="s">
        <v>714</v>
      </c>
      <c r="H221" s="104" t="s">
        <v>787</v>
      </c>
      <c r="I221" s="105" t="s">
        <v>716</v>
      </c>
      <c r="J221" s="106">
        <v>59.55</v>
      </c>
      <c r="K221" s="111">
        <v>45.53</v>
      </c>
      <c r="L221" s="105">
        <v>21000</v>
      </c>
      <c r="M221" s="105">
        <f t="shared" si="8"/>
        <v>1250550</v>
      </c>
      <c r="N221" s="102">
        <f t="shared" si="7"/>
        <v>27466.505600702832</v>
      </c>
    </row>
    <row r="222" spans="1:14" ht="14.4">
      <c r="A222" s="102">
        <v>220</v>
      </c>
      <c r="B222" s="95">
        <v>12</v>
      </c>
      <c r="C222" s="95">
        <v>3</v>
      </c>
      <c r="D222" s="95">
        <v>1</v>
      </c>
      <c r="E222" s="95">
        <v>2005</v>
      </c>
      <c r="F222" s="103" t="s">
        <v>823</v>
      </c>
      <c r="G222" s="95" t="s">
        <v>714</v>
      </c>
      <c r="H222" s="104" t="s">
        <v>791</v>
      </c>
      <c r="I222" s="105" t="s">
        <v>716</v>
      </c>
      <c r="J222" s="106">
        <v>59.55</v>
      </c>
      <c r="K222" s="111">
        <v>45.53</v>
      </c>
      <c r="L222" s="105">
        <v>21000</v>
      </c>
      <c r="M222" s="105">
        <f t="shared" si="8"/>
        <v>1250550</v>
      </c>
      <c r="N222" s="102">
        <f t="shared" si="7"/>
        <v>27466.505600702832</v>
      </c>
    </row>
    <row r="223" spans="1:14" ht="14.4">
      <c r="A223" s="102">
        <v>221</v>
      </c>
      <c r="B223" s="95">
        <v>12</v>
      </c>
      <c r="C223" s="95">
        <v>3</v>
      </c>
      <c r="D223" s="95">
        <v>1</v>
      </c>
      <c r="E223" s="95">
        <v>2006</v>
      </c>
      <c r="F223" s="103" t="s">
        <v>823</v>
      </c>
      <c r="G223" s="95" t="s">
        <v>714</v>
      </c>
      <c r="H223" s="104" t="s">
        <v>787</v>
      </c>
      <c r="I223" s="105" t="s">
        <v>716</v>
      </c>
      <c r="J223" s="106">
        <v>59.3</v>
      </c>
      <c r="K223" s="111">
        <v>45.34</v>
      </c>
      <c r="L223" s="105">
        <v>21000</v>
      </c>
      <c r="M223" s="105">
        <f t="shared" si="8"/>
        <v>1245300</v>
      </c>
      <c r="N223" s="102">
        <f t="shared" si="7"/>
        <v>27465.813850904276</v>
      </c>
    </row>
    <row r="224" spans="1:14">
      <c r="A224" s="102">
        <v>222</v>
      </c>
      <c r="B224" s="95">
        <v>12</v>
      </c>
      <c r="C224" s="95">
        <v>3</v>
      </c>
      <c r="D224" s="95">
        <v>2</v>
      </c>
      <c r="E224" s="95">
        <v>302</v>
      </c>
      <c r="F224" s="103" t="s">
        <v>824</v>
      </c>
      <c r="G224" s="95" t="s">
        <v>714</v>
      </c>
      <c r="H224" s="104" t="s">
        <v>800</v>
      </c>
      <c r="I224" s="105" t="s">
        <v>801</v>
      </c>
      <c r="J224" s="106">
        <v>60.03</v>
      </c>
      <c r="K224" s="111">
        <v>45.37</v>
      </c>
      <c r="L224" s="105">
        <v>21000</v>
      </c>
      <c r="M224" s="105">
        <f t="shared" si="8"/>
        <v>1260630</v>
      </c>
      <c r="N224" s="102">
        <f t="shared" si="7"/>
        <v>27785.541106458015</v>
      </c>
    </row>
    <row r="225" spans="1:14">
      <c r="A225" s="102">
        <v>223</v>
      </c>
      <c r="B225" s="95">
        <v>12</v>
      </c>
      <c r="C225" s="95">
        <v>3</v>
      </c>
      <c r="D225" s="95">
        <v>2</v>
      </c>
      <c r="E225" s="95">
        <v>303</v>
      </c>
      <c r="F225" s="103" t="s">
        <v>824</v>
      </c>
      <c r="G225" s="95" t="s">
        <v>714</v>
      </c>
      <c r="H225" s="104" t="s">
        <v>803</v>
      </c>
      <c r="I225" s="105" t="s">
        <v>801</v>
      </c>
      <c r="J225" s="106">
        <v>60.03</v>
      </c>
      <c r="K225" s="111">
        <v>45.37</v>
      </c>
      <c r="L225" s="105">
        <v>21000</v>
      </c>
      <c r="M225" s="105">
        <f t="shared" si="8"/>
        <v>1260630</v>
      </c>
      <c r="N225" s="102">
        <f t="shared" si="7"/>
        <v>27785.541106458015</v>
      </c>
    </row>
    <row r="226" spans="1:14">
      <c r="A226" s="102">
        <v>224</v>
      </c>
      <c r="B226" s="95">
        <v>12</v>
      </c>
      <c r="C226" s="95">
        <v>3</v>
      </c>
      <c r="D226" s="95">
        <v>2</v>
      </c>
      <c r="E226" s="95">
        <v>402</v>
      </c>
      <c r="F226" s="103" t="s">
        <v>825</v>
      </c>
      <c r="G226" s="95" t="s">
        <v>714</v>
      </c>
      <c r="H226" s="104" t="s">
        <v>800</v>
      </c>
      <c r="I226" s="105" t="s">
        <v>801</v>
      </c>
      <c r="J226" s="106">
        <v>60.1</v>
      </c>
      <c r="K226" s="111">
        <v>45.42</v>
      </c>
      <c r="L226" s="105">
        <v>21000</v>
      </c>
      <c r="M226" s="105">
        <f t="shared" si="8"/>
        <v>1262100</v>
      </c>
      <c r="N226" s="102">
        <f t="shared" si="7"/>
        <v>27787.318361955084</v>
      </c>
    </row>
    <row r="227" spans="1:14">
      <c r="A227" s="102">
        <v>225</v>
      </c>
      <c r="B227" s="95">
        <v>12</v>
      </c>
      <c r="C227" s="95">
        <v>3</v>
      </c>
      <c r="D227" s="95">
        <v>2</v>
      </c>
      <c r="E227" s="95">
        <v>403</v>
      </c>
      <c r="F227" s="103" t="s">
        <v>825</v>
      </c>
      <c r="G227" s="95" t="s">
        <v>714</v>
      </c>
      <c r="H227" s="104" t="s">
        <v>803</v>
      </c>
      <c r="I227" s="105" t="s">
        <v>801</v>
      </c>
      <c r="J227" s="106">
        <v>60.1</v>
      </c>
      <c r="K227" s="111">
        <v>45.42</v>
      </c>
      <c r="L227" s="105">
        <v>21000</v>
      </c>
      <c r="M227" s="105">
        <f t="shared" si="8"/>
        <v>1262100</v>
      </c>
      <c r="N227" s="102">
        <f t="shared" si="7"/>
        <v>27787.318361955084</v>
      </c>
    </row>
    <row r="228" spans="1:14">
      <c r="A228" s="102">
        <v>226</v>
      </c>
      <c r="B228" s="95">
        <v>12</v>
      </c>
      <c r="C228" s="95">
        <v>3</v>
      </c>
      <c r="D228" s="95">
        <v>2</v>
      </c>
      <c r="E228" s="95">
        <v>502</v>
      </c>
      <c r="F228" s="103" t="s">
        <v>826</v>
      </c>
      <c r="G228" s="95" t="s">
        <v>714</v>
      </c>
      <c r="H228" s="104" t="s">
        <v>800</v>
      </c>
      <c r="I228" s="105" t="s">
        <v>801</v>
      </c>
      <c r="J228" s="106">
        <v>60.1</v>
      </c>
      <c r="K228" s="111">
        <v>45.42</v>
      </c>
      <c r="L228" s="105">
        <v>21000</v>
      </c>
      <c r="M228" s="105">
        <f t="shared" si="8"/>
        <v>1262100</v>
      </c>
      <c r="N228" s="102">
        <f t="shared" si="7"/>
        <v>27787.318361955084</v>
      </c>
    </row>
    <row r="229" spans="1:14">
      <c r="A229" s="102">
        <v>227</v>
      </c>
      <c r="B229" s="95">
        <v>12</v>
      </c>
      <c r="C229" s="95">
        <v>3</v>
      </c>
      <c r="D229" s="95">
        <v>2</v>
      </c>
      <c r="E229" s="95">
        <v>503</v>
      </c>
      <c r="F229" s="103" t="s">
        <v>826</v>
      </c>
      <c r="G229" s="95" t="s">
        <v>714</v>
      </c>
      <c r="H229" s="104" t="s">
        <v>803</v>
      </c>
      <c r="I229" s="105" t="s">
        <v>801</v>
      </c>
      <c r="J229" s="106">
        <v>60.1</v>
      </c>
      <c r="K229" s="111">
        <v>45.42</v>
      </c>
      <c r="L229" s="105">
        <v>21000</v>
      </c>
      <c r="M229" s="105">
        <f t="shared" si="8"/>
        <v>1262100</v>
      </c>
      <c r="N229" s="102">
        <f t="shared" si="7"/>
        <v>27787.318361955084</v>
      </c>
    </row>
    <row r="230" spans="1:14">
      <c r="A230" s="102">
        <v>228</v>
      </c>
      <c r="B230" s="95">
        <v>12</v>
      </c>
      <c r="C230" s="95">
        <v>3</v>
      </c>
      <c r="D230" s="95">
        <v>2</v>
      </c>
      <c r="E230" s="95">
        <v>602</v>
      </c>
      <c r="F230" s="103" t="s">
        <v>827</v>
      </c>
      <c r="G230" s="95" t="s">
        <v>714</v>
      </c>
      <c r="H230" s="104" t="s">
        <v>800</v>
      </c>
      <c r="I230" s="105" t="s">
        <v>801</v>
      </c>
      <c r="J230" s="106">
        <v>60.1</v>
      </c>
      <c r="K230" s="111">
        <v>45.42</v>
      </c>
      <c r="L230" s="105">
        <v>21000</v>
      </c>
      <c r="M230" s="105">
        <f t="shared" si="8"/>
        <v>1262100</v>
      </c>
      <c r="N230" s="102">
        <f t="shared" si="7"/>
        <v>27787.318361955084</v>
      </c>
    </row>
    <row r="231" spans="1:14">
      <c r="A231" s="102">
        <v>229</v>
      </c>
      <c r="B231" s="95">
        <v>12</v>
      </c>
      <c r="C231" s="95">
        <v>3</v>
      </c>
      <c r="D231" s="95">
        <v>2</v>
      </c>
      <c r="E231" s="95">
        <v>603</v>
      </c>
      <c r="F231" s="103" t="s">
        <v>827</v>
      </c>
      <c r="G231" s="95" t="s">
        <v>714</v>
      </c>
      <c r="H231" s="104" t="s">
        <v>803</v>
      </c>
      <c r="I231" s="105" t="s">
        <v>801</v>
      </c>
      <c r="J231" s="106">
        <v>60.1</v>
      </c>
      <c r="K231" s="111">
        <v>45.42</v>
      </c>
      <c r="L231" s="105">
        <v>21000</v>
      </c>
      <c r="M231" s="105">
        <f t="shared" si="8"/>
        <v>1262100</v>
      </c>
      <c r="N231" s="102">
        <f t="shared" si="7"/>
        <v>27787.318361955084</v>
      </c>
    </row>
    <row r="232" spans="1:14">
      <c r="A232" s="102">
        <v>230</v>
      </c>
      <c r="B232" s="95">
        <v>12</v>
      </c>
      <c r="C232" s="95">
        <v>3</v>
      </c>
      <c r="D232" s="95">
        <v>2</v>
      </c>
      <c r="E232" s="95">
        <v>702</v>
      </c>
      <c r="F232" s="103" t="s">
        <v>828</v>
      </c>
      <c r="G232" s="95" t="s">
        <v>714</v>
      </c>
      <c r="H232" s="104" t="s">
        <v>800</v>
      </c>
      <c r="I232" s="105" t="s">
        <v>801</v>
      </c>
      <c r="J232" s="106">
        <v>60.1</v>
      </c>
      <c r="K232" s="111">
        <v>45.42</v>
      </c>
      <c r="L232" s="105">
        <v>21000</v>
      </c>
      <c r="M232" s="105">
        <f t="shared" si="8"/>
        <v>1262100</v>
      </c>
      <c r="N232" s="102">
        <f t="shared" si="7"/>
        <v>27787.318361955084</v>
      </c>
    </row>
    <row r="233" spans="1:14">
      <c r="A233" s="102">
        <v>231</v>
      </c>
      <c r="B233" s="95">
        <v>12</v>
      </c>
      <c r="C233" s="95">
        <v>3</v>
      </c>
      <c r="D233" s="95">
        <v>2</v>
      </c>
      <c r="E233" s="95">
        <v>703</v>
      </c>
      <c r="F233" s="103" t="s">
        <v>828</v>
      </c>
      <c r="G233" s="95" t="s">
        <v>714</v>
      </c>
      <c r="H233" s="104" t="s">
        <v>803</v>
      </c>
      <c r="I233" s="105" t="s">
        <v>801</v>
      </c>
      <c r="J233" s="106">
        <v>60.1</v>
      </c>
      <c r="K233" s="111">
        <v>45.42</v>
      </c>
      <c r="L233" s="105">
        <v>21000</v>
      </c>
      <c r="M233" s="105">
        <f t="shared" si="8"/>
        <v>1262100</v>
      </c>
      <c r="N233" s="102">
        <f t="shared" si="7"/>
        <v>27787.318361955084</v>
      </c>
    </row>
    <row r="234" spans="1:14">
      <c r="A234" s="102">
        <v>232</v>
      </c>
      <c r="B234" s="95">
        <v>12</v>
      </c>
      <c r="C234" s="95">
        <v>3</v>
      </c>
      <c r="D234" s="95">
        <v>2</v>
      </c>
      <c r="E234" s="95">
        <v>802</v>
      </c>
      <c r="F234" s="103" t="s">
        <v>829</v>
      </c>
      <c r="G234" s="95" t="s">
        <v>714</v>
      </c>
      <c r="H234" s="104" t="s">
        <v>800</v>
      </c>
      <c r="I234" s="105" t="s">
        <v>801</v>
      </c>
      <c r="J234" s="106">
        <v>60.1</v>
      </c>
      <c r="K234" s="111">
        <v>45.42</v>
      </c>
      <c r="L234" s="105">
        <v>21000</v>
      </c>
      <c r="M234" s="105">
        <f t="shared" si="8"/>
        <v>1262100</v>
      </c>
      <c r="N234" s="102">
        <f t="shared" si="7"/>
        <v>27787.318361955084</v>
      </c>
    </row>
    <row r="235" spans="1:14">
      <c r="A235" s="102">
        <v>233</v>
      </c>
      <c r="B235" s="95">
        <v>12</v>
      </c>
      <c r="C235" s="95">
        <v>3</v>
      </c>
      <c r="D235" s="95">
        <v>2</v>
      </c>
      <c r="E235" s="95">
        <v>803</v>
      </c>
      <c r="F235" s="103" t="s">
        <v>829</v>
      </c>
      <c r="G235" s="95" t="s">
        <v>714</v>
      </c>
      <c r="H235" s="104" t="s">
        <v>803</v>
      </c>
      <c r="I235" s="105" t="s">
        <v>801</v>
      </c>
      <c r="J235" s="106">
        <v>60.1</v>
      </c>
      <c r="K235" s="111">
        <v>45.42</v>
      </c>
      <c r="L235" s="105">
        <v>21000</v>
      </c>
      <c r="M235" s="105">
        <f t="shared" si="8"/>
        <v>1262100</v>
      </c>
      <c r="N235" s="102">
        <f t="shared" si="7"/>
        <v>27787.318361955084</v>
      </c>
    </row>
    <row r="236" spans="1:14">
      <c r="A236" s="102">
        <v>234</v>
      </c>
      <c r="B236" s="95">
        <v>12</v>
      </c>
      <c r="C236" s="95">
        <v>3</v>
      </c>
      <c r="D236" s="95">
        <v>2</v>
      </c>
      <c r="E236" s="95">
        <v>902</v>
      </c>
      <c r="F236" s="103" t="s">
        <v>830</v>
      </c>
      <c r="G236" s="95" t="s">
        <v>714</v>
      </c>
      <c r="H236" s="104" t="s">
        <v>800</v>
      </c>
      <c r="I236" s="105" t="s">
        <v>801</v>
      </c>
      <c r="J236" s="106">
        <v>60.1</v>
      </c>
      <c r="K236" s="111">
        <v>45.42</v>
      </c>
      <c r="L236" s="105">
        <v>21000</v>
      </c>
      <c r="M236" s="105">
        <f t="shared" si="8"/>
        <v>1262100</v>
      </c>
      <c r="N236" s="102">
        <f t="shared" si="7"/>
        <v>27787.318361955084</v>
      </c>
    </row>
    <row r="237" spans="1:14">
      <c r="A237" s="102">
        <v>235</v>
      </c>
      <c r="B237" s="95">
        <v>12</v>
      </c>
      <c r="C237" s="95">
        <v>3</v>
      </c>
      <c r="D237" s="95">
        <v>2</v>
      </c>
      <c r="E237" s="95">
        <v>903</v>
      </c>
      <c r="F237" s="103" t="s">
        <v>830</v>
      </c>
      <c r="G237" s="95" t="s">
        <v>714</v>
      </c>
      <c r="H237" s="104" t="s">
        <v>803</v>
      </c>
      <c r="I237" s="105" t="s">
        <v>801</v>
      </c>
      <c r="J237" s="106">
        <v>60.1</v>
      </c>
      <c r="K237" s="111">
        <v>45.42</v>
      </c>
      <c r="L237" s="105">
        <v>21000</v>
      </c>
      <c r="M237" s="105">
        <f t="shared" si="8"/>
        <v>1262100</v>
      </c>
      <c r="N237" s="102">
        <f t="shared" si="7"/>
        <v>27787.318361955084</v>
      </c>
    </row>
    <row r="238" spans="1:14">
      <c r="A238" s="102">
        <v>236</v>
      </c>
      <c r="B238" s="95">
        <v>12</v>
      </c>
      <c r="C238" s="95">
        <v>3</v>
      </c>
      <c r="D238" s="95">
        <v>2</v>
      </c>
      <c r="E238" s="95">
        <v>1003</v>
      </c>
      <c r="F238" s="103" t="s">
        <v>831</v>
      </c>
      <c r="G238" s="95" t="s">
        <v>714</v>
      </c>
      <c r="H238" s="104" t="s">
        <v>803</v>
      </c>
      <c r="I238" s="105" t="s">
        <v>801</v>
      </c>
      <c r="J238" s="106">
        <v>60.1</v>
      </c>
      <c r="K238" s="111">
        <v>45.42</v>
      </c>
      <c r="L238" s="105">
        <v>21000</v>
      </c>
      <c r="M238" s="105">
        <f t="shared" si="8"/>
        <v>1262100</v>
      </c>
      <c r="N238" s="102">
        <f t="shared" si="7"/>
        <v>27787.318361955084</v>
      </c>
    </row>
    <row r="239" spans="1:14">
      <c r="A239" s="102">
        <v>237</v>
      </c>
      <c r="B239" s="95">
        <v>12</v>
      </c>
      <c r="C239" s="95">
        <v>3</v>
      </c>
      <c r="D239" s="95">
        <v>2</v>
      </c>
      <c r="E239" s="95">
        <v>1102</v>
      </c>
      <c r="F239" s="103" t="s">
        <v>832</v>
      </c>
      <c r="G239" s="95" t="s">
        <v>714</v>
      </c>
      <c r="H239" s="104" t="s">
        <v>800</v>
      </c>
      <c r="I239" s="105" t="s">
        <v>801</v>
      </c>
      <c r="J239" s="106">
        <v>60.1</v>
      </c>
      <c r="K239" s="111">
        <v>45.42</v>
      </c>
      <c r="L239" s="105">
        <v>21000</v>
      </c>
      <c r="M239" s="105">
        <f t="shared" si="8"/>
        <v>1262100</v>
      </c>
      <c r="N239" s="102">
        <f t="shared" si="7"/>
        <v>27787.318361955084</v>
      </c>
    </row>
    <row r="240" spans="1:14">
      <c r="A240" s="102">
        <v>238</v>
      </c>
      <c r="B240" s="95">
        <v>12</v>
      </c>
      <c r="C240" s="95">
        <v>3</v>
      </c>
      <c r="D240" s="95">
        <v>2</v>
      </c>
      <c r="E240" s="95">
        <v>1103</v>
      </c>
      <c r="F240" s="103" t="s">
        <v>832</v>
      </c>
      <c r="G240" s="95" t="s">
        <v>714</v>
      </c>
      <c r="H240" s="104" t="s">
        <v>803</v>
      </c>
      <c r="I240" s="105" t="s">
        <v>801</v>
      </c>
      <c r="J240" s="106">
        <v>60.1</v>
      </c>
      <c r="K240" s="111">
        <v>45.42</v>
      </c>
      <c r="L240" s="105">
        <v>21000</v>
      </c>
      <c r="M240" s="105">
        <f t="shared" si="8"/>
        <v>1262100</v>
      </c>
      <c r="N240" s="102">
        <f t="shared" si="7"/>
        <v>27787.318361955084</v>
      </c>
    </row>
    <row r="241" spans="1:14">
      <c r="A241" s="102">
        <v>239</v>
      </c>
      <c r="B241" s="95">
        <v>12</v>
      </c>
      <c r="C241" s="95">
        <v>3</v>
      </c>
      <c r="D241" s="95">
        <v>2</v>
      </c>
      <c r="E241" s="95">
        <v>1104</v>
      </c>
      <c r="F241" s="103" t="s">
        <v>832</v>
      </c>
      <c r="G241" s="95" t="s">
        <v>714</v>
      </c>
      <c r="H241" s="104" t="s">
        <v>833</v>
      </c>
      <c r="I241" s="108" t="s">
        <v>801</v>
      </c>
      <c r="J241" s="106">
        <v>62.23</v>
      </c>
      <c r="K241" s="110">
        <v>47.03</v>
      </c>
      <c r="L241" s="105">
        <v>21000</v>
      </c>
      <c r="M241" s="105">
        <f>L241*J241</f>
        <v>1306830</v>
      </c>
      <c r="N241" s="102">
        <f t="shared" si="7"/>
        <v>27787.157133744418</v>
      </c>
    </row>
    <row r="242" spans="1:14">
      <c r="A242" s="102">
        <v>240</v>
      </c>
      <c r="B242" s="95">
        <v>12</v>
      </c>
      <c r="C242" s="95">
        <v>3</v>
      </c>
      <c r="D242" s="95">
        <v>2</v>
      </c>
      <c r="E242" s="95">
        <v>1202</v>
      </c>
      <c r="F242" s="103" t="s">
        <v>834</v>
      </c>
      <c r="G242" s="95" t="s">
        <v>714</v>
      </c>
      <c r="H242" s="104" t="s">
        <v>800</v>
      </c>
      <c r="I242" s="105" t="s">
        <v>801</v>
      </c>
      <c r="J242" s="106">
        <v>60.1</v>
      </c>
      <c r="K242" s="111">
        <v>45.42</v>
      </c>
      <c r="L242" s="105">
        <v>21000</v>
      </c>
      <c r="M242" s="105">
        <f t="shared" si="8"/>
        <v>1262100</v>
      </c>
      <c r="N242" s="102">
        <f t="shared" si="7"/>
        <v>27787.318361955084</v>
      </c>
    </row>
    <row r="243" spans="1:14">
      <c r="A243" s="102">
        <v>241</v>
      </c>
      <c r="B243" s="95">
        <v>12</v>
      </c>
      <c r="C243" s="95">
        <v>3</v>
      </c>
      <c r="D243" s="95">
        <v>2</v>
      </c>
      <c r="E243" s="95">
        <v>1203</v>
      </c>
      <c r="F243" s="103" t="s">
        <v>834</v>
      </c>
      <c r="G243" s="95" t="s">
        <v>714</v>
      </c>
      <c r="H243" s="104" t="s">
        <v>803</v>
      </c>
      <c r="I243" s="105" t="s">
        <v>801</v>
      </c>
      <c r="J243" s="106">
        <v>60.1</v>
      </c>
      <c r="K243" s="111">
        <v>45.42</v>
      </c>
      <c r="L243" s="105">
        <v>21000</v>
      </c>
      <c r="M243" s="105">
        <f t="shared" si="8"/>
        <v>1262100</v>
      </c>
      <c r="N243" s="102">
        <f t="shared" si="7"/>
        <v>27787.318361955084</v>
      </c>
    </row>
    <row r="244" spans="1:14">
      <c r="A244" s="102">
        <v>242</v>
      </c>
      <c r="B244" s="95">
        <v>12</v>
      </c>
      <c r="C244" s="95">
        <v>3</v>
      </c>
      <c r="D244" s="95">
        <v>2</v>
      </c>
      <c r="E244" s="95">
        <v>1302</v>
      </c>
      <c r="F244" s="103" t="s">
        <v>835</v>
      </c>
      <c r="G244" s="95" t="s">
        <v>714</v>
      </c>
      <c r="H244" s="104" t="s">
        <v>800</v>
      </c>
      <c r="I244" s="105" t="s">
        <v>801</v>
      </c>
      <c r="J244" s="106">
        <v>60.1</v>
      </c>
      <c r="K244" s="111">
        <v>45.42</v>
      </c>
      <c r="L244" s="105">
        <v>21000</v>
      </c>
      <c r="M244" s="105">
        <f t="shared" si="8"/>
        <v>1262100</v>
      </c>
      <c r="N244" s="102">
        <f t="shared" si="7"/>
        <v>27787.318361955084</v>
      </c>
    </row>
    <row r="245" spans="1:14">
      <c r="A245" s="102">
        <v>243</v>
      </c>
      <c r="B245" s="95">
        <v>12</v>
      </c>
      <c r="C245" s="95">
        <v>3</v>
      </c>
      <c r="D245" s="95">
        <v>2</v>
      </c>
      <c r="E245" s="95">
        <v>1303</v>
      </c>
      <c r="F245" s="103" t="s">
        <v>835</v>
      </c>
      <c r="G245" s="95" t="s">
        <v>714</v>
      </c>
      <c r="H245" s="104" t="s">
        <v>803</v>
      </c>
      <c r="I245" s="105" t="s">
        <v>801</v>
      </c>
      <c r="J245" s="106">
        <v>60.1</v>
      </c>
      <c r="K245" s="111">
        <v>45.42</v>
      </c>
      <c r="L245" s="105">
        <v>21000</v>
      </c>
      <c r="M245" s="105">
        <f t="shared" si="8"/>
        <v>1262100</v>
      </c>
      <c r="N245" s="102">
        <f t="shared" si="7"/>
        <v>27787.318361955084</v>
      </c>
    </row>
    <row r="246" spans="1:14">
      <c r="A246" s="102">
        <v>244</v>
      </c>
      <c r="B246" s="95">
        <v>17</v>
      </c>
      <c r="C246" s="95">
        <v>1</v>
      </c>
      <c r="D246" s="95">
        <v>1</v>
      </c>
      <c r="E246" s="95">
        <v>402</v>
      </c>
      <c r="F246" s="103" t="s">
        <v>836</v>
      </c>
      <c r="G246" s="95" t="s">
        <v>714</v>
      </c>
      <c r="H246" s="104" t="s">
        <v>787</v>
      </c>
      <c r="I246" s="108" t="s">
        <v>716</v>
      </c>
      <c r="J246" s="106">
        <v>60.12</v>
      </c>
      <c r="K246" s="107">
        <v>45.37</v>
      </c>
      <c r="L246" s="105">
        <v>21000</v>
      </c>
      <c r="M246" s="105">
        <f t="shared" si="8"/>
        <v>1262520</v>
      </c>
      <c r="N246" s="102">
        <f t="shared" si="7"/>
        <v>27827.198589376243</v>
      </c>
    </row>
    <row r="247" spans="1:14">
      <c r="A247" s="102">
        <v>245</v>
      </c>
      <c r="B247" s="95">
        <v>17</v>
      </c>
      <c r="C247" s="95">
        <v>1</v>
      </c>
      <c r="D247" s="95">
        <v>1</v>
      </c>
      <c r="E247" s="95">
        <v>602</v>
      </c>
      <c r="F247" s="103" t="s">
        <v>820</v>
      </c>
      <c r="G247" s="95" t="s">
        <v>714</v>
      </c>
      <c r="H247" s="104" t="s">
        <v>787</v>
      </c>
      <c r="I247" s="108" t="s">
        <v>716</v>
      </c>
      <c r="J247" s="106">
        <v>60.34</v>
      </c>
      <c r="K247" s="107">
        <v>45.53</v>
      </c>
      <c r="L247" s="105">
        <v>21000</v>
      </c>
      <c r="M247" s="105">
        <f t="shared" si="8"/>
        <v>1267140</v>
      </c>
      <c r="N247" s="102">
        <f t="shared" si="7"/>
        <v>27830.88073797496</v>
      </c>
    </row>
    <row r="248" spans="1:14">
      <c r="A248" s="102">
        <v>246</v>
      </c>
      <c r="B248" s="95">
        <v>17</v>
      </c>
      <c r="C248" s="95">
        <v>1</v>
      </c>
      <c r="D248" s="95">
        <v>2</v>
      </c>
      <c r="E248" s="95">
        <v>202</v>
      </c>
      <c r="F248" s="103" t="s">
        <v>837</v>
      </c>
      <c r="G248" s="95" t="s">
        <v>714</v>
      </c>
      <c r="H248" s="104" t="s">
        <v>800</v>
      </c>
      <c r="I248" s="105" t="s">
        <v>801</v>
      </c>
      <c r="J248" s="106">
        <v>62.05</v>
      </c>
      <c r="K248" s="107">
        <v>47.42</v>
      </c>
      <c r="L248" s="105">
        <v>21000</v>
      </c>
      <c r="M248" s="105">
        <f t="shared" si="8"/>
        <v>1303050</v>
      </c>
      <c r="N248" s="102">
        <f t="shared" si="7"/>
        <v>27478.911851539433</v>
      </c>
    </row>
    <row r="249" spans="1:14">
      <c r="A249" s="102">
        <v>247</v>
      </c>
      <c r="B249" s="95">
        <v>17</v>
      </c>
      <c r="C249" s="95">
        <v>1</v>
      </c>
      <c r="D249" s="95">
        <v>2</v>
      </c>
      <c r="E249" s="95">
        <v>203</v>
      </c>
      <c r="F249" s="103" t="s">
        <v>837</v>
      </c>
      <c r="G249" s="95" t="s">
        <v>714</v>
      </c>
      <c r="H249" s="104" t="s">
        <v>803</v>
      </c>
      <c r="I249" s="105" t="s">
        <v>801</v>
      </c>
      <c r="J249" s="106">
        <v>59.37</v>
      </c>
      <c r="K249" s="107">
        <v>45.37</v>
      </c>
      <c r="L249" s="105">
        <v>21000</v>
      </c>
      <c r="M249" s="105">
        <f t="shared" si="8"/>
        <v>1246770</v>
      </c>
      <c r="N249" s="102">
        <f t="shared" si="7"/>
        <v>27480.052898391008</v>
      </c>
    </row>
    <row r="250" spans="1:14">
      <c r="A250" s="102">
        <v>248</v>
      </c>
      <c r="B250" s="95">
        <v>17</v>
      </c>
      <c r="C250" s="95">
        <v>1</v>
      </c>
      <c r="D250" s="95">
        <v>2</v>
      </c>
      <c r="E250" s="95">
        <v>302</v>
      </c>
      <c r="F250" s="103" t="s">
        <v>838</v>
      </c>
      <c r="G250" s="95" t="s">
        <v>714</v>
      </c>
      <c r="H250" s="104" t="s">
        <v>800</v>
      </c>
      <c r="I250" s="105" t="s">
        <v>801</v>
      </c>
      <c r="J250" s="106">
        <v>62.05</v>
      </c>
      <c r="K250" s="107">
        <v>47.42</v>
      </c>
      <c r="L250" s="105">
        <v>21000</v>
      </c>
      <c r="M250" s="105">
        <f t="shared" si="8"/>
        <v>1303050</v>
      </c>
      <c r="N250" s="102">
        <f t="shared" si="7"/>
        <v>27478.911851539433</v>
      </c>
    </row>
    <row r="251" spans="1:14">
      <c r="A251" s="102">
        <v>249</v>
      </c>
      <c r="B251" s="95">
        <v>17</v>
      </c>
      <c r="C251" s="95">
        <v>1</v>
      </c>
      <c r="D251" s="95">
        <v>2</v>
      </c>
      <c r="E251" s="95">
        <v>303</v>
      </c>
      <c r="F251" s="103" t="s">
        <v>838</v>
      </c>
      <c r="G251" s="95" t="s">
        <v>714</v>
      </c>
      <c r="H251" s="104" t="s">
        <v>803</v>
      </c>
      <c r="I251" s="105" t="s">
        <v>801</v>
      </c>
      <c r="J251" s="106">
        <v>59.37</v>
      </c>
      <c r="K251" s="107">
        <v>45.37</v>
      </c>
      <c r="L251" s="105">
        <v>21000</v>
      </c>
      <c r="M251" s="105">
        <f t="shared" si="8"/>
        <v>1246770</v>
      </c>
      <c r="N251" s="102">
        <f t="shared" si="7"/>
        <v>27480.052898391008</v>
      </c>
    </row>
    <row r="252" spans="1:14">
      <c r="A252" s="102">
        <v>250</v>
      </c>
      <c r="B252" s="95">
        <v>17</v>
      </c>
      <c r="C252" s="95">
        <v>1</v>
      </c>
      <c r="D252" s="95">
        <v>2</v>
      </c>
      <c r="E252" s="95">
        <v>402</v>
      </c>
      <c r="F252" s="103" t="s">
        <v>839</v>
      </c>
      <c r="G252" s="95" t="s">
        <v>714</v>
      </c>
      <c r="H252" s="104" t="s">
        <v>800</v>
      </c>
      <c r="I252" s="105" t="s">
        <v>801</v>
      </c>
      <c r="J252" s="106">
        <v>59.44</v>
      </c>
      <c r="K252" s="107">
        <v>45.42</v>
      </c>
      <c r="L252" s="105">
        <v>21000</v>
      </c>
      <c r="M252" s="105">
        <f t="shared" si="8"/>
        <v>1248240</v>
      </c>
      <c r="N252" s="102">
        <f t="shared" si="7"/>
        <v>27482.166446499337</v>
      </c>
    </row>
    <row r="253" spans="1:14">
      <c r="A253" s="102">
        <v>251</v>
      </c>
      <c r="B253" s="95">
        <v>17</v>
      </c>
      <c r="C253" s="95">
        <v>1</v>
      </c>
      <c r="D253" s="95">
        <v>2</v>
      </c>
      <c r="E253" s="95">
        <v>403</v>
      </c>
      <c r="F253" s="103" t="s">
        <v>839</v>
      </c>
      <c r="G253" s="95" t="s">
        <v>714</v>
      </c>
      <c r="H253" s="104" t="s">
        <v>803</v>
      </c>
      <c r="I253" s="105" t="s">
        <v>801</v>
      </c>
      <c r="J253" s="106">
        <v>59.44</v>
      </c>
      <c r="K253" s="107">
        <v>45.42</v>
      </c>
      <c r="L253" s="105">
        <v>21000</v>
      </c>
      <c r="M253" s="105">
        <f t="shared" si="8"/>
        <v>1248240</v>
      </c>
      <c r="N253" s="102">
        <f t="shared" ref="N253:N316" si="9">M253/K253</f>
        <v>27482.166446499337</v>
      </c>
    </row>
    <row r="254" spans="1:14">
      <c r="A254" s="102">
        <v>252</v>
      </c>
      <c r="B254" s="95">
        <v>17</v>
      </c>
      <c r="C254" s="95">
        <v>1</v>
      </c>
      <c r="D254" s="95">
        <v>2</v>
      </c>
      <c r="E254" s="95">
        <v>502</v>
      </c>
      <c r="F254" s="103" t="s">
        <v>840</v>
      </c>
      <c r="G254" s="95" t="s">
        <v>714</v>
      </c>
      <c r="H254" s="104" t="s">
        <v>800</v>
      </c>
      <c r="I254" s="105" t="s">
        <v>801</v>
      </c>
      <c r="J254" s="106">
        <v>59.44</v>
      </c>
      <c r="K254" s="107">
        <v>45.42</v>
      </c>
      <c r="L254" s="105">
        <v>21000</v>
      </c>
      <c r="M254" s="105">
        <f t="shared" si="8"/>
        <v>1248240</v>
      </c>
      <c r="N254" s="102">
        <f t="shared" si="9"/>
        <v>27482.166446499337</v>
      </c>
    </row>
    <row r="255" spans="1:14">
      <c r="A255" s="102">
        <v>253</v>
      </c>
      <c r="B255" s="95">
        <v>17</v>
      </c>
      <c r="C255" s="95">
        <v>1</v>
      </c>
      <c r="D255" s="95">
        <v>2</v>
      </c>
      <c r="E255" s="95">
        <v>503</v>
      </c>
      <c r="F255" s="103" t="s">
        <v>840</v>
      </c>
      <c r="G255" s="95" t="s">
        <v>714</v>
      </c>
      <c r="H255" s="104" t="s">
        <v>803</v>
      </c>
      <c r="I255" s="105" t="s">
        <v>801</v>
      </c>
      <c r="J255" s="106">
        <v>59.44</v>
      </c>
      <c r="K255" s="107">
        <v>45.42</v>
      </c>
      <c r="L255" s="105">
        <v>21000</v>
      </c>
      <c r="M255" s="105">
        <f t="shared" si="8"/>
        <v>1248240</v>
      </c>
      <c r="N255" s="102">
        <f t="shared" si="9"/>
        <v>27482.166446499337</v>
      </c>
    </row>
    <row r="256" spans="1:14">
      <c r="A256" s="102">
        <v>254</v>
      </c>
      <c r="B256" s="95">
        <v>17</v>
      </c>
      <c r="C256" s="95">
        <v>1</v>
      </c>
      <c r="D256" s="95">
        <v>2</v>
      </c>
      <c r="E256" s="95">
        <v>602</v>
      </c>
      <c r="F256" s="103" t="s">
        <v>841</v>
      </c>
      <c r="G256" s="95" t="s">
        <v>714</v>
      </c>
      <c r="H256" s="104" t="s">
        <v>800</v>
      </c>
      <c r="I256" s="105" t="s">
        <v>801</v>
      </c>
      <c r="J256" s="106">
        <v>59.44</v>
      </c>
      <c r="K256" s="107">
        <v>45.42</v>
      </c>
      <c r="L256" s="105">
        <v>21000</v>
      </c>
      <c r="M256" s="105">
        <f t="shared" si="8"/>
        <v>1248240</v>
      </c>
      <c r="N256" s="102">
        <f t="shared" si="9"/>
        <v>27482.166446499337</v>
      </c>
    </row>
    <row r="257" spans="1:14">
      <c r="A257" s="102">
        <v>255</v>
      </c>
      <c r="B257" s="95">
        <v>17</v>
      </c>
      <c r="C257" s="95">
        <v>1</v>
      </c>
      <c r="D257" s="95">
        <v>2</v>
      </c>
      <c r="E257" s="95">
        <v>603</v>
      </c>
      <c r="F257" s="103" t="s">
        <v>841</v>
      </c>
      <c r="G257" s="95" t="s">
        <v>714</v>
      </c>
      <c r="H257" s="104" t="s">
        <v>803</v>
      </c>
      <c r="I257" s="105" t="s">
        <v>801</v>
      </c>
      <c r="J257" s="106">
        <v>59.44</v>
      </c>
      <c r="K257" s="107">
        <v>45.42</v>
      </c>
      <c r="L257" s="105">
        <v>21000</v>
      </c>
      <c r="M257" s="105">
        <f t="shared" si="8"/>
        <v>1248240</v>
      </c>
      <c r="N257" s="102">
        <f t="shared" si="9"/>
        <v>27482.166446499337</v>
      </c>
    </row>
    <row r="258" spans="1:14">
      <c r="A258" s="102">
        <v>256</v>
      </c>
      <c r="B258" s="95">
        <v>17</v>
      </c>
      <c r="C258" s="95">
        <v>1</v>
      </c>
      <c r="D258" s="95">
        <v>2</v>
      </c>
      <c r="E258" s="95">
        <v>702</v>
      </c>
      <c r="F258" s="103" t="s">
        <v>842</v>
      </c>
      <c r="G258" s="95" t="s">
        <v>714</v>
      </c>
      <c r="H258" s="104" t="s">
        <v>800</v>
      </c>
      <c r="I258" s="105" t="s">
        <v>801</v>
      </c>
      <c r="J258" s="106">
        <v>59.44</v>
      </c>
      <c r="K258" s="107">
        <v>45.42</v>
      </c>
      <c r="L258" s="105">
        <v>21000</v>
      </c>
      <c r="M258" s="105">
        <f t="shared" si="8"/>
        <v>1248240</v>
      </c>
      <c r="N258" s="102">
        <f t="shared" si="9"/>
        <v>27482.166446499337</v>
      </c>
    </row>
    <row r="259" spans="1:14">
      <c r="A259" s="102">
        <v>257</v>
      </c>
      <c r="B259" s="95">
        <v>17</v>
      </c>
      <c r="C259" s="95">
        <v>1</v>
      </c>
      <c r="D259" s="95">
        <v>2</v>
      </c>
      <c r="E259" s="95">
        <v>703</v>
      </c>
      <c r="F259" s="103" t="s">
        <v>842</v>
      </c>
      <c r="G259" s="95" t="s">
        <v>714</v>
      </c>
      <c r="H259" s="104" t="s">
        <v>803</v>
      </c>
      <c r="I259" s="105" t="s">
        <v>801</v>
      </c>
      <c r="J259" s="106">
        <v>59.44</v>
      </c>
      <c r="K259" s="107">
        <v>45.42</v>
      </c>
      <c r="L259" s="105">
        <v>21000</v>
      </c>
      <c r="M259" s="105">
        <f t="shared" si="8"/>
        <v>1248240</v>
      </c>
      <c r="N259" s="102">
        <f t="shared" si="9"/>
        <v>27482.166446499337</v>
      </c>
    </row>
    <row r="260" spans="1:14">
      <c r="A260" s="102">
        <v>258</v>
      </c>
      <c r="B260" s="95">
        <v>17</v>
      </c>
      <c r="C260" s="95">
        <v>1</v>
      </c>
      <c r="D260" s="95">
        <v>2</v>
      </c>
      <c r="E260" s="95">
        <v>802</v>
      </c>
      <c r="F260" s="103" t="s">
        <v>843</v>
      </c>
      <c r="G260" s="95" t="s">
        <v>714</v>
      </c>
      <c r="H260" s="104" t="s">
        <v>800</v>
      </c>
      <c r="I260" s="105" t="s">
        <v>801</v>
      </c>
      <c r="J260" s="106">
        <v>59.44</v>
      </c>
      <c r="K260" s="107">
        <v>45.42</v>
      </c>
      <c r="L260" s="105">
        <v>21000</v>
      </c>
      <c r="M260" s="105">
        <f t="shared" si="8"/>
        <v>1248240</v>
      </c>
      <c r="N260" s="102">
        <f t="shared" si="9"/>
        <v>27482.166446499337</v>
      </c>
    </row>
    <row r="261" spans="1:14">
      <c r="A261" s="102">
        <v>259</v>
      </c>
      <c r="B261" s="95">
        <v>17</v>
      </c>
      <c r="C261" s="95">
        <v>1</v>
      </c>
      <c r="D261" s="95">
        <v>2</v>
      </c>
      <c r="E261" s="95">
        <v>803</v>
      </c>
      <c r="F261" s="103" t="s">
        <v>843</v>
      </c>
      <c r="G261" s="95" t="s">
        <v>714</v>
      </c>
      <c r="H261" s="104" t="s">
        <v>803</v>
      </c>
      <c r="I261" s="105" t="s">
        <v>801</v>
      </c>
      <c r="J261" s="106">
        <v>59.44</v>
      </c>
      <c r="K261" s="107">
        <v>45.42</v>
      </c>
      <c r="L261" s="105">
        <v>21000</v>
      </c>
      <c r="M261" s="105">
        <f t="shared" si="8"/>
        <v>1248240</v>
      </c>
      <c r="N261" s="102">
        <f t="shared" si="9"/>
        <v>27482.166446499337</v>
      </c>
    </row>
    <row r="262" spans="1:14">
      <c r="A262" s="102">
        <v>260</v>
      </c>
      <c r="B262" s="95">
        <v>17</v>
      </c>
      <c r="C262" s="95">
        <v>1</v>
      </c>
      <c r="D262" s="95">
        <v>2</v>
      </c>
      <c r="E262" s="95">
        <v>902</v>
      </c>
      <c r="F262" s="103" t="s">
        <v>844</v>
      </c>
      <c r="G262" s="95" t="s">
        <v>714</v>
      </c>
      <c r="H262" s="104" t="s">
        <v>800</v>
      </c>
      <c r="I262" s="105" t="s">
        <v>801</v>
      </c>
      <c r="J262" s="106">
        <v>59.44</v>
      </c>
      <c r="K262" s="107">
        <v>45.42</v>
      </c>
      <c r="L262" s="105">
        <v>21000</v>
      </c>
      <c r="M262" s="105">
        <f t="shared" si="8"/>
        <v>1248240</v>
      </c>
      <c r="N262" s="102">
        <f t="shared" si="9"/>
        <v>27482.166446499337</v>
      </c>
    </row>
    <row r="263" spans="1:14">
      <c r="A263" s="102">
        <v>261</v>
      </c>
      <c r="B263" s="95">
        <v>17</v>
      </c>
      <c r="C263" s="95">
        <v>1</v>
      </c>
      <c r="D263" s="95">
        <v>2</v>
      </c>
      <c r="E263" s="95">
        <v>903</v>
      </c>
      <c r="F263" s="103" t="s">
        <v>844</v>
      </c>
      <c r="G263" s="95" t="s">
        <v>714</v>
      </c>
      <c r="H263" s="104" t="s">
        <v>803</v>
      </c>
      <c r="I263" s="105" t="s">
        <v>801</v>
      </c>
      <c r="J263" s="106">
        <v>59.44</v>
      </c>
      <c r="K263" s="107">
        <v>45.42</v>
      </c>
      <c r="L263" s="105">
        <v>21000</v>
      </c>
      <c r="M263" s="105">
        <f t="shared" si="8"/>
        <v>1248240</v>
      </c>
      <c r="N263" s="102">
        <f t="shared" si="9"/>
        <v>27482.166446499337</v>
      </c>
    </row>
    <row r="264" spans="1:14">
      <c r="A264" s="102">
        <v>262</v>
      </c>
      <c r="B264" s="95">
        <v>17</v>
      </c>
      <c r="C264" s="95">
        <v>1</v>
      </c>
      <c r="D264" s="95">
        <v>2</v>
      </c>
      <c r="E264" s="95">
        <v>904</v>
      </c>
      <c r="F264" s="103" t="s">
        <v>844</v>
      </c>
      <c r="G264" s="95" t="s">
        <v>714</v>
      </c>
      <c r="H264" s="104" t="s">
        <v>833</v>
      </c>
      <c r="I264" s="108" t="s">
        <v>801</v>
      </c>
      <c r="J264" s="106">
        <v>61.54</v>
      </c>
      <c r="K264" s="107">
        <v>47.03</v>
      </c>
      <c r="L264" s="105">
        <v>21000</v>
      </c>
      <c r="M264" s="105">
        <f>L264*J264</f>
        <v>1292340</v>
      </c>
      <c r="N264" s="102">
        <f t="shared" si="9"/>
        <v>27479.055921752071</v>
      </c>
    </row>
    <row r="265" spans="1:14">
      <c r="A265" s="102">
        <v>263</v>
      </c>
      <c r="B265" s="95">
        <v>17</v>
      </c>
      <c r="C265" s="95">
        <v>1</v>
      </c>
      <c r="D265" s="95">
        <v>2</v>
      </c>
      <c r="E265" s="95">
        <v>1002</v>
      </c>
      <c r="F265" s="103" t="s">
        <v>845</v>
      </c>
      <c r="G265" s="95" t="s">
        <v>714</v>
      </c>
      <c r="H265" s="104" t="s">
        <v>800</v>
      </c>
      <c r="I265" s="105" t="s">
        <v>801</v>
      </c>
      <c r="J265" s="106">
        <v>59.44</v>
      </c>
      <c r="K265" s="107">
        <v>45.42</v>
      </c>
      <c r="L265" s="105">
        <v>21000</v>
      </c>
      <c r="M265" s="105">
        <f t="shared" si="8"/>
        <v>1248240</v>
      </c>
      <c r="N265" s="102">
        <f t="shared" si="9"/>
        <v>27482.166446499337</v>
      </c>
    </row>
    <row r="266" spans="1:14">
      <c r="A266" s="102">
        <v>264</v>
      </c>
      <c r="B266" s="95">
        <v>17</v>
      </c>
      <c r="C266" s="95">
        <v>1</v>
      </c>
      <c r="D266" s="95">
        <v>2</v>
      </c>
      <c r="E266" s="95">
        <v>1102</v>
      </c>
      <c r="F266" s="103" t="s">
        <v>846</v>
      </c>
      <c r="G266" s="95" t="s">
        <v>714</v>
      </c>
      <c r="H266" s="104" t="s">
        <v>800</v>
      </c>
      <c r="I266" s="105" t="s">
        <v>801</v>
      </c>
      <c r="J266" s="106">
        <v>59.44</v>
      </c>
      <c r="K266" s="107">
        <v>45.42</v>
      </c>
      <c r="L266" s="105">
        <v>21000</v>
      </c>
      <c r="M266" s="105">
        <f t="shared" si="8"/>
        <v>1248240</v>
      </c>
      <c r="N266" s="102">
        <f t="shared" si="9"/>
        <v>27482.166446499337</v>
      </c>
    </row>
    <row r="267" spans="1:14">
      <c r="A267" s="102">
        <v>265</v>
      </c>
      <c r="B267" s="95">
        <v>17</v>
      </c>
      <c r="C267" s="95">
        <v>1</v>
      </c>
      <c r="D267" s="95">
        <v>2</v>
      </c>
      <c r="E267" s="95">
        <v>1103</v>
      </c>
      <c r="F267" s="103" t="s">
        <v>846</v>
      </c>
      <c r="G267" s="95" t="s">
        <v>714</v>
      </c>
      <c r="H267" s="104" t="s">
        <v>803</v>
      </c>
      <c r="I267" s="105" t="s">
        <v>801</v>
      </c>
      <c r="J267" s="106">
        <v>59.44</v>
      </c>
      <c r="K267" s="107">
        <v>45.42</v>
      </c>
      <c r="L267" s="105">
        <v>21000</v>
      </c>
      <c r="M267" s="105">
        <f t="shared" si="8"/>
        <v>1248240</v>
      </c>
      <c r="N267" s="102">
        <f t="shared" si="9"/>
        <v>27482.166446499337</v>
      </c>
    </row>
    <row r="268" spans="1:14">
      <c r="A268" s="102">
        <v>266</v>
      </c>
      <c r="B268" s="95">
        <v>17</v>
      </c>
      <c r="C268" s="95">
        <v>1</v>
      </c>
      <c r="D268" s="95">
        <v>2</v>
      </c>
      <c r="E268" s="95">
        <v>1202</v>
      </c>
      <c r="F268" s="103" t="s">
        <v>847</v>
      </c>
      <c r="G268" s="95" t="s">
        <v>714</v>
      </c>
      <c r="H268" s="104" t="s">
        <v>800</v>
      </c>
      <c r="I268" s="105" t="s">
        <v>801</v>
      </c>
      <c r="J268" s="106">
        <v>59.44</v>
      </c>
      <c r="K268" s="107">
        <v>45.42</v>
      </c>
      <c r="L268" s="105">
        <v>21000</v>
      </c>
      <c r="M268" s="105">
        <f t="shared" si="8"/>
        <v>1248240</v>
      </c>
      <c r="N268" s="102">
        <f t="shared" si="9"/>
        <v>27482.166446499337</v>
      </c>
    </row>
    <row r="269" spans="1:14">
      <c r="A269" s="102">
        <v>267</v>
      </c>
      <c r="B269" s="95">
        <v>17</v>
      </c>
      <c r="C269" s="95">
        <v>1</v>
      </c>
      <c r="D269" s="95">
        <v>2</v>
      </c>
      <c r="E269" s="95">
        <v>1203</v>
      </c>
      <c r="F269" s="103" t="s">
        <v>847</v>
      </c>
      <c r="G269" s="95" t="s">
        <v>714</v>
      </c>
      <c r="H269" s="104" t="s">
        <v>803</v>
      </c>
      <c r="I269" s="105" t="s">
        <v>801</v>
      </c>
      <c r="J269" s="106">
        <v>59.44</v>
      </c>
      <c r="K269" s="107">
        <v>45.42</v>
      </c>
      <c r="L269" s="105">
        <v>21000</v>
      </c>
      <c r="M269" s="105">
        <f t="shared" si="8"/>
        <v>1248240</v>
      </c>
      <c r="N269" s="102">
        <f t="shared" si="9"/>
        <v>27482.166446499337</v>
      </c>
    </row>
    <row r="270" spans="1:14">
      <c r="A270" s="102">
        <v>268</v>
      </c>
      <c r="B270" s="95">
        <v>17</v>
      </c>
      <c r="C270" s="95">
        <v>2</v>
      </c>
      <c r="D270" s="95">
        <v>1</v>
      </c>
      <c r="E270" s="95">
        <v>403</v>
      </c>
      <c r="F270" s="103" t="s">
        <v>848</v>
      </c>
      <c r="G270" s="95" t="s">
        <v>714</v>
      </c>
      <c r="H270" s="104" t="s">
        <v>791</v>
      </c>
      <c r="I270" s="108" t="s">
        <v>716</v>
      </c>
      <c r="J270" s="106">
        <v>58.82</v>
      </c>
      <c r="K270" s="107">
        <v>45.37</v>
      </c>
      <c r="L270" s="105">
        <v>21000</v>
      </c>
      <c r="M270" s="105">
        <f>L270*J270</f>
        <v>1235220</v>
      </c>
      <c r="N270" s="102">
        <f t="shared" si="9"/>
        <v>27225.479391668505</v>
      </c>
    </row>
    <row r="271" spans="1:14">
      <c r="A271" s="102">
        <v>269</v>
      </c>
      <c r="B271" s="95">
        <v>17</v>
      </c>
      <c r="C271" s="95">
        <v>2</v>
      </c>
      <c r="D271" s="95">
        <v>1</v>
      </c>
      <c r="E271" s="95">
        <v>1804</v>
      </c>
      <c r="F271" s="103" t="s">
        <v>849</v>
      </c>
      <c r="G271" s="95" t="s">
        <v>714</v>
      </c>
      <c r="H271" s="104" t="s">
        <v>787</v>
      </c>
      <c r="I271" s="108" t="s">
        <v>716</v>
      </c>
      <c r="J271" s="106">
        <v>59.03</v>
      </c>
      <c r="K271" s="107">
        <v>45.53</v>
      </c>
      <c r="L271" s="105">
        <v>21000</v>
      </c>
      <c r="M271" s="105">
        <f t="shared" ref="M271:M302" si="10">L271*J271</f>
        <v>1239630</v>
      </c>
      <c r="N271" s="102">
        <f t="shared" si="9"/>
        <v>27226.663738194595</v>
      </c>
    </row>
    <row r="272" spans="1:14">
      <c r="A272" s="102">
        <v>270</v>
      </c>
      <c r="B272" s="95">
        <v>17</v>
      </c>
      <c r="C272" s="95">
        <v>2</v>
      </c>
      <c r="D272" s="95">
        <v>1</v>
      </c>
      <c r="E272" s="95">
        <v>1806</v>
      </c>
      <c r="F272" s="103" t="s">
        <v>849</v>
      </c>
      <c r="G272" s="95" t="s">
        <v>714</v>
      </c>
      <c r="H272" s="104" t="s">
        <v>787</v>
      </c>
      <c r="I272" s="108" t="s">
        <v>716</v>
      </c>
      <c r="J272" s="106">
        <v>58.79</v>
      </c>
      <c r="K272" s="107">
        <v>45.35</v>
      </c>
      <c r="L272" s="105">
        <v>21000</v>
      </c>
      <c r="M272" s="105">
        <f t="shared" si="10"/>
        <v>1234590</v>
      </c>
      <c r="N272" s="102">
        <f t="shared" si="9"/>
        <v>27223.59426681367</v>
      </c>
    </row>
    <row r="273" spans="1:14">
      <c r="A273" s="102">
        <v>271</v>
      </c>
      <c r="B273" s="95">
        <v>17</v>
      </c>
      <c r="C273" s="95">
        <v>2</v>
      </c>
      <c r="D273" s="95">
        <v>1</v>
      </c>
      <c r="E273" s="95">
        <v>1906</v>
      </c>
      <c r="F273" s="103" t="s">
        <v>850</v>
      </c>
      <c r="G273" s="95" t="s">
        <v>714</v>
      </c>
      <c r="H273" s="104" t="s">
        <v>787</v>
      </c>
      <c r="I273" s="108" t="s">
        <v>716</v>
      </c>
      <c r="J273" s="106">
        <v>58.79</v>
      </c>
      <c r="K273" s="107">
        <v>45.35</v>
      </c>
      <c r="L273" s="105">
        <v>21000</v>
      </c>
      <c r="M273" s="105">
        <f t="shared" si="10"/>
        <v>1234590</v>
      </c>
      <c r="N273" s="102">
        <f t="shared" si="9"/>
        <v>27223.59426681367</v>
      </c>
    </row>
    <row r="274" spans="1:14">
      <c r="A274" s="102">
        <v>272</v>
      </c>
      <c r="B274" s="95">
        <v>17</v>
      </c>
      <c r="C274" s="95">
        <v>2</v>
      </c>
      <c r="D274" s="95">
        <v>1</v>
      </c>
      <c r="E274" s="95">
        <v>2002</v>
      </c>
      <c r="F274" s="103" t="s">
        <v>851</v>
      </c>
      <c r="G274" s="95" t="s">
        <v>714</v>
      </c>
      <c r="H274" s="104" t="s">
        <v>787</v>
      </c>
      <c r="I274" s="108" t="s">
        <v>716</v>
      </c>
      <c r="J274" s="106">
        <v>59.03</v>
      </c>
      <c r="K274" s="107">
        <v>45.53</v>
      </c>
      <c r="L274" s="105">
        <v>21000</v>
      </c>
      <c r="M274" s="105">
        <f t="shared" si="10"/>
        <v>1239630</v>
      </c>
      <c r="N274" s="102">
        <f t="shared" si="9"/>
        <v>27226.663738194595</v>
      </c>
    </row>
    <row r="275" spans="1:14">
      <c r="A275" s="102">
        <v>273</v>
      </c>
      <c r="B275" s="95">
        <v>17</v>
      </c>
      <c r="C275" s="95">
        <v>2</v>
      </c>
      <c r="D275" s="95">
        <v>2</v>
      </c>
      <c r="E275" s="95">
        <v>102</v>
      </c>
      <c r="F275" s="103" t="s">
        <v>852</v>
      </c>
      <c r="G275" s="95" t="s">
        <v>714</v>
      </c>
      <c r="H275" s="104" t="s">
        <v>800</v>
      </c>
      <c r="I275" s="105" t="s">
        <v>801</v>
      </c>
      <c r="J275" s="106">
        <v>58.4</v>
      </c>
      <c r="K275" s="107">
        <v>45.37</v>
      </c>
      <c r="L275" s="105">
        <v>21000</v>
      </c>
      <c r="M275" s="105">
        <f t="shared" si="10"/>
        <v>1226400</v>
      </c>
      <c r="N275" s="102">
        <f t="shared" si="9"/>
        <v>27031.077804716773</v>
      </c>
    </row>
    <row r="276" spans="1:14">
      <c r="A276" s="102">
        <v>274</v>
      </c>
      <c r="B276" s="95">
        <v>17</v>
      </c>
      <c r="C276" s="95">
        <v>2</v>
      </c>
      <c r="D276" s="95">
        <v>2</v>
      </c>
      <c r="E276" s="95">
        <v>103</v>
      </c>
      <c r="F276" s="103" t="s">
        <v>852</v>
      </c>
      <c r="G276" s="95" t="s">
        <v>714</v>
      </c>
      <c r="H276" s="104" t="s">
        <v>803</v>
      </c>
      <c r="I276" s="105" t="s">
        <v>801</v>
      </c>
      <c r="J276" s="106">
        <v>58.4</v>
      </c>
      <c r="K276" s="107">
        <v>45.37</v>
      </c>
      <c r="L276" s="105">
        <v>21000</v>
      </c>
      <c r="M276" s="105">
        <f t="shared" si="10"/>
        <v>1226400</v>
      </c>
      <c r="N276" s="102">
        <f t="shared" si="9"/>
        <v>27031.077804716773</v>
      </c>
    </row>
    <row r="277" spans="1:14">
      <c r="A277" s="102">
        <v>275</v>
      </c>
      <c r="B277" s="95">
        <v>17</v>
      </c>
      <c r="C277" s="95">
        <v>2</v>
      </c>
      <c r="D277" s="95">
        <v>2</v>
      </c>
      <c r="E277" s="95">
        <v>202</v>
      </c>
      <c r="F277" s="103" t="s">
        <v>853</v>
      </c>
      <c r="G277" s="95" t="s">
        <v>714</v>
      </c>
      <c r="H277" s="104" t="s">
        <v>800</v>
      </c>
      <c r="I277" s="105" t="s">
        <v>801</v>
      </c>
      <c r="J277" s="106">
        <v>58.4</v>
      </c>
      <c r="K277" s="107">
        <v>45.37</v>
      </c>
      <c r="L277" s="105">
        <v>21000</v>
      </c>
      <c r="M277" s="105">
        <f t="shared" si="10"/>
        <v>1226400</v>
      </c>
      <c r="N277" s="102">
        <f t="shared" si="9"/>
        <v>27031.077804716773</v>
      </c>
    </row>
    <row r="278" spans="1:14">
      <c r="A278" s="102">
        <v>276</v>
      </c>
      <c r="B278" s="95">
        <v>17</v>
      </c>
      <c r="C278" s="95">
        <v>2</v>
      </c>
      <c r="D278" s="95">
        <v>2</v>
      </c>
      <c r="E278" s="95">
        <v>203</v>
      </c>
      <c r="F278" s="103" t="s">
        <v>853</v>
      </c>
      <c r="G278" s="95" t="s">
        <v>714</v>
      </c>
      <c r="H278" s="104" t="s">
        <v>803</v>
      </c>
      <c r="I278" s="105" t="s">
        <v>801</v>
      </c>
      <c r="J278" s="106">
        <v>58.4</v>
      </c>
      <c r="K278" s="107">
        <v>45.37</v>
      </c>
      <c r="L278" s="105">
        <v>21000</v>
      </c>
      <c r="M278" s="105">
        <f t="shared" si="10"/>
        <v>1226400</v>
      </c>
      <c r="N278" s="102">
        <f t="shared" si="9"/>
        <v>27031.077804716773</v>
      </c>
    </row>
    <row r="279" spans="1:14">
      <c r="A279" s="102">
        <v>277</v>
      </c>
      <c r="B279" s="95">
        <v>17</v>
      </c>
      <c r="C279" s="95">
        <v>2</v>
      </c>
      <c r="D279" s="95">
        <v>2</v>
      </c>
      <c r="E279" s="95">
        <v>302</v>
      </c>
      <c r="F279" s="103" t="s">
        <v>854</v>
      </c>
      <c r="G279" s="95" t="s">
        <v>714</v>
      </c>
      <c r="H279" s="104" t="s">
        <v>800</v>
      </c>
      <c r="I279" s="105" t="s">
        <v>801</v>
      </c>
      <c r="J279" s="106">
        <v>58.4</v>
      </c>
      <c r="K279" s="107">
        <v>45.37</v>
      </c>
      <c r="L279" s="105">
        <v>21000</v>
      </c>
      <c r="M279" s="105">
        <f t="shared" si="10"/>
        <v>1226400</v>
      </c>
      <c r="N279" s="102">
        <f t="shared" si="9"/>
        <v>27031.077804716773</v>
      </c>
    </row>
    <row r="280" spans="1:14">
      <c r="A280" s="102">
        <v>278</v>
      </c>
      <c r="B280" s="95">
        <v>17</v>
      </c>
      <c r="C280" s="95">
        <v>2</v>
      </c>
      <c r="D280" s="95">
        <v>2</v>
      </c>
      <c r="E280" s="95">
        <v>303</v>
      </c>
      <c r="F280" s="103" t="s">
        <v>854</v>
      </c>
      <c r="G280" s="95" t="s">
        <v>714</v>
      </c>
      <c r="H280" s="104" t="s">
        <v>803</v>
      </c>
      <c r="I280" s="105" t="s">
        <v>801</v>
      </c>
      <c r="J280" s="106">
        <v>58.4</v>
      </c>
      <c r="K280" s="107">
        <v>45.37</v>
      </c>
      <c r="L280" s="105">
        <v>21000</v>
      </c>
      <c r="M280" s="105">
        <f t="shared" si="10"/>
        <v>1226400</v>
      </c>
      <c r="N280" s="102">
        <f t="shared" si="9"/>
        <v>27031.077804716773</v>
      </c>
    </row>
    <row r="281" spans="1:14">
      <c r="A281" s="102">
        <v>279</v>
      </c>
      <c r="B281" s="95">
        <v>17</v>
      </c>
      <c r="C281" s="95">
        <v>2</v>
      </c>
      <c r="D281" s="95">
        <v>2</v>
      </c>
      <c r="E281" s="95">
        <v>402</v>
      </c>
      <c r="F281" s="103" t="s">
        <v>855</v>
      </c>
      <c r="G281" s="95" t="s">
        <v>714</v>
      </c>
      <c r="H281" s="104" t="s">
        <v>800</v>
      </c>
      <c r="I281" s="105" t="s">
        <v>801</v>
      </c>
      <c r="J281" s="106">
        <v>58.47</v>
      </c>
      <c r="K281" s="107">
        <v>45.42</v>
      </c>
      <c r="L281" s="105">
        <v>21000</v>
      </c>
      <c r="M281" s="105">
        <f t="shared" si="10"/>
        <v>1227870</v>
      </c>
      <c r="N281" s="102">
        <f t="shared" si="9"/>
        <v>27033.685601056801</v>
      </c>
    </row>
    <row r="282" spans="1:14">
      <c r="A282" s="102">
        <v>280</v>
      </c>
      <c r="B282" s="95">
        <v>17</v>
      </c>
      <c r="C282" s="95">
        <v>2</v>
      </c>
      <c r="D282" s="95">
        <v>2</v>
      </c>
      <c r="E282" s="95">
        <v>403</v>
      </c>
      <c r="F282" s="103" t="s">
        <v>855</v>
      </c>
      <c r="G282" s="95" t="s">
        <v>714</v>
      </c>
      <c r="H282" s="104" t="s">
        <v>803</v>
      </c>
      <c r="I282" s="105" t="s">
        <v>801</v>
      </c>
      <c r="J282" s="106">
        <v>58.47</v>
      </c>
      <c r="K282" s="107">
        <v>45.42</v>
      </c>
      <c r="L282" s="105">
        <v>21000</v>
      </c>
      <c r="M282" s="105">
        <f t="shared" si="10"/>
        <v>1227870</v>
      </c>
      <c r="N282" s="102">
        <f t="shared" si="9"/>
        <v>27033.685601056801</v>
      </c>
    </row>
    <row r="283" spans="1:14">
      <c r="A283" s="102">
        <v>281</v>
      </c>
      <c r="B283" s="95">
        <v>17</v>
      </c>
      <c r="C283" s="95">
        <v>2</v>
      </c>
      <c r="D283" s="95">
        <v>2</v>
      </c>
      <c r="E283" s="95">
        <v>502</v>
      </c>
      <c r="F283" s="103" t="s">
        <v>856</v>
      </c>
      <c r="G283" s="95" t="s">
        <v>714</v>
      </c>
      <c r="H283" s="104" t="s">
        <v>800</v>
      </c>
      <c r="I283" s="105" t="s">
        <v>801</v>
      </c>
      <c r="J283" s="106">
        <v>58.47</v>
      </c>
      <c r="K283" s="107">
        <v>45.42</v>
      </c>
      <c r="L283" s="105">
        <v>21000</v>
      </c>
      <c r="M283" s="105">
        <f t="shared" si="10"/>
        <v>1227870</v>
      </c>
      <c r="N283" s="102">
        <f t="shared" si="9"/>
        <v>27033.685601056801</v>
      </c>
    </row>
    <row r="284" spans="1:14">
      <c r="A284" s="102">
        <v>282</v>
      </c>
      <c r="B284" s="95">
        <v>17</v>
      </c>
      <c r="C284" s="95">
        <v>2</v>
      </c>
      <c r="D284" s="95">
        <v>2</v>
      </c>
      <c r="E284" s="95">
        <v>503</v>
      </c>
      <c r="F284" s="103" t="s">
        <v>856</v>
      </c>
      <c r="G284" s="95" t="s">
        <v>714</v>
      </c>
      <c r="H284" s="104" t="s">
        <v>803</v>
      </c>
      <c r="I284" s="105" t="s">
        <v>801</v>
      </c>
      <c r="J284" s="106">
        <v>58.47</v>
      </c>
      <c r="K284" s="107">
        <v>45.42</v>
      </c>
      <c r="L284" s="105">
        <v>21000</v>
      </c>
      <c r="M284" s="105">
        <f t="shared" si="10"/>
        <v>1227870</v>
      </c>
      <c r="N284" s="102">
        <f t="shared" si="9"/>
        <v>27033.685601056801</v>
      </c>
    </row>
    <row r="285" spans="1:14">
      <c r="A285" s="102">
        <v>283</v>
      </c>
      <c r="B285" s="95">
        <v>17</v>
      </c>
      <c r="C285" s="95">
        <v>2</v>
      </c>
      <c r="D285" s="95">
        <v>2</v>
      </c>
      <c r="E285" s="95">
        <v>602</v>
      </c>
      <c r="F285" s="103" t="s">
        <v>857</v>
      </c>
      <c r="G285" s="95" t="s">
        <v>714</v>
      </c>
      <c r="H285" s="104" t="s">
        <v>800</v>
      </c>
      <c r="I285" s="105" t="s">
        <v>801</v>
      </c>
      <c r="J285" s="106">
        <v>58.47</v>
      </c>
      <c r="K285" s="107">
        <v>45.42</v>
      </c>
      <c r="L285" s="105">
        <v>21000</v>
      </c>
      <c r="M285" s="105">
        <f t="shared" si="10"/>
        <v>1227870</v>
      </c>
      <c r="N285" s="102">
        <f t="shared" si="9"/>
        <v>27033.685601056801</v>
      </c>
    </row>
    <row r="286" spans="1:14">
      <c r="A286" s="102">
        <v>284</v>
      </c>
      <c r="B286" s="95">
        <v>17</v>
      </c>
      <c r="C286" s="95">
        <v>2</v>
      </c>
      <c r="D286" s="95">
        <v>2</v>
      </c>
      <c r="E286" s="95">
        <v>603</v>
      </c>
      <c r="F286" s="103" t="s">
        <v>857</v>
      </c>
      <c r="G286" s="95" t="s">
        <v>714</v>
      </c>
      <c r="H286" s="104" t="s">
        <v>803</v>
      </c>
      <c r="I286" s="105" t="s">
        <v>801</v>
      </c>
      <c r="J286" s="106">
        <v>58.47</v>
      </c>
      <c r="K286" s="107">
        <v>45.42</v>
      </c>
      <c r="L286" s="105">
        <v>21000</v>
      </c>
      <c r="M286" s="105">
        <f t="shared" si="10"/>
        <v>1227870</v>
      </c>
      <c r="N286" s="102">
        <f t="shared" si="9"/>
        <v>27033.685601056801</v>
      </c>
    </row>
    <row r="287" spans="1:14">
      <c r="A287" s="102">
        <v>285</v>
      </c>
      <c r="B287" s="95">
        <v>17</v>
      </c>
      <c r="C287" s="95">
        <v>2</v>
      </c>
      <c r="D287" s="95">
        <v>2</v>
      </c>
      <c r="E287" s="95">
        <v>702</v>
      </c>
      <c r="F287" s="103" t="s">
        <v>858</v>
      </c>
      <c r="G287" s="95" t="s">
        <v>714</v>
      </c>
      <c r="H287" s="104" t="s">
        <v>800</v>
      </c>
      <c r="I287" s="105" t="s">
        <v>801</v>
      </c>
      <c r="J287" s="106">
        <v>58.47</v>
      </c>
      <c r="K287" s="107">
        <v>45.42</v>
      </c>
      <c r="L287" s="105">
        <v>21000</v>
      </c>
      <c r="M287" s="105">
        <f t="shared" si="10"/>
        <v>1227870</v>
      </c>
      <c r="N287" s="102">
        <f t="shared" si="9"/>
        <v>27033.685601056801</v>
      </c>
    </row>
    <row r="288" spans="1:14">
      <c r="A288" s="102">
        <v>286</v>
      </c>
      <c r="B288" s="95">
        <v>17</v>
      </c>
      <c r="C288" s="95">
        <v>2</v>
      </c>
      <c r="D288" s="95">
        <v>2</v>
      </c>
      <c r="E288" s="95">
        <v>703</v>
      </c>
      <c r="F288" s="103" t="s">
        <v>858</v>
      </c>
      <c r="G288" s="95" t="s">
        <v>714</v>
      </c>
      <c r="H288" s="104" t="s">
        <v>803</v>
      </c>
      <c r="I288" s="105" t="s">
        <v>801</v>
      </c>
      <c r="J288" s="106">
        <v>58.47</v>
      </c>
      <c r="K288" s="107">
        <v>45.42</v>
      </c>
      <c r="L288" s="105">
        <v>21000</v>
      </c>
      <c r="M288" s="105">
        <f t="shared" si="10"/>
        <v>1227870</v>
      </c>
      <c r="N288" s="102">
        <f t="shared" si="9"/>
        <v>27033.685601056801</v>
      </c>
    </row>
    <row r="289" spans="1:14">
      <c r="A289" s="102">
        <v>287</v>
      </c>
      <c r="B289" s="95">
        <v>17</v>
      </c>
      <c r="C289" s="95">
        <v>2</v>
      </c>
      <c r="D289" s="95">
        <v>2</v>
      </c>
      <c r="E289" s="95">
        <v>704</v>
      </c>
      <c r="F289" s="103" t="s">
        <v>858</v>
      </c>
      <c r="G289" s="95" t="s">
        <v>714</v>
      </c>
      <c r="H289" s="104" t="s">
        <v>833</v>
      </c>
      <c r="I289" s="108" t="s">
        <v>801</v>
      </c>
      <c r="J289" s="106">
        <v>60.54</v>
      </c>
      <c r="K289" s="107">
        <v>47.03</v>
      </c>
      <c r="L289" s="105">
        <v>21000</v>
      </c>
      <c r="M289" s="105">
        <f>L289*J289</f>
        <v>1271340</v>
      </c>
      <c r="N289" s="102">
        <f t="shared" si="9"/>
        <v>27032.532426110993</v>
      </c>
    </row>
    <row r="290" spans="1:14">
      <c r="A290" s="102">
        <v>288</v>
      </c>
      <c r="B290" s="95">
        <v>17</v>
      </c>
      <c r="C290" s="95">
        <v>2</v>
      </c>
      <c r="D290" s="95">
        <v>2</v>
      </c>
      <c r="E290" s="95">
        <v>802</v>
      </c>
      <c r="F290" s="103" t="s">
        <v>859</v>
      </c>
      <c r="G290" s="95" t="s">
        <v>714</v>
      </c>
      <c r="H290" s="104" t="s">
        <v>800</v>
      </c>
      <c r="I290" s="105" t="s">
        <v>801</v>
      </c>
      <c r="J290" s="106">
        <v>58.47</v>
      </c>
      <c r="K290" s="107">
        <v>45.42</v>
      </c>
      <c r="L290" s="105">
        <v>21000</v>
      </c>
      <c r="M290" s="105">
        <f t="shared" si="10"/>
        <v>1227870</v>
      </c>
      <c r="N290" s="102">
        <f t="shared" si="9"/>
        <v>27033.685601056801</v>
      </c>
    </row>
    <row r="291" spans="1:14">
      <c r="A291" s="102">
        <v>289</v>
      </c>
      <c r="B291" s="95">
        <v>17</v>
      </c>
      <c r="C291" s="95">
        <v>2</v>
      </c>
      <c r="D291" s="95">
        <v>2</v>
      </c>
      <c r="E291" s="95">
        <v>803</v>
      </c>
      <c r="F291" s="103" t="s">
        <v>859</v>
      </c>
      <c r="G291" s="95" t="s">
        <v>714</v>
      </c>
      <c r="H291" s="104" t="s">
        <v>803</v>
      </c>
      <c r="I291" s="105" t="s">
        <v>801</v>
      </c>
      <c r="J291" s="106">
        <v>58.47</v>
      </c>
      <c r="K291" s="107">
        <v>45.42</v>
      </c>
      <c r="L291" s="105">
        <v>21000</v>
      </c>
      <c r="M291" s="105">
        <f t="shared" si="10"/>
        <v>1227870</v>
      </c>
      <c r="N291" s="102">
        <f t="shared" si="9"/>
        <v>27033.685601056801</v>
      </c>
    </row>
    <row r="292" spans="1:14">
      <c r="A292" s="102">
        <v>290</v>
      </c>
      <c r="B292" s="95">
        <v>17</v>
      </c>
      <c r="C292" s="95">
        <v>2</v>
      </c>
      <c r="D292" s="95">
        <v>2</v>
      </c>
      <c r="E292" s="95">
        <v>902</v>
      </c>
      <c r="F292" s="103" t="s">
        <v>860</v>
      </c>
      <c r="G292" s="95" t="s">
        <v>714</v>
      </c>
      <c r="H292" s="104" t="s">
        <v>800</v>
      </c>
      <c r="I292" s="105" t="s">
        <v>801</v>
      </c>
      <c r="J292" s="106">
        <v>58.47</v>
      </c>
      <c r="K292" s="107">
        <v>45.42</v>
      </c>
      <c r="L292" s="105">
        <v>21000</v>
      </c>
      <c r="M292" s="105">
        <f t="shared" si="10"/>
        <v>1227870</v>
      </c>
      <c r="N292" s="102">
        <f t="shared" si="9"/>
        <v>27033.685601056801</v>
      </c>
    </row>
    <row r="293" spans="1:14">
      <c r="A293" s="102">
        <v>291</v>
      </c>
      <c r="B293" s="95">
        <v>17</v>
      </c>
      <c r="C293" s="95">
        <v>2</v>
      </c>
      <c r="D293" s="95">
        <v>2</v>
      </c>
      <c r="E293" s="95">
        <v>903</v>
      </c>
      <c r="F293" s="103" t="s">
        <v>860</v>
      </c>
      <c r="G293" s="95" t="s">
        <v>714</v>
      </c>
      <c r="H293" s="104" t="s">
        <v>803</v>
      </c>
      <c r="I293" s="105" t="s">
        <v>801</v>
      </c>
      <c r="J293" s="106">
        <v>58.47</v>
      </c>
      <c r="K293" s="107">
        <v>45.42</v>
      </c>
      <c r="L293" s="105">
        <v>21000</v>
      </c>
      <c r="M293" s="105">
        <f t="shared" si="10"/>
        <v>1227870</v>
      </c>
      <c r="N293" s="102">
        <f t="shared" si="9"/>
        <v>27033.685601056801</v>
      </c>
    </row>
    <row r="294" spans="1:14">
      <c r="A294" s="102">
        <v>292</v>
      </c>
      <c r="B294" s="95">
        <v>17</v>
      </c>
      <c r="C294" s="95">
        <v>2</v>
      </c>
      <c r="D294" s="95">
        <v>2</v>
      </c>
      <c r="E294" s="95">
        <v>1002</v>
      </c>
      <c r="F294" s="103" t="s">
        <v>861</v>
      </c>
      <c r="G294" s="95" t="s">
        <v>714</v>
      </c>
      <c r="H294" s="104" t="s">
        <v>800</v>
      </c>
      <c r="I294" s="105" t="s">
        <v>801</v>
      </c>
      <c r="J294" s="106">
        <v>58.47</v>
      </c>
      <c r="K294" s="107">
        <v>45.42</v>
      </c>
      <c r="L294" s="105">
        <v>21000</v>
      </c>
      <c r="M294" s="105">
        <f t="shared" si="10"/>
        <v>1227870</v>
      </c>
      <c r="N294" s="102">
        <f t="shared" si="9"/>
        <v>27033.685601056801</v>
      </c>
    </row>
    <row r="295" spans="1:14">
      <c r="A295" s="102">
        <v>293</v>
      </c>
      <c r="B295" s="95">
        <v>17</v>
      </c>
      <c r="C295" s="95">
        <v>2</v>
      </c>
      <c r="D295" s="95">
        <v>2</v>
      </c>
      <c r="E295" s="95">
        <v>1003</v>
      </c>
      <c r="F295" s="103" t="s">
        <v>861</v>
      </c>
      <c r="G295" s="95" t="s">
        <v>714</v>
      </c>
      <c r="H295" s="104" t="s">
        <v>803</v>
      </c>
      <c r="I295" s="105" t="s">
        <v>801</v>
      </c>
      <c r="J295" s="106">
        <v>58.47</v>
      </c>
      <c r="K295" s="107">
        <v>45.42</v>
      </c>
      <c r="L295" s="105">
        <v>21000</v>
      </c>
      <c r="M295" s="105">
        <f t="shared" si="10"/>
        <v>1227870</v>
      </c>
      <c r="N295" s="102">
        <f t="shared" si="9"/>
        <v>27033.685601056801</v>
      </c>
    </row>
    <row r="296" spans="1:14">
      <c r="A296" s="102">
        <v>294</v>
      </c>
      <c r="B296" s="95">
        <v>17</v>
      </c>
      <c r="C296" s="95">
        <v>2</v>
      </c>
      <c r="D296" s="95">
        <v>2</v>
      </c>
      <c r="E296" s="95">
        <v>1102</v>
      </c>
      <c r="F296" s="103" t="s">
        <v>862</v>
      </c>
      <c r="G296" s="95" t="s">
        <v>714</v>
      </c>
      <c r="H296" s="104" t="s">
        <v>800</v>
      </c>
      <c r="I296" s="105" t="s">
        <v>801</v>
      </c>
      <c r="J296" s="106">
        <v>58.47</v>
      </c>
      <c r="K296" s="107">
        <v>45.42</v>
      </c>
      <c r="L296" s="105">
        <v>21000</v>
      </c>
      <c r="M296" s="105">
        <f t="shared" si="10"/>
        <v>1227870</v>
      </c>
      <c r="N296" s="102">
        <f t="shared" si="9"/>
        <v>27033.685601056801</v>
      </c>
    </row>
    <row r="297" spans="1:14">
      <c r="A297" s="102">
        <v>295</v>
      </c>
      <c r="B297" s="95">
        <v>17</v>
      </c>
      <c r="C297" s="95">
        <v>2</v>
      </c>
      <c r="D297" s="95">
        <v>2</v>
      </c>
      <c r="E297" s="95">
        <v>1103</v>
      </c>
      <c r="F297" s="103" t="s">
        <v>862</v>
      </c>
      <c r="G297" s="95" t="s">
        <v>714</v>
      </c>
      <c r="H297" s="104" t="s">
        <v>803</v>
      </c>
      <c r="I297" s="105" t="s">
        <v>801</v>
      </c>
      <c r="J297" s="106">
        <v>58.47</v>
      </c>
      <c r="K297" s="107">
        <v>45.42</v>
      </c>
      <c r="L297" s="105">
        <v>21000</v>
      </c>
      <c r="M297" s="105">
        <f t="shared" si="10"/>
        <v>1227870</v>
      </c>
      <c r="N297" s="102">
        <f t="shared" si="9"/>
        <v>27033.685601056801</v>
      </c>
    </row>
    <row r="298" spans="1:14">
      <c r="A298" s="102">
        <v>296</v>
      </c>
      <c r="B298" s="95">
        <v>17</v>
      </c>
      <c r="C298" s="95">
        <v>2</v>
      </c>
      <c r="D298" s="95">
        <v>2</v>
      </c>
      <c r="E298" s="95">
        <v>1202</v>
      </c>
      <c r="F298" s="103" t="s">
        <v>863</v>
      </c>
      <c r="G298" s="95" t="s">
        <v>714</v>
      </c>
      <c r="H298" s="104" t="s">
        <v>800</v>
      </c>
      <c r="I298" s="105" t="s">
        <v>801</v>
      </c>
      <c r="J298" s="106">
        <v>58.47</v>
      </c>
      <c r="K298" s="107">
        <v>45.42</v>
      </c>
      <c r="L298" s="105">
        <v>21000</v>
      </c>
      <c r="M298" s="105">
        <f t="shared" si="10"/>
        <v>1227870</v>
      </c>
      <c r="N298" s="102">
        <f t="shared" si="9"/>
        <v>27033.685601056801</v>
      </c>
    </row>
    <row r="299" spans="1:14">
      <c r="A299" s="102">
        <v>297</v>
      </c>
      <c r="B299" s="95">
        <v>17</v>
      </c>
      <c r="C299" s="95">
        <v>2</v>
      </c>
      <c r="D299" s="95">
        <v>2</v>
      </c>
      <c r="E299" s="95">
        <v>1203</v>
      </c>
      <c r="F299" s="103" t="s">
        <v>863</v>
      </c>
      <c r="G299" s="95" t="s">
        <v>714</v>
      </c>
      <c r="H299" s="104" t="s">
        <v>803</v>
      </c>
      <c r="I299" s="105" t="s">
        <v>801</v>
      </c>
      <c r="J299" s="106">
        <v>58.47</v>
      </c>
      <c r="K299" s="107">
        <v>45.42</v>
      </c>
      <c r="L299" s="105">
        <v>21000</v>
      </c>
      <c r="M299" s="105">
        <f t="shared" si="10"/>
        <v>1227870</v>
      </c>
      <c r="N299" s="102">
        <f t="shared" si="9"/>
        <v>27033.685601056801</v>
      </c>
    </row>
    <row r="300" spans="1:14" hidden="1">
      <c r="A300" s="102">
        <v>298</v>
      </c>
      <c r="B300" s="95">
        <v>17</v>
      </c>
      <c r="C300" s="95">
        <v>2</v>
      </c>
      <c r="D300" s="95">
        <v>2</v>
      </c>
      <c r="E300" s="95">
        <v>1301</v>
      </c>
      <c r="F300" s="103" t="s">
        <v>864</v>
      </c>
      <c r="G300" s="95" t="s">
        <v>794</v>
      </c>
      <c r="H300" s="104" t="s">
        <v>811</v>
      </c>
      <c r="I300" s="108" t="s">
        <v>812</v>
      </c>
      <c r="J300" s="106">
        <v>76.09</v>
      </c>
      <c r="K300" s="107">
        <v>59.11</v>
      </c>
      <c r="L300" s="105">
        <v>21000</v>
      </c>
      <c r="M300" s="105">
        <f>L300*J300</f>
        <v>1597890</v>
      </c>
      <c r="N300" s="102">
        <f t="shared" si="9"/>
        <v>27032.481813567923</v>
      </c>
    </row>
    <row r="301" spans="1:14">
      <c r="A301" s="102">
        <v>299</v>
      </c>
      <c r="B301" s="95">
        <v>17</v>
      </c>
      <c r="C301" s="95">
        <v>2</v>
      </c>
      <c r="D301" s="95">
        <v>2</v>
      </c>
      <c r="E301" s="95">
        <v>1302</v>
      </c>
      <c r="F301" s="103" t="s">
        <v>864</v>
      </c>
      <c r="G301" s="95" t="s">
        <v>714</v>
      </c>
      <c r="H301" s="104" t="s">
        <v>800</v>
      </c>
      <c r="I301" s="105" t="s">
        <v>801</v>
      </c>
      <c r="J301" s="106">
        <v>58.47</v>
      </c>
      <c r="K301" s="107">
        <v>45.42</v>
      </c>
      <c r="L301" s="105">
        <v>21000</v>
      </c>
      <c r="M301" s="105">
        <f t="shared" si="10"/>
        <v>1227870</v>
      </c>
      <c r="N301" s="102">
        <f t="shared" si="9"/>
        <v>27033.685601056801</v>
      </c>
    </row>
    <row r="302" spans="1:14">
      <c r="A302" s="102">
        <v>300</v>
      </c>
      <c r="B302" s="95">
        <v>17</v>
      </c>
      <c r="C302" s="95">
        <v>2</v>
      </c>
      <c r="D302" s="95">
        <v>2</v>
      </c>
      <c r="E302" s="95">
        <v>1303</v>
      </c>
      <c r="F302" s="103" t="s">
        <v>864</v>
      </c>
      <c r="G302" s="95" t="s">
        <v>714</v>
      </c>
      <c r="H302" s="104" t="s">
        <v>803</v>
      </c>
      <c r="I302" s="105" t="s">
        <v>801</v>
      </c>
      <c r="J302" s="106">
        <v>58.47</v>
      </c>
      <c r="K302" s="107">
        <v>45.42</v>
      </c>
      <c r="L302" s="105">
        <v>21000</v>
      </c>
      <c r="M302" s="105">
        <f t="shared" si="10"/>
        <v>1227870</v>
      </c>
      <c r="N302" s="102">
        <f t="shared" si="9"/>
        <v>27033.685601056801</v>
      </c>
    </row>
    <row r="303" spans="1:14">
      <c r="A303" s="102">
        <v>301</v>
      </c>
      <c r="B303" s="95">
        <v>17</v>
      </c>
      <c r="C303" s="95">
        <v>3</v>
      </c>
      <c r="D303" s="95">
        <v>1</v>
      </c>
      <c r="E303" s="95">
        <v>1004</v>
      </c>
      <c r="F303" s="103" t="s">
        <v>865</v>
      </c>
      <c r="G303" s="95" t="s">
        <v>714</v>
      </c>
      <c r="H303" s="104" t="s">
        <v>787</v>
      </c>
      <c r="I303" s="108" t="s">
        <v>716</v>
      </c>
      <c r="J303" s="106">
        <v>59.06</v>
      </c>
      <c r="K303" s="107">
        <v>45.53</v>
      </c>
      <c r="L303" s="105">
        <v>21000</v>
      </c>
      <c r="M303" s="105">
        <f>L303*J303</f>
        <v>1240260</v>
      </c>
      <c r="N303" s="102">
        <f t="shared" si="9"/>
        <v>27240.500768723916</v>
      </c>
    </row>
    <row r="304" spans="1:14">
      <c r="A304" s="102">
        <v>302</v>
      </c>
      <c r="B304" s="95">
        <v>17</v>
      </c>
      <c r="C304" s="95">
        <v>3</v>
      </c>
      <c r="D304" s="95">
        <v>1</v>
      </c>
      <c r="E304" s="95">
        <v>1806</v>
      </c>
      <c r="F304" s="103" t="s">
        <v>849</v>
      </c>
      <c r="G304" s="95" t="s">
        <v>714</v>
      </c>
      <c r="H304" s="104" t="s">
        <v>787</v>
      </c>
      <c r="I304" s="108" t="s">
        <v>716</v>
      </c>
      <c r="J304" s="106">
        <v>58.83</v>
      </c>
      <c r="K304" s="107">
        <v>45.35</v>
      </c>
      <c r="L304" s="105">
        <v>21000</v>
      </c>
      <c r="M304" s="105">
        <f>L304*J304</f>
        <v>1235430</v>
      </c>
      <c r="N304" s="102">
        <f t="shared" si="9"/>
        <v>27242.116868798235</v>
      </c>
    </row>
    <row r="305" spans="1:14">
      <c r="A305" s="102">
        <v>303</v>
      </c>
      <c r="B305" s="95">
        <v>17</v>
      </c>
      <c r="C305" s="95">
        <v>3</v>
      </c>
      <c r="D305" s="95">
        <v>1</v>
      </c>
      <c r="E305" s="95">
        <v>2003</v>
      </c>
      <c r="F305" s="103" t="s">
        <v>851</v>
      </c>
      <c r="G305" s="95" t="s">
        <v>714</v>
      </c>
      <c r="H305" s="104" t="s">
        <v>791</v>
      </c>
      <c r="I305" s="105" t="s">
        <v>716</v>
      </c>
      <c r="J305" s="106">
        <v>59.06</v>
      </c>
      <c r="K305" s="107">
        <v>45.53</v>
      </c>
      <c r="L305" s="105">
        <v>21000</v>
      </c>
      <c r="M305" s="105">
        <f t="shared" ref="M305:M332" si="11">L305*J305</f>
        <v>1240260</v>
      </c>
      <c r="N305" s="102">
        <f t="shared" si="9"/>
        <v>27240.500768723916</v>
      </c>
    </row>
    <row r="306" spans="1:14">
      <c r="A306" s="102">
        <v>304</v>
      </c>
      <c r="B306" s="95">
        <v>17</v>
      </c>
      <c r="C306" s="95">
        <v>3</v>
      </c>
      <c r="D306" s="95">
        <v>1</v>
      </c>
      <c r="E306" s="95">
        <v>2004</v>
      </c>
      <c r="F306" s="103" t="s">
        <v>851</v>
      </c>
      <c r="G306" s="95" t="s">
        <v>714</v>
      </c>
      <c r="H306" s="104" t="s">
        <v>787</v>
      </c>
      <c r="I306" s="105" t="s">
        <v>716</v>
      </c>
      <c r="J306" s="106">
        <v>59.06</v>
      </c>
      <c r="K306" s="107">
        <v>45.53</v>
      </c>
      <c r="L306" s="105">
        <v>21000</v>
      </c>
      <c r="M306" s="105">
        <f t="shared" si="11"/>
        <v>1240260</v>
      </c>
      <c r="N306" s="102">
        <f t="shared" si="9"/>
        <v>27240.500768723916</v>
      </c>
    </row>
    <row r="307" spans="1:14">
      <c r="A307" s="102">
        <v>305</v>
      </c>
      <c r="B307" s="95">
        <v>17</v>
      </c>
      <c r="C307" s="95">
        <v>3</v>
      </c>
      <c r="D307" s="95">
        <v>2</v>
      </c>
      <c r="E307" s="95">
        <v>102</v>
      </c>
      <c r="F307" s="103" t="s">
        <v>852</v>
      </c>
      <c r="G307" s="95" t="s">
        <v>714</v>
      </c>
      <c r="H307" s="104" t="s">
        <v>800</v>
      </c>
      <c r="I307" s="105" t="s">
        <v>801</v>
      </c>
      <c r="J307" s="106">
        <v>58.47</v>
      </c>
      <c r="K307" s="107">
        <v>45.37</v>
      </c>
      <c r="L307" s="105">
        <v>21000</v>
      </c>
      <c r="M307" s="105">
        <f t="shared" si="11"/>
        <v>1227870</v>
      </c>
      <c r="N307" s="102">
        <f t="shared" si="9"/>
        <v>27063.47806920873</v>
      </c>
    </row>
    <row r="308" spans="1:14">
      <c r="A308" s="102">
        <v>306</v>
      </c>
      <c r="B308" s="95">
        <v>17</v>
      </c>
      <c r="C308" s="95">
        <v>3</v>
      </c>
      <c r="D308" s="95">
        <v>2</v>
      </c>
      <c r="E308" s="95">
        <v>103</v>
      </c>
      <c r="F308" s="103" t="s">
        <v>852</v>
      </c>
      <c r="G308" s="95" t="s">
        <v>714</v>
      </c>
      <c r="H308" s="104" t="s">
        <v>803</v>
      </c>
      <c r="I308" s="105" t="s">
        <v>801</v>
      </c>
      <c r="J308" s="106">
        <v>58.47</v>
      </c>
      <c r="K308" s="107">
        <v>45.37</v>
      </c>
      <c r="L308" s="105">
        <v>21000</v>
      </c>
      <c r="M308" s="105">
        <f t="shared" si="11"/>
        <v>1227870</v>
      </c>
      <c r="N308" s="102">
        <f t="shared" si="9"/>
        <v>27063.47806920873</v>
      </c>
    </row>
    <row r="309" spans="1:14">
      <c r="A309" s="102">
        <v>307</v>
      </c>
      <c r="B309" s="95">
        <v>17</v>
      </c>
      <c r="C309" s="95">
        <v>3</v>
      </c>
      <c r="D309" s="95">
        <v>2</v>
      </c>
      <c r="E309" s="95">
        <v>202</v>
      </c>
      <c r="F309" s="103" t="s">
        <v>853</v>
      </c>
      <c r="G309" s="95" t="s">
        <v>714</v>
      </c>
      <c r="H309" s="104" t="s">
        <v>800</v>
      </c>
      <c r="I309" s="105" t="s">
        <v>801</v>
      </c>
      <c r="J309" s="106">
        <v>58.47</v>
      </c>
      <c r="K309" s="107">
        <v>45.37</v>
      </c>
      <c r="L309" s="105">
        <v>21000</v>
      </c>
      <c r="M309" s="105">
        <f t="shared" si="11"/>
        <v>1227870</v>
      </c>
      <c r="N309" s="102">
        <f t="shared" si="9"/>
        <v>27063.47806920873</v>
      </c>
    </row>
    <row r="310" spans="1:14">
      <c r="A310" s="102">
        <v>308</v>
      </c>
      <c r="B310" s="95">
        <v>17</v>
      </c>
      <c r="C310" s="95">
        <v>3</v>
      </c>
      <c r="D310" s="95">
        <v>2</v>
      </c>
      <c r="E310" s="95">
        <v>203</v>
      </c>
      <c r="F310" s="103" t="s">
        <v>853</v>
      </c>
      <c r="G310" s="95" t="s">
        <v>714</v>
      </c>
      <c r="H310" s="104" t="s">
        <v>803</v>
      </c>
      <c r="I310" s="105" t="s">
        <v>801</v>
      </c>
      <c r="J310" s="106">
        <v>58.47</v>
      </c>
      <c r="K310" s="107">
        <v>45.37</v>
      </c>
      <c r="L310" s="105">
        <v>21000</v>
      </c>
      <c r="M310" s="105">
        <f t="shared" si="11"/>
        <v>1227870</v>
      </c>
      <c r="N310" s="102">
        <f t="shared" si="9"/>
        <v>27063.47806920873</v>
      </c>
    </row>
    <row r="311" spans="1:14">
      <c r="A311" s="102">
        <v>309</v>
      </c>
      <c r="B311" s="95">
        <v>17</v>
      </c>
      <c r="C311" s="95">
        <v>3</v>
      </c>
      <c r="D311" s="95">
        <v>2</v>
      </c>
      <c r="E311" s="95">
        <v>302</v>
      </c>
      <c r="F311" s="103" t="s">
        <v>866</v>
      </c>
      <c r="G311" s="95" t="s">
        <v>714</v>
      </c>
      <c r="H311" s="104" t="s">
        <v>800</v>
      </c>
      <c r="I311" s="105" t="s">
        <v>801</v>
      </c>
      <c r="J311" s="106">
        <v>58.47</v>
      </c>
      <c r="K311" s="107">
        <v>45.37</v>
      </c>
      <c r="L311" s="105">
        <v>21000</v>
      </c>
      <c r="M311" s="105">
        <f t="shared" si="11"/>
        <v>1227870</v>
      </c>
      <c r="N311" s="102">
        <f t="shared" si="9"/>
        <v>27063.47806920873</v>
      </c>
    </row>
    <row r="312" spans="1:14">
      <c r="A312" s="102">
        <v>310</v>
      </c>
      <c r="B312" s="95">
        <v>17</v>
      </c>
      <c r="C312" s="95">
        <v>3</v>
      </c>
      <c r="D312" s="95">
        <v>2</v>
      </c>
      <c r="E312" s="95">
        <v>303</v>
      </c>
      <c r="F312" s="103" t="s">
        <v>854</v>
      </c>
      <c r="G312" s="95" t="s">
        <v>714</v>
      </c>
      <c r="H312" s="104" t="s">
        <v>803</v>
      </c>
      <c r="I312" s="105" t="s">
        <v>801</v>
      </c>
      <c r="J312" s="106">
        <v>58.47</v>
      </c>
      <c r="K312" s="107">
        <v>45.37</v>
      </c>
      <c r="L312" s="105">
        <v>21000</v>
      </c>
      <c r="M312" s="105">
        <f t="shared" si="11"/>
        <v>1227870</v>
      </c>
      <c r="N312" s="102">
        <f t="shared" si="9"/>
        <v>27063.47806920873</v>
      </c>
    </row>
    <row r="313" spans="1:14">
      <c r="A313" s="102">
        <v>311</v>
      </c>
      <c r="B313" s="95">
        <v>17</v>
      </c>
      <c r="C313" s="95">
        <v>3</v>
      </c>
      <c r="D313" s="95">
        <v>2</v>
      </c>
      <c r="E313" s="95">
        <v>402</v>
      </c>
      <c r="F313" s="103" t="s">
        <v>855</v>
      </c>
      <c r="G313" s="95" t="s">
        <v>714</v>
      </c>
      <c r="H313" s="104" t="s">
        <v>800</v>
      </c>
      <c r="I313" s="105" t="s">
        <v>801</v>
      </c>
      <c r="J313" s="106">
        <v>58.53</v>
      </c>
      <c r="K313" s="107">
        <v>45.42</v>
      </c>
      <c r="L313" s="105">
        <v>21000</v>
      </c>
      <c r="M313" s="105">
        <f t="shared" si="11"/>
        <v>1229130</v>
      </c>
      <c r="N313" s="102">
        <f t="shared" si="9"/>
        <v>27061.426684280053</v>
      </c>
    </row>
    <row r="314" spans="1:14">
      <c r="A314" s="102">
        <v>312</v>
      </c>
      <c r="B314" s="95">
        <v>17</v>
      </c>
      <c r="C314" s="95">
        <v>3</v>
      </c>
      <c r="D314" s="95">
        <v>2</v>
      </c>
      <c r="E314" s="95">
        <v>403</v>
      </c>
      <c r="F314" s="103" t="s">
        <v>855</v>
      </c>
      <c r="G314" s="95" t="s">
        <v>714</v>
      </c>
      <c r="H314" s="104" t="s">
        <v>803</v>
      </c>
      <c r="I314" s="105" t="s">
        <v>801</v>
      </c>
      <c r="J314" s="106">
        <v>58.53</v>
      </c>
      <c r="K314" s="107">
        <v>45.42</v>
      </c>
      <c r="L314" s="105">
        <v>21000</v>
      </c>
      <c r="M314" s="105">
        <f t="shared" si="11"/>
        <v>1229130</v>
      </c>
      <c r="N314" s="102">
        <f t="shared" si="9"/>
        <v>27061.426684280053</v>
      </c>
    </row>
    <row r="315" spans="1:14">
      <c r="A315" s="102">
        <v>313</v>
      </c>
      <c r="B315" s="95">
        <v>17</v>
      </c>
      <c r="C315" s="95">
        <v>3</v>
      </c>
      <c r="D315" s="95">
        <v>2</v>
      </c>
      <c r="E315" s="95">
        <v>502</v>
      </c>
      <c r="F315" s="103" t="s">
        <v>856</v>
      </c>
      <c r="G315" s="95" t="s">
        <v>714</v>
      </c>
      <c r="H315" s="104" t="s">
        <v>800</v>
      </c>
      <c r="I315" s="105" t="s">
        <v>801</v>
      </c>
      <c r="J315" s="106">
        <v>58.53</v>
      </c>
      <c r="K315" s="107">
        <v>45.42</v>
      </c>
      <c r="L315" s="105">
        <v>21000</v>
      </c>
      <c r="M315" s="105">
        <f t="shared" si="11"/>
        <v>1229130</v>
      </c>
      <c r="N315" s="102">
        <f t="shared" si="9"/>
        <v>27061.426684280053</v>
      </c>
    </row>
    <row r="316" spans="1:14">
      <c r="A316" s="102">
        <v>314</v>
      </c>
      <c r="B316" s="95">
        <v>17</v>
      </c>
      <c r="C316" s="95">
        <v>3</v>
      </c>
      <c r="D316" s="95">
        <v>2</v>
      </c>
      <c r="E316" s="95">
        <v>503</v>
      </c>
      <c r="F316" s="103" t="s">
        <v>856</v>
      </c>
      <c r="G316" s="95" t="s">
        <v>714</v>
      </c>
      <c r="H316" s="104" t="s">
        <v>803</v>
      </c>
      <c r="I316" s="105" t="s">
        <v>801</v>
      </c>
      <c r="J316" s="106">
        <v>58.53</v>
      </c>
      <c r="K316" s="107">
        <v>45.42</v>
      </c>
      <c r="L316" s="105">
        <v>21000</v>
      </c>
      <c r="M316" s="105">
        <f t="shared" si="11"/>
        <v>1229130</v>
      </c>
      <c r="N316" s="102">
        <f t="shared" si="9"/>
        <v>27061.426684280053</v>
      </c>
    </row>
    <row r="317" spans="1:14">
      <c r="A317" s="102">
        <v>315</v>
      </c>
      <c r="B317" s="95">
        <v>17</v>
      </c>
      <c r="C317" s="95">
        <v>3</v>
      </c>
      <c r="D317" s="95">
        <v>2</v>
      </c>
      <c r="E317" s="95">
        <v>602</v>
      </c>
      <c r="F317" s="103" t="s">
        <v>857</v>
      </c>
      <c r="G317" s="95" t="s">
        <v>714</v>
      </c>
      <c r="H317" s="104" t="s">
        <v>800</v>
      </c>
      <c r="I317" s="105" t="s">
        <v>801</v>
      </c>
      <c r="J317" s="106">
        <v>58.53</v>
      </c>
      <c r="K317" s="107">
        <v>45.42</v>
      </c>
      <c r="L317" s="105">
        <v>21000</v>
      </c>
      <c r="M317" s="105">
        <f t="shared" si="11"/>
        <v>1229130</v>
      </c>
      <c r="N317" s="102">
        <f t="shared" ref="N317:N332" si="12">M317/K317</f>
        <v>27061.426684280053</v>
      </c>
    </row>
    <row r="318" spans="1:14">
      <c r="A318" s="102">
        <v>316</v>
      </c>
      <c r="B318" s="95">
        <v>17</v>
      </c>
      <c r="C318" s="95">
        <v>3</v>
      </c>
      <c r="D318" s="95">
        <v>2</v>
      </c>
      <c r="E318" s="95">
        <v>603</v>
      </c>
      <c r="F318" s="103" t="s">
        <v>857</v>
      </c>
      <c r="G318" s="95" t="s">
        <v>714</v>
      </c>
      <c r="H318" s="104" t="s">
        <v>803</v>
      </c>
      <c r="I318" s="105" t="s">
        <v>801</v>
      </c>
      <c r="J318" s="106">
        <v>58.53</v>
      </c>
      <c r="K318" s="107">
        <v>45.42</v>
      </c>
      <c r="L318" s="105">
        <v>21000</v>
      </c>
      <c r="M318" s="105">
        <f t="shared" si="11"/>
        <v>1229130</v>
      </c>
      <c r="N318" s="102">
        <f t="shared" si="12"/>
        <v>27061.426684280053</v>
      </c>
    </row>
    <row r="319" spans="1:14">
      <c r="A319" s="102">
        <v>317</v>
      </c>
      <c r="B319" s="95">
        <v>17</v>
      </c>
      <c r="C319" s="95">
        <v>3</v>
      </c>
      <c r="D319" s="95">
        <v>2</v>
      </c>
      <c r="E319" s="95">
        <v>702</v>
      </c>
      <c r="F319" s="103" t="s">
        <v>858</v>
      </c>
      <c r="G319" s="95" t="s">
        <v>714</v>
      </c>
      <c r="H319" s="104" t="s">
        <v>800</v>
      </c>
      <c r="I319" s="105" t="s">
        <v>801</v>
      </c>
      <c r="J319" s="106">
        <v>58.53</v>
      </c>
      <c r="K319" s="107">
        <v>45.42</v>
      </c>
      <c r="L319" s="105">
        <v>21000</v>
      </c>
      <c r="M319" s="105">
        <f t="shared" si="11"/>
        <v>1229130</v>
      </c>
      <c r="N319" s="102">
        <f t="shared" si="12"/>
        <v>27061.426684280053</v>
      </c>
    </row>
    <row r="320" spans="1:14">
      <c r="A320" s="102">
        <v>318</v>
      </c>
      <c r="B320" s="95">
        <v>17</v>
      </c>
      <c r="C320" s="95">
        <v>3</v>
      </c>
      <c r="D320" s="95">
        <v>2</v>
      </c>
      <c r="E320" s="95">
        <v>703</v>
      </c>
      <c r="F320" s="103" t="s">
        <v>858</v>
      </c>
      <c r="G320" s="95" t="s">
        <v>714</v>
      </c>
      <c r="H320" s="104" t="s">
        <v>803</v>
      </c>
      <c r="I320" s="105" t="s">
        <v>801</v>
      </c>
      <c r="J320" s="106">
        <v>58.53</v>
      </c>
      <c r="K320" s="107">
        <v>45.42</v>
      </c>
      <c r="L320" s="105">
        <v>21000</v>
      </c>
      <c r="M320" s="105">
        <f t="shared" si="11"/>
        <v>1229130</v>
      </c>
      <c r="N320" s="102">
        <f t="shared" si="12"/>
        <v>27061.426684280053</v>
      </c>
    </row>
    <row r="321" spans="1:14">
      <c r="A321" s="102">
        <v>319</v>
      </c>
      <c r="B321" s="95">
        <v>17</v>
      </c>
      <c r="C321" s="95">
        <v>3</v>
      </c>
      <c r="D321" s="95">
        <v>2</v>
      </c>
      <c r="E321" s="95">
        <v>802</v>
      </c>
      <c r="F321" s="103" t="s">
        <v>859</v>
      </c>
      <c r="G321" s="95" t="s">
        <v>714</v>
      </c>
      <c r="H321" s="104" t="s">
        <v>800</v>
      </c>
      <c r="I321" s="105" t="s">
        <v>801</v>
      </c>
      <c r="J321" s="106">
        <v>58.53</v>
      </c>
      <c r="K321" s="107">
        <v>45.42</v>
      </c>
      <c r="L321" s="105">
        <v>21000</v>
      </c>
      <c r="M321" s="105">
        <f t="shared" si="11"/>
        <v>1229130</v>
      </c>
      <c r="N321" s="102">
        <f t="shared" si="12"/>
        <v>27061.426684280053</v>
      </c>
    </row>
    <row r="322" spans="1:14">
      <c r="A322" s="102">
        <v>320</v>
      </c>
      <c r="B322" s="95">
        <v>17</v>
      </c>
      <c r="C322" s="95">
        <v>3</v>
      </c>
      <c r="D322" s="95">
        <v>2</v>
      </c>
      <c r="E322" s="95">
        <v>803</v>
      </c>
      <c r="F322" s="103" t="s">
        <v>859</v>
      </c>
      <c r="G322" s="95" t="s">
        <v>714</v>
      </c>
      <c r="H322" s="104" t="s">
        <v>803</v>
      </c>
      <c r="I322" s="105" t="s">
        <v>801</v>
      </c>
      <c r="J322" s="106">
        <v>58.53</v>
      </c>
      <c r="K322" s="107">
        <v>45.42</v>
      </c>
      <c r="L322" s="105">
        <v>21000</v>
      </c>
      <c r="M322" s="105">
        <f t="shared" si="11"/>
        <v>1229130</v>
      </c>
      <c r="N322" s="102">
        <f t="shared" si="12"/>
        <v>27061.426684280053</v>
      </c>
    </row>
    <row r="323" spans="1:14">
      <c r="A323" s="102">
        <v>321</v>
      </c>
      <c r="B323" s="95">
        <v>17</v>
      </c>
      <c r="C323" s="95">
        <v>3</v>
      </c>
      <c r="D323" s="95">
        <v>2</v>
      </c>
      <c r="E323" s="95">
        <v>902</v>
      </c>
      <c r="F323" s="103" t="s">
        <v>860</v>
      </c>
      <c r="G323" s="95" t="s">
        <v>714</v>
      </c>
      <c r="H323" s="104" t="s">
        <v>800</v>
      </c>
      <c r="I323" s="105" t="s">
        <v>801</v>
      </c>
      <c r="J323" s="106">
        <v>58.53</v>
      </c>
      <c r="K323" s="107">
        <v>45.42</v>
      </c>
      <c r="L323" s="105">
        <v>21000</v>
      </c>
      <c r="M323" s="105">
        <f t="shared" si="11"/>
        <v>1229130</v>
      </c>
      <c r="N323" s="102">
        <f t="shared" si="12"/>
        <v>27061.426684280053</v>
      </c>
    </row>
    <row r="324" spans="1:14">
      <c r="A324" s="102">
        <v>322</v>
      </c>
      <c r="B324" s="95">
        <v>17</v>
      </c>
      <c r="C324" s="95">
        <v>3</v>
      </c>
      <c r="D324" s="95">
        <v>2</v>
      </c>
      <c r="E324" s="95">
        <v>903</v>
      </c>
      <c r="F324" s="103" t="s">
        <v>860</v>
      </c>
      <c r="G324" s="95" t="s">
        <v>714</v>
      </c>
      <c r="H324" s="104" t="s">
        <v>803</v>
      </c>
      <c r="I324" s="105" t="s">
        <v>801</v>
      </c>
      <c r="J324" s="106">
        <v>58.53</v>
      </c>
      <c r="K324" s="107">
        <v>45.42</v>
      </c>
      <c r="L324" s="105">
        <v>21000</v>
      </c>
      <c r="M324" s="105">
        <f t="shared" si="11"/>
        <v>1229130</v>
      </c>
      <c r="N324" s="102">
        <f t="shared" si="12"/>
        <v>27061.426684280053</v>
      </c>
    </row>
    <row r="325" spans="1:14">
      <c r="A325" s="102">
        <v>323</v>
      </c>
      <c r="B325" s="95">
        <v>17</v>
      </c>
      <c r="C325" s="95">
        <v>3</v>
      </c>
      <c r="D325" s="95">
        <v>2</v>
      </c>
      <c r="E325" s="95">
        <v>1002</v>
      </c>
      <c r="F325" s="103" t="s">
        <v>861</v>
      </c>
      <c r="G325" s="95" t="s">
        <v>714</v>
      </c>
      <c r="H325" s="104" t="s">
        <v>800</v>
      </c>
      <c r="I325" s="105" t="s">
        <v>801</v>
      </c>
      <c r="J325" s="106">
        <v>58.53</v>
      </c>
      <c r="K325" s="107">
        <v>45.42</v>
      </c>
      <c r="L325" s="105">
        <v>21000</v>
      </c>
      <c r="M325" s="105">
        <f t="shared" si="11"/>
        <v>1229130</v>
      </c>
      <c r="N325" s="102">
        <f t="shared" si="12"/>
        <v>27061.426684280053</v>
      </c>
    </row>
    <row r="326" spans="1:14">
      <c r="A326" s="102">
        <v>324</v>
      </c>
      <c r="B326" s="95">
        <v>17</v>
      </c>
      <c r="C326" s="95">
        <v>3</v>
      </c>
      <c r="D326" s="95">
        <v>2</v>
      </c>
      <c r="E326" s="95">
        <v>1003</v>
      </c>
      <c r="F326" s="103" t="s">
        <v>861</v>
      </c>
      <c r="G326" s="95" t="s">
        <v>714</v>
      </c>
      <c r="H326" s="104" t="s">
        <v>803</v>
      </c>
      <c r="I326" s="105" t="s">
        <v>801</v>
      </c>
      <c r="J326" s="106">
        <v>58.53</v>
      </c>
      <c r="K326" s="107">
        <v>45.42</v>
      </c>
      <c r="L326" s="105">
        <v>21000</v>
      </c>
      <c r="M326" s="105">
        <f t="shared" si="11"/>
        <v>1229130</v>
      </c>
      <c r="N326" s="102">
        <f t="shared" si="12"/>
        <v>27061.426684280053</v>
      </c>
    </row>
    <row r="327" spans="1:14">
      <c r="A327" s="102">
        <v>325</v>
      </c>
      <c r="B327" s="95">
        <v>17</v>
      </c>
      <c r="C327" s="95">
        <v>3</v>
      </c>
      <c r="D327" s="95">
        <v>2</v>
      </c>
      <c r="E327" s="95">
        <v>1102</v>
      </c>
      <c r="F327" s="103" t="s">
        <v>862</v>
      </c>
      <c r="G327" s="95" t="s">
        <v>714</v>
      </c>
      <c r="H327" s="104" t="s">
        <v>800</v>
      </c>
      <c r="I327" s="105" t="s">
        <v>801</v>
      </c>
      <c r="J327" s="106">
        <v>58.53</v>
      </c>
      <c r="K327" s="107">
        <v>45.42</v>
      </c>
      <c r="L327" s="105">
        <v>21000</v>
      </c>
      <c r="M327" s="105">
        <f t="shared" si="11"/>
        <v>1229130</v>
      </c>
      <c r="N327" s="102">
        <f t="shared" si="12"/>
        <v>27061.426684280053</v>
      </c>
    </row>
    <row r="328" spans="1:14">
      <c r="A328" s="102">
        <v>326</v>
      </c>
      <c r="B328" s="95">
        <v>17</v>
      </c>
      <c r="C328" s="95">
        <v>3</v>
      </c>
      <c r="D328" s="95">
        <v>2</v>
      </c>
      <c r="E328" s="95">
        <v>1103</v>
      </c>
      <c r="F328" s="103" t="s">
        <v>862</v>
      </c>
      <c r="G328" s="95" t="s">
        <v>714</v>
      </c>
      <c r="H328" s="104" t="s">
        <v>803</v>
      </c>
      <c r="I328" s="105" t="s">
        <v>801</v>
      </c>
      <c r="J328" s="106">
        <v>58.53</v>
      </c>
      <c r="K328" s="107">
        <v>45.42</v>
      </c>
      <c r="L328" s="105">
        <v>21000</v>
      </c>
      <c r="M328" s="105">
        <f t="shared" si="11"/>
        <v>1229130</v>
      </c>
      <c r="N328" s="102">
        <f t="shared" si="12"/>
        <v>27061.426684280053</v>
      </c>
    </row>
    <row r="329" spans="1:14">
      <c r="A329" s="102">
        <v>327</v>
      </c>
      <c r="B329" s="95">
        <v>17</v>
      </c>
      <c r="C329" s="95">
        <v>3</v>
      </c>
      <c r="D329" s="95">
        <v>2</v>
      </c>
      <c r="E329" s="95">
        <v>1202</v>
      </c>
      <c r="F329" s="103" t="s">
        <v>863</v>
      </c>
      <c r="G329" s="95" t="s">
        <v>714</v>
      </c>
      <c r="H329" s="104" t="s">
        <v>800</v>
      </c>
      <c r="I329" s="105" t="s">
        <v>801</v>
      </c>
      <c r="J329" s="106">
        <v>58.53</v>
      </c>
      <c r="K329" s="107">
        <v>45.42</v>
      </c>
      <c r="L329" s="105">
        <v>21000</v>
      </c>
      <c r="M329" s="105">
        <f t="shared" si="11"/>
        <v>1229130</v>
      </c>
      <c r="N329" s="102">
        <f t="shared" si="12"/>
        <v>27061.426684280053</v>
      </c>
    </row>
    <row r="330" spans="1:14">
      <c r="A330" s="102">
        <v>328</v>
      </c>
      <c r="B330" s="95">
        <v>17</v>
      </c>
      <c r="C330" s="95">
        <v>3</v>
      </c>
      <c r="D330" s="95">
        <v>2</v>
      </c>
      <c r="E330" s="95">
        <v>1203</v>
      </c>
      <c r="F330" s="103" t="s">
        <v>863</v>
      </c>
      <c r="G330" s="95" t="s">
        <v>714</v>
      </c>
      <c r="H330" s="104" t="s">
        <v>803</v>
      </c>
      <c r="I330" s="105" t="s">
        <v>801</v>
      </c>
      <c r="J330" s="106">
        <v>58.53</v>
      </c>
      <c r="K330" s="107">
        <v>45.42</v>
      </c>
      <c r="L330" s="105">
        <v>21000</v>
      </c>
      <c r="M330" s="105">
        <f t="shared" si="11"/>
        <v>1229130</v>
      </c>
      <c r="N330" s="102">
        <f t="shared" si="12"/>
        <v>27061.426684280053</v>
      </c>
    </row>
    <row r="331" spans="1:14">
      <c r="A331" s="102">
        <v>329</v>
      </c>
      <c r="B331" s="95">
        <v>17</v>
      </c>
      <c r="C331" s="95">
        <v>3</v>
      </c>
      <c r="D331" s="95">
        <v>2</v>
      </c>
      <c r="E331" s="95">
        <v>1302</v>
      </c>
      <c r="F331" s="103" t="s">
        <v>864</v>
      </c>
      <c r="G331" s="95" t="s">
        <v>714</v>
      </c>
      <c r="H331" s="104" t="s">
        <v>800</v>
      </c>
      <c r="I331" s="105" t="s">
        <v>801</v>
      </c>
      <c r="J331" s="106">
        <v>58.53</v>
      </c>
      <c r="K331" s="107">
        <v>45.42</v>
      </c>
      <c r="L331" s="105">
        <v>21000</v>
      </c>
      <c r="M331" s="105">
        <f t="shared" si="11"/>
        <v>1229130</v>
      </c>
      <c r="N331" s="102">
        <f t="shared" si="12"/>
        <v>27061.426684280053</v>
      </c>
    </row>
    <row r="332" spans="1:14">
      <c r="A332" s="102">
        <v>330</v>
      </c>
      <c r="B332" s="95">
        <v>17</v>
      </c>
      <c r="C332" s="95">
        <v>3</v>
      </c>
      <c r="D332" s="95">
        <v>2</v>
      </c>
      <c r="E332" s="95">
        <v>1303</v>
      </c>
      <c r="F332" s="103" t="s">
        <v>864</v>
      </c>
      <c r="G332" s="95" t="s">
        <v>714</v>
      </c>
      <c r="H332" s="104" t="s">
        <v>803</v>
      </c>
      <c r="I332" s="105" t="s">
        <v>801</v>
      </c>
      <c r="J332" s="106">
        <v>58.53</v>
      </c>
      <c r="K332" s="107">
        <v>45.42</v>
      </c>
      <c r="L332" s="105">
        <v>21000</v>
      </c>
      <c r="M332" s="105">
        <f t="shared" si="11"/>
        <v>1229130</v>
      </c>
      <c r="N332" s="102">
        <f t="shared" si="12"/>
        <v>27061.426684280053</v>
      </c>
    </row>
    <row r="333" spans="1:14" hidden="1">
      <c r="J333">
        <f>SUBTOTAL(9,J3:J76)</f>
        <v>4093.8300000000008</v>
      </c>
    </row>
  </sheetData>
  <autoFilter ref="A2:N332">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H23" sqref="H23"/>
    </sheetView>
  </sheetViews>
  <sheetFormatPr defaultColWidth="8.88671875" defaultRowHeight="13.8"/>
  <cols>
    <col min="1" max="1" width="6.109375" customWidth="1"/>
    <col min="2" max="2" width="14.44140625" customWidth="1"/>
    <col min="3" max="3" width="11.44140625" customWidth="1"/>
    <col min="4" max="4" width="44.109375" customWidth="1"/>
    <col min="6" max="6" width="12.44140625" customWidth="1"/>
    <col min="7" max="7" width="13.109375" customWidth="1"/>
  </cols>
  <sheetData>
    <row r="1" spans="1:7" ht="24.75" customHeight="1">
      <c r="A1" s="61" t="s">
        <v>170</v>
      </c>
      <c r="B1" s="61" t="s">
        <v>172</v>
      </c>
      <c r="C1" s="61" t="s">
        <v>166</v>
      </c>
      <c r="D1" s="61" t="s">
        <v>165</v>
      </c>
      <c r="E1" s="61" t="s">
        <v>167</v>
      </c>
      <c r="F1" s="61" t="s">
        <v>168</v>
      </c>
      <c r="G1" s="61" t="s">
        <v>169</v>
      </c>
    </row>
    <row r="2" spans="1:7" ht="24.75" customHeight="1">
      <c r="A2" s="62">
        <v>1</v>
      </c>
      <c r="B2" s="62" t="s">
        <v>882</v>
      </c>
      <c r="C2" s="62" t="s">
        <v>883</v>
      </c>
      <c r="D2" s="62" t="s">
        <v>884</v>
      </c>
      <c r="E2" s="62" t="s">
        <v>171</v>
      </c>
      <c r="F2" s="62" t="s">
        <v>908</v>
      </c>
      <c r="G2" s="62">
        <v>2002</v>
      </c>
    </row>
    <row r="3" spans="1:7" ht="24.75" customHeight="1">
      <c r="A3" s="175">
        <v>2</v>
      </c>
      <c r="B3" s="176" t="s">
        <v>895</v>
      </c>
      <c r="C3" s="176" t="s">
        <v>883</v>
      </c>
      <c r="D3" s="176" t="s">
        <v>885</v>
      </c>
      <c r="E3" s="176" t="s">
        <v>171</v>
      </c>
      <c r="F3" s="175" t="s">
        <v>917</v>
      </c>
      <c r="G3" s="175">
        <v>2006</v>
      </c>
    </row>
    <row r="4" spans="1:7" ht="24.75" customHeight="1">
      <c r="A4" s="63">
        <v>3</v>
      </c>
      <c r="B4" s="62" t="s">
        <v>896</v>
      </c>
      <c r="C4" s="62" t="s">
        <v>883</v>
      </c>
      <c r="D4" s="62" t="s">
        <v>886</v>
      </c>
      <c r="E4" s="62" t="s">
        <v>171</v>
      </c>
      <c r="G4" s="63"/>
    </row>
    <row r="5" spans="1:7" ht="24.75" customHeight="1">
      <c r="A5" s="63">
        <v>4</v>
      </c>
      <c r="B5" s="62" t="s">
        <v>897</v>
      </c>
      <c r="C5" s="62" t="s">
        <v>883</v>
      </c>
      <c r="D5" s="62" t="s">
        <v>887</v>
      </c>
      <c r="E5" s="62" t="s">
        <v>171</v>
      </c>
      <c r="F5" s="63" t="s">
        <v>909</v>
      </c>
      <c r="G5" s="63">
        <v>1998</v>
      </c>
    </row>
    <row r="6" spans="1:7" ht="24.75" customHeight="1">
      <c r="A6" s="62">
        <v>5</v>
      </c>
      <c r="B6" s="62" t="s">
        <v>898</v>
      </c>
      <c r="C6" s="62" t="s">
        <v>883</v>
      </c>
      <c r="D6" s="62" t="s">
        <v>888</v>
      </c>
      <c r="E6" s="62" t="s">
        <v>171</v>
      </c>
      <c r="F6" s="62" t="s">
        <v>910</v>
      </c>
      <c r="G6" s="62">
        <v>1995</v>
      </c>
    </row>
    <row r="7" spans="1:7" ht="24.75" customHeight="1">
      <c r="A7" s="63">
        <v>6</v>
      </c>
      <c r="B7" s="62" t="s">
        <v>899</v>
      </c>
      <c r="C7" s="62" t="s">
        <v>883</v>
      </c>
      <c r="D7" s="62" t="s">
        <v>889</v>
      </c>
      <c r="E7" s="62" t="s">
        <v>171</v>
      </c>
      <c r="F7" s="63" t="s">
        <v>911</v>
      </c>
      <c r="G7" s="63">
        <v>1996</v>
      </c>
    </row>
    <row r="8" spans="1:7" ht="24.75" customHeight="1">
      <c r="A8" s="175">
        <v>7</v>
      </c>
      <c r="B8" s="176" t="s">
        <v>904</v>
      </c>
      <c r="C8" s="176" t="s">
        <v>883</v>
      </c>
      <c r="D8" s="176" t="s">
        <v>890</v>
      </c>
      <c r="E8" s="176" t="s">
        <v>171</v>
      </c>
      <c r="F8" s="175" t="s">
        <v>912</v>
      </c>
      <c r="G8" s="175">
        <v>2003</v>
      </c>
    </row>
    <row r="9" spans="1:7" ht="24.75" customHeight="1">
      <c r="A9" s="63">
        <v>8</v>
      </c>
      <c r="B9" s="62" t="s">
        <v>900</v>
      </c>
      <c r="C9" s="62" t="s">
        <v>883</v>
      </c>
      <c r="D9" s="62" t="s">
        <v>891</v>
      </c>
      <c r="E9" s="62" t="s">
        <v>171</v>
      </c>
    </row>
    <row r="10" spans="1:7" ht="24.75" customHeight="1">
      <c r="A10" s="63">
        <v>9</v>
      </c>
      <c r="B10" s="62" t="s">
        <v>901</v>
      </c>
      <c r="C10" s="62" t="s">
        <v>883</v>
      </c>
      <c r="D10" s="62" t="s">
        <v>892</v>
      </c>
      <c r="E10" s="62" t="s">
        <v>171</v>
      </c>
      <c r="F10" s="63" t="s">
        <v>913</v>
      </c>
      <c r="G10" s="63">
        <v>2008</v>
      </c>
    </row>
    <row r="11" spans="1:7" ht="24.75" customHeight="1">
      <c r="A11" s="175">
        <v>10</v>
      </c>
      <c r="B11" s="176" t="s">
        <v>902</v>
      </c>
      <c r="C11" s="176" t="s">
        <v>883</v>
      </c>
      <c r="D11" s="176" t="s">
        <v>893</v>
      </c>
      <c r="E11" s="176" t="s">
        <v>171</v>
      </c>
      <c r="F11" s="175" t="s">
        <v>914</v>
      </c>
      <c r="G11" s="175">
        <v>2008</v>
      </c>
    </row>
    <row r="13" spans="1:7">
      <c r="G13" t="s">
        <v>894</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E18" sqref="E18"/>
    </sheetView>
  </sheetViews>
  <sheetFormatPr defaultColWidth="8.88671875" defaultRowHeight="13.8"/>
  <cols>
    <col min="1" max="1" width="9.109375" style="173" customWidth="1"/>
    <col min="2" max="2" width="12.109375" style="173" customWidth="1"/>
    <col min="3" max="3" width="7.6640625" style="173" customWidth="1"/>
    <col min="4" max="4" width="24" style="173" customWidth="1"/>
    <col min="5" max="5" width="12.88671875" style="173" customWidth="1"/>
    <col min="6" max="6" width="10" style="173" customWidth="1"/>
    <col min="7" max="7" width="9.109375" style="173" customWidth="1"/>
    <col min="8" max="8" width="15.88671875" style="173" customWidth="1"/>
    <col min="9" max="9" width="13.88671875" style="173" customWidth="1"/>
    <col min="10" max="10" width="18.33203125" style="173" customWidth="1"/>
    <col min="11" max="11" width="14.6640625" style="173" customWidth="1"/>
    <col min="12" max="12" width="8.88671875" style="173"/>
    <col min="13" max="13" width="17.109375" style="173" customWidth="1"/>
    <col min="14" max="14" width="16.44140625" style="173" customWidth="1"/>
    <col min="15" max="15" width="7.6640625" style="173" customWidth="1"/>
    <col min="16" max="16" width="17" style="173" customWidth="1"/>
    <col min="17" max="17" width="7.88671875" style="173" customWidth="1"/>
    <col min="18" max="16384" width="8.88671875" style="173"/>
  </cols>
  <sheetData>
    <row r="1" spans="1:9">
      <c r="A1" s="63" t="s">
        <v>201</v>
      </c>
      <c r="B1" s="63" t="s">
        <v>202</v>
      </c>
    </row>
    <row r="2" spans="1:9" ht="42.9" customHeight="1">
      <c r="A2" s="63" t="s">
        <v>203</v>
      </c>
      <c r="B2" s="63" t="s">
        <v>204</v>
      </c>
      <c r="D2" s="63" t="s">
        <v>945</v>
      </c>
      <c r="E2" s="63" t="s">
        <v>946</v>
      </c>
      <c r="F2" s="63" t="s">
        <v>947</v>
      </c>
      <c r="G2" s="63" t="s">
        <v>109</v>
      </c>
      <c r="H2" s="63" t="s">
        <v>108</v>
      </c>
      <c r="I2" s="63" t="s">
        <v>948</v>
      </c>
    </row>
    <row r="3" spans="1:9">
      <c r="A3" s="63" t="s">
        <v>205</v>
      </c>
      <c r="B3" s="239" t="s">
        <v>1884</v>
      </c>
      <c r="D3" s="199" t="s">
        <v>1005</v>
      </c>
      <c r="E3" s="63">
        <v>15190.579999999982</v>
      </c>
      <c r="F3" s="63">
        <v>176</v>
      </c>
      <c r="G3" s="199" t="s">
        <v>1799</v>
      </c>
      <c r="H3" s="199" t="s">
        <v>1886</v>
      </c>
      <c r="I3" s="199" t="s">
        <v>993</v>
      </c>
    </row>
    <row r="4" spans="1:9">
      <c r="A4" s="63" t="s">
        <v>206</v>
      </c>
      <c r="B4" s="63" t="s">
        <v>1887</v>
      </c>
      <c r="D4" s="199" t="s">
        <v>163</v>
      </c>
      <c r="E4" s="63">
        <v>89.23</v>
      </c>
      <c r="F4" s="63">
        <v>1</v>
      </c>
      <c r="G4" s="200" t="s">
        <v>998</v>
      </c>
      <c r="H4" s="199" t="s">
        <v>163</v>
      </c>
      <c r="I4" s="199">
        <v>89.23</v>
      </c>
    </row>
    <row r="5" spans="1:9">
      <c r="A5" s="63" t="s">
        <v>207</v>
      </c>
      <c r="B5" s="174" t="s">
        <v>944</v>
      </c>
      <c r="D5" s="199"/>
      <c r="E5" s="63"/>
      <c r="F5" s="63"/>
      <c r="G5" s="200"/>
      <c r="H5" s="199"/>
      <c r="I5" s="199"/>
    </row>
    <row r="6" spans="1:9">
      <c r="A6" s="63" t="s">
        <v>208</v>
      </c>
      <c r="B6" s="63" t="s">
        <v>872</v>
      </c>
      <c r="D6" s="199"/>
      <c r="E6" s="63"/>
      <c r="F6" s="63"/>
      <c r="G6" s="199"/>
      <c r="H6" s="199"/>
      <c r="I6" s="199"/>
    </row>
    <row r="7" spans="1:9">
      <c r="A7" s="63" t="s">
        <v>209</v>
      </c>
      <c r="B7" s="63" t="s">
        <v>1885</v>
      </c>
      <c r="D7" s="199"/>
      <c r="E7" s="63"/>
      <c r="F7" s="63"/>
      <c r="G7" s="199"/>
      <c r="H7" s="199"/>
      <c r="I7" s="199"/>
    </row>
    <row r="8" spans="1:9">
      <c r="D8" s="199"/>
      <c r="E8" s="63"/>
      <c r="F8" s="63"/>
      <c r="G8" s="199"/>
      <c r="H8" s="199"/>
      <c r="I8" s="199"/>
    </row>
    <row r="9" spans="1:9">
      <c r="D9" s="199"/>
      <c r="E9" s="63"/>
      <c r="F9" s="63"/>
      <c r="G9" s="199"/>
      <c r="H9" s="199"/>
      <c r="I9" s="199"/>
    </row>
    <row r="10" spans="1:9">
      <c r="D10" s="63"/>
      <c r="E10" s="188">
        <f>SUM(E3:E9)</f>
        <v>15279.809999999981</v>
      </c>
      <c r="F10" s="188">
        <f>SUM(F3:F9)</f>
        <v>177</v>
      </c>
      <c r="G10" s="63"/>
      <c r="H10" s="63"/>
      <c r="I10" s="63"/>
    </row>
    <row r="18" spans="8:8">
      <c r="H18" s="173" t="s">
        <v>1021</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
  <sheetViews>
    <sheetView tabSelected="1" topLeftCell="A13" zoomScale="90" zoomScaleNormal="90" workbookViewId="0">
      <selection activeCell="J18" sqref="J18"/>
    </sheetView>
  </sheetViews>
  <sheetFormatPr defaultColWidth="8.88671875" defaultRowHeight="13.8"/>
  <cols>
    <col min="3" max="3" width="17.6640625" customWidth="1"/>
    <col min="4" max="4" width="5" customWidth="1"/>
    <col min="5" max="5" width="17.6640625" customWidth="1"/>
    <col min="6" max="6" width="9" customWidth="1"/>
    <col min="7" max="7" width="17.6640625" customWidth="1"/>
    <col min="8" max="8" width="9" customWidth="1"/>
    <col min="9" max="9" width="17.6640625" customWidth="1"/>
  </cols>
  <sheetData>
    <row r="1" spans="1:17" ht="14.4">
      <c r="A1" s="297" t="s">
        <v>29</v>
      </c>
      <c r="B1" s="297"/>
      <c r="C1" s="297"/>
      <c r="D1" s="297"/>
      <c r="E1" s="297"/>
      <c r="F1" s="297"/>
      <c r="G1" s="297"/>
      <c r="H1" s="297"/>
      <c r="I1" s="297"/>
      <c r="J1" s="297"/>
    </row>
    <row r="2" spans="1:17" ht="14.4">
      <c r="A2" s="15"/>
      <c r="B2" s="15"/>
      <c r="C2" s="15"/>
      <c r="D2" s="15"/>
      <c r="E2" s="15"/>
      <c r="F2" s="15"/>
      <c r="G2" s="15"/>
      <c r="H2" s="15"/>
      <c r="I2" s="15"/>
      <c r="J2" s="15"/>
    </row>
    <row r="3" spans="1:17">
      <c r="A3" s="309" t="s">
        <v>30</v>
      </c>
      <c r="B3" s="310"/>
      <c r="C3" s="312" t="s">
        <v>162</v>
      </c>
      <c r="D3" s="300"/>
      <c r="E3" s="300" t="s">
        <v>159</v>
      </c>
      <c r="F3" s="300"/>
      <c r="G3" s="300" t="s">
        <v>160</v>
      </c>
      <c r="H3" s="300"/>
      <c r="I3" s="309" t="s">
        <v>161</v>
      </c>
      <c r="J3" s="310"/>
    </row>
    <row r="4" spans="1:17">
      <c r="A4" s="300" t="s">
        <v>31</v>
      </c>
      <c r="B4" s="300"/>
      <c r="C4" s="313" t="s">
        <v>1802</v>
      </c>
      <c r="D4" s="310"/>
      <c r="E4" s="311" t="s">
        <v>1803</v>
      </c>
      <c r="F4" s="310"/>
      <c r="G4" s="311" t="s">
        <v>1804</v>
      </c>
      <c r="H4" s="310"/>
      <c r="I4" s="311" t="s">
        <v>2960</v>
      </c>
      <c r="J4" s="310"/>
    </row>
    <row r="5" spans="1:17" ht="17.100000000000001" customHeight="1">
      <c r="A5" s="300" t="s">
        <v>32</v>
      </c>
      <c r="B5" s="300"/>
      <c r="C5" s="309" t="s">
        <v>33</v>
      </c>
      <c r="D5" s="310"/>
      <c r="E5" s="307">
        <f>鹿海园!K9</f>
        <v>54.19</v>
      </c>
      <c r="F5" s="308"/>
      <c r="G5" s="307">
        <f>泰河园七里!L9</f>
        <v>55.58</v>
      </c>
      <c r="H5" s="308"/>
      <c r="I5" s="307">
        <f>和悦华锦!$L$9</f>
        <v>52.650000000000006</v>
      </c>
      <c r="J5" s="308"/>
    </row>
    <row r="6" spans="1:17" ht="39" customHeight="1">
      <c r="A6" s="300" t="s">
        <v>34</v>
      </c>
      <c r="B6" s="300"/>
      <c r="C6" s="16" t="s">
        <v>35</v>
      </c>
      <c r="D6" s="17">
        <v>100</v>
      </c>
      <c r="E6" s="16" t="s">
        <v>35</v>
      </c>
      <c r="F6" s="17">
        <v>100</v>
      </c>
      <c r="G6" s="16" t="s">
        <v>35</v>
      </c>
      <c r="H6" s="17">
        <v>100</v>
      </c>
      <c r="I6" s="16" t="s">
        <v>35</v>
      </c>
      <c r="J6" s="17">
        <v>100</v>
      </c>
    </row>
    <row r="7" spans="1:17">
      <c r="A7" s="300" t="s">
        <v>36</v>
      </c>
      <c r="B7" s="300"/>
      <c r="C7" s="18" t="s">
        <v>37</v>
      </c>
      <c r="D7" s="18">
        <v>100</v>
      </c>
      <c r="E7" s="18" t="s">
        <v>37</v>
      </c>
      <c r="F7" s="18">
        <v>100</v>
      </c>
      <c r="G7" s="18" t="s">
        <v>37</v>
      </c>
      <c r="H7" s="18">
        <f>IF(G7=C7,100,"请调整")</f>
        <v>100</v>
      </c>
      <c r="I7" s="18" t="s">
        <v>37</v>
      </c>
      <c r="J7" s="18">
        <f>IF(I7=G7,100,"请调整")</f>
        <v>100</v>
      </c>
    </row>
    <row r="8" spans="1:17" ht="75" customHeight="1">
      <c r="A8" s="302" t="s">
        <v>38</v>
      </c>
      <c r="B8" s="19" t="s">
        <v>39</v>
      </c>
      <c r="C8" s="19" t="s">
        <v>2961</v>
      </c>
      <c r="D8" s="18">
        <v>100</v>
      </c>
      <c r="E8" s="19" t="s">
        <v>2962</v>
      </c>
      <c r="F8" s="18">
        <v>100</v>
      </c>
      <c r="G8" s="19" t="s">
        <v>2963</v>
      </c>
      <c r="H8" s="182">
        <v>100</v>
      </c>
      <c r="I8" s="19" t="s">
        <v>2883</v>
      </c>
      <c r="J8" s="18">
        <v>100</v>
      </c>
    </row>
    <row r="9" spans="1:17" ht="137.25" customHeight="1">
      <c r="A9" s="303"/>
      <c r="B9" s="19" t="s">
        <v>40</v>
      </c>
      <c r="C9" s="19" t="s">
        <v>2884</v>
      </c>
      <c r="D9" s="18">
        <v>100</v>
      </c>
      <c r="E9" s="19" t="s">
        <v>2885</v>
      </c>
      <c r="F9" s="18">
        <v>100</v>
      </c>
      <c r="G9" s="19" t="s">
        <v>2886</v>
      </c>
      <c r="H9" s="18">
        <v>100</v>
      </c>
      <c r="I9" s="19" t="s">
        <v>2887</v>
      </c>
      <c r="J9" s="270">
        <v>100</v>
      </c>
    </row>
    <row r="10" spans="1:17" ht="60">
      <c r="A10" s="303"/>
      <c r="B10" s="19" t="s">
        <v>41</v>
      </c>
      <c r="C10" s="19" t="s">
        <v>2888</v>
      </c>
      <c r="D10" s="18">
        <v>100</v>
      </c>
      <c r="E10" s="19" t="s">
        <v>1880</v>
      </c>
      <c r="F10" s="18">
        <v>100</v>
      </c>
      <c r="G10" s="19" t="s">
        <v>1880</v>
      </c>
      <c r="H10" s="18">
        <v>100</v>
      </c>
      <c r="I10" s="19" t="s">
        <v>1881</v>
      </c>
      <c r="J10" s="18">
        <v>100</v>
      </c>
    </row>
    <row r="11" spans="1:17" ht="60">
      <c r="A11" s="303"/>
      <c r="B11" s="19" t="s">
        <v>42</v>
      </c>
      <c r="C11" s="19" t="s">
        <v>2881</v>
      </c>
      <c r="D11" s="18">
        <v>100</v>
      </c>
      <c r="E11" s="19" t="s">
        <v>1882</v>
      </c>
      <c r="F11" s="18">
        <v>100</v>
      </c>
      <c r="G11" s="19" t="s">
        <v>1882</v>
      </c>
      <c r="H11" s="18">
        <v>100</v>
      </c>
      <c r="I11" s="19" t="s">
        <v>1882</v>
      </c>
      <c r="J11" s="18">
        <v>100</v>
      </c>
    </row>
    <row r="12" spans="1:17" ht="180.6" thickBot="1">
      <c r="A12" s="304"/>
      <c r="B12" s="19" t="s">
        <v>43</v>
      </c>
      <c r="C12" s="19" t="s">
        <v>2882</v>
      </c>
      <c r="D12" s="18">
        <v>100</v>
      </c>
      <c r="E12" s="19" t="s">
        <v>1883</v>
      </c>
      <c r="F12" s="18">
        <v>100</v>
      </c>
      <c r="G12" s="19" t="s">
        <v>1883</v>
      </c>
      <c r="H12" s="18">
        <v>100</v>
      </c>
      <c r="I12" s="19" t="s">
        <v>1883</v>
      </c>
      <c r="J12" s="18">
        <v>100</v>
      </c>
    </row>
    <row r="13" spans="1:17" ht="25.8" thickBot="1">
      <c r="A13" s="295" t="s">
        <v>44</v>
      </c>
      <c r="B13" s="19" t="s">
        <v>45</v>
      </c>
      <c r="C13" s="19" t="s">
        <v>985</v>
      </c>
      <c r="D13" s="18">
        <v>100</v>
      </c>
      <c r="E13" s="19" t="s">
        <v>985</v>
      </c>
      <c r="F13" s="18">
        <v>100</v>
      </c>
      <c r="G13" s="19" t="s">
        <v>985</v>
      </c>
      <c r="H13" s="18">
        <v>100</v>
      </c>
      <c r="I13" s="19" t="s">
        <v>985</v>
      </c>
      <c r="J13" s="18">
        <v>100</v>
      </c>
      <c r="L13" s="38" t="s">
        <v>14</v>
      </c>
      <c r="M13" s="39" t="s">
        <v>108</v>
      </c>
      <c r="N13" s="39" t="s">
        <v>112</v>
      </c>
      <c r="O13" s="39" t="s">
        <v>113</v>
      </c>
      <c r="P13" s="39" t="s">
        <v>109</v>
      </c>
      <c r="Q13" s="39" t="s">
        <v>114</v>
      </c>
    </row>
    <row r="14" spans="1:17" ht="27.75" customHeight="1" thickBot="1">
      <c r="A14" s="296"/>
      <c r="B14" s="128" t="s">
        <v>46</v>
      </c>
      <c r="C14" s="18" t="s">
        <v>106</v>
      </c>
      <c r="D14" s="18">
        <v>100</v>
      </c>
      <c r="E14" s="18" t="s">
        <v>106</v>
      </c>
      <c r="F14" s="182">
        <v>100</v>
      </c>
      <c r="G14" s="18" t="s">
        <v>106</v>
      </c>
      <c r="H14" s="18">
        <v>100</v>
      </c>
      <c r="I14" s="18" t="s">
        <v>106</v>
      </c>
      <c r="J14" s="18">
        <v>100</v>
      </c>
      <c r="L14" s="40" t="str">
        <f>E4</f>
        <v>鹿海园</v>
      </c>
      <c r="M14" s="41" t="s">
        <v>110</v>
      </c>
      <c r="N14" s="41" t="s">
        <v>115</v>
      </c>
      <c r="O14" s="41" t="s">
        <v>164</v>
      </c>
      <c r="P14" s="41" t="s">
        <v>116</v>
      </c>
      <c r="Q14" s="41" t="s">
        <v>983</v>
      </c>
    </row>
    <row r="15" spans="1:17" ht="27.75" customHeight="1" thickBot="1">
      <c r="A15" s="296"/>
      <c r="B15" s="22" t="s">
        <v>47</v>
      </c>
      <c r="C15" s="35" t="s">
        <v>48</v>
      </c>
      <c r="D15" s="18">
        <v>100</v>
      </c>
      <c r="E15" s="35" t="s">
        <v>48</v>
      </c>
      <c r="F15" s="18">
        <v>100</v>
      </c>
      <c r="G15" s="35" t="s">
        <v>48</v>
      </c>
      <c r="H15" s="18">
        <f>F15</f>
        <v>100</v>
      </c>
      <c r="I15" s="34" t="str">
        <f>E15</f>
        <v>配备活动站、医疗站</v>
      </c>
      <c r="J15" s="18">
        <f>F15</f>
        <v>100</v>
      </c>
      <c r="L15" s="40" t="str">
        <f>G4</f>
        <v>泰河园</v>
      </c>
      <c r="M15" s="41" t="s">
        <v>163</v>
      </c>
      <c r="N15" s="41" t="s">
        <v>115</v>
      </c>
      <c r="O15" s="41" t="str">
        <f>O14</f>
        <v>普通装修</v>
      </c>
      <c r="P15" s="41" t="s">
        <v>116</v>
      </c>
      <c r="Q15" s="41" t="s">
        <v>983</v>
      </c>
    </row>
    <row r="16" spans="1:17" ht="36.6" thickBot="1">
      <c r="A16" s="296"/>
      <c r="B16" s="129" t="s">
        <v>49</v>
      </c>
      <c r="C16" s="183" t="s">
        <v>1013</v>
      </c>
      <c r="D16" s="18">
        <v>100</v>
      </c>
      <c r="E16" s="183" t="s">
        <v>2889</v>
      </c>
      <c r="F16" s="37">
        <v>99</v>
      </c>
      <c r="G16" s="42" t="s">
        <v>118</v>
      </c>
      <c r="H16" s="37">
        <f>F16</f>
        <v>99</v>
      </c>
      <c r="I16" s="42" t="s">
        <v>118</v>
      </c>
      <c r="J16" s="37">
        <f>F16</f>
        <v>99</v>
      </c>
      <c r="L16" s="40" t="s">
        <v>2958</v>
      </c>
      <c r="M16" s="41" t="s">
        <v>2959</v>
      </c>
      <c r="N16" s="41" t="s">
        <v>115</v>
      </c>
      <c r="O16" s="41" t="str">
        <f>O14</f>
        <v>普通装修</v>
      </c>
      <c r="P16" s="41" t="s">
        <v>116</v>
      </c>
      <c r="Q16" s="41" t="s">
        <v>983</v>
      </c>
    </row>
    <row r="17" spans="1:16" ht="24">
      <c r="A17" s="296"/>
      <c r="B17" s="130" t="s">
        <v>117</v>
      </c>
      <c r="C17" s="34" t="s">
        <v>2890</v>
      </c>
      <c r="D17" s="35">
        <v>100</v>
      </c>
      <c r="E17" s="34" t="s">
        <v>2891</v>
      </c>
      <c r="F17" s="238">
        <v>102</v>
      </c>
      <c r="G17" s="34" t="s">
        <v>2891</v>
      </c>
      <c r="H17" s="238">
        <f>F17</f>
        <v>102</v>
      </c>
      <c r="I17" s="34" t="s">
        <v>2964</v>
      </c>
      <c r="J17" s="238">
        <v>104</v>
      </c>
    </row>
    <row r="18" spans="1:16" ht="64.8" customHeight="1">
      <c r="A18" s="296"/>
      <c r="B18" s="129" t="s">
        <v>119</v>
      </c>
      <c r="C18" s="181" t="s">
        <v>2892</v>
      </c>
      <c r="D18" s="182">
        <v>100</v>
      </c>
      <c r="E18" s="181" t="s">
        <v>2893</v>
      </c>
      <c r="F18" s="37">
        <v>105</v>
      </c>
      <c r="G18" s="181" t="s">
        <v>1012</v>
      </c>
      <c r="H18" s="37">
        <f>F18</f>
        <v>105</v>
      </c>
      <c r="I18" s="181" t="s">
        <v>1012</v>
      </c>
      <c r="J18" s="37">
        <f>H18</f>
        <v>105</v>
      </c>
    </row>
    <row r="19" spans="1:16" ht="62.4" customHeight="1">
      <c r="A19" s="296"/>
      <c r="B19" s="129" t="s">
        <v>918</v>
      </c>
      <c r="C19" s="181" t="s">
        <v>1757</v>
      </c>
      <c r="D19" s="182">
        <v>100</v>
      </c>
      <c r="E19" s="181" t="s">
        <v>1757</v>
      </c>
      <c r="F19" s="18">
        <v>100</v>
      </c>
      <c r="G19" s="181" t="str">
        <f>E19</f>
        <v>该小区装修为普通装修，装修用材环保，经过精心设计，提升居住体验，较好</v>
      </c>
      <c r="H19" s="18">
        <f>F19</f>
        <v>100</v>
      </c>
      <c r="I19" s="181" t="str">
        <f>E19</f>
        <v>该小区装修为普通装修，装修用材环保，经过精心设计，提升居住体验，较好</v>
      </c>
      <c r="J19" s="18">
        <f>F19</f>
        <v>100</v>
      </c>
      <c r="N19">
        <f>E25*100/F16*100/F18*100/F19*100/F20*100/F21</f>
        <v>52.65740619275973</v>
      </c>
      <c r="O19">
        <f>G25*100/H16*100/H18*100/H19*100/H20*100/H21</f>
        <v>54.008094412134803</v>
      </c>
      <c r="P19">
        <f>I25*100/J16*100/J18*100/J19*100/J20*100/J21</f>
        <v>51.160960251869355</v>
      </c>
    </row>
    <row r="20" spans="1:16" ht="28.5" customHeight="1">
      <c r="A20" s="296"/>
      <c r="B20" s="131" t="s">
        <v>867</v>
      </c>
      <c r="C20" s="184" t="s">
        <v>2894</v>
      </c>
      <c r="D20" s="185">
        <v>100</v>
      </c>
      <c r="E20" s="181" t="str">
        <f>Q14</f>
        <v>70-90</v>
      </c>
      <c r="F20" s="238">
        <v>99</v>
      </c>
      <c r="G20" s="181" t="s">
        <v>2965</v>
      </c>
      <c r="H20" s="238">
        <v>99</v>
      </c>
      <c r="I20" s="34" t="str">
        <f>Q16</f>
        <v>70-90</v>
      </c>
      <c r="J20" s="238">
        <v>99</v>
      </c>
      <c r="N20">
        <f>N19/E25</f>
        <v>0.97171814343531526</v>
      </c>
      <c r="O20">
        <f>O19/G25</f>
        <v>0.97171814343531493</v>
      </c>
      <c r="P20">
        <f>P19/I25</f>
        <v>0.97171814343531526</v>
      </c>
    </row>
    <row r="21" spans="1:16" ht="36">
      <c r="A21" s="296"/>
      <c r="B21" s="128" t="s">
        <v>51</v>
      </c>
      <c r="C21" s="34" t="s">
        <v>1738</v>
      </c>
      <c r="D21" s="18">
        <v>100</v>
      </c>
      <c r="E21" s="34" t="s">
        <v>2895</v>
      </c>
      <c r="F21" s="278">
        <v>100</v>
      </c>
      <c r="G21" s="34" t="s">
        <v>1738</v>
      </c>
      <c r="H21" s="278">
        <f>F21</f>
        <v>100</v>
      </c>
      <c r="I21" s="34" t="s">
        <v>1738</v>
      </c>
      <c r="J21" s="278">
        <f>F21</f>
        <v>100</v>
      </c>
    </row>
    <row r="22" spans="1:16">
      <c r="A22" s="296"/>
      <c r="B22" s="19" t="s">
        <v>1022</v>
      </c>
      <c r="C22" s="231">
        <v>0.8</v>
      </c>
      <c r="D22" s="18">
        <v>100</v>
      </c>
      <c r="E22" s="231">
        <v>0.7</v>
      </c>
      <c r="F22" s="37">
        <v>99</v>
      </c>
      <c r="G22" s="231">
        <v>0.7</v>
      </c>
      <c r="H22" s="37">
        <v>99</v>
      </c>
      <c r="I22" s="231">
        <v>0.9</v>
      </c>
      <c r="J22" s="37">
        <v>101</v>
      </c>
    </row>
    <row r="23" spans="1:16" hidden="1">
      <c r="A23" s="20"/>
      <c r="B23" s="19" t="s">
        <v>1756</v>
      </c>
      <c r="C23" s="19" t="s">
        <v>1879</v>
      </c>
      <c r="D23" s="18">
        <v>100</v>
      </c>
      <c r="E23" s="19" t="s">
        <v>869</v>
      </c>
      <c r="F23" s="22">
        <v>100</v>
      </c>
      <c r="G23" s="128" t="s">
        <v>869</v>
      </c>
      <c r="H23" s="22">
        <f>F23</f>
        <v>100</v>
      </c>
      <c r="I23" s="128" t="s">
        <v>1879</v>
      </c>
      <c r="J23" s="22">
        <v>100</v>
      </c>
    </row>
    <row r="24" spans="1:16" ht="24" hidden="1">
      <c r="A24" s="20"/>
      <c r="B24" s="18" t="s">
        <v>52</v>
      </c>
      <c r="C24" s="18" t="s">
        <v>53</v>
      </c>
      <c r="D24" s="18">
        <v>100</v>
      </c>
      <c r="E24" s="18" t="s">
        <v>53</v>
      </c>
      <c r="F24" s="22">
        <v>100</v>
      </c>
      <c r="G24" s="22" t="s">
        <v>53</v>
      </c>
      <c r="H24" s="22">
        <v>100</v>
      </c>
      <c r="I24" s="22" t="s">
        <v>53</v>
      </c>
      <c r="J24" s="22">
        <v>100</v>
      </c>
    </row>
    <row r="25" spans="1:16">
      <c r="A25" s="299" t="s">
        <v>54</v>
      </c>
      <c r="B25" s="299"/>
      <c r="C25" s="300" t="s">
        <v>55</v>
      </c>
      <c r="D25" s="300"/>
      <c r="E25" s="298">
        <f>E5</f>
        <v>54.19</v>
      </c>
      <c r="F25" s="298"/>
      <c r="G25" s="298">
        <f>G5</f>
        <v>55.58</v>
      </c>
      <c r="H25" s="298"/>
      <c r="I25" s="307">
        <f>I5</f>
        <v>52.650000000000006</v>
      </c>
      <c r="J25" s="308"/>
    </row>
    <row r="26" spans="1:16">
      <c r="A26" s="299" t="s">
        <v>56</v>
      </c>
      <c r="B26" s="299"/>
      <c r="C26" s="300" t="s">
        <v>55</v>
      </c>
      <c r="D26" s="300"/>
      <c r="E26" s="301">
        <f>ROUND(E25*POWER(100,COUNT(F6:F24))/PRODUCT(F6:F24),2)</f>
        <v>52.15</v>
      </c>
      <c r="F26" s="301"/>
      <c r="G26" s="301">
        <f>ROUND(G25*POWER(100,COUNT(H6:H24))/PRODUCT(H6:H24),2)</f>
        <v>53.48</v>
      </c>
      <c r="H26" s="301"/>
      <c r="I26" s="305">
        <f>ROUND(I25*POWER(100,COUNT(J6:J24))/PRODUCT(J6:J24),2)</f>
        <v>48.71</v>
      </c>
      <c r="J26" s="306"/>
    </row>
    <row r="27" spans="1:16">
      <c r="A27" s="14"/>
      <c r="B27" s="163" t="s">
        <v>877</v>
      </c>
      <c r="C27" s="163">
        <f>ROUND((E26+G26+I26)/3,2)</f>
        <v>51.45</v>
      </c>
      <c r="D27" s="14"/>
      <c r="E27" s="14"/>
      <c r="F27" s="14"/>
      <c r="G27" s="14"/>
      <c r="H27" s="14"/>
      <c r="I27" s="14"/>
      <c r="J27" s="14"/>
    </row>
    <row r="28" spans="1:16">
      <c r="A28" s="14"/>
      <c r="B28" t="s">
        <v>1703</v>
      </c>
      <c r="C28">
        <f>ROUND(C27/(1+5%)*2.5%,2)</f>
        <v>1.23</v>
      </c>
      <c r="D28" s="14"/>
      <c r="E28" s="14"/>
      <c r="F28" s="14"/>
      <c r="G28" s="14"/>
      <c r="H28" s="14"/>
      <c r="I28" s="14"/>
      <c r="J28" s="14"/>
    </row>
    <row r="29" spans="1:16">
      <c r="A29" s="14"/>
      <c r="B29" s="216" t="s">
        <v>1704</v>
      </c>
      <c r="C29" s="216">
        <v>2.2999999999999998</v>
      </c>
      <c r="D29" s="14"/>
      <c r="E29" s="14">
        <f>ROUND(POWER(100,COUNT(F6:F24))/PRODUCT(F6:F24),4)</f>
        <v>0.96230000000000004</v>
      </c>
      <c r="F29" s="14"/>
      <c r="G29" s="14">
        <f>ROUND(POWER(100,COUNT(H6:H24))/PRODUCT(H6:H24),4)</f>
        <v>0.96230000000000004</v>
      </c>
      <c r="H29" s="14"/>
      <c r="I29" s="14">
        <f>ROUND(POWER(100,COUNT(J6:J24))/PRODUCT(J6:J24),4)</f>
        <v>0.92510000000000003</v>
      </c>
      <c r="J29" s="14"/>
      <c r="L29">
        <f>I25/G25</f>
        <v>0.94728319539402672</v>
      </c>
    </row>
    <row r="30" spans="1:16">
      <c r="A30" s="14"/>
      <c r="B30" s="217" t="s">
        <v>1020</v>
      </c>
      <c r="C30" s="218">
        <v>2.5</v>
      </c>
      <c r="D30" s="14"/>
      <c r="E30" s="14">
        <f>E25*E29</f>
        <v>52.147036999999997</v>
      </c>
      <c r="F30" s="14"/>
      <c r="G30" s="14">
        <f>G25*G29</f>
        <v>53.484634</v>
      </c>
      <c r="H30" s="14"/>
      <c r="I30" s="21">
        <f>I25*I29</f>
        <v>48.70651500000001</v>
      </c>
      <c r="J30" s="14"/>
      <c r="L30">
        <f>E30/G30</f>
        <v>0.97499100395825833</v>
      </c>
    </row>
    <row r="31" spans="1:16">
      <c r="B31" s="215" t="s">
        <v>1705</v>
      </c>
      <c r="C31" s="214">
        <f>C27+C29+C30</f>
        <v>56.25</v>
      </c>
    </row>
    <row r="32" spans="1:16">
      <c r="C32">
        <f>ROUND(C31,0)</f>
        <v>56</v>
      </c>
    </row>
    <row r="34" spans="3:13">
      <c r="C34">
        <v>2014</v>
      </c>
      <c r="E34">
        <v>2004</v>
      </c>
      <c r="G34">
        <v>2007</v>
      </c>
      <c r="I34">
        <v>2021</v>
      </c>
    </row>
    <row r="35" spans="3:13">
      <c r="C35">
        <f>49.79+49.79/(1+5%)*4%+5.68+2.5</f>
        <v>59.866761904761901</v>
      </c>
    </row>
    <row r="38" spans="3:13">
      <c r="E38" t="s">
        <v>1023</v>
      </c>
      <c r="F38" t="s">
        <v>1024</v>
      </c>
      <c r="G38" t="s">
        <v>1025</v>
      </c>
      <c r="H38" t="s">
        <v>1026</v>
      </c>
    </row>
    <row r="39" spans="3:13">
      <c r="E39">
        <v>97</v>
      </c>
      <c r="F39">
        <v>98</v>
      </c>
      <c r="G39">
        <v>99</v>
      </c>
      <c r="H39">
        <v>100</v>
      </c>
      <c r="M39">
        <v>2024</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3:A22"/>
    <mergeCell ref="A1:J1"/>
    <mergeCell ref="E25:F25"/>
    <mergeCell ref="G25:H25"/>
    <mergeCell ref="A26:B26"/>
    <mergeCell ref="C26:D26"/>
    <mergeCell ref="E26:F26"/>
    <mergeCell ref="G26:H26"/>
    <mergeCell ref="C25:D25"/>
    <mergeCell ref="A6:B6"/>
    <mergeCell ref="A7:B7"/>
    <mergeCell ref="A8:A12"/>
    <mergeCell ref="A25:B25"/>
    <mergeCell ref="I26:J26"/>
    <mergeCell ref="I25:J25"/>
    <mergeCell ref="A3:B3"/>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workbookViewId="0">
      <selection activeCell="C2" sqref="C2"/>
    </sheetView>
  </sheetViews>
  <sheetFormatPr defaultRowHeight="13.8"/>
  <cols>
    <col min="1" max="1" width="18.88671875" customWidth="1"/>
    <col min="2" max="2" width="15.109375" customWidth="1"/>
    <col min="3" max="3" width="11" customWidth="1"/>
    <col min="4" max="4" width="13.109375" customWidth="1"/>
  </cols>
  <sheetData>
    <row r="1" spans="1:7" ht="22.2" thickBot="1">
      <c r="A1" s="240" t="s">
        <v>108</v>
      </c>
      <c r="B1" s="241" t="s">
        <v>114</v>
      </c>
      <c r="C1" s="241" t="s">
        <v>2896</v>
      </c>
      <c r="D1" s="241" t="s">
        <v>2897</v>
      </c>
      <c r="E1" s="241" t="s">
        <v>107</v>
      </c>
      <c r="F1" s="241" t="s">
        <v>1020</v>
      </c>
      <c r="G1" s="241" t="s">
        <v>1705</v>
      </c>
    </row>
    <row r="2" spans="1:7" ht="14.4" thickBot="1">
      <c r="A2" s="242" t="s">
        <v>1048</v>
      </c>
      <c r="B2" s="243" t="s">
        <v>2898</v>
      </c>
      <c r="C2" s="243">
        <v>100</v>
      </c>
      <c r="D2" s="243">
        <f>比较法!C27</f>
        <v>51.45</v>
      </c>
      <c r="E2" s="243">
        <v>2.2999999999999998</v>
      </c>
      <c r="F2" s="243">
        <v>2.5</v>
      </c>
      <c r="G2" s="243">
        <f>ROUND(D2+E2+F2,0)</f>
        <v>56</v>
      </c>
    </row>
    <row r="3" spans="1:7" ht="14.4" thickBot="1">
      <c r="A3" s="242" t="s">
        <v>110</v>
      </c>
      <c r="B3" s="243" t="s">
        <v>2899</v>
      </c>
      <c r="C3" s="243">
        <v>99</v>
      </c>
      <c r="D3" s="243">
        <f>ROUND(D2*C3/$C$2*1.005,2)</f>
        <v>51.19</v>
      </c>
      <c r="E3" s="243">
        <v>2.2999999999999998</v>
      </c>
      <c r="F3" s="243">
        <v>2.5</v>
      </c>
      <c r="G3" s="243">
        <f t="shared" ref="G3:G4" si="0">ROUND(D3+E3+F3,0)</f>
        <v>56</v>
      </c>
    </row>
    <row r="4" spans="1:7" ht="14.4" thickBot="1">
      <c r="A4" s="242" t="s">
        <v>2900</v>
      </c>
      <c r="B4" s="243" t="s">
        <v>1906</v>
      </c>
      <c r="C4" s="243">
        <v>98</v>
      </c>
      <c r="D4" s="243">
        <f>ROUND(D2*C4/$C$2*1.005,2)</f>
        <v>50.67</v>
      </c>
      <c r="E4" s="243">
        <v>2.2999999999999998</v>
      </c>
      <c r="F4" s="243">
        <v>2.5</v>
      </c>
      <c r="G4" s="243">
        <f t="shared" si="0"/>
        <v>55</v>
      </c>
    </row>
  </sheetData>
  <phoneticPr fontId="1"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election activeCell="K19" sqref="K19"/>
    </sheetView>
  </sheetViews>
  <sheetFormatPr defaultRowHeight="13.8"/>
  <cols>
    <col min="1" max="1" width="5.33203125" customWidth="1"/>
    <col min="2" max="2" width="12.88671875" customWidth="1"/>
    <col min="3" max="3" width="7.21875" customWidth="1"/>
    <col min="4" max="4" width="6.109375" customWidth="1"/>
    <col min="5" max="5" width="5.88671875" customWidth="1"/>
    <col min="9" max="9" width="17.6640625" customWidth="1"/>
  </cols>
  <sheetData>
    <row r="1" spans="1:10">
      <c r="A1" s="284" t="s">
        <v>170</v>
      </c>
      <c r="B1" s="284" t="s">
        <v>172</v>
      </c>
      <c r="C1" s="284" t="s">
        <v>1760</v>
      </c>
      <c r="D1" s="284" t="s">
        <v>1761</v>
      </c>
      <c r="E1" s="191" t="s">
        <v>86</v>
      </c>
      <c r="F1" s="284" t="s">
        <v>87</v>
      </c>
      <c r="G1" s="284" t="s">
        <v>117</v>
      </c>
      <c r="H1" s="284" t="s">
        <v>178</v>
      </c>
      <c r="I1" s="285" t="s">
        <v>176</v>
      </c>
      <c r="J1" s="284" t="s">
        <v>105</v>
      </c>
    </row>
    <row r="2" spans="1:10">
      <c r="A2" s="289">
        <v>1</v>
      </c>
      <c r="B2" s="289" t="s">
        <v>1774</v>
      </c>
      <c r="C2" s="289">
        <v>2025</v>
      </c>
      <c r="D2" s="289">
        <v>10</v>
      </c>
      <c r="E2" s="289">
        <v>14</v>
      </c>
      <c r="F2" s="289">
        <v>92.52</v>
      </c>
      <c r="G2" s="289">
        <v>2</v>
      </c>
      <c r="H2" s="289">
        <v>4200</v>
      </c>
      <c r="I2" s="292">
        <f>ROUND(H2/F2,1)</f>
        <v>45.4</v>
      </c>
      <c r="J2" s="292">
        <f>I2</f>
        <v>45.4</v>
      </c>
    </row>
    <row r="3" spans="1:10">
      <c r="A3" s="289">
        <v>2</v>
      </c>
      <c r="B3" s="289" t="s">
        <v>3017</v>
      </c>
      <c r="C3" s="289">
        <v>2025</v>
      </c>
      <c r="D3" s="289">
        <v>9</v>
      </c>
      <c r="E3" s="289">
        <v>28</v>
      </c>
      <c r="F3" s="289">
        <v>92</v>
      </c>
      <c r="G3" s="289">
        <v>2</v>
      </c>
      <c r="H3" s="289">
        <v>4300</v>
      </c>
      <c r="I3" s="292">
        <f t="shared" ref="I3:I43" si="0">ROUND(H3/F3,1)</f>
        <v>46.7</v>
      </c>
      <c r="J3" s="292">
        <f>I3</f>
        <v>46.7</v>
      </c>
    </row>
    <row r="4" spans="1:10">
      <c r="A4" s="289">
        <v>3</v>
      </c>
      <c r="B4" s="289" t="s">
        <v>1774</v>
      </c>
      <c r="C4" s="289">
        <v>2025</v>
      </c>
      <c r="D4" s="289">
        <v>8</v>
      </c>
      <c r="E4" s="289">
        <v>18</v>
      </c>
      <c r="F4" s="289">
        <v>94</v>
      </c>
      <c r="G4" s="289">
        <v>2</v>
      </c>
      <c r="H4" s="289">
        <v>5000</v>
      </c>
      <c r="I4" s="292">
        <f t="shared" si="0"/>
        <v>53.2</v>
      </c>
      <c r="J4" s="366">
        <f>ROUND(AVERAGE(I4:I6),1)</f>
        <v>53.1</v>
      </c>
    </row>
    <row r="5" spans="1:10">
      <c r="A5" s="289">
        <v>4</v>
      </c>
      <c r="B5" s="289" t="s">
        <v>3017</v>
      </c>
      <c r="C5" s="289">
        <v>2025</v>
      </c>
      <c r="D5" s="289">
        <v>8</v>
      </c>
      <c r="E5" s="289">
        <v>2</v>
      </c>
      <c r="F5" s="289">
        <v>126</v>
      </c>
      <c r="G5" s="289">
        <v>3</v>
      </c>
      <c r="H5" s="289">
        <v>6000</v>
      </c>
      <c r="I5" s="292">
        <f t="shared" si="0"/>
        <v>47.6</v>
      </c>
      <c r="J5" s="322"/>
    </row>
    <row r="6" spans="1:10">
      <c r="A6" s="289">
        <v>5</v>
      </c>
      <c r="B6" s="289" t="s">
        <v>1774</v>
      </c>
      <c r="C6" s="289">
        <v>2025</v>
      </c>
      <c r="D6" s="289">
        <v>8</v>
      </c>
      <c r="E6" s="289">
        <v>1</v>
      </c>
      <c r="F6" s="289">
        <v>65</v>
      </c>
      <c r="G6" s="289">
        <v>1</v>
      </c>
      <c r="H6" s="289">
        <v>3800</v>
      </c>
      <c r="I6" s="292">
        <f t="shared" si="0"/>
        <v>58.5</v>
      </c>
      <c r="J6" s="323"/>
    </row>
    <row r="7" spans="1:10">
      <c r="A7" s="289">
        <v>6</v>
      </c>
      <c r="B7" s="289" t="s">
        <v>1774</v>
      </c>
      <c r="C7" s="289">
        <v>2025</v>
      </c>
      <c r="D7" s="289">
        <v>7</v>
      </c>
      <c r="E7" s="289">
        <v>2</v>
      </c>
      <c r="F7" s="289">
        <v>94.77</v>
      </c>
      <c r="G7" s="289">
        <v>2</v>
      </c>
      <c r="H7" s="289">
        <v>5200</v>
      </c>
      <c r="I7" s="292">
        <f t="shared" si="0"/>
        <v>54.9</v>
      </c>
      <c r="J7" s="292">
        <f>I7</f>
        <v>54.9</v>
      </c>
    </row>
    <row r="8" spans="1:10">
      <c r="A8" s="289">
        <v>7</v>
      </c>
      <c r="B8" s="289" t="s">
        <v>3017</v>
      </c>
      <c r="C8" s="289">
        <v>2025</v>
      </c>
      <c r="D8" s="289">
        <v>6</v>
      </c>
      <c r="E8" s="289">
        <v>8</v>
      </c>
      <c r="F8" s="289">
        <v>92</v>
      </c>
      <c r="G8" s="289">
        <v>2</v>
      </c>
      <c r="H8" s="289">
        <v>4400</v>
      </c>
      <c r="I8" s="292">
        <f t="shared" si="0"/>
        <v>47.8</v>
      </c>
      <c r="J8" s="366">
        <f>ROUND(AVERAGE(I8:I9),1)</f>
        <v>53.5</v>
      </c>
    </row>
    <row r="9" spans="1:10">
      <c r="A9" s="289">
        <v>8</v>
      </c>
      <c r="B9" s="289" t="s">
        <v>1774</v>
      </c>
      <c r="C9" s="289">
        <v>2025</v>
      </c>
      <c r="D9" s="289">
        <v>6</v>
      </c>
      <c r="E9" s="289">
        <v>6</v>
      </c>
      <c r="F9" s="289">
        <v>60.06</v>
      </c>
      <c r="G9" s="289">
        <v>1</v>
      </c>
      <c r="H9" s="289">
        <v>3550</v>
      </c>
      <c r="I9" s="292">
        <f t="shared" si="0"/>
        <v>59.1</v>
      </c>
      <c r="J9" s="323"/>
    </row>
    <row r="10" spans="1:10">
      <c r="A10" s="289">
        <v>9</v>
      </c>
      <c r="B10" s="289" t="s">
        <v>1774</v>
      </c>
      <c r="C10" s="289">
        <v>2025</v>
      </c>
      <c r="D10" s="289">
        <v>3</v>
      </c>
      <c r="E10" s="289">
        <v>23</v>
      </c>
      <c r="F10" s="289">
        <v>92</v>
      </c>
      <c r="G10" s="289">
        <v>2</v>
      </c>
      <c r="H10" s="289">
        <v>5000</v>
      </c>
      <c r="I10" s="292">
        <f t="shared" si="0"/>
        <v>54.3</v>
      </c>
      <c r="J10" s="292">
        <f t="shared" ref="J10:J12" si="1">I10</f>
        <v>54.3</v>
      </c>
    </row>
    <row r="11" spans="1:10">
      <c r="A11" s="289">
        <v>10</v>
      </c>
      <c r="B11" s="289" t="s">
        <v>3017</v>
      </c>
      <c r="C11" s="289">
        <v>2025</v>
      </c>
      <c r="D11" s="289">
        <v>1</v>
      </c>
      <c r="E11" s="289">
        <v>22</v>
      </c>
      <c r="F11" s="289">
        <v>124.87</v>
      </c>
      <c r="G11" s="289">
        <v>3</v>
      </c>
      <c r="H11" s="289">
        <v>6000</v>
      </c>
      <c r="I11" s="292">
        <f t="shared" si="0"/>
        <v>48</v>
      </c>
      <c r="J11" s="292">
        <f t="shared" si="1"/>
        <v>48</v>
      </c>
    </row>
    <row r="12" spans="1:10">
      <c r="A12" s="289">
        <v>11</v>
      </c>
      <c r="B12" s="289" t="s">
        <v>1774</v>
      </c>
      <c r="C12" s="289">
        <v>2024</v>
      </c>
      <c r="D12" s="289">
        <v>11</v>
      </c>
      <c r="E12" s="289">
        <v>2</v>
      </c>
      <c r="F12" s="289">
        <v>125.87</v>
      </c>
      <c r="G12" s="289">
        <v>3</v>
      </c>
      <c r="H12" s="289">
        <v>6200</v>
      </c>
      <c r="I12" s="292">
        <f t="shared" si="0"/>
        <v>49.3</v>
      </c>
      <c r="J12" s="292">
        <f t="shared" si="1"/>
        <v>49.3</v>
      </c>
    </row>
    <row r="13" spans="1:10" s="291" customFormat="1"/>
    <row r="14" spans="1:10" s="291" customFormat="1"/>
    <row r="15" spans="1:10">
      <c r="A15" s="289" t="s">
        <v>170</v>
      </c>
      <c r="B15" s="289" t="s">
        <v>172</v>
      </c>
      <c r="C15" s="289" t="s">
        <v>1760</v>
      </c>
      <c r="D15" s="289" t="s">
        <v>1761</v>
      </c>
      <c r="E15" s="191" t="s">
        <v>86</v>
      </c>
      <c r="F15" s="289" t="s">
        <v>87</v>
      </c>
      <c r="G15" s="289" t="s">
        <v>117</v>
      </c>
      <c r="H15" s="289" t="s">
        <v>178</v>
      </c>
      <c r="I15" s="292" t="s">
        <v>176</v>
      </c>
      <c r="J15" s="289" t="s">
        <v>105</v>
      </c>
    </row>
    <row r="16" spans="1:10">
      <c r="A16" s="289">
        <v>1</v>
      </c>
      <c r="B16" s="289" t="s">
        <v>1773</v>
      </c>
      <c r="C16" s="289">
        <v>2025</v>
      </c>
      <c r="D16" s="289">
        <v>8</v>
      </c>
      <c r="E16" s="289">
        <v>27</v>
      </c>
      <c r="F16" s="289">
        <v>90</v>
      </c>
      <c r="G16" s="289">
        <v>2</v>
      </c>
      <c r="H16" s="289">
        <v>4500</v>
      </c>
      <c r="I16" s="292">
        <f t="shared" si="0"/>
        <v>50</v>
      </c>
      <c r="J16" s="292">
        <f>I16</f>
        <v>50</v>
      </c>
    </row>
    <row r="17" spans="1:10">
      <c r="A17" s="289">
        <v>2</v>
      </c>
      <c r="B17" s="289" t="s">
        <v>1773</v>
      </c>
      <c r="C17" s="289">
        <v>2025</v>
      </c>
      <c r="D17" s="289">
        <v>7</v>
      </c>
      <c r="E17" s="289">
        <v>7</v>
      </c>
      <c r="F17" s="289">
        <v>69.5</v>
      </c>
      <c r="G17" s="289">
        <v>1</v>
      </c>
      <c r="H17" s="289">
        <v>3800</v>
      </c>
      <c r="I17" s="292">
        <f t="shared" si="0"/>
        <v>54.7</v>
      </c>
      <c r="J17" s="292">
        <f>I17</f>
        <v>54.7</v>
      </c>
    </row>
    <row r="18" spans="1:10">
      <c r="A18" s="289">
        <v>3</v>
      </c>
      <c r="B18" s="289" t="s">
        <v>1773</v>
      </c>
      <c r="C18" s="289">
        <v>2025</v>
      </c>
      <c r="D18" s="289">
        <v>5</v>
      </c>
      <c r="E18" s="289">
        <v>11</v>
      </c>
      <c r="F18" s="289">
        <v>60</v>
      </c>
      <c r="G18" s="289">
        <v>1</v>
      </c>
      <c r="H18" s="289">
        <v>3300</v>
      </c>
      <c r="I18" s="292">
        <f t="shared" si="0"/>
        <v>55</v>
      </c>
      <c r="J18" s="292">
        <f>I18</f>
        <v>55</v>
      </c>
    </row>
    <row r="19" spans="1:10">
      <c r="A19" s="289">
        <v>4</v>
      </c>
      <c r="B19" s="289" t="s">
        <v>1773</v>
      </c>
      <c r="C19" s="289">
        <v>2025</v>
      </c>
      <c r="D19" s="289">
        <v>3</v>
      </c>
      <c r="E19" s="289">
        <v>10</v>
      </c>
      <c r="F19" s="289">
        <v>81.05</v>
      </c>
      <c r="G19" s="289">
        <v>2</v>
      </c>
      <c r="H19" s="289">
        <v>5000</v>
      </c>
      <c r="I19" s="292">
        <f t="shared" si="0"/>
        <v>61.7</v>
      </c>
      <c r="J19" s="292">
        <f>I19</f>
        <v>61.7</v>
      </c>
    </row>
    <row r="20" spans="1:10">
      <c r="A20" s="289">
        <v>5</v>
      </c>
      <c r="B20" s="289" t="s">
        <v>1773</v>
      </c>
      <c r="C20" s="289">
        <v>2025</v>
      </c>
      <c r="D20" s="289">
        <v>2</v>
      </c>
      <c r="E20" s="289">
        <v>18</v>
      </c>
      <c r="F20" s="289">
        <v>62.84</v>
      </c>
      <c r="G20" s="289">
        <v>2</v>
      </c>
      <c r="H20" s="289">
        <v>3800</v>
      </c>
      <c r="I20" s="292">
        <f t="shared" si="0"/>
        <v>60.5</v>
      </c>
      <c r="J20" s="292">
        <f>I20</f>
        <v>60.5</v>
      </c>
    </row>
    <row r="21" spans="1:10" s="291" customFormat="1"/>
    <row r="22" spans="1:10" s="291" customFormat="1"/>
    <row r="23" spans="1:10">
      <c r="A23" s="289" t="s">
        <v>170</v>
      </c>
      <c r="B23" s="289" t="s">
        <v>172</v>
      </c>
      <c r="C23" s="289" t="s">
        <v>1760</v>
      </c>
      <c r="D23" s="289" t="s">
        <v>1761</v>
      </c>
      <c r="E23" s="191" t="s">
        <v>86</v>
      </c>
      <c r="F23" s="289" t="s">
        <v>87</v>
      </c>
      <c r="G23" s="289" t="s">
        <v>117</v>
      </c>
      <c r="H23" s="289" t="s">
        <v>178</v>
      </c>
      <c r="I23" s="292" t="s">
        <v>176</v>
      </c>
      <c r="J23" s="289" t="s">
        <v>105</v>
      </c>
    </row>
    <row r="24" spans="1:10">
      <c r="A24" s="289">
        <v>1</v>
      </c>
      <c r="B24" s="289" t="s">
        <v>2916</v>
      </c>
      <c r="C24" s="289">
        <v>2025</v>
      </c>
      <c r="D24" s="289">
        <v>10</v>
      </c>
      <c r="E24" s="289">
        <v>29</v>
      </c>
      <c r="F24" s="289">
        <v>89</v>
      </c>
      <c r="G24" s="289">
        <v>3</v>
      </c>
      <c r="H24" s="289">
        <v>6666</v>
      </c>
      <c r="I24" s="292">
        <f t="shared" si="0"/>
        <v>74.900000000000006</v>
      </c>
      <c r="J24" s="366">
        <f>ROUND(AVERAGE(I24:I25),1)</f>
        <v>64.599999999999994</v>
      </c>
    </row>
    <row r="25" spans="1:10">
      <c r="A25" s="289">
        <v>2</v>
      </c>
      <c r="B25" s="289" t="s">
        <v>2916</v>
      </c>
      <c r="C25" s="289">
        <v>2025</v>
      </c>
      <c r="D25" s="289">
        <v>10</v>
      </c>
      <c r="E25" s="289">
        <v>25</v>
      </c>
      <c r="F25" s="289">
        <v>88.5</v>
      </c>
      <c r="G25" s="289">
        <v>3</v>
      </c>
      <c r="H25" s="289">
        <v>4800</v>
      </c>
      <c r="I25" s="292">
        <f t="shared" si="0"/>
        <v>54.2</v>
      </c>
      <c r="J25" s="323"/>
    </row>
    <row r="26" spans="1:10">
      <c r="A26" s="289">
        <v>3</v>
      </c>
      <c r="B26" s="289" t="s">
        <v>2916</v>
      </c>
      <c r="C26" s="289">
        <v>2025</v>
      </c>
      <c r="D26" s="289">
        <v>8</v>
      </c>
      <c r="E26" s="289">
        <v>25</v>
      </c>
      <c r="F26" s="289">
        <v>89.15</v>
      </c>
      <c r="G26" s="289">
        <v>3</v>
      </c>
      <c r="H26" s="289">
        <v>5500</v>
      </c>
      <c r="I26" s="292">
        <f t="shared" si="0"/>
        <v>61.7</v>
      </c>
      <c r="J26" s="292">
        <f>I26</f>
        <v>61.7</v>
      </c>
    </row>
    <row r="27" spans="1:10">
      <c r="A27" s="289">
        <v>4</v>
      </c>
      <c r="B27" s="289" t="s">
        <v>2916</v>
      </c>
      <c r="C27" s="289">
        <v>2025</v>
      </c>
      <c r="D27" s="289">
        <v>7</v>
      </c>
      <c r="E27" s="289">
        <v>15</v>
      </c>
      <c r="F27" s="289">
        <v>89</v>
      </c>
      <c r="G27" s="289">
        <v>2</v>
      </c>
      <c r="H27" s="289">
        <v>7000</v>
      </c>
      <c r="I27" s="292">
        <f t="shared" si="0"/>
        <v>78.7</v>
      </c>
      <c r="J27" s="366">
        <f>ROUND(AVERAGE(I27:I29),1)</f>
        <v>65.099999999999994</v>
      </c>
    </row>
    <row r="28" spans="1:10">
      <c r="A28" s="289">
        <v>5</v>
      </c>
      <c r="B28" s="289" t="s">
        <v>2916</v>
      </c>
      <c r="C28" s="289">
        <v>2025</v>
      </c>
      <c r="D28" s="289">
        <v>7</v>
      </c>
      <c r="E28" s="289">
        <v>7</v>
      </c>
      <c r="F28" s="289">
        <v>89</v>
      </c>
      <c r="G28" s="289">
        <v>3</v>
      </c>
      <c r="H28" s="289">
        <v>4600</v>
      </c>
      <c r="I28" s="292">
        <f t="shared" si="0"/>
        <v>51.7</v>
      </c>
      <c r="J28" s="322"/>
    </row>
    <row r="29" spans="1:10">
      <c r="A29" s="289">
        <v>6</v>
      </c>
      <c r="B29" s="289" t="s">
        <v>2916</v>
      </c>
      <c r="C29" s="289">
        <v>2025</v>
      </c>
      <c r="D29" s="289">
        <v>7</v>
      </c>
      <c r="E29" s="289">
        <v>5</v>
      </c>
      <c r="F29" s="289">
        <v>89.42</v>
      </c>
      <c r="G29" s="289">
        <v>3</v>
      </c>
      <c r="H29" s="289">
        <v>5800</v>
      </c>
      <c r="I29" s="292">
        <f t="shared" si="0"/>
        <v>64.900000000000006</v>
      </c>
      <c r="J29" s="323"/>
    </row>
    <row r="30" spans="1:10">
      <c r="A30" s="289">
        <v>7</v>
      </c>
      <c r="B30" s="289" t="s">
        <v>2916</v>
      </c>
      <c r="C30" s="289">
        <v>2025</v>
      </c>
      <c r="D30" s="289">
        <v>6</v>
      </c>
      <c r="E30" s="289">
        <v>17</v>
      </c>
      <c r="F30" s="289">
        <v>88.12</v>
      </c>
      <c r="G30" s="289">
        <v>3</v>
      </c>
      <c r="H30" s="289">
        <v>5600</v>
      </c>
      <c r="I30" s="292">
        <f t="shared" si="0"/>
        <v>63.5</v>
      </c>
      <c r="J30" s="366">
        <f>ROUND(AVERAGE(I30:I31),1)</f>
        <v>62.1</v>
      </c>
    </row>
    <row r="31" spans="1:10">
      <c r="A31" s="289">
        <v>8</v>
      </c>
      <c r="B31" s="289" t="s">
        <v>2916</v>
      </c>
      <c r="C31" s="289">
        <v>2025</v>
      </c>
      <c r="D31" s="289">
        <v>6</v>
      </c>
      <c r="E31" s="289">
        <v>13</v>
      </c>
      <c r="F31" s="289">
        <v>89</v>
      </c>
      <c r="G31" s="289">
        <v>3</v>
      </c>
      <c r="H31" s="289">
        <v>5400</v>
      </c>
      <c r="I31" s="292">
        <f t="shared" si="0"/>
        <v>60.7</v>
      </c>
      <c r="J31" s="323"/>
    </row>
    <row r="32" spans="1:10">
      <c r="A32" s="289">
        <v>9</v>
      </c>
      <c r="B32" s="289" t="s">
        <v>2916</v>
      </c>
      <c r="C32" s="289">
        <v>2025</v>
      </c>
      <c r="D32" s="289">
        <v>5</v>
      </c>
      <c r="E32" s="289">
        <v>30</v>
      </c>
      <c r="F32" s="289">
        <v>135.33000000000001</v>
      </c>
      <c r="G32" s="289">
        <v>4</v>
      </c>
      <c r="H32" s="289">
        <v>9650</v>
      </c>
      <c r="I32" s="292">
        <f t="shared" si="0"/>
        <v>71.3</v>
      </c>
      <c r="J32" s="292">
        <f>I32</f>
        <v>71.3</v>
      </c>
    </row>
    <row r="33" spans="1:10">
      <c r="A33" s="289">
        <v>10</v>
      </c>
      <c r="B33" s="289" t="s">
        <v>2916</v>
      </c>
      <c r="C33" s="289">
        <v>2025</v>
      </c>
      <c r="D33" s="289">
        <v>4</v>
      </c>
      <c r="E33" s="289">
        <v>28</v>
      </c>
      <c r="F33" s="289">
        <v>95</v>
      </c>
      <c r="G33" s="289">
        <v>3</v>
      </c>
      <c r="H33" s="289">
        <v>4900</v>
      </c>
      <c r="I33" s="292">
        <f t="shared" si="0"/>
        <v>51.6</v>
      </c>
      <c r="J33" s="366">
        <f>ROUND(AVERAGE(I33:I34),1)</f>
        <v>66.400000000000006</v>
      </c>
    </row>
    <row r="34" spans="1:10">
      <c r="A34" s="289">
        <v>11</v>
      </c>
      <c r="B34" s="289" t="s">
        <v>2916</v>
      </c>
      <c r="C34" s="289">
        <v>2025</v>
      </c>
      <c r="D34" s="289">
        <v>4</v>
      </c>
      <c r="E34" s="289">
        <v>3</v>
      </c>
      <c r="F34" s="289">
        <v>90</v>
      </c>
      <c r="G34" s="289">
        <v>3</v>
      </c>
      <c r="H34" s="289">
        <v>7300</v>
      </c>
      <c r="I34" s="292">
        <f t="shared" si="0"/>
        <v>81.099999999999994</v>
      </c>
      <c r="J34" s="323"/>
    </row>
    <row r="35" spans="1:10">
      <c r="A35" s="289">
        <v>12</v>
      </c>
      <c r="B35" s="289" t="s">
        <v>2916</v>
      </c>
      <c r="C35" s="289">
        <v>2025</v>
      </c>
      <c r="D35" s="289">
        <v>3</v>
      </c>
      <c r="E35" s="289">
        <v>11</v>
      </c>
      <c r="F35" s="289">
        <v>95.39</v>
      </c>
      <c r="G35" s="289">
        <v>3</v>
      </c>
      <c r="H35" s="289">
        <v>4950</v>
      </c>
      <c r="I35" s="292">
        <f t="shared" si="0"/>
        <v>51.9</v>
      </c>
      <c r="J35" s="292">
        <f>I35</f>
        <v>51.9</v>
      </c>
    </row>
    <row r="36" spans="1:10">
      <c r="A36" s="289">
        <v>13</v>
      </c>
      <c r="B36" s="289" t="s">
        <v>2916</v>
      </c>
      <c r="C36" s="289">
        <v>2025</v>
      </c>
      <c r="D36" s="289">
        <v>2</v>
      </c>
      <c r="E36" s="289">
        <v>28</v>
      </c>
      <c r="F36" s="289">
        <v>89</v>
      </c>
      <c r="G36" s="289">
        <v>3</v>
      </c>
      <c r="H36" s="289">
        <v>5000</v>
      </c>
      <c r="I36" s="292">
        <f t="shared" si="0"/>
        <v>56.2</v>
      </c>
      <c r="J36" s="366">
        <f>ROUND(AVERAGE(I36:I40),1)</f>
        <v>59.9</v>
      </c>
    </row>
    <row r="37" spans="1:10">
      <c r="A37" s="289">
        <v>14</v>
      </c>
      <c r="B37" s="289" t="s">
        <v>2916</v>
      </c>
      <c r="C37" s="289">
        <v>2025</v>
      </c>
      <c r="D37" s="289">
        <v>2</v>
      </c>
      <c r="E37" s="289">
        <v>21</v>
      </c>
      <c r="F37" s="289">
        <v>89</v>
      </c>
      <c r="G37" s="289">
        <v>3</v>
      </c>
      <c r="H37" s="289">
        <v>5500</v>
      </c>
      <c r="I37" s="292">
        <f t="shared" si="0"/>
        <v>61.8</v>
      </c>
      <c r="J37" s="322"/>
    </row>
    <row r="38" spans="1:10">
      <c r="A38" s="289">
        <v>15</v>
      </c>
      <c r="B38" s="289" t="s">
        <v>2916</v>
      </c>
      <c r="C38" s="289">
        <v>2025</v>
      </c>
      <c r="D38" s="289">
        <v>2</v>
      </c>
      <c r="E38" s="289">
        <v>20</v>
      </c>
      <c r="F38" s="289">
        <v>89</v>
      </c>
      <c r="G38" s="289">
        <v>3</v>
      </c>
      <c r="H38" s="289">
        <v>4800</v>
      </c>
      <c r="I38" s="292">
        <f t="shared" si="0"/>
        <v>53.9</v>
      </c>
      <c r="J38" s="322"/>
    </row>
    <row r="39" spans="1:10">
      <c r="A39" s="289">
        <v>16</v>
      </c>
      <c r="B39" s="289" t="s">
        <v>2916</v>
      </c>
      <c r="C39" s="289">
        <v>2025</v>
      </c>
      <c r="D39" s="289">
        <v>2</v>
      </c>
      <c r="E39" s="289">
        <v>12</v>
      </c>
      <c r="F39" s="289">
        <v>89.21</v>
      </c>
      <c r="G39" s="289">
        <v>2</v>
      </c>
      <c r="H39" s="289">
        <v>6000</v>
      </c>
      <c r="I39" s="292">
        <f t="shared" si="0"/>
        <v>67.3</v>
      </c>
      <c r="J39" s="322"/>
    </row>
    <row r="40" spans="1:10">
      <c r="A40" s="289">
        <v>17</v>
      </c>
      <c r="B40" s="289" t="s">
        <v>2916</v>
      </c>
      <c r="C40" s="289">
        <v>2025</v>
      </c>
      <c r="D40" s="289">
        <v>2</v>
      </c>
      <c r="E40" s="289">
        <v>9</v>
      </c>
      <c r="F40" s="289">
        <v>89.35</v>
      </c>
      <c r="G40" s="289">
        <v>3</v>
      </c>
      <c r="H40" s="289">
        <v>5400</v>
      </c>
      <c r="I40" s="292">
        <f t="shared" si="0"/>
        <v>60.4</v>
      </c>
      <c r="J40" s="323"/>
    </row>
    <row r="41" spans="1:10">
      <c r="A41" s="289">
        <v>18</v>
      </c>
      <c r="B41" s="289" t="s">
        <v>2916</v>
      </c>
      <c r="C41" s="289">
        <v>2025</v>
      </c>
      <c r="D41" s="289">
        <v>1</v>
      </c>
      <c r="E41" s="289">
        <v>8</v>
      </c>
      <c r="F41" s="289">
        <v>135.33000000000001</v>
      </c>
      <c r="G41" s="289">
        <v>4</v>
      </c>
      <c r="H41" s="289">
        <v>6000</v>
      </c>
      <c r="I41" s="292">
        <f t="shared" si="0"/>
        <v>44.3</v>
      </c>
      <c r="J41" s="292">
        <f>I41</f>
        <v>44.3</v>
      </c>
    </row>
    <row r="42" spans="1:10">
      <c r="A42" s="289">
        <v>19</v>
      </c>
      <c r="B42" s="289" t="s">
        <v>2916</v>
      </c>
      <c r="C42" s="289">
        <v>2024</v>
      </c>
      <c r="D42" s="289">
        <v>12</v>
      </c>
      <c r="E42" s="289">
        <v>1</v>
      </c>
      <c r="F42" s="289">
        <v>89</v>
      </c>
      <c r="G42" s="289">
        <v>3</v>
      </c>
      <c r="H42" s="289">
        <v>6100</v>
      </c>
      <c r="I42" s="292">
        <f t="shared" si="0"/>
        <v>68.5</v>
      </c>
      <c r="J42" s="292">
        <f>I42</f>
        <v>68.5</v>
      </c>
    </row>
    <row r="43" spans="1:10">
      <c r="A43" s="289">
        <v>20</v>
      </c>
      <c r="B43" s="289" t="s">
        <v>2916</v>
      </c>
      <c r="C43" s="289">
        <v>2024</v>
      </c>
      <c r="D43" s="289">
        <v>11</v>
      </c>
      <c r="E43" s="289">
        <v>24</v>
      </c>
      <c r="F43" s="289">
        <v>89</v>
      </c>
      <c r="G43" s="289">
        <v>3</v>
      </c>
      <c r="H43" s="289">
        <v>5000</v>
      </c>
      <c r="I43" s="292">
        <f t="shared" si="0"/>
        <v>56.2</v>
      </c>
      <c r="J43" s="292">
        <f>I43</f>
        <v>56.2</v>
      </c>
    </row>
  </sheetData>
  <mergeCells count="7">
    <mergeCell ref="J36:J40"/>
    <mergeCell ref="J4:J6"/>
    <mergeCell ref="J8:J9"/>
    <mergeCell ref="J24:J25"/>
    <mergeCell ref="J27:J29"/>
    <mergeCell ref="J30:J31"/>
    <mergeCell ref="J33:J34"/>
  </mergeCells>
  <phoneticPr fontId="1"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A57" sqref="A57"/>
    </sheetView>
  </sheetViews>
  <sheetFormatPr defaultColWidth="9" defaultRowHeight="13.8"/>
  <cols>
    <col min="1" max="1" width="19.77734375" style="46" customWidth="1"/>
    <col min="2" max="2" width="19.33203125" style="46" customWidth="1"/>
    <col min="3" max="3" width="16.109375" style="46" hidden="1" customWidth="1"/>
    <col min="4" max="4" width="19.33203125" style="46" hidden="1" customWidth="1"/>
    <col min="5" max="5" width="10.33203125" style="46" customWidth="1"/>
    <col min="6" max="6" width="18.109375" style="148" hidden="1" customWidth="1"/>
    <col min="7" max="7" width="20.44140625" style="23" customWidth="1"/>
    <col min="8" max="8" width="5.88671875" style="46" customWidth="1"/>
    <col min="9" max="9" width="10.88671875" style="46" customWidth="1"/>
    <col min="10" max="10" width="16.6640625" style="46" customWidth="1"/>
    <col min="11" max="11" width="3.33203125" style="46" hidden="1" customWidth="1"/>
    <col min="12" max="12" width="10.88671875" style="46" customWidth="1"/>
    <col min="13" max="16384" width="9" style="46"/>
  </cols>
  <sheetData>
    <row r="1" spans="1:15" ht="14.4">
      <c r="B1" s="153" t="s">
        <v>61</v>
      </c>
      <c r="C1" s="153"/>
      <c r="D1" s="154" t="s">
        <v>150</v>
      </c>
      <c r="F1" s="148">
        <v>12</v>
      </c>
    </row>
    <row r="2" spans="1:15" ht="14.4">
      <c r="B2" s="133" t="s">
        <v>62</v>
      </c>
      <c r="C2" s="91"/>
      <c r="D2" s="92"/>
      <c r="E2" s="23"/>
    </row>
    <row r="3" spans="1:15" ht="14.4">
      <c r="A3" s="59" t="s">
        <v>155</v>
      </c>
      <c r="B3" s="24" t="s">
        <v>63</v>
      </c>
      <c r="C3" s="85" t="s">
        <v>64</v>
      </c>
      <c r="D3" s="85" t="s">
        <v>111</v>
      </c>
      <c r="E3" s="85" t="s">
        <v>154</v>
      </c>
      <c r="F3" s="166" t="s">
        <v>878</v>
      </c>
      <c r="G3" s="141" t="s">
        <v>874</v>
      </c>
    </row>
    <row r="4" spans="1:15" ht="13.8" customHeight="1">
      <c r="A4" s="321" t="s">
        <v>3018</v>
      </c>
      <c r="B4" s="87">
        <v>45597</v>
      </c>
      <c r="C4" s="33">
        <v>2</v>
      </c>
      <c r="D4" s="69">
        <f>中指2024!N5</f>
        <v>60.64</v>
      </c>
      <c r="E4" s="287">
        <v>1</v>
      </c>
      <c r="F4" s="290">
        <f>G4-$N$7-N8</f>
        <v>50.150000000000006</v>
      </c>
      <c r="G4" s="288">
        <f>中指2025!N44</f>
        <v>56.63</v>
      </c>
      <c r="H4" s="55"/>
      <c r="J4" s="168" t="str">
        <f>G3</f>
        <v>含物业费和取暖费</v>
      </c>
    </row>
    <row r="5" spans="1:15" ht="14.4">
      <c r="A5" s="323"/>
      <c r="B5" s="87">
        <v>45627</v>
      </c>
      <c r="C5" s="33">
        <v>3</v>
      </c>
      <c r="D5" s="69">
        <f>中指2024!M5</f>
        <v>59.04</v>
      </c>
      <c r="E5" s="287">
        <v>1</v>
      </c>
      <c r="F5" s="290"/>
      <c r="G5" s="288">
        <f>中指2025!M44</f>
        <v>56.61</v>
      </c>
      <c r="H5" s="55"/>
      <c r="I5" s="56" t="s">
        <v>879</v>
      </c>
      <c r="J5" s="158" t="s">
        <v>65</v>
      </c>
      <c r="K5" s="59" t="s">
        <v>66</v>
      </c>
      <c r="L5" s="59" t="s">
        <v>67</v>
      </c>
    </row>
    <row r="6" spans="1:15" ht="14.4">
      <c r="A6" s="321" t="s">
        <v>3019</v>
      </c>
      <c r="B6" s="87">
        <v>45658</v>
      </c>
      <c r="C6" s="33">
        <v>1</v>
      </c>
      <c r="D6" s="69">
        <f>中指2024!L5</f>
        <v>59.14</v>
      </c>
      <c r="E6" s="287">
        <v>1</v>
      </c>
      <c r="F6" s="290" t="e">
        <f>#REF!-$N$7-N8</f>
        <v>#REF!</v>
      </c>
      <c r="G6" s="288">
        <f>中指2025!L44</f>
        <v>56.51</v>
      </c>
      <c r="H6" s="55"/>
      <c r="I6" s="58" t="s">
        <v>68</v>
      </c>
      <c r="J6" s="161">
        <f>G16</f>
        <v>57.17</v>
      </c>
      <c r="K6" s="70"/>
      <c r="L6" s="331">
        <f>ROUND(AVERAGE(J6:J8),2)</f>
        <v>59.13</v>
      </c>
      <c r="M6" s="29" t="s">
        <v>1702</v>
      </c>
      <c r="N6" s="46">
        <f>ROUND((L6-N7-N8)/(1+5%)*2.5%,2)</f>
        <v>1.25</v>
      </c>
    </row>
    <row r="7" spans="1:15" ht="15" customHeight="1">
      <c r="A7" s="322"/>
      <c r="B7" s="87">
        <v>45689</v>
      </c>
      <c r="C7" s="33">
        <v>1</v>
      </c>
      <c r="D7" s="69">
        <f>中指2024!K5</f>
        <v>60.09</v>
      </c>
      <c r="E7" s="287">
        <v>1</v>
      </c>
      <c r="F7" s="290"/>
      <c r="G7" s="288">
        <f>中指2025!K44</f>
        <v>56.17</v>
      </c>
      <c r="H7" s="55"/>
      <c r="I7" s="58" t="s">
        <v>69</v>
      </c>
      <c r="J7" s="69" t="s">
        <v>220</v>
      </c>
      <c r="K7" s="70"/>
      <c r="L7" s="330"/>
      <c r="M7" s="146" t="s">
        <v>107</v>
      </c>
      <c r="N7" s="147">
        <v>3.98</v>
      </c>
      <c r="O7" s="29"/>
    </row>
    <row r="8" spans="1:15" ht="14.4">
      <c r="A8" s="323"/>
      <c r="B8" s="87">
        <v>45717</v>
      </c>
      <c r="C8" s="33">
        <v>1</v>
      </c>
      <c r="D8" s="69">
        <f>中指2024!J5</f>
        <v>59.43</v>
      </c>
      <c r="E8" s="287">
        <v>1</v>
      </c>
      <c r="F8" s="290"/>
      <c r="G8" s="288">
        <f>中指2025!J44</f>
        <v>56.19</v>
      </c>
      <c r="H8" s="55"/>
      <c r="I8" s="58" t="s">
        <v>70</v>
      </c>
      <c r="J8" s="162">
        <f>G48</f>
        <v>61.09</v>
      </c>
      <c r="K8" s="70"/>
      <c r="L8" s="330"/>
      <c r="M8" s="146" t="s">
        <v>158</v>
      </c>
      <c r="N8" s="147">
        <f>30/12</f>
        <v>2.5</v>
      </c>
      <c r="O8" s="46" t="s">
        <v>700</v>
      </c>
    </row>
    <row r="9" spans="1:15" ht="13.8" customHeight="1">
      <c r="A9" s="321" t="s">
        <v>3020</v>
      </c>
      <c r="B9" s="87">
        <v>45748</v>
      </c>
      <c r="C9" s="33">
        <v>2</v>
      </c>
      <c r="D9" s="69">
        <f>中指2024!I5</f>
        <v>58.22</v>
      </c>
      <c r="E9" s="287">
        <v>1</v>
      </c>
      <c r="F9" s="290">
        <f>G6-N7-N8</f>
        <v>50.03</v>
      </c>
      <c r="G9" s="288">
        <f>中指2025!I44</f>
        <v>56.03</v>
      </c>
      <c r="H9" s="55"/>
      <c r="J9" s="168" t="s">
        <v>919</v>
      </c>
      <c r="L9" s="169">
        <f>L6-N7-N8</f>
        <v>52.650000000000006</v>
      </c>
    </row>
    <row r="10" spans="1:15" ht="15" customHeight="1">
      <c r="A10" s="322"/>
      <c r="B10" s="87">
        <v>45778</v>
      </c>
      <c r="C10" s="33">
        <v>3</v>
      </c>
      <c r="D10" s="69">
        <f>中指2024!H5</f>
        <v>58.05</v>
      </c>
      <c r="E10" s="287">
        <v>1</v>
      </c>
      <c r="F10" s="290"/>
      <c r="G10" s="288">
        <f>中指2025!H44</f>
        <v>55.76</v>
      </c>
      <c r="H10" s="55"/>
    </row>
    <row r="11" spans="1:15">
      <c r="A11" s="323"/>
      <c r="B11" s="87">
        <v>45809</v>
      </c>
      <c r="C11" s="33">
        <v>2</v>
      </c>
      <c r="D11" s="69">
        <f>中指2024!G5</f>
        <v>57.41</v>
      </c>
      <c r="E11" s="287">
        <v>1</v>
      </c>
      <c r="F11" s="290"/>
      <c r="G11" s="288">
        <f>中指2025!G44</f>
        <v>55.95</v>
      </c>
      <c r="H11" s="55"/>
    </row>
    <row r="12" spans="1:15" ht="13.8" customHeight="1">
      <c r="A12" s="321" t="s">
        <v>3021</v>
      </c>
      <c r="B12" s="87">
        <v>45839</v>
      </c>
      <c r="C12" s="33">
        <v>2</v>
      </c>
      <c r="D12" s="69">
        <f>中指2024!F5</f>
        <v>56.69</v>
      </c>
      <c r="E12" s="287">
        <v>1</v>
      </c>
      <c r="F12" s="290">
        <f>G9-N7-N8</f>
        <v>49.550000000000004</v>
      </c>
      <c r="G12" s="288">
        <f>中指2025!F44</f>
        <v>55.63</v>
      </c>
      <c r="H12" s="55"/>
    </row>
    <row r="13" spans="1:15" ht="15" customHeight="1">
      <c r="A13" s="322"/>
      <c r="B13" s="87">
        <v>45870</v>
      </c>
      <c r="C13" s="33">
        <v>3</v>
      </c>
      <c r="D13" s="69">
        <f>中指2024!E5</f>
        <v>55.87</v>
      </c>
      <c r="E13" s="287">
        <v>1</v>
      </c>
      <c r="F13" s="290"/>
      <c r="G13" s="288">
        <f>中指2025!E44</f>
        <v>55.83</v>
      </c>
      <c r="H13" s="55"/>
    </row>
    <row r="14" spans="1:15">
      <c r="A14" s="323"/>
      <c r="B14" s="87">
        <v>45901</v>
      </c>
      <c r="C14" s="33">
        <v>2</v>
      </c>
      <c r="D14" s="69">
        <f>中指2024!D5</f>
        <v>55.54</v>
      </c>
      <c r="E14" s="287">
        <v>1</v>
      </c>
      <c r="F14" s="290"/>
      <c r="G14" s="288">
        <f>中指2025!D44</f>
        <v>56.21</v>
      </c>
      <c r="H14" s="55"/>
    </row>
    <row r="15" spans="1:15" ht="13.8" customHeight="1">
      <c r="A15" s="286" t="s">
        <v>3022</v>
      </c>
      <c r="B15" s="87">
        <v>45931</v>
      </c>
      <c r="C15" s="86">
        <v>1</v>
      </c>
      <c r="D15" s="72">
        <f>中指2024!C5</f>
        <v>56.19</v>
      </c>
      <c r="E15" s="287">
        <v>1</v>
      </c>
      <c r="F15" s="290">
        <f>G12-N7-N8</f>
        <v>49.150000000000006</v>
      </c>
      <c r="G15" s="288">
        <f>中指2025!C44</f>
        <v>68.459999999999994</v>
      </c>
      <c r="H15" s="55"/>
    </row>
    <row r="16" spans="1:15" ht="14.4">
      <c r="A16" s="88" t="s">
        <v>152</v>
      </c>
      <c r="B16" s="89"/>
      <c r="C16" s="89"/>
      <c r="D16" s="89"/>
      <c r="E16" s="90"/>
      <c r="F16" s="143" t="e">
        <f>ROUND(AVERAGE(F4:F15),2)</f>
        <v>#REF!</v>
      </c>
      <c r="G16" s="142">
        <f>ROUND(AVERAGE(G4:G15),2)</f>
        <v>57.17</v>
      </c>
      <c r="H16" s="44"/>
    </row>
    <row r="18" spans="1:8" ht="14.4" hidden="1">
      <c r="B18" s="155" t="s">
        <v>71</v>
      </c>
      <c r="C18" s="156"/>
      <c r="D18" s="157" t="s">
        <v>150</v>
      </c>
    </row>
    <row r="19" spans="1:8" ht="14.4" hidden="1">
      <c r="A19" s="59" t="s">
        <v>155</v>
      </c>
      <c r="B19" s="24" t="s">
        <v>63</v>
      </c>
      <c r="C19" s="59" t="s">
        <v>73</v>
      </c>
      <c r="D19" s="28" t="s">
        <v>873</v>
      </c>
      <c r="E19" s="59" t="str">
        <f>E3</f>
        <v>样本数量</v>
      </c>
      <c r="F19" s="166" t="str">
        <f>F3</f>
        <v>不含物业费、取暖费</v>
      </c>
      <c r="G19" s="141" t="str">
        <f>G3</f>
        <v>含物业费和取暖费</v>
      </c>
    </row>
    <row r="20" spans="1:8" hidden="1">
      <c r="A20" s="329" t="s">
        <v>916</v>
      </c>
      <c r="B20" s="87">
        <v>44470</v>
      </c>
      <c r="C20" s="59"/>
      <c r="D20" s="27"/>
      <c r="E20" s="330"/>
      <c r="F20" s="177"/>
      <c r="G20" s="330"/>
      <c r="H20" s="55"/>
    </row>
    <row r="21" spans="1:8" hidden="1">
      <c r="A21" s="329"/>
      <c r="B21" s="87">
        <v>44501</v>
      </c>
      <c r="C21" s="59"/>
      <c r="D21" s="27"/>
      <c r="E21" s="330"/>
      <c r="F21" s="177"/>
      <c r="G21" s="330"/>
      <c r="H21" s="55"/>
    </row>
    <row r="22" spans="1:8" hidden="1">
      <c r="A22" s="329"/>
      <c r="B22" s="87">
        <v>44531</v>
      </c>
      <c r="C22" s="59"/>
      <c r="D22" s="27"/>
      <c r="E22" s="330"/>
      <c r="F22" s="177"/>
      <c r="G22" s="330"/>
      <c r="H22" s="55"/>
    </row>
    <row r="23" spans="1:8" ht="15" hidden="1" customHeight="1">
      <c r="A23" s="329" t="s">
        <v>915</v>
      </c>
      <c r="B23" s="87">
        <v>44562</v>
      </c>
      <c r="C23" s="59"/>
      <c r="D23" s="27"/>
      <c r="E23" s="330"/>
      <c r="F23" s="177"/>
      <c r="G23" s="330"/>
      <c r="H23" s="55"/>
    </row>
    <row r="24" spans="1:8" hidden="1">
      <c r="A24" s="329"/>
      <c r="B24" s="87">
        <v>44593</v>
      </c>
      <c r="C24" s="59"/>
      <c r="D24" s="27"/>
      <c r="E24" s="330"/>
      <c r="F24" s="177"/>
      <c r="G24" s="330"/>
      <c r="H24" s="55"/>
    </row>
    <row r="25" spans="1:8" hidden="1">
      <c r="A25" s="329"/>
      <c r="B25" s="87">
        <v>44621</v>
      </c>
      <c r="C25" s="59"/>
      <c r="D25" s="27"/>
      <c r="E25" s="330"/>
      <c r="F25" s="177"/>
      <c r="G25" s="330"/>
      <c r="H25" s="55"/>
    </row>
    <row r="26" spans="1:8" ht="15" hidden="1" customHeight="1">
      <c r="A26" s="329" t="s">
        <v>949</v>
      </c>
      <c r="B26" s="87">
        <v>44652</v>
      </c>
      <c r="C26" s="59"/>
      <c r="D26" s="27"/>
      <c r="E26" s="330"/>
      <c r="F26" s="177"/>
      <c r="G26" s="330"/>
      <c r="H26" s="55"/>
    </row>
    <row r="27" spans="1:8" hidden="1">
      <c r="A27" s="329"/>
      <c r="B27" s="87">
        <v>44682</v>
      </c>
      <c r="C27" s="59"/>
      <c r="D27" s="27"/>
      <c r="E27" s="330"/>
      <c r="F27" s="177"/>
      <c r="G27" s="330"/>
      <c r="H27" s="55"/>
    </row>
    <row r="28" spans="1:8" hidden="1">
      <c r="A28" s="329"/>
      <c r="B28" s="87">
        <v>44713</v>
      </c>
      <c r="C28" s="59"/>
      <c r="D28" s="27"/>
      <c r="E28" s="330"/>
      <c r="F28" s="177"/>
      <c r="G28" s="330"/>
      <c r="H28" s="55"/>
    </row>
    <row r="29" spans="1:8" ht="15" hidden="1" customHeight="1">
      <c r="A29" s="329" t="s">
        <v>950</v>
      </c>
      <c r="B29" s="87">
        <v>44743</v>
      </c>
      <c r="C29" s="59"/>
      <c r="D29" s="27"/>
      <c r="E29" s="330"/>
      <c r="F29" s="177"/>
      <c r="G29" s="330"/>
      <c r="H29" s="55"/>
    </row>
    <row r="30" spans="1:8" hidden="1">
      <c r="A30" s="329"/>
      <c r="B30" s="87">
        <v>44774</v>
      </c>
      <c r="C30" s="59"/>
      <c r="D30" s="27"/>
      <c r="E30" s="330"/>
      <c r="F30" s="177"/>
      <c r="G30" s="330"/>
      <c r="H30" s="55"/>
    </row>
    <row r="31" spans="1:8" hidden="1">
      <c r="A31" s="329"/>
      <c r="B31" s="87">
        <v>44805</v>
      </c>
      <c r="C31" s="59"/>
      <c r="D31" s="27"/>
      <c r="E31" s="330"/>
      <c r="F31" s="132"/>
      <c r="G31" s="330"/>
      <c r="H31" s="55"/>
    </row>
    <row r="32" spans="1:8" hidden="1">
      <c r="A32" s="93" t="str">
        <f>A16</f>
        <v>平均月租金（元/平方米/月）</v>
      </c>
      <c r="B32" s="94"/>
      <c r="C32" s="94"/>
      <c r="D32" s="94"/>
      <c r="E32" s="71"/>
      <c r="F32" s="143"/>
      <c r="G32" s="142"/>
      <c r="H32" s="44"/>
    </row>
    <row r="34" spans="1:8" ht="14.4">
      <c r="B34" s="155" t="s">
        <v>74</v>
      </c>
      <c r="C34" s="156"/>
      <c r="D34" s="157" t="s">
        <v>150</v>
      </c>
      <c r="H34" s="77"/>
    </row>
    <row r="35" spans="1:8" ht="14.4">
      <c r="A35" s="59" t="s">
        <v>155</v>
      </c>
      <c r="B35" s="24" t="s">
        <v>63</v>
      </c>
      <c r="C35" s="59" t="s">
        <v>73</v>
      </c>
      <c r="D35" s="28" t="s">
        <v>873</v>
      </c>
      <c r="E35" s="59" t="str">
        <f>E3</f>
        <v>样本数量</v>
      </c>
      <c r="F35" s="151" t="str">
        <f>F19</f>
        <v>不含物业费、取暖费</v>
      </c>
      <c r="G35" s="141" t="str">
        <f>G19</f>
        <v>含物业费和取暖费</v>
      </c>
      <c r="H35" s="164"/>
    </row>
    <row r="36" spans="1:8" ht="13.8" customHeight="1">
      <c r="A36" s="321" t="s">
        <v>3018</v>
      </c>
      <c r="B36" s="87">
        <v>45597</v>
      </c>
      <c r="C36" s="33">
        <v>2</v>
      </c>
      <c r="D36" s="69" t="s">
        <v>220</v>
      </c>
      <c r="E36" s="287">
        <v>1</v>
      </c>
      <c r="F36" s="290">
        <f>G36-$N$7-N40</f>
        <v>52.220000000000006</v>
      </c>
      <c r="G36" s="288">
        <f>成交2025!J43</f>
        <v>56.2</v>
      </c>
      <c r="H36" s="327"/>
    </row>
    <row r="37" spans="1:8">
      <c r="A37" s="323"/>
      <c r="B37" s="87">
        <v>45627</v>
      </c>
      <c r="C37" s="33">
        <v>3</v>
      </c>
      <c r="D37" s="69">
        <f>成交2024!N58</f>
        <v>65.17</v>
      </c>
      <c r="E37" s="287">
        <v>1</v>
      </c>
      <c r="F37" s="290"/>
      <c r="G37" s="288">
        <f>成交2025!J42</f>
        <v>68.5</v>
      </c>
      <c r="H37" s="328"/>
    </row>
    <row r="38" spans="1:8" ht="13.8" customHeight="1">
      <c r="A38" s="321" t="s">
        <v>3019</v>
      </c>
      <c r="B38" s="87">
        <v>45658</v>
      </c>
      <c r="C38" s="33">
        <v>1</v>
      </c>
      <c r="D38" s="271" t="s">
        <v>220</v>
      </c>
      <c r="E38" s="287">
        <v>1</v>
      </c>
      <c r="F38" s="290" t="e">
        <f>#REF!-$N$7-N40</f>
        <v>#REF!</v>
      </c>
      <c r="G38" s="288">
        <f>成交2025!J41</f>
        <v>44.3</v>
      </c>
      <c r="H38" s="327"/>
    </row>
    <row r="39" spans="1:8" ht="15" customHeight="1">
      <c r="A39" s="322"/>
      <c r="B39" s="87">
        <v>45689</v>
      </c>
      <c r="C39" s="33">
        <v>1</v>
      </c>
      <c r="D39" s="271" t="s">
        <v>220</v>
      </c>
      <c r="E39" s="287">
        <v>1</v>
      </c>
      <c r="F39" s="290"/>
      <c r="G39" s="288">
        <f>成交2025!J36</f>
        <v>59.9</v>
      </c>
      <c r="H39" s="328"/>
    </row>
    <row r="40" spans="1:8">
      <c r="A40" s="323"/>
      <c r="B40" s="87">
        <v>45717</v>
      </c>
      <c r="C40" s="33">
        <v>1</v>
      </c>
      <c r="D40" s="69">
        <f>成交2024!N53</f>
        <v>57.84</v>
      </c>
      <c r="E40" s="287">
        <v>1</v>
      </c>
      <c r="F40" s="290"/>
      <c r="G40" s="288">
        <f>成交2025!J35</f>
        <v>51.9</v>
      </c>
      <c r="H40" s="328"/>
    </row>
    <row r="41" spans="1:8" ht="13.8" customHeight="1">
      <c r="A41" s="321" t="s">
        <v>3020</v>
      </c>
      <c r="B41" s="87">
        <v>45748</v>
      </c>
      <c r="C41" s="33">
        <v>2</v>
      </c>
      <c r="D41" s="69">
        <f>成交2024!N51</f>
        <v>52.96</v>
      </c>
      <c r="E41" s="287">
        <v>1</v>
      </c>
      <c r="F41" s="290">
        <f>G38-N39-N40</f>
        <v>44.3</v>
      </c>
      <c r="G41" s="288">
        <f>成交2025!J33</f>
        <v>66.400000000000006</v>
      </c>
      <c r="H41" s="327"/>
    </row>
    <row r="42" spans="1:8" ht="15" customHeight="1">
      <c r="A42" s="322"/>
      <c r="B42" s="87">
        <v>45778</v>
      </c>
      <c r="C42" s="33">
        <v>3</v>
      </c>
      <c r="D42" s="69">
        <f>成交2024!N48</f>
        <v>61.8</v>
      </c>
      <c r="E42" s="287">
        <v>1</v>
      </c>
      <c r="F42" s="290"/>
      <c r="G42" s="288">
        <f>成交2025!J32</f>
        <v>71.3</v>
      </c>
      <c r="H42" s="328"/>
    </row>
    <row r="43" spans="1:8">
      <c r="A43" s="323"/>
      <c r="B43" s="87">
        <v>45809</v>
      </c>
      <c r="C43" s="33">
        <v>2</v>
      </c>
      <c r="D43" s="69">
        <f>成交2024!N45</f>
        <v>65.58</v>
      </c>
      <c r="E43" s="287">
        <v>1</v>
      </c>
      <c r="F43" s="290"/>
      <c r="G43" s="288">
        <f>成交2025!J30</f>
        <v>62.1</v>
      </c>
      <c r="H43" s="328"/>
    </row>
    <row r="44" spans="1:8" ht="13.8" customHeight="1">
      <c r="A44" s="321" t="s">
        <v>3021</v>
      </c>
      <c r="B44" s="87">
        <v>45839</v>
      </c>
      <c r="C44" s="33">
        <v>2</v>
      </c>
      <c r="D44" s="69">
        <f>成交2024!N43</f>
        <v>65.17</v>
      </c>
      <c r="E44" s="287">
        <v>1</v>
      </c>
      <c r="F44" s="290">
        <f>G41-N39-N40</f>
        <v>66.400000000000006</v>
      </c>
      <c r="G44" s="288">
        <f>成交2025!J27</f>
        <v>65.099999999999994</v>
      </c>
      <c r="H44" s="327"/>
    </row>
    <row r="45" spans="1:8" ht="15" customHeight="1">
      <c r="A45" s="322"/>
      <c r="B45" s="87">
        <v>45870</v>
      </c>
      <c r="C45" s="33">
        <v>3</v>
      </c>
      <c r="D45" s="69">
        <f>成交2024!N39</f>
        <v>69.88</v>
      </c>
      <c r="E45" s="287">
        <v>1</v>
      </c>
      <c r="F45" s="290"/>
      <c r="G45" s="288">
        <f>成交2025!J26</f>
        <v>61.7</v>
      </c>
      <c r="H45" s="328"/>
    </row>
    <row r="46" spans="1:8">
      <c r="A46" s="323"/>
      <c r="B46" s="87">
        <v>45901</v>
      </c>
      <c r="C46" s="33">
        <v>2</v>
      </c>
      <c r="D46" s="69">
        <f>成交2024!N37</f>
        <v>57.77</v>
      </c>
      <c r="E46" s="287">
        <v>1</v>
      </c>
      <c r="F46" s="290"/>
      <c r="G46" s="288" t="s">
        <v>3023</v>
      </c>
      <c r="H46" s="328"/>
    </row>
    <row r="47" spans="1:8" ht="13.8" customHeight="1">
      <c r="A47" s="286" t="s">
        <v>3022</v>
      </c>
      <c r="B47" s="87">
        <v>45931</v>
      </c>
      <c r="C47" s="86">
        <v>1</v>
      </c>
      <c r="D47" s="69">
        <f>成交2024!N36</f>
        <v>56.61</v>
      </c>
      <c r="E47" s="287">
        <v>1</v>
      </c>
      <c r="F47" s="290">
        <f>G44-N39-N40</f>
        <v>65.099999999999994</v>
      </c>
      <c r="G47" s="288">
        <f>成交2025!J24</f>
        <v>64.599999999999994</v>
      </c>
      <c r="H47" s="165"/>
    </row>
    <row r="48" spans="1:8">
      <c r="A48" s="93" t="str">
        <f>A16</f>
        <v>平均月租金（元/平方米/月）</v>
      </c>
      <c r="B48" s="94"/>
      <c r="C48" s="94"/>
      <c r="D48" s="94"/>
      <c r="E48" s="71"/>
      <c r="F48" s="143" t="e">
        <f>ROUND(AVERAGE(F36:F47),2)</f>
        <v>#REF!</v>
      </c>
      <c r="G48" s="167">
        <f>ROUND(AVERAGE(G36:G47),2)</f>
        <v>61.09</v>
      </c>
      <c r="H48" s="152"/>
    </row>
    <row r="49" spans="8:8">
      <c r="H49" s="77"/>
    </row>
  </sheetData>
  <mergeCells count="25">
    <mergeCell ref="A4:A5"/>
    <mergeCell ref="A6:A8"/>
    <mergeCell ref="A20:A22"/>
    <mergeCell ref="E20:E22"/>
    <mergeCell ref="G20:G22"/>
    <mergeCell ref="L6:L8"/>
    <mergeCell ref="A9:A11"/>
    <mergeCell ref="A12:A14"/>
    <mergeCell ref="A23:A25"/>
    <mergeCell ref="E23:E25"/>
    <mergeCell ref="G23:G25"/>
    <mergeCell ref="A26:A28"/>
    <mergeCell ref="E26:E28"/>
    <mergeCell ref="G26:G28"/>
    <mergeCell ref="H36:H37"/>
    <mergeCell ref="A38:A40"/>
    <mergeCell ref="H38:H40"/>
    <mergeCell ref="A29:A31"/>
    <mergeCell ref="E29:E31"/>
    <mergeCell ref="G29:G31"/>
    <mergeCell ref="A36:A37"/>
    <mergeCell ref="A44:A46"/>
    <mergeCell ref="H44:H46"/>
    <mergeCell ref="A41:A43"/>
    <mergeCell ref="H41:H43"/>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49"/>
  <sheetViews>
    <sheetView zoomScale="90" zoomScaleNormal="90" workbookViewId="0">
      <selection activeCell="F37" sqref="F37"/>
    </sheetView>
  </sheetViews>
  <sheetFormatPr defaultColWidth="9" defaultRowHeight="13.8"/>
  <cols>
    <col min="1" max="1" width="17.6640625" style="46" customWidth="1"/>
    <col min="2" max="2" width="19.33203125" style="46" customWidth="1"/>
    <col min="3" max="3" width="16.109375" style="46" hidden="1" customWidth="1"/>
    <col min="4" max="4" width="9.88671875" style="46" customWidth="1"/>
    <col min="5" max="5" width="18.109375" style="148" hidden="1" customWidth="1"/>
    <col min="6" max="6" width="20.44140625" style="23" customWidth="1"/>
    <col min="7" max="7" width="5.88671875" style="46" customWidth="1"/>
    <col min="8" max="8" width="10.88671875" style="46" customWidth="1"/>
    <col min="9" max="9" width="16.6640625" style="46" customWidth="1"/>
    <col min="10" max="10" width="3.33203125" style="46" hidden="1" customWidth="1"/>
    <col min="11" max="11" width="10.88671875" style="46" customWidth="1"/>
    <col min="12" max="16384" width="9" style="46"/>
  </cols>
  <sheetData>
    <row r="1" spans="1:14" ht="14.4">
      <c r="B1" s="153" t="s">
        <v>61</v>
      </c>
      <c r="C1" s="153"/>
      <c r="E1" s="148">
        <v>12</v>
      </c>
    </row>
    <row r="2" spans="1:14" ht="14.4">
      <c r="B2" s="133" t="s">
        <v>62</v>
      </c>
      <c r="C2" s="91"/>
      <c r="D2" s="23"/>
    </row>
    <row r="3" spans="1:14" ht="14.4">
      <c r="A3" s="59" t="s">
        <v>155</v>
      </c>
      <c r="B3" s="24" t="s">
        <v>63</v>
      </c>
      <c r="C3" s="85" t="s">
        <v>64</v>
      </c>
      <c r="D3" s="85" t="s">
        <v>154</v>
      </c>
      <c r="E3" s="166" t="s">
        <v>878</v>
      </c>
      <c r="F3" s="141" t="s">
        <v>874</v>
      </c>
    </row>
    <row r="4" spans="1:14">
      <c r="A4" s="321" t="s">
        <v>3018</v>
      </c>
      <c r="B4" s="87">
        <v>45597</v>
      </c>
      <c r="C4" s="33">
        <v>2</v>
      </c>
      <c r="D4" s="287">
        <v>1</v>
      </c>
      <c r="E4" s="177">
        <f>F4-$M$7-M8</f>
        <v>48.06</v>
      </c>
      <c r="F4" s="287">
        <f>中指2025!N27</f>
        <v>51.06</v>
      </c>
      <c r="G4" s="55"/>
      <c r="I4" s="168" t="str">
        <f>F3</f>
        <v>含物业费和取暖费</v>
      </c>
    </row>
    <row r="5" spans="1:14" ht="14.4">
      <c r="A5" s="323"/>
      <c r="B5" s="87">
        <v>45627</v>
      </c>
      <c r="C5" s="33">
        <v>3</v>
      </c>
      <c r="D5" s="287">
        <v>1</v>
      </c>
      <c r="E5" s="177"/>
      <c r="F5" s="287">
        <f>中指2025!M27</f>
        <v>51.51</v>
      </c>
      <c r="G5" s="55"/>
      <c r="H5" s="56" t="s">
        <v>879</v>
      </c>
      <c r="I5" s="158" t="s">
        <v>65</v>
      </c>
      <c r="J5" s="59" t="s">
        <v>66</v>
      </c>
      <c r="K5" s="59" t="s">
        <v>67</v>
      </c>
    </row>
    <row r="6" spans="1:14" ht="14.4">
      <c r="A6" s="321" t="s">
        <v>3019</v>
      </c>
      <c r="B6" s="87">
        <v>45658</v>
      </c>
      <c r="C6" s="33">
        <v>1</v>
      </c>
      <c r="D6" s="287">
        <v>1</v>
      </c>
      <c r="E6" s="177" t="e">
        <f>#REF!-$M$7-M8</f>
        <v>#REF!</v>
      </c>
      <c r="F6" s="287">
        <f>中指2025!L27</f>
        <v>64.53</v>
      </c>
      <c r="G6" s="55"/>
      <c r="H6" s="58" t="s">
        <v>68</v>
      </c>
      <c r="I6" s="161">
        <f>F16</f>
        <v>63.72</v>
      </c>
      <c r="J6" s="70"/>
      <c r="K6" s="331">
        <f>ROUND(AVERAGE(I6:I8),2)</f>
        <v>57.19</v>
      </c>
      <c r="L6" s="29" t="s">
        <v>1702</v>
      </c>
      <c r="M6" s="46">
        <f>ROUND((K6-M7-M8)/(1+5%)*2.5%,2)</f>
        <v>1.29</v>
      </c>
    </row>
    <row r="7" spans="1:14" ht="15" customHeight="1">
      <c r="A7" s="322"/>
      <c r="B7" s="87">
        <v>45689</v>
      </c>
      <c r="C7" s="33">
        <v>1</v>
      </c>
      <c r="D7" s="287">
        <v>1</v>
      </c>
      <c r="E7" s="177"/>
      <c r="F7" s="287">
        <f>中指2025!K27</f>
        <v>62.44</v>
      </c>
      <c r="G7" s="55"/>
      <c r="H7" s="58" t="s">
        <v>69</v>
      </c>
      <c r="I7" s="69" t="s">
        <v>220</v>
      </c>
      <c r="J7" s="70"/>
      <c r="K7" s="330"/>
      <c r="L7" s="146" t="s">
        <v>107</v>
      </c>
      <c r="M7" s="147">
        <v>0.5</v>
      </c>
      <c r="N7" s="29"/>
    </row>
    <row r="8" spans="1:14" ht="14.4">
      <c r="A8" s="323"/>
      <c r="B8" s="87">
        <v>45717</v>
      </c>
      <c r="C8" s="33">
        <v>1</v>
      </c>
      <c r="D8" s="287">
        <v>1</v>
      </c>
      <c r="E8" s="177"/>
      <c r="F8" s="287">
        <f>中指2025!J27</f>
        <v>65.41</v>
      </c>
      <c r="G8" s="55"/>
      <c r="H8" s="58" t="s">
        <v>70</v>
      </c>
      <c r="I8" s="162">
        <f>F48</f>
        <v>50.65</v>
      </c>
      <c r="J8" s="70"/>
      <c r="K8" s="330"/>
      <c r="L8" s="146" t="s">
        <v>158</v>
      </c>
      <c r="M8" s="147">
        <f>30/12</f>
        <v>2.5</v>
      </c>
      <c r="N8" s="46" t="s">
        <v>700</v>
      </c>
    </row>
    <row r="9" spans="1:14">
      <c r="A9" s="321" t="s">
        <v>3020</v>
      </c>
      <c r="B9" s="87">
        <v>45748</v>
      </c>
      <c r="C9" s="33">
        <v>2</v>
      </c>
      <c r="D9" s="287">
        <v>1</v>
      </c>
      <c r="E9" s="177">
        <f>F6-M7-M8</f>
        <v>61.53</v>
      </c>
      <c r="F9" s="287">
        <f>中指2025!I27</f>
        <v>71.12</v>
      </c>
      <c r="G9" s="55"/>
      <c r="I9" s="168" t="s">
        <v>919</v>
      </c>
      <c r="K9" s="169">
        <f>K6-M7-M8</f>
        <v>54.19</v>
      </c>
    </row>
    <row r="10" spans="1:14" ht="15" customHeight="1">
      <c r="A10" s="322"/>
      <c r="B10" s="87">
        <v>45778</v>
      </c>
      <c r="C10" s="33">
        <v>3</v>
      </c>
      <c r="D10" s="287">
        <v>1</v>
      </c>
      <c r="E10" s="177"/>
      <c r="F10" s="287">
        <f>中指2025!H27</f>
        <v>69.78</v>
      </c>
      <c r="G10" s="55"/>
    </row>
    <row r="11" spans="1:14">
      <c r="A11" s="323"/>
      <c r="B11" s="87">
        <v>45809</v>
      </c>
      <c r="C11" s="33">
        <v>2</v>
      </c>
      <c r="D11" s="287">
        <v>1</v>
      </c>
      <c r="E11" s="177"/>
      <c r="F11" s="287">
        <f>中指2025!G27</f>
        <v>71.959999999999994</v>
      </c>
      <c r="G11" s="55"/>
    </row>
    <row r="12" spans="1:14">
      <c r="A12" s="321" t="s">
        <v>3021</v>
      </c>
      <c r="B12" s="87">
        <v>45839</v>
      </c>
      <c r="C12" s="33">
        <v>2</v>
      </c>
      <c r="D12" s="287">
        <v>1</v>
      </c>
      <c r="E12" s="177">
        <f>F9-M7-M8</f>
        <v>68.12</v>
      </c>
      <c r="F12" s="287">
        <f>中指2025!F27</f>
        <v>69.67</v>
      </c>
      <c r="G12" s="55"/>
    </row>
    <row r="13" spans="1:14" ht="15" customHeight="1">
      <c r="A13" s="322"/>
      <c r="B13" s="87">
        <v>45870</v>
      </c>
      <c r="C13" s="33">
        <v>3</v>
      </c>
      <c r="D13" s="287">
        <v>1</v>
      </c>
      <c r="E13" s="177"/>
      <c r="F13" s="287">
        <f>中指2025!E27</f>
        <v>67.73</v>
      </c>
      <c r="G13" s="55"/>
    </row>
    <row r="14" spans="1:14">
      <c r="A14" s="323"/>
      <c r="B14" s="87">
        <v>45901</v>
      </c>
      <c r="C14" s="33">
        <v>2</v>
      </c>
      <c r="D14" s="287">
        <v>1</v>
      </c>
      <c r="E14" s="177"/>
      <c r="F14" s="287">
        <f>中指2025!D27</f>
        <v>65.45</v>
      </c>
      <c r="G14" s="55"/>
    </row>
    <row r="15" spans="1:14" ht="13.8" customHeight="1">
      <c r="A15" s="267" t="s">
        <v>3022</v>
      </c>
      <c r="B15" s="87">
        <v>45931</v>
      </c>
      <c r="C15" s="86">
        <v>1</v>
      </c>
      <c r="D15" s="287">
        <v>1</v>
      </c>
      <c r="E15" s="132">
        <f>F12-M7-M8</f>
        <v>66.67</v>
      </c>
      <c r="F15" s="282">
        <f>中指2025!C27</f>
        <v>53.97</v>
      </c>
      <c r="G15" s="55"/>
    </row>
    <row r="16" spans="1:14" ht="14.4">
      <c r="A16" s="88" t="s">
        <v>152</v>
      </c>
      <c r="B16" s="89"/>
      <c r="C16" s="89"/>
      <c r="D16" s="90"/>
      <c r="E16" s="143" t="e">
        <f>ROUND(AVERAGE(E4:E15),2)</f>
        <v>#REF!</v>
      </c>
      <c r="F16" s="142">
        <f>ROUND(AVERAGE(F4:F15),2)</f>
        <v>63.72</v>
      </c>
      <c r="G16" s="44"/>
    </row>
    <row r="18" spans="1:7" ht="14.4" hidden="1">
      <c r="B18" s="155" t="s">
        <v>71</v>
      </c>
      <c r="C18" s="156"/>
    </row>
    <row r="19" spans="1:7" ht="14.4" hidden="1">
      <c r="A19" s="59" t="s">
        <v>155</v>
      </c>
      <c r="B19" s="24" t="s">
        <v>63</v>
      </c>
      <c r="C19" s="59" t="s">
        <v>73</v>
      </c>
      <c r="D19" s="59" t="str">
        <f>D3</f>
        <v>样本数量</v>
      </c>
      <c r="E19" s="166" t="str">
        <f>E3</f>
        <v>不含物业费、取暖费</v>
      </c>
      <c r="F19" s="141" t="str">
        <f>F3</f>
        <v>含物业费和取暖费</v>
      </c>
    </row>
    <row r="20" spans="1:7" hidden="1">
      <c r="A20" s="329" t="s">
        <v>916</v>
      </c>
      <c r="B20" s="87">
        <v>44470</v>
      </c>
      <c r="C20" s="59"/>
      <c r="D20" s="330"/>
      <c r="E20" s="177"/>
      <c r="F20" s="330"/>
      <c r="G20" s="55"/>
    </row>
    <row r="21" spans="1:7" hidden="1">
      <c r="A21" s="329"/>
      <c r="B21" s="87">
        <v>44501</v>
      </c>
      <c r="C21" s="59"/>
      <c r="D21" s="330"/>
      <c r="E21" s="177"/>
      <c r="F21" s="330"/>
      <c r="G21" s="55"/>
    </row>
    <row r="22" spans="1:7" hidden="1">
      <c r="A22" s="329"/>
      <c r="B22" s="87">
        <v>44531</v>
      </c>
      <c r="C22" s="59"/>
      <c r="D22" s="330"/>
      <c r="E22" s="177"/>
      <c r="F22" s="330"/>
      <c r="G22" s="55"/>
    </row>
    <row r="23" spans="1:7" ht="15" hidden="1" customHeight="1">
      <c r="A23" s="329" t="s">
        <v>915</v>
      </c>
      <c r="B23" s="87">
        <v>44562</v>
      </c>
      <c r="C23" s="59"/>
      <c r="D23" s="330"/>
      <c r="E23" s="177"/>
      <c r="F23" s="330"/>
      <c r="G23" s="55"/>
    </row>
    <row r="24" spans="1:7" hidden="1">
      <c r="A24" s="329"/>
      <c r="B24" s="87">
        <v>44593</v>
      </c>
      <c r="C24" s="59"/>
      <c r="D24" s="330"/>
      <c r="E24" s="177"/>
      <c r="F24" s="330"/>
      <c r="G24" s="55"/>
    </row>
    <row r="25" spans="1:7" hidden="1">
      <c r="A25" s="329"/>
      <c r="B25" s="87">
        <v>44621</v>
      </c>
      <c r="C25" s="59"/>
      <c r="D25" s="330"/>
      <c r="E25" s="177"/>
      <c r="F25" s="330"/>
      <c r="G25" s="55"/>
    </row>
    <row r="26" spans="1:7" ht="15" hidden="1" customHeight="1">
      <c r="A26" s="329" t="s">
        <v>949</v>
      </c>
      <c r="B26" s="87">
        <v>44652</v>
      </c>
      <c r="C26" s="59"/>
      <c r="D26" s="330"/>
      <c r="E26" s="177"/>
      <c r="F26" s="330"/>
      <c r="G26" s="55"/>
    </row>
    <row r="27" spans="1:7" hidden="1">
      <c r="A27" s="329"/>
      <c r="B27" s="87">
        <v>44682</v>
      </c>
      <c r="C27" s="59"/>
      <c r="D27" s="330"/>
      <c r="E27" s="177"/>
      <c r="F27" s="330"/>
      <c r="G27" s="55"/>
    </row>
    <row r="28" spans="1:7" hidden="1">
      <c r="A28" s="329"/>
      <c r="B28" s="87">
        <v>44713</v>
      </c>
      <c r="C28" s="59"/>
      <c r="D28" s="330"/>
      <c r="E28" s="177"/>
      <c r="F28" s="330"/>
      <c r="G28" s="55"/>
    </row>
    <row r="29" spans="1:7" ht="15" hidden="1" customHeight="1">
      <c r="A29" s="329" t="s">
        <v>950</v>
      </c>
      <c r="B29" s="87">
        <v>44743</v>
      </c>
      <c r="C29" s="59"/>
      <c r="D29" s="330"/>
      <c r="E29" s="177"/>
      <c r="F29" s="330"/>
      <c r="G29" s="55"/>
    </row>
    <row r="30" spans="1:7" hidden="1">
      <c r="A30" s="329"/>
      <c r="B30" s="87">
        <v>44774</v>
      </c>
      <c r="C30" s="59"/>
      <c r="D30" s="330"/>
      <c r="E30" s="177"/>
      <c r="F30" s="330"/>
      <c r="G30" s="55"/>
    </row>
    <row r="31" spans="1:7" hidden="1">
      <c r="A31" s="329"/>
      <c r="B31" s="87">
        <v>44805</v>
      </c>
      <c r="C31" s="59"/>
      <c r="D31" s="330"/>
      <c r="E31" s="132"/>
      <c r="F31" s="330"/>
      <c r="G31" s="55"/>
    </row>
    <row r="32" spans="1:7" hidden="1">
      <c r="A32" s="93" t="str">
        <f>A16</f>
        <v>平均月租金（元/平方米/月）</v>
      </c>
      <c r="B32" s="94"/>
      <c r="C32" s="94"/>
      <c r="D32" s="71"/>
      <c r="E32" s="143"/>
      <c r="F32" s="142"/>
      <c r="G32" s="44"/>
    </row>
    <row r="34" spans="1:7" ht="14.4">
      <c r="B34" s="155" t="s">
        <v>74</v>
      </c>
      <c r="C34" s="156"/>
      <c r="G34" s="77"/>
    </row>
    <row r="35" spans="1:7" ht="14.4">
      <c r="A35" s="59" t="s">
        <v>155</v>
      </c>
      <c r="B35" s="24" t="s">
        <v>63</v>
      </c>
      <c r="C35" s="59" t="s">
        <v>73</v>
      </c>
      <c r="D35" s="59" t="str">
        <f>D3</f>
        <v>样本数量</v>
      </c>
      <c r="E35" s="151" t="str">
        <f>E19</f>
        <v>不含物业费、取暖费</v>
      </c>
      <c r="F35" s="141" t="str">
        <f>F19</f>
        <v>含物业费和取暖费</v>
      </c>
      <c r="G35" s="164"/>
    </row>
    <row r="36" spans="1:7" ht="13.8" customHeight="1">
      <c r="A36" s="321" t="s">
        <v>3018</v>
      </c>
      <c r="B36" s="87">
        <v>45597</v>
      </c>
      <c r="C36" s="33">
        <v>2</v>
      </c>
      <c r="D36" s="287">
        <v>1</v>
      </c>
      <c r="E36" s="177">
        <f>F36-$M$7-M40</f>
        <v>48.8</v>
      </c>
      <c r="F36" s="287">
        <f>成交2025!J12</f>
        <v>49.3</v>
      </c>
      <c r="G36" s="327"/>
    </row>
    <row r="37" spans="1:7">
      <c r="A37" s="323"/>
      <c r="B37" s="87">
        <v>45627</v>
      </c>
      <c r="C37" s="33">
        <v>3</v>
      </c>
      <c r="D37" s="287">
        <v>1</v>
      </c>
      <c r="E37" s="177"/>
      <c r="F37" s="287" t="s">
        <v>3023</v>
      </c>
      <c r="G37" s="328"/>
    </row>
    <row r="38" spans="1:7" ht="13.8" customHeight="1">
      <c r="A38" s="321" t="s">
        <v>3019</v>
      </c>
      <c r="B38" s="87">
        <v>45658</v>
      </c>
      <c r="C38" s="33">
        <v>1</v>
      </c>
      <c r="D38" s="287">
        <v>1</v>
      </c>
      <c r="E38" s="177" t="e">
        <f>#REF!-$M$7-M40</f>
        <v>#REF!</v>
      </c>
      <c r="F38" s="287">
        <f>成交2025!J11</f>
        <v>48</v>
      </c>
      <c r="G38" s="327"/>
    </row>
    <row r="39" spans="1:7" ht="15" customHeight="1">
      <c r="A39" s="322"/>
      <c r="B39" s="87">
        <v>45689</v>
      </c>
      <c r="C39" s="33">
        <v>1</v>
      </c>
      <c r="D39" s="287">
        <v>1</v>
      </c>
      <c r="E39" s="177"/>
      <c r="F39" s="287" t="s">
        <v>3023</v>
      </c>
      <c r="G39" s="328"/>
    </row>
    <row r="40" spans="1:7">
      <c r="A40" s="323"/>
      <c r="B40" s="87">
        <v>45717</v>
      </c>
      <c r="C40" s="33">
        <v>1</v>
      </c>
      <c r="D40" s="287">
        <v>1</v>
      </c>
      <c r="E40" s="177"/>
      <c r="F40" s="287">
        <f>成交2025!J10</f>
        <v>54.3</v>
      </c>
      <c r="G40" s="328"/>
    </row>
    <row r="41" spans="1:7" ht="13.8" customHeight="1">
      <c r="A41" s="321" t="s">
        <v>3020</v>
      </c>
      <c r="B41" s="87">
        <v>45748</v>
      </c>
      <c r="C41" s="33">
        <v>2</v>
      </c>
      <c r="D41" s="287">
        <v>1</v>
      </c>
      <c r="E41" s="177">
        <f>F38-M39-M40</f>
        <v>48</v>
      </c>
      <c r="F41" s="287" t="s">
        <v>3023</v>
      </c>
      <c r="G41" s="327"/>
    </row>
    <row r="42" spans="1:7" ht="15" customHeight="1">
      <c r="A42" s="322"/>
      <c r="B42" s="87">
        <v>45778</v>
      </c>
      <c r="C42" s="33">
        <v>3</v>
      </c>
      <c r="D42" s="287">
        <v>1</v>
      </c>
      <c r="E42" s="177"/>
      <c r="F42" s="287" t="s">
        <v>3023</v>
      </c>
      <c r="G42" s="328"/>
    </row>
    <row r="43" spans="1:7">
      <c r="A43" s="323"/>
      <c r="B43" s="87">
        <v>45809</v>
      </c>
      <c r="C43" s="33">
        <v>2</v>
      </c>
      <c r="D43" s="287">
        <v>1</v>
      </c>
      <c r="E43" s="177"/>
      <c r="F43" s="287">
        <f>成交2025!J8</f>
        <v>53.5</v>
      </c>
      <c r="G43" s="328"/>
    </row>
    <row r="44" spans="1:7" ht="13.8" customHeight="1">
      <c r="A44" s="321" t="s">
        <v>3021</v>
      </c>
      <c r="B44" s="87">
        <v>45839</v>
      </c>
      <c r="C44" s="33">
        <v>2</v>
      </c>
      <c r="D44" s="287">
        <v>1</v>
      </c>
      <c r="E44" s="177" t="e">
        <f>F41-M39-M40</f>
        <v>#VALUE!</v>
      </c>
      <c r="F44" s="287">
        <f>成交2025!J7</f>
        <v>54.9</v>
      </c>
      <c r="G44" s="327"/>
    </row>
    <row r="45" spans="1:7" ht="15" customHeight="1">
      <c r="A45" s="322"/>
      <c r="B45" s="87">
        <v>45870</v>
      </c>
      <c r="C45" s="33">
        <v>3</v>
      </c>
      <c r="D45" s="287">
        <v>1</v>
      </c>
      <c r="E45" s="177"/>
      <c r="F45" s="287">
        <f>成交2025!J4</f>
        <v>53.1</v>
      </c>
      <c r="G45" s="328"/>
    </row>
    <row r="46" spans="1:7">
      <c r="A46" s="323"/>
      <c r="B46" s="87">
        <v>45901</v>
      </c>
      <c r="C46" s="33">
        <v>2</v>
      </c>
      <c r="D46" s="287">
        <v>1</v>
      </c>
      <c r="E46" s="177"/>
      <c r="F46" s="287">
        <f>成交2025!J3</f>
        <v>46.7</v>
      </c>
      <c r="G46" s="328"/>
    </row>
    <row r="47" spans="1:7" ht="13.8" customHeight="1">
      <c r="A47" s="286" t="s">
        <v>3022</v>
      </c>
      <c r="B47" s="87">
        <v>45931</v>
      </c>
      <c r="C47" s="86">
        <v>1</v>
      </c>
      <c r="D47" s="287">
        <v>1</v>
      </c>
      <c r="E47" s="132">
        <f>F44-M39-M40</f>
        <v>54.9</v>
      </c>
      <c r="F47" s="287">
        <f>成交2025!J2</f>
        <v>45.4</v>
      </c>
      <c r="G47" s="165"/>
    </row>
    <row r="48" spans="1:7">
      <c r="A48" s="93" t="str">
        <f>A16</f>
        <v>平均月租金（元/平方米/月）</v>
      </c>
      <c r="B48" s="94"/>
      <c r="C48" s="94"/>
      <c r="D48" s="71"/>
      <c r="E48" s="143" t="e">
        <f>ROUND(AVERAGE(E36:E47),2)</f>
        <v>#REF!</v>
      </c>
      <c r="F48" s="167">
        <f>ROUND(AVERAGE(F36:F47),2)</f>
        <v>50.65</v>
      </c>
      <c r="G48" s="152"/>
    </row>
    <row r="49" spans="7:7">
      <c r="G49" s="77"/>
    </row>
  </sheetData>
  <mergeCells count="25">
    <mergeCell ref="A4:A5"/>
    <mergeCell ref="A6:A8"/>
    <mergeCell ref="K6:K8"/>
    <mergeCell ref="A9:A11"/>
    <mergeCell ref="A12:A14"/>
    <mergeCell ref="A20:A22"/>
    <mergeCell ref="D20:D22"/>
    <mergeCell ref="F20:F22"/>
    <mergeCell ref="A23:A25"/>
    <mergeCell ref="D23:D25"/>
    <mergeCell ref="F23:F25"/>
    <mergeCell ref="A26:A28"/>
    <mergeCell ref="D26:D28"/>
    <mergeCell ref="F26:F28"/>
    <mergeCell ref="A41:A43"/>
    <mergeCell ref="A29:A31"/>
    <mergeCell ref="D29:D31"/>
    <mergeCell ref="F29:F31"/>
    <mergeCell ref="G36:G37"/>
    <mergeCell ref="A38:A40"/>
    <mergeCell ref="G38:G40"/>
    <mergeCell ref="A36:A37"/>
    <mergeCell ref="A44:A46"/>
    <mergeCell ref="G44:G46"/>
    <mergeCell ref="G41:G43"/>
  </mergeCells>
  <phoneticPr fontId="1" type="noConversion"/>
  <pageMargins left="0.7" right="0.7" top="0.75" bottom="0.75" header="0.3" footer="0.3"/>
  <pageSetup paperSize="9"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27</vt:i4>
      </vt:variant>
      <vt:variant>
        <vt:lpstr>命名范围</vt:lpstr>
      </vt:variant>
      <vt:variant>
        <vt:i4>1</vt:i4>
      </vt:variant>
    </vt:vector>
  </HeadingPairs>
  <TitlesOfParts>
    <vt:vector size="28" baseType="lpstr">
      <vt:lpstr>成本（静态） (2)</vt:lpstr>
      <vt:lpstr>成本（静态）新</vt:lpstr>
      <vt:lpstr>周边案例情况</vt:lpstr>
      <vt:lpstr>标准房</vt:lpstr>
      <vt:lpstr>比较法</vt:lpstr>
      <vt:lpstr>户型修正</vt:lpstr>
      <vt:lpstr>成交2025</vt:lpstr>
      <vt:lpstr>和悦华锦</vt:lpstr>
      <vt:lpstr>鹿海园</vt:lpstr>
      <vt:lpstr>泰河园七里</vt:lpstr>
      <vt:lpstr>中指2025</vt:lpstr>
      <vt:lpstr>房源表</vt:lpstr>
      <vt:lpstr>成交2024</vt:lpstr>
      <vt:lpstr>中指2024</vt:lpstr>
      <vt:lpstr>中指2023</vt:lpstr>
      <vt:lpstr>德茂小区</vt:lpstr>
      <vt:lpstr>德茂佳苑</vt:lpstr>
      <vt:lpstr>德宏景苑</vt:lpstr>
      <vt:lpstr>中指数据</vt:lpstr>
      <vt:lpstr>城研数据</vt:lpstr>
      <vt:lpstr>市场数据2023</vt:lpstr>
      <vt:lpstr>中指-北七家</vt:lpstr>
      <vt:lpstr>中指-昌平</vt:lpstr>
      <vt:lpstr>城研</vt:lpstr>
      <vt:lpstr>南地块自持单户实测面积</vt:lpstr>
      <vt:lpstr>系统读取表</vt:lpstr>
      <vt:lpstr>明细表330</vt:lpstr>
      <vt:lpstr>房源表!Print_Titles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2025-12-04T03:31:14Z</dcterms:modified>
</cp:coreProperties>
</file>