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B7" i="59" l="1"/>
  <c r="G22" i="59" l="1"/>
  <c r="G20" i="59"/>
  <c r="D9" i="69"/>
  <c r="E7" i="69" s="1"/>
  <c r="E8" i="69" l="1"/>
  <c r="B6" i="59" s="1"/>
  <c r="I4" i="67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B10" i="67" l="1"/>
  <c r="S10" i="67" s="1"/>
  <c r="F10" i="67"/>
  <c r="V10" i="67" s="1"/>
  <c r="E10" i="67"/>
  <c r="U10" i="67" s="1"/>
  <c r="C10" i="67"/>
  <c r="T10" i="67" s="1"/>
  <c r="C9" i="67" l="1"/>
  <c r="C8" i="67" s="1"/>
  <c r="D8" i="67" s="1"/>
  <c r="C7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9" i="67" l="1"/>
  <c r="D7" i="67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2" i="66"/>
  <c r="Y63" i="66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G2" i="66" s="1"/>
  <c r="N20" i="43" s="1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7" i="65"/>
  <c r="D8" i="65"/>
  <c r="D6" i="65"/>
  <c r="G5" i="65"/>
  <c r="E4" i="65"/>
  <c r="G8" i="65"/>
  <c r="G6" i="65"/>
  <c r="H8" i="65"/>
  <c r="H5" i="65"/>
  <c r="G7" i="65"/>
  <c r="H6" i="65"/>
  <c r="D7" i="65"/>
  <c r="G4" i="65"/>
  <c r="D5" i="65"/>
  <c r="E6" i="65"/>
  <c r="E8" i="65"/>
  <c r="E7" i="65"/>
  <c r="D4" i="65"/>
  <c r="E5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2" i="65"/>
  <c r="G1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 s="1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W27" i="39" l="1"/>
  <c r="AB15" i="39"/>
  <c r="W21" i="39"/>
  <c r="W23" i="39"/>
  <c r="W14" i="39"/>
  <c r="H72" i="43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D14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<sst xmlns="http://schemas.openxmlformats.org/spreadsheetml/2006/main" count="3939" uniqueCount="1776">
  <si>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</si>
  <si>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</si>
  <si>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</si>
  <si>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</si>
  <si>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</si>
  <si>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</si>
  <si>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</si>
  <si>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</si>
  <si>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</si>
  <si>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</si>
  <si>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</si>
  <si>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</si>
  <si>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</si>
  <si>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</si>
  <si>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</si>
  <si>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</si>
  <si>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</si>
  <si>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</si>
  <si>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</si>
  <si>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</si>
  <si>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</si>
  <si>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</si>
  <si>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</si>
  <si>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</si>
  <si>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</si>
  <si>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</si>
  <si>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</si>
  <si>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</si>
  <si>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</si>
  <si>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</si>
  <si>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</si>
  <si>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</si>
  <si>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</si>
  <si>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</si>
  <si>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</si>
  <si>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</si>
  <si>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</si>
  <si>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</si>
  <si>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</si>
  <si>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</si>
  <si>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</si>
  <si>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</si>
  <si>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</si>
  <si>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</si>
  <si>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</si>
  <si>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</si>
  <si>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</si>
  <si>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</si>
  <si>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</si>
  <si>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</si>
  <si>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</si>
  <si>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</si>
  <si>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</si>
  <si>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</si>
  <si>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</si>
  <si>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</si>
  <si>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</si>
  <si>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</si>
  <si>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</si>
  <si>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</si>
  <si>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</si>
  <si>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</si>
  <si>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</si>
  <si>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</si>
  <si>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</si>
  <si>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</si>
  <si>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</si>
  <si>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</si>
  <si>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</si>
  <si>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</si>
  <si>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</si>
  <si>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</si>
  <si>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</si>
  <si>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</si>
  <si>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</si>
  <si>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</si>
  <si>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</si>
  <si>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</si>
  <si>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</si>
  <si>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</si>
  <si>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</si>
  <si>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</si>
  <si>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</si>
  <si>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</si>
  <si>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</si>
  <si>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</si>
  <si>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</si>
  <si>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</si>
  <si>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</si>
  <si>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</si>
  <si>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</si>
  <si>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</si>
  <si>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</si>
  <si>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</si>
  <si>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</si>
  <si>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</si>
  <si>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</si>
  <si>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</si>
  <si>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</si>
  <si>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</si>
  <si>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</si>
  <si>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</si>
  <si>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</si>
  <si>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</si>
  <si>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</si>
  <si>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</si>
  <si>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</si>
  <si>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</si>
  <si>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</si>
  <si>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</si>
  <si>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</si>
  <si>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</si>
  <si>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</si>
  <si>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</si>
  <si>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</si>
  <si>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</si>
  <si>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</si>
  <si>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</si>
  <si>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</si>
  <si>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</si>
  <si>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</si>
  <si>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</si>
  <si>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</si>
  <si>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</si>
  <si>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</si>
  <si>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</si>
  <si>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</si>
  <si>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</si>
  <si>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</si>
  <si>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</si>
  <si>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</si>
  <si>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</si>
  <si>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</si>
  <si>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</si>
  <si>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</si>
  <si>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</si>
  <si>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</si>
  <si>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</si>
  <si>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</si>
  <si>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</si>
  <si>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</si>
  <si>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</si>
  <si>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</si>
  <si>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</si>
  <si>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</si>
  <si>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</si>
  <si>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</si>
  <si>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</si>
  <si>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</si>
  <si>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</si>
  <si>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</si>
  <si>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</si>
  <si>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</si>
  <si>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</si>
  <si>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</si>
  <si>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</si>
  <si>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</si>
  <si>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</si>
  <si>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</si>
  <si>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</si>
  <si>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</si>
  <si>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</si>
  <si>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</si>
  <si>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</si>
  <si>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</si>
  <si>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</si>
  <si>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</si>
  <si>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</si>
  <si>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</si>
  <si>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</si>
  <si>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</si>
  <si>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</si>
  <si>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</si>
  <si>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</si>
  <si>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</si>
  <si>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</si>
  <si>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</si>
  <si>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</si>
  <si>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</si>
  <si>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</si>
  <si>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</si>
  <si>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</si>
  <si>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</si>
  <si>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</si>
  <si>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</si>
  <si>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</si>
  <si>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</si>
  <si>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</si>
  <si>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</si>
  <si>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</si>
  <si>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</si>
  <si>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</si>
  <si>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</si>
  <si>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</si>
  <si>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</si>
  <si>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</si>
  <si>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</si>
  <si>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</si>
  <si>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</si>
  <si>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</si>
  <si>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</si>
  <si>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</si>
  <si>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</si>
  <si>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</si>
  <si>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</si>
  <si>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</si>
  <si>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</si>
  <si>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</si>
  <si>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</si>
  <si>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</si>
  <si>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</si>
  <si>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</si>
  <si>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</si>
  <si>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</si>
  <si>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</si>
  <si>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</si>
  <si>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</si>
  <si>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</si>
  <si>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</si>
  <si>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</si>
  <si>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</si>
  <si>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</si>
  <si>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</si>
  <si>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</si>
  <si>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</si>
  <si>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</si>
  <si>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</si>
  <si>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</si>
  <si>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</si>
  <si>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</si>
  <si>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</si>
  <si>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</si>
  <si>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</si>
  <si>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</si>
  <si>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</si>
  <si>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</si>
  <si>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</si>
  <si>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</si>
  <si>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</si>
  <si>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</si>
  <si>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</si>
  <si>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</si>
  <si>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</si>
  <si>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</si>
  <si>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</si>
  <si>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</si>
  <si>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</si>
  <si>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</si>
  <si>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</si>
  <si>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</si>
  <si>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</si>
  <si>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</si>
  <si>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</si>
  <si>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</si>
  <si>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</si>
  <si>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</si>
  <si>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</si>
  <si>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</si>
  <si>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</si>
  <si>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</si>
  <si>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</si>
  <si>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</si>
  <si>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</si>
  <si>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</si>
  <si>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</si>
  <si>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</si>
  <si>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</si>
  <si>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</si>
  <si>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</si>
  <si>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</si>
  <si>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</si>
  <si>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</si>
  <si>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</si>
  <si>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</si>
  <si>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</si>
  <si>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</si>
  <si>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</si>
  <si>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</si>
  <si>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</si>
  <si>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</si>
  <si>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</si>
  <si>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</si>
  <si>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</si>
  <si>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</si>
  <si>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</si>
  <si>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</si>
  <si>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</si>
  <si>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</si>
  <si>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</si>
  <si>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</si>
  <si>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</si>
  <si>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</si>
  <si>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</si>
  <si>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</si>
  <si>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</si>
  <si>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</si>
  <si>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</si>
  <si>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</si>
  <si>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</si>
  <si>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</si>
  <si>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</si>
  <si>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</si>
  <si>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</si>
  <si>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</si>
  <si>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</si>
  <si>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</si>
  <si>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</si>
  <si>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</si>
  <si>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</si>
  <si>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</si>
  <si>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</si>
  <si>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</si>
  <si>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</si>
  <si>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</si>
  <si>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</si>
  <si>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</si>
  <si>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</si>
  <si>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</si>
  <si>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</si>
  <si>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</si>
  <si>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</si>
  <si>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</si>
  <si>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</si>
  <si>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</si>
  <si>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</si>
  <si>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</si>
  <si>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</si>
  <si>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</si>
  <si>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</si>
  <si>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</si>
  <si>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</si>
  <si>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</si>
  <si>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</si>
  <si>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</si>
  <si>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</si>
  <si>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</si>
  <si>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</si>
  <si>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</si>
  <si>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</si>
  <si>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</si>
  <si>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</si>
  <si>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</si>
  <si>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</si>
  <si>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</si>
  <si>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</si>
  <si>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</si>
  <si>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</si>
  <si>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</si>
  <si>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</si>
  <si>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</si>
  <si>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</si>
  <si>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</si>
  <si>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</si>
  <si>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</si>
  <si>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</si>
  <si>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</si>
  <si>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</si>
  <si>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</si>
  <si>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</si>
  <si>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</si>
  <si>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</si>
  <si>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</si>
  <si>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</si>
  <si>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</si>
  <si>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</si>
  <si>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</si>
  <si>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</si>
  <si>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</si>
  <si>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</si>
  <si>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</si>
  <si>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</si>
  <si>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</si>
  <si>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</si>
  <si>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</si>
  <si>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</si>
  <si>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</si>
  <si>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</si>
  <si>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</si>
  <si>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</si>
  <si>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</si>
  <si>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</si>
  <si>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</si>
  <si>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</si>
  <si>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</si>
  <si>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</si>
  <si>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</si>
  <si>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</si>
  <si>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</si>
  <si>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</si>
  <si>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</si>
  <si>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</si>
  <si>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</si>
  <si>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</si>
  <si>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</si>
  <si>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</si>
  <si>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</si>
  <si>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</si>
  <si>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</si>
  <si>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</si>
  <si>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</si>
  <si>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</si>
  <si>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</si>
  <si>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</si>
  <si>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</si>
  <si>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</si>
  <si>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</si>
  <si>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</si>
  <si>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</si>
  <si>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</si>
  <si>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</si>
  <si>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</si>
  <si>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</si>
  <si>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</si>
  <si>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</si>
  <si>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</si>
  <si>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</si>
  <si>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</si>
  <si>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</si>
  <si>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</si>
  <si>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</si>
  <si>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</si>
  <si>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</si>
  <si>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</si>
  <si>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</si>
  <si>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</si>
  <si>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</si>
  <si>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</si>
  <si>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</si>
  <si>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</si>
  <si>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</si>
  <si>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</si>
  <si>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</si>
  <si>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</si>
  <si>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</si>
  <si>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</si>
  <si>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</si>
  <si>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</si>
  <si>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</si>
  <si>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</si>
  <si>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</si>
  <si>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</si>
  <si>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</si>
  <si>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</si>
  <si>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</si>
  <si>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</si>
  <si>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</si>
  <si>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</si>
  <si>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</si>
  <si>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</si>
  <si>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</si>
  <si>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</si>
  <si>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</si>
  <si>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</si>
  <si>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</si>
  <si>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</si>
  <si>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</si>
  <si>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</si>
  <si>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</si>
  <si>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</si>
  <si>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</si>
  <si>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</si>
  <si>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</si>
  <si>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</si>
  <si>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</si>
  <si>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</si>
  <si>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</si>
  <si>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</si>
  <si>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</si>
  <si>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</si>
  <si>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</si>
  <si>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</si>
  <si>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</si>
  <si>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</si>
  <si>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</si>
  <si>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</si>
  <si>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</si>
  <si>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</si>
  <si>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</si>
  <si>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</si>
  <si>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</si>
  <si>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</si>
  <si>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</si>
  <si>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</si>
  <si>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</si>
  <si>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</si>
  <si>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</si>
  <si>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</si>
  <si>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</si>
  <si>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</si>
  <si>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</si>
  <si>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</si>
  <si>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</si>
  <si>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</si>
  <si>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</si>
  <si>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</si>
  <si>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</si>
  <si>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</si>
  <si>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</si>
  <si>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</si>
  <si>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</si>
  <si>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</si>
  <si>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</si>
  <si>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</si>
  <si>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</si>
  <si>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</si>
  <si>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</si>
  <si>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</si>
  <si>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</si>
  <si>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</si>
  <si>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</si>
  <si>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</si>
  <si>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</si>
  <si>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</si>
  <si>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</si>
  <si>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</si>
  <si>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</si>
  <si>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</si>
  <si>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</si>
  <si>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</si>
  <si>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</si>
  <si>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</si>
  <si>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</si>
  <si>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</si>
  <si>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</si>
  <si>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</si>
  <si>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</si>
  <si>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</si>
  <si>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</si>
  <si>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</si>
  <si>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</si>
  <si>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</si>
  <si>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</si>
  <si>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</si>
  <si>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</si>
  <si>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</si>
  <si>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</si>
  <si>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</si>
  <si>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</si>
  <si>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</si>
  <si>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</si>
  <si>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</si>
  <si>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</si>
  <si>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</si>
  <si>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</si>
  <si>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</si>
  <si>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</si>
  <si>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</si>
  <si>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</si>
  <si>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</si>
  <si>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</si>
  <si>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</si>
  <si>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</si>
  <si>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</si>
  <si>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</si>
  <si>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</si>
  <si>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</si>
  <si>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</si>
  <si>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</si>
  <si>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</si>
  <si>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</si>
  <si>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</si>
  <si>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</si>
  <si>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</si>
  <si>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</si>
  <si>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</si>
  <si>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</si>
  <si>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</si>
  <si>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</si>
  <si>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</si>
  <si>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</si>
  <si>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</si>
  <si>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</si>
  <si>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</si>
  <si>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</si>
  <si>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</si>
  <si>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</si>
  <si>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</si>
  <si>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</si>
  <si>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</si>
  <si>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</si>
  <si>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</si>
  <si>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</si>
  <si>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</si>
  <si>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</si>
  <si>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</si>
  <si>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</si>
  <si>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</si>
  <si>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</si>
  <si>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</si>
  <si>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</si>
  <si>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</si>
  <si>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</si>
  <si>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</si>
  <si>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</si>
  <si>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</si>
  <si>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</si>
  <si>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</si>
  <si>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</si>
  <si>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</si>
  <si>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</si>
  <si>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</si>
  <si>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</si>
  <si>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</si>
  <si>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</si>
  <si>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</si>
  <si>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</si>
  <si>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</si>
  <si>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</si>
  <si>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</si>
  <si>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</si>
  <si>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</si>
  <si>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</si>
  <si>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</si>
  <si>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</si>
  <si>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</si>
  <si>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</si>
  <si>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</si>
  <si>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</si>
  <si>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</si>
  <si>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</si>
  <si>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</si>
  <si>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</si>
  <si>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</si>
  <si>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</si>
  <si>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</si>
  <si>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</si>
  <si>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</si>
  <si>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</si>
  <si>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</si>
  <si>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</si>
  <si>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</si>
  <si>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</si>
  <si>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</si>
  <si>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</si>
  <si>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</si>
  <si>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</si>
  <si>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</si>
  <si>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</si>
  <si>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</si>
  <si>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</si>
  <si>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</si>
  <si>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</si>
  <si>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</si>
  <si>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</si>
  <si>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</si>
  <si>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</si>
  <si>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</si>
  <si>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</si>
  <si>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</si>
  <si>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</si>
  <si>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</si>
  <si>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</si>
  <si>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</si>
  <si>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</si>
  <si>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</si>
  <si>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</si>
  <si>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</si>
  <si>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</si>
  <si>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</si>
  <si>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</si>
  <si>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</si>
  <si>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</si>
  <si>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</si>
  <si>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</si>
  <si>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</si>
  <si>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</si>
  <si>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</si>
  <si>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</si>
  <si>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</si>
  <si>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</si>
  <si>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</si>
  <si>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</si>
  <si>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</si>
  <si>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</si>
  <si>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</si>
  <si>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</si>
  <si>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</si>
  <si>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</si>
  <si>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</si>
  <si>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</si>
  <si>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</si>
  <si>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</si>
  <si>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</si>
  <si>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</si>
  <si>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</si>
  <si>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</si>
  <si>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</si>
  <si>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</si>
  <si>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</si>
  <si>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</si>
  <si>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</si>
  <si>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</si>
  <si>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</si>
  <si>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</si>
  <si>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</si>
  <si>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</si>
  <si>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</si>
  <si>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</si>
  <si>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</si>
  <si>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</si>
  <si>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</si>
  <si>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</si>
  <si>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</si>
  <si>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</si>
  <si>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</si>
  <si>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</si>
  <si>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</si>
  <si>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</si>
  <si>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</si>
  <si>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</si>
  <si>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</si>
  <si>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</si>
  <si>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</si>
  <si>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</si>
  <si>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</si>
  <si>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</si>
  <si>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</si>
  <si>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</si>
  <si>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</si>
  <si>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</si>
  <si>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</si>
  <si>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</si>
  <si>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</si>
  <si>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</si>
  <si>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</si>
  <si>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</si>
  <si>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</si>
  <si>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</si>
  <si>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</si>
  <si>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</si>
  <si>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</si>
  <si>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</si>
  <si>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</si>
  <si>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</si>
  <si>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</si>
  <si>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</si>
  <si>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</si>
  <si>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</si>
  <si>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</si>
  <si>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</si>
  <si>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</si>
  <si>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</si>
  <si>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</si>
  <si>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</si>
  <si>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</si>
  <si>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</si>
  <si>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</si>
  <si>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</si>
  <si>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</si>
  <si>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</si>
  <si>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</si>
  <si>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</si>
  <si>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</si>
  <si>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</si>
  <si>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</si>
  <si>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</si>
  <si>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</si>
  <si>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</si>
  <si>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</si>
  <si>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</si>
  <si>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</si>
  <si>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</si>
  <si>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</si>
  <si>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</si>
  <si>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</si>
  <si>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</si>
  <si>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</si>
  <si>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</si>
  <si>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</si>
  <si>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</si>
  <si>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</si>
  <si>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</si>
  <si>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</si>
  <si>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</si>
  <si>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</si>
  <si>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</si>
  <si>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</si>
  <si>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</si>
  <si>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</si>
  <si>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</si>
  <si>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</si>
  <si>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</si>
  <si>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</si>
  <si>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</si>
  <si>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</si>
  <si>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</si>
  <si>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</si>
  <si>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</si>
  <si>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</si>
  <si>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</si>
  <si>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</si>
  <si>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</si>
  <si>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</si>
  <si>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</si>
  <si>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</si>
  <si>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</si>
  <si>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</si>
  <si>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</si>
  <si>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</si>
  <si>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</si>
  <si>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</si>
  <si>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</si>
  <si>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</si>
  <si>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</si>
  <si>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</si>
  <si>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</si>
  <si>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</si>
  <si>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</si>
  <si>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</si>
  <si>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</si>
  <si>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</si>
  <si>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</si>
  <si>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</si>
  <si>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</si>
  <si>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</si>
  <si>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</si>
  <si>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</si>
  <si>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</si>
  <si>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</si>
  <si>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</si>
  <si>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</si>
  <si>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</si>
  <si>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</si>
  <si>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</si>
  <si>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</si>
  <si>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</si>
  <si>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</si>
  <si>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</si>
  <si>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</si>
  <si>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</si>
  <si>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</si>
  <si>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</si>
  <si>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</si>
  <si>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</si>
  <si>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</si>
  <si>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</si>
  <si>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</si>
  <si>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</si>
  <si>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</si>
  <si>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</si>
  <si>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</si>
  <si>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</si>
  <si>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</si>
  <si>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</si>
  <si>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</si>
  <si>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</si>
  <si>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</si>
  <si>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</si>
  <si>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</si>
  <si>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</si>
  <si>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</si>
  <si>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</si>
  <si>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</si>
  <si>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</si>
  <si>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</si>
  <si>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</si>
  <si>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</si>
  <si>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</si>
  <si>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</si>
  <si>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</si>
  <si>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</si>
  <si>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</si>
  <si>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</si>
  <si>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</si>
  <si>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</si>
  <si>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</si>
  <si>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</si>
  <si>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</si>
  <si>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</si>
  <si>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</si>
  <si>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</si>
  <si>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</si>
  <si>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</si>
  <si>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</si>
  <si>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</si>
  <si>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</si>
  <si>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</si>
  <si>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</si>
  <si>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</si>
  <si>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</si>
  <si>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</si>
  <si>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</si>
  <si>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</si>
  <si>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</si>
  <si>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</si>
  <si>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</si>
  <si>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</si>
  <si>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</si>
  <si>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</si>
  <si>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</si>
  <si>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</si>
  <si>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</si>
  <si>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</si>
  <si>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</si>
  <si>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</si>
  <si>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</si>
  <si>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</si>
  <si>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</si>
  <si>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</si>
  <si>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</si>
  <si>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</si>
  <si>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</si>
  <si>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</si>
  <si>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</si>
  <si>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</si>
  <si>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</si>
  <si>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</si>
  <si>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</si>
  <si>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</si>
  <si>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</si>
  <si>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</si>
  <si>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</si>
  <si>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</si>
  <si>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</si>
  <si>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</si>
  <si>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</si>
  <si>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</si>
  <si>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</si>
  <si>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</si>
  <si>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</si>
  <si>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</si>
  <si>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</si>
  <si>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</si>
  <si>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</si>
  <si>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</si>
  <si>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</si>
  <si>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</si>
  <si>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</si>
  <si>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</si>
  <si>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</si>
  <si>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</si>
  <si>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</si>
  <si>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</si>
  <si>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</si>
  <si>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</si>
  <si>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</si>
  <si>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</si>
  <si>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</si>
  <si>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</si>
  <si>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</si>
  <si>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</si>
  <si>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</si>
  <si>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</si>
  <si>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</si>
  <si>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</si>
  <si>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</si>
  <si>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</si>
  <si>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</si>
  <si>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</si>
  <si>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</si>
  <si>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</si>
  <si>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</si>
  <si>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</si>
  <si>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</si>
  <si>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</si>
  <si>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</si>
  <si>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</si>
  <si>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</si>
  <si>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</si>
  <si>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</si>
  <si>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</si>
  <si>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</si>
  <si>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</si>
  <si>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</si>
  <si>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</si>
  <si>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</si>
  <si>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</si>
  <si>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</si>
  <si>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</si>
  <si>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</si>
  <si>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</si>
  <si>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</si>
  <si>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</si>
  <si>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</si>
  <si>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</si>
  <si>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</si>
  <si>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</si>
  <si>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</si>
  <si>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</si>
  <si>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</si>
  <si>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</si>
  <si>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</si>
  <si>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</si>
  <si>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</si>
  <si>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</si>
  <si>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</si>
  <si>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</si>
  <si>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</si>
  <si>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</si>
  <si>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</si>
  <si>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</si>
  <si>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</si>
  <si>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</si>
  <si>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</si>
  <si>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</si>
  <si>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</si>
  <si>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</si>
  <si>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</si>
  <si>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</si>
  <si>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</si>
  <si>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</si>
  <si>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</si>
  <si>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</si>
  <si>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</si>
  <si>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</si>
  <si>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</si>
  <si>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</si>
  <si>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</si>
  <si>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</si>
  <si>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</si>
  <si>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</si>
  <si>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</si>
  <si>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</si>
  <si>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</si>
  <si>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</si>
  <si>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</si>
  <si>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</si>
  <si>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</si>
  <si>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</si>
  <si>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</si>
  <si>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</si>
  <si>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</si>
  <si>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</si>
  <si>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</si>
  <si>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</si>
  <si>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</si>
  <si>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</si>
  <si>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</si>
  <si>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</si>
  <si>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</si>
  <si>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</si>
  <si>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</si>
  <si>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</si>
  <si>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</si>
  <si>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</si>
  <si>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</si>
  <si>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</si>
  <si>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</si>
  <si>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</si>
  <si>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</si>
  <si>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</si>
  <si>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</si>
  <si>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</si>
  <si>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</si>
  <si>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</si>
  <si>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</si>
  <si>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</si>
  <si>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</si>
  <si>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</si>
  <si>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</si>
  <si>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</si>
  <si>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</si>
  <si>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</si>
  <si>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</si>
  <si>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</si>
  <si>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</si>
  <si>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</si>
  <si>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</si>
  <si>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</si>
  <si>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</si>
  <si>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</si>
  <si>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</si>
  <si>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</si>
  <si>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</si>
  <si>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</si>
  <si>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</si>
  <si>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</si>
  <si>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</si>
  <si>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</si>
  <si>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</si>
  <si>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</si>
  <si>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</si>
  <si>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</si>
  <si>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</si>
  <si>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</si>
  <si>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</si>
  <si>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</si>
  <si>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</si>
  <si>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</si>
  <si>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</si>
  <si>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</si>
  <si>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</si>
  <si>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</si>
  <si>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</si>
  <si>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</si>
  <si>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</si>
  <si>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</si>
  <si>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</si>
  <si>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</si>
  <si>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</si>
  <si>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</si>
  <si>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</si>
  <si>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</si>
  <si>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</si>
  <si>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</si>
  <si>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</si>
  <si>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</si>
  <si>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</si>
  <si>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</si>
  <si>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</si>
  <si>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</si>
  <si>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</si>
  <si>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</si>
  <si>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</si>
  <si>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</si>
  <si>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</si>
  <si>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</si>
  <si>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</si>
  <si>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</si>
  <si>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</si>
  <si>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</si>
  <si>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</si>
  <si>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</si>
  <si>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</si>
  <si>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</si>
  <si>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</si>
  <si>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</si>
  <si>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</si>
  <si>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</si>
  <si>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</si>
  <si>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</si>
  <si>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</si>
  <si>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</si>
  <si>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</si>
  <si>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</si>
  <si>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</si>
  <si>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</si>
  <si>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</si>
  <si>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</si>
  <si>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</si>
  <si>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</si>
  <si>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</si>
  <si>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</si>
  <si>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</si>
  <si>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</si>
  <si>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</si>
  <si>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</si>
  <si>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</si>
  <si>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</si>
  <si>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</si>
  <si>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</si>
  <si>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</si>
  <si>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</si>
  <si>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</si>
  <si>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</si>
  <si>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</si>
  <si>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</si>
  <si>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</si>
  <si>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</si>
  <si>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</si>
  <si>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</si>
  <si>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</si>
  <si>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</si>
  <si>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</si>
  <si>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</si>
  <si>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</si>
  <si>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</si>
  <si>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</si>
  <si>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</si>
  <si>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</si>
  <si>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</si>
  <si>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</si>
  <si>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</si>
  <si>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</si>
  <si>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</si>
  <si>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</si>
  <si>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</si>
  <si>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</si>
  <si>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</si>
  <si>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</si>
  <si>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</si>
  <si>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</si>
  <si>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</si>
  <si>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</si>
  <si>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</si>
  <si>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</si>
  <si>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</si>
  <si>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</si>
  <si>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</si>
  <si>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</si>
  <si>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</si>
  <si>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</si>
  <si>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</si>
  <si>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</si>
  <si>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</si>
  <si>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</si>
  <si>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</si>
  <si>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</si>
  <si>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</si>
  <si>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</si>
  <si>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</si>
  <si>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</si>
  <si>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</si>
  <si>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</si>
  <si>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</si>
  <si>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</si>
  <si>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</si>
  <si>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</si>
  <si>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</si>
  <si>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</si>
  <si>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</si>
  <si>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</si>
  <si>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</si>
  <si>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</si>
  <si>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</si>
  <si>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</si>
  <si>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</si>
  <si>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</si>
  <si>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</si>
  <si>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</si>
  <si>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</si>
  <si>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</si>
  <si>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</si>
  <si>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</si>
  <si>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</si>
  <si>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</si>
  <si>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</si>
  <si>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</si>
  <si>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</si>
  <si>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</si>
  <si>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</si>
  <si>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</si>
  <si>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</si>
  <si>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</si>
  <si>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</si>
  <si>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</si>
  <si>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</si>
  <si>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</si>
  <si>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</si>
  <si>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</si>
  <si>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</si>
  <si>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</si>
  <si>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</si>
  <si>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</si>
  <si>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</si>
  <si>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</si>
  <si>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</si>
  <si>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</si>
  <si>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</si>
  <si>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</si>
  <si>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</si>
  <si>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</si>
  <si>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</si>
  <si>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</si>
  <si>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</si>
  <si>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</si>
  <si>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</si>
  <si>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</si>
  <si>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</si>
  <si>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</si>
  <si>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</si>
  <si>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</si>
  <si>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</si>
  <si>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</si>
  <si>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</si>
  <si>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</si>
  <si>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</si>
  <si>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</si>
  <si>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</si>
  <si>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</si>
  <si>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</si>
  <si>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</si>
  <si>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</si>
  <si>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</si>
  <si>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</si>
  <si>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</si>
  <si>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</si>
  <si>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</si>
  <si>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</si>
  <si>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</si>
  <si>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</si>
  <si>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</si>
  <si>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</si>
  <si>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</si>
  <si>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</si>
  <si>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</si>
  <si>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</si>
  <si>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</si>
  <si>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</si>
  <si>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</si>
  <si>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</si>
  <si>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</si>
  <si>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</si>
  <si>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</si>
  <si>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</si>
  <si>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</si>
  <si>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</si>
  <si>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</si>
  <si>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</si>
  <si>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</si>
  <si>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</si>
  <si>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</si>
  <si>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</si>
  <si>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</si>
  <si>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</si>
  <si>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</si>
  <si>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</si>
  <si>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</si>
  <si>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</si>
  <si>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</si>
  <si>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</si>
  <si>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</si>
  <si>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</si>
  <si>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</si>
  <si>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</si>
  <si>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</si>
  <si>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</si>
  <si>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</si>
  <si>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</si>
  <si>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</si>
  <si>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</si>
  <si>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</si>
  <si>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</si>
  <si>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</si>
  <si>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</si>
  <si>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</si>
  <si>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</si>
  <si>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</si>
  <si>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</si>
  <si>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</si>
  <si>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</si>
  <si>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</si>
  <si>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</si>
  <si>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</si>
  <si>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</si>
  <si>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</si>
  <si>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</si>
  <si>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</si>
  <si>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</si>
  <si>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</si>
  <si>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</si>
  <si>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</si>
  <si>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</si>
  <si>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</si>
  <si>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</si>
  <si>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</si>
  <si>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</si>
  <si>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</si>
  <si>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</si>
  <si>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</si>
  <si>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</si>
  <si>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</si>
  <si>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</si>
  <si>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</si>
  <si>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</si>
  <si>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</si>
  <si>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</si>
  <si>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</si>
  <si>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</si>
  <si>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</si>
  <si>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</si>
  <si>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</si>
  <si>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</si>
  <si>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</si>
  <si>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</si>
  <si>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</si>
  <si>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</si>
  <si>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</si>
  <si>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</si>
  <si>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</si>
  <si>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</si>
  <si>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</si>
  <si>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</si>
  <si>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</si>
  <si>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</si>
  <si>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</si>
  <si>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</si>
  <si>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</si>
  <si>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</si>
  <si>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</si>
  <si>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</si>
  <si>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</si>
  <si>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</si>
  <si>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</si>
  <si>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</si>
  <si>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</si>
  <si>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</si>
  <si>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</si>
  <si>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</si>
  <si>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</si>
  <si>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</si>
  <si>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</si>
  <si>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</si>
  <si>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</si>
  <si>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</si>
  <si>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</si>
  <si>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</si>
  <si>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</si>
  <si>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</si>
  <si>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</si>
  <si>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</si>
  <si>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</si>
  <si>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</si>
  <si>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</si>
  <si>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</si>
  <si>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</si>
  <si>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</si>
  <si>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</si>
  <si>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</si>
  <si>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</si>
  <si>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</si>
  <si>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</si>
  <si>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</si>
  <si>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</si>
  <si>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</si>
  <si>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</si>
  <si>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</si>
  <si>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</si>
  <si>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</si>
  <si>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</si>
  <si>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</si>
  <si>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</si>
  <si>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</si>
  <si>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</si>
  <si>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</si>
  <si>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</si>
  <si>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</si>
  <si>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</si>
  <si>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</si>
  <si>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</si>
  <si>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</si>
  <si>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</si>
  <si>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</si>
  <si>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</si>
  <si>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</si>
  <si>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</si>
  <si>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</si>
  <si>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</si>
  <si>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</si>
  <si>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</si>
  <si>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</si>
  <si>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</si>
  <si>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</si>
  <si>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</si>
  <si>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</si>
  <si>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</si>
  <si>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</si>
  <si>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</si>
  <si>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</si>
  <si>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</si>
  <si>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</si>
  <si>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</si>
  <si>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</si>
  <si>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</si>
  <si>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</si>
  <si>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</si>
  <si>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</si>
  <si>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</si>
  <si>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</si>
  <si>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</si>
  <si>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</si>
  <si>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</si>
  <si>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</si>
  <si>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</si>
  <si>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</si>
  <si>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</si>
  <si>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</si>
  <si>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</si>
  <si>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</si>
  <si>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</si>
  <si>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</si>
  <si>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</si>
  <si>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</si>
  <si>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</si>
  <si>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</si>
  <si>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</si>
  <si>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</si>
  <si>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</si>
  <si>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</si>
  <si>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</si>
  <si>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</si>
  <si>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</si>
  <si>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</si>
  <si>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</si>
  <si>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</si>
  <si>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</si>
  <si>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</si>
  <si>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</si>
  <si>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</si>
  <si>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</si>
  <si>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</si>
  <si>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</si>
  <si>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</si>
  <si>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</si>
  <si>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</si>
  <si>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</si>
  <si>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</si>
  <si>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</si>
  <si>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</si>
  <si>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</si>
  <si>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</si>
  <si>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</si>
  <si>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</si>
  <si>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</si>
  <si>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</si>
  <si>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</si>
  <si>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</si>
  <si>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</si>
  <si>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</si>
  <si>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</si>
  <si>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</si>
  <si>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</si>
  <si>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</si>
  <si>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</si>
  <si>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</si>
  <si>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</si>
  <si>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</si>
  <si>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</si>
  <si>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</si>
  <si>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</si>
  <si>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</si>
  <si>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</si>
  <si>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</si>
  <si>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</si>
  <si>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</si>
  <si>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</si>
  <si>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</si>
  <si>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</si>
  <si>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</si>
  <si>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</si>
  <si>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</si>
  <si>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</si>
  <si>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</si>
  <si>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</si>
  <si>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</si>
  <si>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</si>
  <si>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</si>
  <si>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</si>
  <si>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</si>
  <si>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</si>
  <si>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</si>
  <si>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</si>
  <si>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</si>
  <si>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</si>
  <si>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</si>
  <si>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</si>
  <si>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</si>
  <si>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</si>
  <si>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</si>
  <si>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</si>
  <si>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</si>
  <si>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</si>
  <si>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</si>
  <si>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</si>
  <si>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</si>
  <si>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</si>
  <si>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</si>
  <si>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</si>
  <si>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</si>
  <si>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</si>
  <si>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</si>
  <si>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</si>
  <si>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</si>
  <si>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</si>
  <si>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</si>
  <si>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</si>
  <si>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</si>
  <si>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</si>
  <si>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</si>
  <si>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</si>
  <si>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</si>
  <si>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</si>
  <si>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</si>
  <si>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</si>
  <si>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</si>
  <si>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</si>
  <si>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</si>
  <si>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</si>
  <si>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</si>
  <si>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</si>
  <si>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</si>
  <si>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</si>
  <si>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</si>
  <si>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</si>
  <si>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</si>
  <si>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</si>
  <si>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</si>
  <si>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</si>
  <si>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</si>
  <si>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</si>
  <si>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</si>
  <si>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</si>
  <si>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</si>
  <si>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</si>
  <si>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</si>
  <si>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</si>
  <si>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</si>
  <si>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</si>
  <si>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</si>
  <si>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</si>
  <si>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</si>
  <si>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</si>
  <si>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</si>
  <si>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</si>
  <si>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</si>
  <si>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</si>
  <si>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</si>
  <si>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</si>
  <si>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</si>
  <si>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</si>
  <si>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</si>
  <si>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</si>
  <si>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</si>
  <si>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</si>
  <si>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</si>
  <si>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</si>
  <si>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</si>
  <si>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</si>
  <si>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</si>
  <si>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</si>
  <si>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</si>
  <si>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</si>
  <si>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</si>
  <si>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</si>
  <si>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</si>
  <si>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</si>
  <si>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</si>
  <si>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</si>
  <si>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</si>
  <si>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</si>
  <si>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</si>
  <si>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</si>
  <si>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</si>
  <si>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</si>
  <si>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</si>
  <si>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</si>
  <si>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</si>
  <si>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</si>
  <si>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</si>
  <si>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</si>
  <si>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</si>
  <si>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</si>
  <si>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</si>
  <si>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</si>
  <si>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</si>
  <si>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</si>
  <si>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</si>
  <si>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</si>
  <si>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</si>
  <si>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</si>
  <si>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</si>
  <si>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</si>
  <si>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</si>
  <si>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</si>
  <si>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</si>
  <si>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</si>
  <si>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</si>
  <si>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</si>
  <si>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</si>
  <si>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</si>
  <si>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</si>
  <si>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</si>
  <si>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</si>
  <si>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</si>
  <si>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</si>
  <si>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</si>
  <si>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</si>
  <si>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</si>
  <si>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</si>
  <si>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</si>
  <si>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</si>
  <si>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</si>
  <si>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</si>
  <si>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</si>
  <si>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</si>
  <si>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</si>
  <si>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</si>
  <si>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</si>
  <si>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</si>
  <si>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</si>
  <si>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</si>
  <si>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</si>
  <si>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</si>
  <si>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</si>
  <si>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</si>
  <si>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</si>
  <si>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</si>
  <si>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</si>
  <si>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</si>
  <si>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</si>
  <si>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</si>
  <si>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</si>
  <si>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</si>
  <si>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</si>
  <si>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</si>
  <si>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</si>
  <si>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</si>
  <si>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</si>
  <si>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</si>
  <si>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</si>
  <si>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</si>
  <si>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</si>
  <si>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</si>
  <si>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</si>
  <si>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</si>
  <si>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</si>
  <si>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</si>
  <si>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</si>
  <si>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</si>
  <si>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</si>
  <si>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</si>
  <si>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</si>
  <si>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</si>
  <si>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</si>
  <si>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</si>
  <si>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</si>
  <si>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</si>
  <si>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</si>
  <si>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</si>
  <si>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</si>
  <si>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</si>
  <si>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</si>
  <si>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</si>
  <si>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</si>
  <si>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</si>
  <si>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</si>
  <si>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</si>
  <si>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</si>
  <si>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</si>
  <si>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</si>
  <si>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</si>
  <si>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</si>
  <si>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</si>
  <si>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</si>
  <si>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</si>
  <si>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</si>
  <si>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</si>
  <si>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</si>
  <si>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</si>
  <si>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</si>
  <si>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</si>
  <si>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</si>
  <si>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</si>
  <si>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</si>
  <si>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</si>
  <si>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</si>
  <si>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</si>
  <si>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</si>
  <si>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</si>
  <si>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</si>
  <si>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</si>
  <si>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</si>
  <si>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</si>
  <si>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</si>
  <si>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</si>
  <si>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</si>
  <si>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</si>
  <si>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</si>
  <si>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</si>
  <si>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</si>
  <si>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</si>
  <si>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</si>
  <si>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</si>
  <si>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</si>
  <si>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</si>
  <si>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</si>
  <si>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</si>
  <si>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</si>
  <si>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</si>
  <si>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</si>
  <si>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</si>
  <si>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</si>
  <si>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</si>
  <si>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</si>
  <si>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</si>
  <si>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</si>
  <si>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</si>
  <si>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</si>
  <si>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</si>
  <si>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二级分类</t>
  </si>
  <si>
    <t>市区</t>
  </si>
  <si>
    <t>较好</t>
  </si>
  <si>
    <t>七通一平</t>
  </si>
  <si>
    <t>地下</t>
  </si>
  <si>
    <t>扣毛地价</t>
  </si>
  <si>
    <t>四环路内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</si>
</sst>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6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6"/>
      <c r="B19" s="1786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6"/>
      <c r="B24" s="1786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6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6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6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6"/>
      <c r="B36" s="1786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25" sqref="E25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38.82</v>
      </c>
      <c r="I1" s="726" t="s">
        <v>1356</v>
      </c>
      <c r="J1" s="526">
        <f>主表!B6</f>
        <v>4.57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1773</v>
      </c>
      <c r="J2" s="736"/>
      <c r="AE2" s="731"/>
      <c r="AF2" s="731"/>
    </row>
    <row r="3" spans="1:36" ht="15.75">
      <c r="A3" s="687" t="s">
        <v>916</v>
      </c>
      <c r="B3" s="1439">
        <f>C18</f>
        <v>1133</v>
      </c>
      <c r="C3" s="732" t="s">
        <v>917</v>
      </c>
      <c r="D3" s="733" t="s">
        <v>256</v>
      </c>
      <c r="E3" s="737" t="s">
        <v>1769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344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453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1220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ROUND((550+1300)/2/3,0)</f>
        <v>308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0.83220000000000005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38.46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1770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1772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1133</v>
      </c>
      <c r="D18" s="647">
        <f>H1</f>
        <v>38.82</v>
      </c>
      <c r="E18" s="648">
        <f>ROUND(C18*D18,0)</f>
        <v>43983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9622</v>
      </c>
      <c r="D19" s="647">
        <f>J1</f>
        <v>4.57</v>
      </c>
      <c r="E19" s="648">
        <f>ROUND(C19*D19,0)</f>
        <v>43973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344</v>
      </c>
      <c r="D20" s="653">
        <f>H1</f>
        <v>38.82</v>
      </c>
      <c r="E20" s="654">
        <f>ROUND(C20*D20,0)</f>
        <v>13354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2919</v>
      </c>
      <c r="D21" s="656">
        <f>J1</f>
        <v>4.57</v>
      </c>
      <c r="E21" s="657">
        <f t="shared" ref="E21" si="0">ROUND(C21*D21,0)</f>
        <v>13340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453</v>
      </c>
      <c r="D22" s="795" t="s">
        <v>1775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1771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1771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1771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1771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1771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1771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1771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1771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6" t="s">
        <v>1439</v>
      </c>
      <c r="E2" s="1816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7"/>
      <c r="E3" s="1817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8"/>
      <c r="E5" s="1818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6" t="s">
        <v>1440</v>
      </c>
      <c r="E6" s="1816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7"/>
      <c r="E7" s="1817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8"/>
      <c r="E8" s="1818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38.82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4.57</v>
      </c>
      <c r="C10" s="722"/>
      <c r="D10" s="1826" t="s">
        <v>1418</v>
      </c>
      <c r="E10" s="1816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9"/>
      <c r="E11" s="1819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0.85529999999999995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38.46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38.82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4.57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38.82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1468</v>
      </c>
      <c r="C30" s="643">
        <f>IF(主表!B4&lt;DATE(2002,12,10),ROUND(C14*C21*C22+C15*B11,0),0)</f>
        <v>0</v>
      </c>
      <c r="D30" s="695">
        <f>B10</f>
        <v>4.57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230</v>
      </c>
      <c r="D5" s="1836"/>
      <c r="E5" s="1859" t="s">
        <v>231</v>
      </c>
      <c r="F5" s="1860"/>
      <c r="G5" s="1835" t="s">
        <v>234</v>
      </c>
      <c r="H5" s="1836"/>
      <c r="I5" s="1835" t="s">
        <v>232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233</v>
      </c>
      <c r="D6" s="1833"/>
      <c r="E6" s="1830" t="s">
        <v>233</v>
      </c>
      <c r="F6" s="1831"/>
      <c r="G6" s="1832" t="s">
        <v>233</v>
      </c>
      <c r="H6" s="1833"/>
      <c r="I6" s="1832" t="s">
        <v>233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1" t="s">
        <v>1658</v>
      </c>
      <c r="O2" s="1871"/>
      <c r="P2" s="1871"/>
      <c r="Q2" s="1871"/>
      <c r="R2" s="1690"/>
      <c r="S2" s="1871" t="s">
        <v>1659</v>
      </c>
      <c r="T2" s="1871"/>
      <c r="U2" s="1871"/>
      <c r="V2" s="1871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3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3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4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2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3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3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4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2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3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3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4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2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3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3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4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2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3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3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4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2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3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3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4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2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3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3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4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2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3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3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4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2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3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3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4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2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3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3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4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2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3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3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4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2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3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3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4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2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3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3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4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2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3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3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4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12" sqref="E12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38.82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4.57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20.668700000000001</v>
      </c>
      <c r="C11" s="1695">
        <f ca="1">结果表!B18</f>
        <v>5324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38.82</v>
      </c>
      <c r="C14" s="1702">
        <f>主表!B6</f>
        <v>4.57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1368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1369</v>
      </c>
      <c r="B3" s="1766"/>
      <c r="C3" s="1767"/>
      <c r="D3" s="1768" t="s">
        <v>1370</v>
      </c>
      <c r="E3" s="1766"/>
      <c r="F3" s="1766"/>
      <c r="G3" s="1769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0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1" t="s">
        <v>1375</v>
      </c>
      <c r="B5" s="1756">
        <f>主表!F5</f>
        <v>789</v>
      </c>
      <c r="C5" s="1772" t="s">
        <v>1376</v>
      </c>
      <c r="D5" s="1762" t="s">
        <v>1377</v>
      </c>
      <c r="E5" s="1763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1399</v>
      </c>
      <c r="E8" s="1759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1400</v>
      </c>
      <c r="E9" s="1759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1401</v>
      </c>
      <c r="E10" s="1759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16</v>
      </c>
      <c r="C11" s="1338" t="str">
        <f>"按前期开发成本的"&amp;TEXT(主表!G8,"0.0%")&amp;"计取"</f>
        <v>按前期开发成本的2.0%计取</v>
      </c>
      <c r="D11" s="1762" t="s">
        <v>1382</v>
      </c>
      <c r="E11" s="1763"/>
      <c r="F11" s="1336">
        <f>主表!F20</f>
        <v>80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94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62" t="s">
        <v>1384</v>
      </c>
      <c r="E12" s="1763"/>
      <c r="F12" s="1336">
        <f ca="1">主表!F21</f>
        <v>193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322</v>
      </c>
      <c r="C13" s="1339" t="str">
        <f>"按前期开发成本及其管理费用的"&amp;TEXT(主表!G10,"0%")&amp;"计取"</f>
        <v>按前期开发成本及其管理费用的40%计取</v>
      </c>
      <c r="D13" s="1762" t="s">
        <v>1385</v>
      </c>
      <c r="E13" s="1763"/>
      <c r="F13" s="1336">
        <f>主表!F22</f>
        <v>1624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1221</v>
      </c>
      <c r="C14" s="1339" t="s">
        <v>1387</v>
      </c>
      <c r="D14" s="1762" t="s">
        <v>1386</v>
      </c>
      <c r="E14" s="1763"/>
      <c r="F14" s="1336">
        <f ca="1">F5+F11+F12+F13</f>
        <v>5878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56">
        <f ca="1">主表!F24</f>
        <v>7099</v>
      </c>
      <c r="C15" s="1757"/>
      <c r="D15" s="1758" t="s">
        <v>1389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2" t="s">
        <v>1390</v>
      </c>
      <c r="B16" s="1756">
        <f ca="1">主表!F25</f>
        <v>27.558299999999999</v>
      </c>
      <c r="C16" s="1757"/>
      <c r="D16" s="1758" t="s">
        <v>1391</v>
      </c>
      <c r="E16" s="1759"/>
      <c r="F16" s="1759"/>
      <c r="G16" s="1760"/>
      <c r="H16" s="1341" t="str">
        <f ca="1">NUMBERSTRING(INT(B16*10000),2)&amp;"元整"</f>
        <v>贰拾柒万伍仟伍佰捌拾叁元整</v>
      </c>
      <c r="I16" s="1342"/>
      <c r="X16" s="221"/>
      <c r="AG16" s="189"/>
    </row>
    <row r="17" spans="1:33" ht="13.5">
      <c r="A17" s="1332" t="s">
        <v>1392</v>
      </c>
      <c r="B17" s="1761">
        <f>主表!F33</f>
        <v>0.75</v>
      </c>
      <c r="C17" s="1757"/>
      <c r="D17" s="1758" t="s">
        <v>1393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2" t="s">
        <v>1394</v>
      </c>
      <c r="B18" s="1756">
        <f ca="1">主表!F35</f>
        <v>5324</v>
      </c>
      <c r="C18" s="1757"/>
      <c r="D18" s="1758" t="s">
        <v>1395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40" t="s">
        <v>1396</v>
      </c>
      <c r="B19" s="1751">
        <f ca="1">主表!F36</f>
        <v>20.668700000000001</v>
      </c>
      <c r="C19" s="1752"/>
      <c r="D19" s="1753" t="s">
        <v>1397</v>
      </c>
      <c r="E19" s="1754"/>
      <c r="F19" s="1754"/>
      <c r="G19" s="1755"/>
      <c r="H19" s="1341" t="str">
        <f ca="1">NUMBERSTRING(INT(B19*10000),2)&amp;"元整"</f>
        <v>贰拾万陆仟陆佰捌拾柒元整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H7" sqref="H7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1221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789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Sheet1!E8</f>
        <v>4.57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1133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f>Sheet1!D8</f>
        <v>38.82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344</v>
      </c>
      <c r="G7" s="1224"/>
      <c r="H7" s="1386" t="s">
        <v>1774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16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94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322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5878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52358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38.46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0.90600000000000003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1768</v>
      </c>
      <c r="C20" s="1198"/>
      <c r="D20" s="1227">
        <v>2</v>
      </c>
      <c r="E20" s="1228" t="s">
        <v>1237</v>
      </c>
      <c r="F20" s="1229">
        <f>ROUND(F12*G20,0)</f>
        <v>80</v>
      </c>
      <c r="G20" s="664">
        <f>G8</f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193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1624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7099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27.558299999999999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5324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20.668700000000001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38.82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0.92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38.46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1167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1168</v>
      </c>
      <c r="B92" s="1786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87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788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788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788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788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788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788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788"/>
      <c r="B109" s="1790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85" t="s">
        <v>1183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2018-01-30T02:59:24Z</dcterms:modified>
</cp:coreProperties>
</file>