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105" windowWidth="11610" windowHeight="9495"/>
  </bookViews>
  <sheets>
    <sheet name="系统读取表" sheetId="6" r:id="rId1"/>
    <sheet name="商业" sheetId="1" r:id="rId2"/>
    <sheet name="办公研发等" sheetId="2" r:id="rId3"/>
    <sheet name="商业-逐年试算" sheetId="3" r:id="rId4"/>
    <sheet name="办公-逐年试算" sheetId="4" r:id="rId5"/>
    <sheet name="Sheet1" sheetId="5" r:id="rId6"/>
  </sheets>
  <externalReferences>
    <externalReference r:id="rId7"/>
    <externalReference r:id="rId8"/>
  </externalReferences>
  <definedNames>
    <definedName name="_xlnm.Print_Area" localSheetId="0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[1]修正!$C$19:$C$51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[2]定义!$D$1:$D$4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[1]修正!$C$71:$C$138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4525"/>
</workbook>
</file>

<file path=xl/calcChain.xml><?xml version="1.0" encoding="utf-8"?>
<calcChain xmlns="http://schemas.openxmlformats.org/spreadsheetml/2006/main">
  <c r="D14" i="6" l="1"/>
  <c r="E14" i="6" s="1"/>
  <c r="B1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B10" i="6"/>
  <c r="B8" i="6"/>
  <c r="C8" i="6" s="1"/>
  <c r="B7" i="6"/>
  <c r="D7" i="6" s="1"/>
  <c r="B6" i="6"/>
  <c r="D6" i="6" s="1"/>
  <c r="B3" i="6"/>
  <c r="B2" i="6"/>
  <c r="B1" i="6"/>
  <c r="B5" i="6" l="1"/>
  <c r="F14" i="6"/>
  <c r="D5" i="6"/>
  <c r="C7" i="6"/>
  <c r="D8" i="6"/>
  <c r="L15" i="1"/>
  <c r="M15" i="1"/>
  <c r="N15" i="1"/>
  <c r="L14" i="1"/>
  <c r="L12" i="1"/>
  <c r="L13" i="1"/>
  <c r="M14" i="1"/>
  <c r="M13" i="1"/>
  <c r="M12" i="1"/>
  <c r="L11" i="1"/>
  <c r="N13" i="1"/>
  <c r="Q10" i="1" l="1"/>
  <c r="Q9" i="1"/>
  <c r="Q7" i="1"/>
  <c r="Q8" i="1"/>
  <c r="K11" i="1"/>
  <c r="H12" i="1"/>
  <c r="F12" i="2" l="1"/>
  <c r="F12" i="1"/>
  <c r="E4" i="2" l="1"/>
  <c r="E4" i="1" l="1"/>
  <c r="F92" i="4" l="1"/>
  <c r="F91" i="4"/>
  <c r="F90" i="4"/>
  <c r="F89" i="4"/>
  <c r="F88" i="4"/>
  <c r="G89" i="4" s="1"/>
  <c r="F87" i="4"/>
  <c r="F86" i="4"/>
  <c r="G87" i="4" s="1"/>
  <c r="F85" i="4"/>
  <c r="F84" i="4"/>
  <c r="F83" i="4"/>
  <c r="F82" i="4"/>
  <c r="G83" i="4" s="1"/>
  <c r="F81" i="4"/>
  <c r="F80" i="4"/>
  <c r="F79" i="4"/>
  <c r="F78" i="4"/>
  <c r="G79" i="4" s="1"/>
  <c r="F77" i="4"/>
  <c r="F76" i="4"/>
  <c r="G77" i="4" s="1"/>
  <c r="F75" i="4"/>
  <c r="F74" i="4"/>
  <c r="G75" i="4" s="1"/>
  <c r="F73" i="4"/>
  <c r="F72" i="4"/>
  <c r="G73" i="4" s="1"/>
  <c r="F71" i="4"/>
  <c r="F70" i="4"/>
  <c r="G71" i="4" s="1"/>
  <c r="F69" i="4"/>
  <c r="F68" i="4"/>
  <c r="G69" i="4" s="1"/>
  <c r="F67" i="4"/>
  <c r="F66" i="4"/>
  <c r="G67" i="4" s="1"/>
  <c r="F65" i="4"/>
  <c r="F64" i="4"/>
  <c r="G65" i="4" s="1"/>
  <c r="E92" i="4"/>
  <c r="G92" i="4"/>
  <c r="E91" i="4"/>
  <c r="G91" i="4"/>
  <c r="E90" i="4"/>
  <c r="G90" i="4"/>
  <c r="E89" i="4"/>
  <c r="E88" i="4"/>
  <c r="E87" i="4"/>
  <c r="E86" i="4"/>
  <c r="E85" i="4"/>
  <c r="E84" i="4"/>
  <c r="E83" i="4"/>
  <c r="E82" i="4"/>
  <c r="G82" i="4"/>
  <c r="E81" i="4"/>
  <c r="G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F63" i="4"/>
  <c r="F62" i="4"/>
  <c r="G63" i="4" s="1"/>
  <c r="F61" i="4"/>
  <c r="F60" i="4"/>
  <c r="G61" i="4" s="1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E63" i="4"/>
  <c r="E62" i="4"/>
  <c r="E61" i="4"/>
  <c r="E60" i="4"/>
  <c r="E59" i="4"/>
  <c r="G59" i="4"/>
  <c r="E58" i="4"/>
  <c r="G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G45" i="4"/>
  <c r="E44" i="4"/>
  <c r="G44" i="4"/>
  <c r="E43" i="4"/>
  <c r="G43" i="4"/>
  <c r="E42" i="4"/>
  <c r="E41" i="4"/>
  <c r="E40" i="4"/>
  <c r="G40" i="4"/>
  <c r="E39" i="4"/>
  <c r="G39" i="4"/>
  <c r="E38" i="4"/>
  <c r="G38" i="4"/>
  <c r="E37" i="4"/>
  <c r="G37" i="4"/>
  <c r="E36" i="4"/>
  <c r="F6" i="4"/>
  <c r="G7" i="4" s="1"/>
  <c r="F34" i="4"/>
  <c r="E34" i="4"/>
  <c r="F33" i="4"/>
  <c r="G34" i="4" s="1"/>
  <c r="E33" i="4"/>
  <c r="F32" i="4"/>
  <c r="G33" i="4" s="1"/>
  <c r="E32" i="4"/>
  <c r="F31" i="4"/>
  <c r="G32" i="4" s="1"/>
  <c r="E31" i="4"/>
  <c r="F30" i="4"/>
  <c r="G31" i="4" s="1"/>
  <c r="E30" i="4"/>
  <c r="F29" i="4"/>
  <c r="G30" i="4" s="1"/>
  <c r="E29" i="4"/>
  <c r="F28" i="4"/>
  <c r="G29" i="4" s="1"/>
  <c r="E28" i="4"/>
  <c r="F27" i="4"/>
  <c r="E27" i="4"/>
  <c r="F26" i="4"/>
  <c r="G27" i="4" s="1"/>
  <c r="E26" i="4"/>
  <c r="F25" i="4"/>
  <c r="G26" i="4" s="1"/>
  <c r="E25" i="4"/>
  <c r="F24" i="4"/>
  <c r="G25" i="4" s="1"/>
  <c r="E24" i="4"/>
  <c r="F23" i="4"/>
  <c r="G24" i="4" s="1"/>
  <c r="E23" i="4"/>
  <c r="F22" i="4"/>
  <c r="G23" i="4" s="1"/>
  <c r="E22" i="4"/>
  <c r="F21" i="4"/>
  <c r="G22" i="4" s="1"/>
  <c r="E21" i="4"/>
  <c r="F20" i="4"/>
  <c r="E20" i="4"/>
  <c r="F19" i="4"/>
  <c r="E19" i="4"/>
  <c r="F18" i="4"/>
  <c r="G19" i="4" s="1"/>
  <c r="E18" i="4"/>
  <c r="F17" i="4"/>
  <c r="G18" i="4" s="1"/>
  <c r="E17" i="4"/>
  <c r="F16" i="4"/>
  <c r="G17" i="4" s="1"/>
  <c r="E16" i="4"/>
  <c r="F15" i="4"/>
  <c r="G16" i="4" s="1"/>
  <c r="E15" i="4"/>
  <c r="F14" i="4"/>
  <c r="G15" i="4" s="1"/>
  <c r="E14" i="4"/>
  <c r="F13" i="4"/>
  <c r="G14" i="4" s="1"/>
  <c r="E13" i="4"/>
  <c r="F12" i="4"/>
  <c r="G13" i="4" s="1"/>
  <c r="E12" i="4"/>
  <c r="F11" i="4"/>
  <c r="G12" i="4" s="1"/>
  <c r="E11" i="4"/>
  <c r="F10" i="4"/>
  <c r="G11" i="4" s="1"/>
  <c r="E10" i="4"/>
  <c r="F9" i="4"/>
  <c r="G10" i="4" s="1"/>
  <c r="E9" i="4"/>
  <c r="F8" i="4"/>
  <c r="G9" i="4" s="1"/>
  <c r="E8" i="4"/>
  <c r="F7" i="4"/>
  <c r="G8" i="4" s="1"/>
  <c r="E7" i="4"/>
  <c r="E7" i="2"/>
  <c r="E12" i="2"/>
  <c r="E7" i="1"/>
  <c r="H7" i="1" l="1"/>
  <c r="G7" i="1" s="1"/>
  <c r="M8" i="1"/>
  <c r="E2" i="2"/>
  <c r="H7" i="2"/>
  <c r="G7" i="2" s="1"/>
  <c r="F2" i="2"/>
  <c r="G62" i="4"/>
  <c r="G36" i="4"/>
  <c r="G48" i="4"/>
  <c r="G50" i="4"/>
  <c r="G52" i="4"/>
  <c r="G54" i="4"/>
  <c r="G56" i="4"/>
  <c r="G60" i="4"/>
  <c r="G86" i="4"/>
  <c r="G88" i="4"/>
  <c r="G85" i="4"/>
  <c r="G84" i="4"/>
  <c r="G78" i="4"/>
  <c r="G76" i="4"/>
  <c r="G74" i="4"/>
  <c r="G72" i="4"/>
  <c r="G70" i="4"/>
  <c r="G68" i="4"/>
  <c r="G66" i="4"/>
  <c r="G80" i="4"/>
  <c r="G42" i="4"/>
  <c r="G41" i="4"/>
  <c r="G47" i="4"/>
  <c r="G49" i="4"/>
  <c r="G51" i="4"/>
  <c r="G53" i="4"/>
  <c r="G55" i="4"/>
  <c r="G46" i="4"/>
  <c r="G57" i="4"/>
  <c r="G21" i="4"/>
  <c r="G20" i="4"/>
  <c r="G28" i="4"/>
  <c r="M10" i="1" l="1"/>
  <c r="N10" i="1" s="1"/>
  <c r="N8" i="1"/>
  <c r="M7" i="1"/>
  <c r="N7" i="1" s="1"/>
  <c r="M9" i="1"/>
  <c r="N9" i="1" s="1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N11" i="1" l="1"/>
  <c r="E121" i="3"/>
  <c r="E120" i="3"/>
  <c r="E119" i="3"/>
  <c r="G119" i="3"/>
  <c r="E118" i="3"/>
  <c r="G118" i="3"/>
  <c r="E117" i="3"/>
  <c r="E116" i="3"/>
  <c r="G116" i="3"/>
  <c r="E115" i="3"/>
  <c r="G115" i="3"/>
  <c r="E114" i="3"/>
  <c r="G114" i="3"/>
  <c r="E113" i="3"/>
  <c r="E112" i="3"/>
  <c r="E111" i="3"/>
  <c r="E110" i="3"/>
  <c r="G110" i="3"/>
  <c r="E109" i="3"/>
  <c r="G109" i="3"/>
  <c r="E108" i="3"/>
  <c r="G108" i="3"/>
  <c r="E107" i="3"/>
  <c r="G107" i="3"/>
  <c r="E106" i="3"/>
  <c r="E105" i="3"/>
  <c r="G105" i="3"/>
  <c r="E104" i="3"/>
  <c r="E103" i="3"/>
  <c r="E102" i="3"/>
  <c r="G102" i="3"/>
  <c r="E101" i="3"/>
  <c r="G101" i="3"/>
  <c r="E100" i="3"/>
  <c r="G100" i="3"/>
  <c r="E99" i="3"/>
  <c r="G99" i="3"/>
  <c r="E98" i="3"/>
  <c r="E97" i="3"/>
  <c r="G97" i="3"/>
  <c r="E96" i="3"/>
  <c r="G96" i="3"/>
  <c r="E95" i="3"/>
  <c r="G95" i="3"/>
  <c r="E94" i="3"/>
  <c r="G94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G79" i="3" s="1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G65" i="3" s="1"/>
  <c r="E92" i="3"/>
  <c r="G92" i="3"/>
  <c r="E91" i="3"/>
  <c r="G91" i="3"/>
  <c r="E90" i="3"/>
  <c r="G90" i="3"/>
  <c r="E89" i="3"/>
  <c r="G89" i="3"/>
  <c r="E88" i="3"/>
  <c r="G88" i="3"/>
  <c r="E87" i="3"/>
  <c r="E86" i="3"/>
  <c r="E85" i="3"/>
  <c r="E84" i="3"/>
  <c r="E83" i="3"/>
  <c r="E82" i="3"/>
  <c r="E81" i="3"/>
  <c r="E80" i="3"/>
  <c r="E79" i="3"/>
  <c r="E78" i="3"/>
  <c r="E77" i="3"/>
  <c r="G77" i="3"/>
  <c r="E76" i="3"/>
  <c r="G76" i="3"/>
  <c r="E75" i="3"/>
  <c r="G75" i="3"/>
  <c r="E74" i="3"/>
  <c r="G74" i="3"/>
  <c r="E73" i="3"/>
  <c r="G73" i="3"/>
  <c r="E72" i="3"/>
  <c r="G72" i="3"/>
  <c r="E71" i="3"/>
  <c r="G71" i="3"/>
  <c r="E70" i="3"/>
  <c r="G70" i="3"/>
  <c r="E69" i="3"/>
  <c r="G69" i="3"/>
  <c r="E68" i="3"/>
  <c r="G68" i="3"/>
  <c r="E67" i="3"/>
  <c r="G67" i="3"/>
  <c r="E66" i="3"/>
  <c r="G66" i="3"/>
  <c r="E65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G81" i="3" l="1"/>
  <c r="G83" i="3"/>
  <c r="G85" i="3"/>
  <c r="G86" i="3"/>
  <c r="G121" i="3"/>
  <c r="G120" i="3"/>
  <c r="G117" i="3"/>
  <c r="G113" i="3"/>
  <c r="G112" i="3"/>
  <c r="G111" i="3"/>
  <c r="G106" i="3"/>
  <c r="G104" i="3"/>
  <c r="G103" i="3"/>
  <c r="G98" i="3"/>
  <c r="G80" i="3"/>
  <c r="G82" i="3"/>
  <c r="G84" i="3"/>
  <c r="G78" i="3"/>
  <c r="G87" i="3"/>
  <c r="E63" i="3" l="1"/>
  <c r="G63" i="3"/>
  <c r="E62" i="3"/>
  <c r="G62" i="3"/>
  <c r="E61" i="3"/>
  <c r="G61" i="3"/>
  <c r="E60" i="3"/>
  <c r="G60" i="3"/>
  <c r="E59" i="3"/>
  <c r="G59" i="3"/>
  <c r="E58" i="3"/>
  <c r="G58" i="3"/>
  <c r="E57" i="3"/>
  <c r="G57" i="3"/>
  <c r="E56" i="3"/>
  <c r="G56" i="3"/>
  <c r="E55" i="3"/>
  <c r="G55" i="3"/>
  <c r="E54" i="3"/>
  <c r="G54" i="3"/>
  <c r="E53" i="3"/>
  <c r="G53" i="3"/>
  <c r="E52" i="3"/>
  <c r="G52" i="3"/>
  <c r="E51" i="3"/>
  <c r="G51" i="3"/>
  <c r="E50" i="3"/>
  <c r="G50" i="3"/>
  <c r="E49" i="3"/>
  <c r="G49" i="3"/>
  <c r="E48" i="3"/>
  <c r="G48" i="3"/>
  <c r="E47" i="3"/>
  <c r="G47" i="3"/>
  <c r="E46" i="3"/>
  <c r="G46" i="3"/>
  <c r="E45" i="3"/>
  <c r="G45" i="3"/>
  <c r="E44" i="3"/>
  <c r="E43" i="3"/>
  <c r="G43" i="3"/>
  <c r="E42" i="3"/>
  <c r="G42" i="3"/>
  <c r="E41" i="3"/>
  <c r="G41" i="3"/>
  <c r="E40" i="3"/>
  <c r="G40" i="3"/>
  <c r="E39" i="3"/>
  <c r="G39" i="3"/>
  <c r="E38" i="3"/>
  <c r="G38" i="3"/>
  <c r="E37" i="3"/>
  <c r="G37" i="3"/>
  <c r="E36" i="3"/>
  <c r="G36" i="3"/>
  <c r="G44" i="3" l="1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7" i="3"/>
  <c r="G8" i="3" s="1"/>
  <c r="F8" i="3"/>
  <c r="F9" i="3"/>
  <c r="G10" i="3" s="1"/>
  <c r="F10" i="3"/>
  <c r="F11" i="3"/>
  <c r="G12" i="3" s="1"/>
  <c r="F12" i="3"/>
  <c r="F13" i="3"/>
  <c r="G14" i="3" s="1"/>
  <c r="F14" i="3"/>
  <c r="F15" i="3"/>
  <c r="G16" i="3" s="1"/>
  <c r="F16" i="3"/>
  <c r="F17" i="3"/>
  <c r="G18" i="3" s="1"/>
  <c r="F18" i="3"/>
  <c r="F19" i="3"/>
  <c r="G20" i="3" s="1"/>
  <c r="F20" i="3"/>
  <c r="F21" i="3"/>
  <c r="G22" i="3" s="1"/>
  <c r="F22" i="3"/>
  <c r="F23" i="3"/>
  <c r="G24" i="3" s="1"/>
  <c r="F24" i="3"/>
  <c r="F25" i="3"/>
  <c r="G26" i="3" s="1"/>
  <c r="F26" i="3"/>
  <c r="F27" i="3"/>
  <c r="G28" i="3" s="1"/>
  <c r="F28" i="3"/>
  <c r="F29" i="3"/>
  <c r="G30" i="3" s="1"/>
  <c r="F30" i="3"/>
  <c r="F31" i="3"/>
  <c r="G32" i="3" s="1"/>
  <c r="F32" i="3"/>
  <c r="F33" i="3"/>
  <c r="G34" i="3" s="1"/>
  <c r="F34" i="3"/>
  <c r="F6" i="3"/>
  <c r="G7" i="3" s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7" i="3"/>
  <c r="G33" i="3" l="1"/>
  <c r="G31" i="3"/>
  <c r="G29" i="3"/>
  <c r="G27" i="3"/>
  <c r="G25" i="3"/>
  <c r="G23" i="3"/>
  <c r="G21" i="3"/>
  <c r="G19" i="3"/>
  <c r="G17" i="3"/>
  <c r="G15" i="3"/>
  <c r="G13" i="3"/>
  <c r="G11" i="3"/>
  <c r="G9" i="3"/>
  <c r="E48" i="1"/>
  <c r="E76" i="1"/>
  <c r="E75" i="1"/>
  <c r="E74" i="1"/>
  <c r="E73" i="1"/>
  <c r="E71" i="1"/>
  <c r="E70" i="1"/>
  <c r="E69" i="1"/>
  <c r="E68" i="1"/>
  <c r="E66" i="1"/>
  <c r="E65" i="1"/>
  <c r="E64" i="1"/>
  <c r="E63" i="1"/>
  <c r="G73" i="1" l="1"/>
  <c r="H73" i="1" s="1"/>
  <c r="G75" i="1"/>
  <c r="H75" i="1" s="1"/>
  <c r="G76" i="1"/>
  <c r="H76" i="1" s="1"/>
  <c r="G74" i="1"/>
  <c r="H74" i="1" s="1"/>
  <c r="G64" i="1"/>
  <c r="H64" i="1" s="1"/>
  <c r="G66" i="1"/>
  <c r="H66" i="1" s="1"/>
  <c r="G68" i="1"/>
  <c r="H68" i="1" s="1"/>
  <c r="G63" i="1"/>
  <c r="H63" i="1" s="1"/>
  <c r="G65" i="1"/>
  <c r="H65" i="1" s="1"/>
  <c r="G69" i="1"/>
  <c r="H69" i="1" s="1"/>
  <c r="G70" i="1"/>
  <c r="H70" i="1" s="1"/>
  <c r="G71" i="1"/>
  <c r="H71" i="1" s="1"/>
  <c r="E74" i="2" l="1"/>
  <c r="E68" i="2"/>
  <c r="E62" i="2"/>
  <c r="E56" i="2"/>
  <c r="E50" i="2"/>
  <c r="E44" i="2"/>
  <c r="E75" i="2"/>
  <c r="E73" i="2"/>
  <c r="E72" i="2"/>
  <c r="E71" i="2"/>
  <c r="F45" i="2"/>
  <c r="F44" i="2"/>
  <c r="F43" i="2"/>
  <c r="F42" i="2"/>
  <c r="F41" i="2"/>
  <c r="F40" i="2"/>
  <c r="E69" i="2"/>
  <c r="E67" i="2"/>
  <c r="E66" i="2"/>
  <c r="E65" i="2"/>
  <c r="G71" i="2" l="1"/>
  <c r="H71" i="2" s="1"/>
  <c r="G73" i="2"/>
  <c r="H73" i="2" s="1"/>
  <c r="G66" i="2"/>
  <c r="H66" i="2" s="1"/>
  <c r="G44" i="2"/>
  <c r="H44" i="2" s="1"/>
  <c r="G50" i="2"/>
  <c r="H50" i="2" s="1"/>
  <c r="G56" i="2"/>
  <c r="H56" i="2" s="1"/>
  <c r="G62" i="2"/>
  <c r="H62" i="2" s="1"/>
  <c r="G67" i="2"/>
  <c r="H67" i="2" s="1"/>
  <c r="G72" i="2"/>
  <c r="H72" i="2" s="1"/>
  <c r="G75" i="2"/>
  <c r="H75" i="2" s="1"/>
  <c r="G68" i="2"/>
  <c r="H68" i="2" s="1"/>
  <c r="G74" i="2"/>
  <c r="H74" i="2" s="1"/>
  <c r="G65" i="2"/>
  <c r="H65" i="2" s="1"/>
  <c r="G69" i="2"/>
  <c r="H69" i="2" s="1"/>
  <c r="E63" i="2"/>
  <c r="G63" i="2"/>
  <c r="H63" i="2" s="1"/>
  <c r="E61" i="2"/>
  <c r="G61" i="2"/>
  <c r="H61" i="2" s="1"/>
  <c r="E60" i="2"/>
  <c r="G60" i="2"/>
  <c r="H60" i="2" s="1"/>
  <c r="E59" i="2"/>
  <c r="E57" i="2"/>
  <c r="G57" i="2"/>
  <c r="H57" i="2" s="1"/>
  <c r="E55" i="2"/>
  <c r="G55" i="2"/>
  <c r="H55" i="2" s="1"/>
  <c r="E54" i="2"/>
  <c r="G54" i="2"/>
  <c r="H54" i="2" s="1"/>
  <c r="E53" i="2"/>
  <c r="G53" i="2"/>
  <c r="H53" i="2" s="1"/>
  <c r="G51" i="2"/>
  <c r="H51" i="2" s="1"/>
  <c r="E51" i="2"/>
  <c r="E49" i="2"/>
  <c r="G49" i="2"/>
  <c r="H49" i="2" s="1"/>
  <c r="E48" i="2"/>
  <c r="E47" i="2"/>
  <c r="E45" i="2"/>
  <c r="G45" i="2"/>
  <c r="H45" i="2" s="1"/>
  <c r="E43" i="2"/>
  <c r="G43" i="2"/>
  <c r="H43" i="2" s="1"/>
  <c r="E42" i="2"/>
  <c r="G42" i="2"/>
  <c r="H42" i="2" s="1"/>
  <c r="E41" i="2"/>
  <c r="G41" i="2"/>
  <c r="H41" i="2" s="1"/>
  <c r="E12" i="1"/>
  <c r="N12" i="1" s="1"/>
  <c r="N14" i="1" s="1"/>
  <c r="E61" i="1"/>
  <c r="G61" i="1"/>
  <c r="H61" i="1" s="1"/>
  <c r="E60" i="1"/>
  <c r="G60" i="1"/>
  <c r="H60" i="1" s="1"/>
  <c r="E59" i="1"/>
  <c r="G59" i="1"/>
  <c r="H59" i="1" s="1"/>
  <c r="E58" i="1"/>
  <c r="G58" i="1"/>
  <c r="H58" i="1" s="1"/>
  <c r="E56" i="1"/>
  <c r="G56" i="1"/>
  <c r="H56" i="1" s="1"/>
  <c r="E55" i="1"/>
  <c r="G55" i="1"/>
  <c r="H55" i="1" s="1"/>
  <c r="E54" i="1"/>
  <c r="G54" i="1"/>
  <c r="H54" i="1" s="1"/>
  <c r="E53" i="1"/>
  <c r="E51" i="1"/>
  <c r="G51" i="1"/>
  <c r="H51" i="1" s="1"/>
  <c r="E50" i="1"/>
  <c r="G50" i="1"/>
  <c r="H50" i="1" s="1"/>
  <c r="E49" i="1"/>
  <c r="G49" i="1"/>
  <c r="H49" i="1" s="1"/>
  <c r="G48" i="1"/>
  <c r="H48" i="1" s="1"/>
  <c r="F43" i="1"/>
  <c r="F44" i="1"/>
  <c r="F45" i="1"/>
  <c r="F46" i="1"/>
  <c r="F42" i="1"/>
  <c r="G43" i="1" s="1"/>
  <c r="H43" i="1" s="1"/>
  <c r="E44" i="1"/>
  <c r="E45" i="1"/>
  <c r="E46" i="1"/>
  <c r="E43" i="1"/>
  <c r="F2" i="1" l="1"/>
  <c r="E2" i="1"/>
  <c r="G46" i="1"/>
  <c r="H46" i="1" s="1"/>
  <c r="G53" i="1"/>
  <c r="H53" i="1" s="1"/>
  <c r="G45" i="1"/>
  <c r="H45" i="1" s="1"/>
  <c r="G44" i="1"/>
  <c r="H44" i="1" s="1"/>
  <c r="G47" i="2"/>
  <c r="H47" i="2" s="1"/>
  <c r="G59" i="2"/>
  <c r="H59" i="2" s="1"/>
  <c r="G48" i="2"/>
  <c r="H48" i="2" s="1"/>
  <c r="C5" i="6" l="1"/>
  <c r="C6" i="6" l="1"/>
</calcChain>
</file>

<file path=xl/sharedStrings.xml><?xml version="1.0" encoding="utf-8"?>
<sst xmlns="http://schemas.openxmlformats.org/spreadsheetml/2006/main" count="229" uniqueCount="139">
  <si>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</si>
  <si>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</si>
  <si>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</si>
  <si>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</si>
  <si>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</si>
  <si>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</si>
  <si>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价差</t>
    <phoneticPr fontId="2" type="noConversion"/>
  </si>
  <si>
    <t>直接资本化率</t>
    <phoneticPr fontId="2" type="noConversion"/>
  </si>
  <si>
    <t>直接资本化——折算年差</t>
    <phoneticPr fontId="2" type="noConversion"/>
  </si>
  <si>
    <t>直接资本化——5年差值</t>
    <phoneticPr fontId="2" type="noConversion"/>
  </si>
  <si>
    <t>分析：从价格差异来看，剩余25年以内，价差最大，剩余40年以上次之，25-40年价格变化相对最小</t>
    <phoneticPr fontId="2" type="noConversion"/>
  </si>
  <si>
    <t>分析：从租金水平变化来看，随着租金的增加，直接资本化率降低；从收益年期变化来看，随着收益期的增加，直接资本化率降低。租金和收益年期与直接资本化率均为反向变化。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</si>
  <si>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</si>
  <si>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</si>
  <si>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</si>
  <si>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验证过程</t>
    <phoneticPr fontId="2" type="noConversion"/>
  </si>
  <si>
    <t xml:space="preserve">    收益期
租金</t>
    <phoneticPr fontId="2" type="noConversion"/>
  </si>
  <si>
    <t>/</t>
    <phoneticPr fontId="2" type="noConversion"/>
  </si>
  <si>
    <t>分析：与收益期相关性大，与租金相关性低；30-40年的差值最小，其次为25-30以及40-50年，25年以内差值最大</t>
    <phoneticPr fontId="2" type="noConversion"/>
  </si>
  <si>
    <t>分析：40-50年年差0.15%，30-40年年差0.1%，25-30年年差0.15%，其余时段年差0.25%</t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</si>
  <si>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</si>
  <si>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</si>
  <si>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  <phoneticPr fontId="2" type="noConversion"/>
  </si>
  <si>
    <r>
      <rPr>
        <b/>
        <sz val="16"/>
        <color rgb="FFFF0000"/>
        <rFont val="宋体"/>
        <family val="3"/>
        <charset val="134"/>
      </rPr>
      <t>验证过程</t>
    </r>
    <phoneticPr fontId="2" type="noConversion"/>
  </si>
  <si>
    <r>
      <rPr>
        <sz val="11"/>
        <color theme="1"/>
        <rFont val="宋体"/>
        <family val="2"/>
        <charset val="134"/>
      </rPr>
      <t>租金</t>
    </r>
    <phoneticPr fontId="2" type="noConversion"/>
  </si>
  <si>
    <r>
      <rPr>
        <sz val="11"/>
        <color theme="1"/>
        <rFont val="宋体"/>
        <family val="2"/>
        <charset val="134"/>
      </rPr>
      <t>净收益比例</t>
    </r>
    <phoneticPr fontId="2" type="noConversion"/>
  </si>
  <si>
    <r>
      <rPr>
        <sz val="11"/>
        <color theme="1"/>
        <rFont val="宋体"/>
        <family val="2"/>
        <charset val="134"/>
      </rPr>
      <t>收益年期</t>
    </r>
    <phoneticPr fontId="2" type="noConversion"/>
  </si>
  <si>
    <r>
      <rPr>
        <sz val="11"/>
        <color theme="1"/>
        <rFont val="宋体"/>
        <family val="2"/>
        <charset val="134"/>
      </rPr>
      <t>结果</t>
    </r>
    <phoneticPr fontId="2" type="noConversion"/>
  </si>
  <si>
    <r>
      <rPr>
        <sz val="11"/>
        <color theme="1"/>
        <rFont val="宋体"/>
        <family val="2"/>
        <charset val="134"/>
      </rPr>
      <t>差异</t>
    </r>
    <phoneticPr fontId="2" type="noConversion"/>
  </si>
  <si>
    <r>
      <rPr>
        <sz val="11"/>
        <color theme="1"/>
        <rFont val="宋体"/>
        <family val="2"/>
        <charset val="134"/>
      </rPr>
      <t>直接资本化率</t>
    </r>
    <phoneticPr fontId="2" type="noConversion"/>
  </si>
  <si>
    <r>
      <rPr>
        <sz val="11"/>
        <color theme="1"/>
        <rFont val="宋体"/>
        <family val="2"/>
        <charset val="134"/>
      </rPr>
      <t>价差</t>
    </r>
    <phoneticPr fontId="2" type="noConversion"/>
  </si>
  <si>
    <r>
      <rPr>
        <sz val="11"/>
        <color theme="1"/>
        <rFont val="宋体"/>
        <family val="2"/>
        <charset val="134"/>
      </rPr>
      <t>分析：从价格差异来看，随着收益期的减少，价差扩大</t>
    </r>
    <phoneticPr fontId="2" type="noConversion"/>
  </si>
  <si>
    <r>
      <rPr>
        <sz val="11"/>
        <color theme="1"/>
        <rFont val="宋体"/>
        <family val="2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</si>
  <si>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2"/>
        <charset val="134"/>
      </rPr>
      <t>年差值</t>
    </r>
    <phoneticPr fontId="2" type="noConversion"/>
  </si>
  <si>
    <r>
      <rPr>
        <sz val="11"/>
        <color theme="1"/>
        <rFont val="宋体"/>
        <family val="2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2"/>
        <charset val="134"/>
      </rPr>
      <t>年逐步扩大至</t>
    </r>
    <r>
      <rPr>
        <sz val="11"/>
        <color theme="1"/>
        <rFont val="Arial"/>
        <family val="2"/>
      </rPr>
      <t>2%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</si>
  <si>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2"/>
        <charset val="134"/>
      </rPr>
      <t>折算年差</t>
    </r>
    <phoneticPr fontId="2" type="noConversion"/>
  </si>
  <si>
    <r>
      <rPr>
        <sz val="11"/>
        <color theme="1"/>
        <rFont val="宋体"/>
        <family val="2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2"/>
        <charset val="134"/>
      </rPr>
      <t>年以内</t>
    </r>
    <r>
      <rPr>
        <sz val="11"/>
        <color theme="1"/>
        <rFont val="Arial"/>
        <family val="2"/>
      </rPr>
      <t>0.4%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</si>
  <si>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</si>
  <si>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</si>
  <si>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t>方法结果差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</si>
  <si>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</si>
  <si>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</si>
  <si>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</si>
  <si>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</si>
  <si>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</si>
  <si>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</si>
  <si>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</si>
  <si>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</si>
  <si>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</si>
  <si>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空置率</t>
    <phoneticPr fontId="2" type="noConversion"/>
  </si>
  <si>
    <t>https://zhoudun.shinyapps.io/bjjzdj/</t>
    <phoneticPr fontId="2" type="noConversion"/>
  </si>
  <si>
    <r>
      <t xml:space="preserve">       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</si>
  <si>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r>
      <t xml:space="preserve">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</si>
  <si>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t>土地成本</t>
    <phoneticPr fontId="2" type="noConversion"/>
  </si>
  <si>
    <t>建安费用</t>
    <phoneticPr fontId="2" type="noConversion"/>
  </si>
  <si>
    <t>成本价格</t>
    <phoneticPr fontId="2" type="noConversion"/>
  </si>
  <si>
    <t>地价查询</t>
    <phoneticPr fontId="2" type="noConversion"/>
  </si>
  <si>
    <t>开发费用系数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</si>
  <si>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★增长率降至</t>
    </r>
    <r>
      <rPr>
        <b/>
        <sz val="11"/>
        <color theme="3" tint="0.39997558519241921"/>
        <rFont val="Arial"/>
        <family val="2"/>
      </rPr>
      <t>2.5%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；空置率增至</t>
    </r>
    <r>
      <rPr>
        <b/>
        <sz val="11"/>
        <color theme="3" tint="0.39997558519241921"/>
        <rFont val="Arial"/>
        <family val="2"/>
      </rPr>
      <t>6%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7%</t>
    </r>
    <r>
      <rPr>
        <b/>
        <sz val="11"/>
        <color theme="3" tint="0.39997558519241921"/>
        <rFont val="宋体"/>
        <family val="3"/>
        <charset val="134"/>
      </rPr>
      <t>；同时降低，降幅</t>
    </r>
    <r>
      <rPr>
        <b/>
        <sz val="11"/>
        <color theme="3" tint="0.39997558519241921"/>
        <rFont val="Arial"/>
        <family val="2"/>
      </rPr>
      <t>15%</t>
    </r>
    <phoneticPr fontId="2" type="noConversion"/>
  </si>
  <si>
    <r>
      <t>开发费用系数：</t>
    </r>
    <r>
      <rPr>
        <b/>
        <sz val="11"/>
        <color theme="3" tint="0.39997558519241921"/>
        <rFont val="宋体"/>
        <family val="3"/>
        <charset val="134"/>
        <scheme val="minor"/>
      </rPr>
      <t>商办研发1.3</t>
    </r>
    <r>
      <rPr>
        <b/>
        <sz val="11"/>
        <color theme="3" tint="0.39997558519241921"/>
        <rFont val="宋体"/>
        <family val="2"/>
        <charset val="134"/>
        <scheme val="minor"/>
      </rPr>
      <t>；</t>
    </r>
    <r>
      <rPr>
        <b/>
        <sz val="11"/>
        <color theme="3" tint="0.39997558519241921"/>
        <rFont val="宋体"/>
        <family val="3"/>
        <charset val="134"/>
        <scheme val="minor"/>
      </rPr>
      <t>工业1.2</t>
    </r>
    <phoneticPr fontId="2" type="noConversion"/>
  </si>
  <si>
    <t>成本法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</si>
  <si>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若报酬率为</t>
    </r>
    <r>
      <rPr>
        <b/>
        <sz val="11"/>
        <color theme="3" tint="0.39997558519241921"/>
        <rFont val="Arial"/>
        <family val="2"/>
      </rPr>
      <t>5.5%</t>
    </r>
    <r>
      <rPr>
        <b/>
        <sz val="11"/>
        <color theme="3" tint="0.39997558519241921"/>
        <rFont val="宋体"/>
        <family val="3"/>
        <charset val="134"/>
      </rPr>
      <t>，收益结果上浮约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；个人房产净收益比例可上浮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计算；</t>
    </r>
    <phoneticPr fontId="2" type="noConversion"/>
  </si>
  <si>
    <t>成本法</t>
    <phoneticPr fontId="2" type="noConversion"/>
  </si>
  <si>
    <r>
      <rPr>
        <b/>
        <sz val="14"/>
        <color rgb="FFFF0000"/>
        <rFont val="宋体"/>
        <family val="3"/>
        <charset val="134"/>
      </rPr>
      <t>比较法</t>
    </r>
    <phoneticPr fontId="2" type="noConversion"/>
  </si>
  <si>
    <r>
      <rPr>
        <sz val="14"/>
        <color theme="1"/>
        <rFont val="宋体"/>
        <family val="2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位置</t>
    </r>
    <phoneticPr fontId="2" type="noConversion"/>
  </si>
  <si>
    <r>
      <rPr>
        <sz val="14"/>
        <color theme="1"/>
        <rFont val="宋体"/>
        <family val="2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</si>
  <si>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r>
      <rPr>
        <sz val="14"/>
        <color theme="1"/>
        <rFont val="宋体"/>
        <family val="2"/>
        <charset val="134"/>
      </rPr>
      <t>调整系数</t>
    </r>
    <phoneticPr fontId="2" type="noConversion"/>
  </si>
  <si>
    <r>
      <t>比较结果</t>
    </r>
    <r>
      <rPr>
        <sz val="14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</si>
  <si>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权重</t>
    </r>
    <phoneticPr fontId="2" type="noConversion"/>
  </si>
  <si>
    <r>
      <rPr>
        <b/>
        <sz val="14"/>
        <color rgb="FFFF0000"/>
        <rFont val="宋体"/>
        <family val="3"/>
        <charset val="134"/>
      </rPr>
      <t>收益法</t>
    </r>
    <phoneticPr fontId="2" type="noConversion"/>
  </si>
  <si>
    <r>
      <rPr>
        <sz val="14"/>
        <color theme="1"/>
        <rFont val="宋体"/>
        <family val="2"/>
        <charset val="134"/>
      </rPr>
      <t>租金</t>
    </r>
    <phoneticPr fontId="2" type="noConversion"/>
  </si>
  <si>
    <r>
      <rPr>
        <sz val="14"/>
        <color theme="1"/>
        <rFont val="宋体"/>
        <family val="2"/>
        <charset val="134"/>
      </rPr>
      <t>净收益比例</t>
    </r>
    <phoneticPr fontId="2" type="noConversion"/>
  </si>
  <si>
    <r>
      <rPr>
        <sz val="14"/>
        <color theme="1"/>
        <rFont val="宋体"/>
        <family val="2"/>
        <charset val="134"/>
      </rPr>
      <t>收益期</t>
    </r>
    <phoneticPr fontId="2" type="noConversion"/>
  </si>
  <si>
    <r>
      <rPr>
        <sz val="14"/>
        <color theme="1"/>
        <rFont val="宋体"/>
        <family val="2"/>
        <charset val="134"/>
      </rPr>
      <t>直接资本化率</t>
    </r>
    <phoneticPr fontId="2" type="noConversion"/>
  </si>
  <si>
    <r>
      <rPr>
        <sz val="14"/>
        <color theme="1"/>
        <rFont val="宋体"/>
        <family val="2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</si>
  <si>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t>地价查询</t>
    <phoneticPr fontId="2" type="noConversion"/>
  </si>
  <si>
    <t>https://zhoudun.shinyapps.io/bjjzdj/</t>
    <phoneticPr fontId="2" type="noConversion"/>
  </si>
  <si>
    <r>
      <t>开发费用系数（成新率</t>
    </r>
    <r>
      <rPr>
        <b/>
        <sz val="11"/>
        <color theme="3" tint="0.39997558519241921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  <phoneticPr fontId="2" type="noConversion"/>
  </si>
  <si>
    <r>
      <rPr>
        <sz val="14"/>
        <color theme="1"/>
        <rFont val="宋体"/>
        <family val="2"/>
        <charset val="134"/>
      </rPr>
      <t>报价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</si>
  <si>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t>比较结果</t>
    </r>
    <r>
      <rPr>
        <sz val="10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</si>
  <si>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收益结果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</si>
  <si>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rPr>
        <b/>
        <sz val="12"/>
        <color rgb="FFFFFF00"/>
        <rFont val="宋体"/>
        <family val="2"/>
        <charset val="134"/>
      </rPr>
      <t>报酬率</t>
    </r>
    <phoneticPr fontId="2" type="noConversion"/>
  </si>
  <si>
    <r>
      <rPr>
        <b/>
        <sz val="12"/>
        <color rgb="FFFFFF00"/>
        <rFont val="宋体"/>
        <family val="2"/>
        <charset val="134"/>
      </rPr>
      <t>增长率</t>
    </r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</si>
  <si>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</si>
  <si>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</si>
  <si>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</si>
  <si>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取值标准设定</t>
    <phoneticPr fontId="2" type="noConversion"/>
  </si>
  <si>
    <t>银地家园</t>
    <phoneticPr fontId="2" type="noConversion"/>
  </si>
  <si>
    <t>天伦锦城</t>
    <phoneticPr fontId="2" type="noConversion"/>
  </si>
  <si>
    <t>年租金介绍</t>
    <phoneticPr fontId="2" type="noConversion"/>
  </si>
  <si>
    <r>
      <t>590</t>
    </r>
    <r>
      <rPr>
        <sz val="14"/>
        <color theme="1"/>
        <rFont val="宋体"/>
        <family val="3"/>
        <charset val="134"/>
      </rPr>
      <t>万</t>
    </r>
    <phoneticPr fontId="2" type="noConversion"/>
  </si>
  <si>
    <t>单位租金</t>
    <phoneticPr fontId="2" type="noConversion"/>
  </si>
  <si>
    <t>面积</t>
    <phoneticPr fontId="2" type="noConversion"/>
  </si>
  <si>
    <t>一层单价</t>
    <phoneticPr fontId="2" type="noConversion"/>
  </si>
  <si>
    <t>总价</t>
    <phoneticPr fontId="2" type="noConversion"/>
  </si>
  <si>
    <t>一层租金</t>
    <phoneticPr fontId="2" type="noConversion"/>
  </si>
  <si>
    <t>比较法</t>
    <phoneticPr fontId="2" type="noConversion"/>
  </si>
  <si>
    <r>
      <rPr>
        <sz val="11"/>
        <color theme="1"/>
        <rFont val="宋体"/>
        <family val="3"/>
        <charset val="134"/>
      </rPr>
      <t>地下</t>
    </r>
    <r>
      <rPr>
        <sz val="11"/>
        <color theme="1"/>
        <rFont val="Arial"/>
        <family val="2"/>
      </rPr>
      <t>1</t>
    </r>
    <r>
      <rPr>
        <sz val="11"/>
        <color theme="1"/>
        <rFont val="宋体"/>
        <family val="3"/>
        <charset val="134"/>
      </rPr>
      <t>层</t>
    </r>
    <phoneticPr fontId="2" type="noConversion"/>
  </si>
  <si>
    <r>
      <t>1</t>
    </r>
    <r>
      <rPr>
        <sz val="11"/>
        <color theme="1"/>
        <rFont val="宋体"/>
        <family val="3"/>
        <charset val="134"/>
      </rPr>
      <t>层</t>
    </r>
    <phoneticPr fontId="2" type="noConversion"/>
  </si>
  <si>
    <r>
      <t>2</t>
    </r>
    <r>
      <rPr>
        <sz val="11"/>
        <color theme="1"/>
        <rFont val="宋体"/>
        <family val="3"/>
        <charset val="134"/>
      </rPr>
      <t>层</t>
    </r>
    <phoneticPr fontId="2" type="noConversion"/>
  </si>
  <si>
    <r>
      <t>3</t>
    </r>
    <r>
      <rPr>
        <sz val="14"/>
        <color theme="1"/>
        <rFont val="宋体"/>
        <family val="3"/>
        <charset val="134"/>
      </rPr>
      <t>层</t>
    </r>
    <phoneticPr fontId="2" type="noConversion"/>
  </si>
  <si>
    <t>收益法</t>
    <phoneticPr fontId="2" type="noConversion"/>
  </si>
  <si>
    <t>成本法</t>
    <phoneticPr fontId="2" type="noConversion"/>
  </si>
  <si>
    <t>比较法、收益法权重后总价</t>
    <phoneticPr fontId="2" type="noConversion"/>
  </si>
  <si>
    <t>权重</t>
    <phoneticPr fontId="2" type="noConversion"/>
  </si>
  <si>
    <t>成本法、比较法权重后总价</t>
    <phoneticPr fontId="2" type="noConversion"/>
  </si>
  <si>
    <t>比较法最终结果</t>
    <phoneticPr fontId="2" type="noConversion"/>
  </si>
  <si>
    <t>综合单价</t>
    <phoneticPr fontId="2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</si>
  <si>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54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</si>
  <si>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54" type="noConversion"/>
  </si>
  <si>
    <t>价值时点/估价期日</t>
    <phoneticPr fontId="54" type="noConversion"/>
  </si>
  <si>
    <t>价值类型</t>
  </si>
  <si>
    <t>总价（万元）</t>
  </si>
  <si>
    <t>楼面单价（元/平方米）</t>
  </si>
  <si>
    <t>地面单价（元/平方米）</t>
    <phoneticPr fontId="54" type="noConversion"/>
  </si>
  <si>
    <t>市场价值</t>
  </si>
  <si>
    <t>抵押价值</t>
  </si>
  <si>
    <t>抵押价值-已注销</t>
    <phoneticPr fontId="54" type="noConversion"/>
  </si>
  <si>
    <t>抵押净值</t>
  </si>
  <si>
    <t>总投</t>
    <phoneticPr fontId="54" type="noConversion"/>
  </si>
  <si>
    <t>租金</t>
    <phoneticPr fontId="54" type="noConversion"/>
  </si>
  <si>
    <t>需转化为价格</t>
    <phoneticPr fontId="54" type="noConversion"/>
  </si>
  <si>
    <t>直接资本化率</t>
    <phoneticPr fontId="54" type="noConversion"/>
  </si>
  <si>
    <t>重置成新价</t>
    <phoneticPr fontId="54" type="noConversion"/>
  </si>
  <si>
    <t>项目名称</t>
    <phoneticPr fontId="54" type="noConversion"/>
  </si>
  <si>
    <t>市场价值（万元）</t>
    <phoneticPr fontId="54" type="noConversion"/>
  </si>
  <si>
    <t>抵押价值（万元）</t>
    <phoneticPr fontId="54" type="noConversion"/>
  </si>
  <si>
    <t>抵押价值-已注销（万元）</t>
    <phoneticPr fontId="54" type="noConversion"/>
  </si>
  <si>
    <t>抵押净值（万元）</t>
    <phoneticPr fontId="54" type="noConversion"/>
  </si>
  <si>
    <t>估价对象1（本表）</t>
    <phoneticPr fontId="54" type="noConversion"/>
  </si>
  <si>
    <t>估价对象2</t>
    <phoneticPr fontId="54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</si>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</sst>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9" tint="-0.499984740745262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16"/>
      <color rgb="FFFF0000"/>
      <name val="Arial"/>
      <family val="2"/>
    </font>
    <font>
      <b/>
      <sz val="16"/>
      <color rgb="FFFF0000"/>
      <name val="宋体"/>
      <family val="3"/>
      <charset val="134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宋体"/>
      <family val="2"/>
      <charset val="134"/>
    </font>
    <font>
      <sz val="16"/>
      <color theme="1"/>
      <name val="宋体"/>
      <family val="3"/>
      <charset val="134"/>
    </font>
    <font>
      <sz val="8"/>
      <color theme="1"/>
      <name val="Arial"/>
      <family val="2"/>
    </font>
    <font>
      <sz val="8"/>
      <color theme="1"/>
      <name val="宋体"/>
      <family val="2"/>
      <charset val="134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sz val="18"/>
      <color rgb="FFFF0000"/>
      <name val="Arial"/>
      <family val="2"/>
    </font>
    <font>
      <b/>
      <sz val="12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宋体"/>
      <family val="3"/>
      <charset val="134"/>
    </font>
    <font>
      <b/>
      <u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宋体"/>
      <family val="3"/>
      <charset val="134"/>
    </font>
    <font>
      <sz val="14"/>
      <color theme="1"/>
      <name val="Arial"/>
      <family val="2"/>
    </font>
    <font>
      <sz val="14"/>
      <color theme="1"/>
      <name val="宋体"/>
      <family val="2"/>
      <charset val="134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2"/>
      <color rgb="FFFFFF00"/>
      <name val="Arial"/>
      <family val="2"/>
    </font>
    <font>
      <b/>
      <sz val="12"/>
      <color rgb="FFFFFF00"/>
      <name val="宋体"/>
      <family val="2"/>
      <charset val="134"/>
    </font>
    <font>
      <b/>
      <sz val="12"/>
      <color theme="1"/>
      <name val="Arial"/>
      <family val="2"/>
    </font>
    <font>
      <b/>
      <sz val="11"/>
      <color rgb="FF7030A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DashDot">
        <color theme="9" tint="-0.2499465926084170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DashDot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DashDotDot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/>
    <xf numFmtId="9" fontId="56" fillId="0" borderId="0" applyFont="0" applyFill="0" applyBorder="0" applyAlignment="0" applyProtection="0">
      <alignment vertical="center"/>
    </xf>
    <xf numFmtId="0" fontId="57" fillId="0" borderId="0"/>
    <xf numFmtId="177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/>
    <xf numFmtId="0" fontId="55" fillId="0" borderId="0">
      <alignment vertical="center"/>
    </xf>
    <xf numFmtId="0" fontId="56" fillId="0" borderId="0"/>
    <xf numFmtId="0" fontId="55" fillId="0" borderId="0">
      <alignment vertical="center"/>
    </xf>
    <xf numFmtId="0" fontId="55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5" fillId="0" borderId="0">
      <alignment vertical="center"/>
    </xf>
    <xf numFmtId="0" fontId="58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</xf>
    <xf numFmtId="9" fontId="0" fillId="7" borderId="0" xfId="0" applyNumberFormat="1" applyFill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9" fontId="0" fillId="0" borderId="2" xfId="0" applyNumberForma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0" fillId="0" borderId="2" xfId="1" applyNumberFormat="1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5" xfId="0" applyNumberForma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176" fontId="0" fillId="0" borderId="7" xfId="1" applyNumberFormat="1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10" fontId="0" fillId="0" borderId="9" xfId="1" applyNumberFormat="1" applyFont="1" applyBorder="1" applyAlignment="1" applyProtection="1">
      <alignment horizontal="left" vertical="center"/>
    </xf>
    <xf numFmtId="176" fontId="0" fillId="4" borderId="9" xfId="1" applyNumberFormat="1" applyFont="1" applyFill="1" applyBorder="1" applyAlignment="1" applyProtection="1">
      <alignment horizontal="left" vertical="center"/>
    </xf>
    <xf numFmtId="176" fontId="0" fillId="3" borderId="9" xfId="1" applyNumberFormat="1" applyFont="1" applyFill="1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76" fontId="0" fillId="5" borderId="9" xfId="1" applyNumberFormat="1" applyFont="1" applyFill="1" applyBorder="1" applyAlignment="1" applyProtection="1">
      <alignment horizontal="left" vertical="center"/>
    </xf>
    <xf numFmtId="176" fontId="0" fillId="6" borderId="9" xfId="1" applyNumberFormat="1" applyFont="1" applyFill="1" applyBorder="1" applyAlignment="1" applyProtection="1">
      <alignment horizontal="left" vertical="center"/>
    </xf>
    <xf numFmtId="10" fontId="3" fillId="0" borderId="0" xfId="0" applyNumberFormat="1" applyFont="1" applyAlignment="1" applyProtection="1">
      <alignment horizontal="left" vertical="center"/>
    </xf>
    <xf numFmtId="10" fontId="4" fillId="0" borderId="0" xfId="0" applyNumberFormat="1" applyFont="1" applyAlignment="1" applyProtection="1">
      <alignment horizontal="left" vertical="center"/>
    </xf>
    <xf numFmtId="176" fontId="7" fillId="0" borderId="0" xfId="0" applyNumberFormat="1" applyFont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9" fontId="0" fillId="0" borderId="16" xfId="0" applyNumberForma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176" fontId="0" fillId="0" borderId="16" xfId="1" applyNumberFormat="1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176" fontId="0" fillId="0" borderId="19" xfId="0" applyNumberFormat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176" fontId="0" fillId="0" borderId="21" xfId="1" applyNumberFormat="1" applyFont="1" applyBorder="1" applyAlignment="1" applyProtection="1">
      <alignment horizontal="left" vertical="center"/>
    </xf>
    <xf numFmtId="176" fontId="0" fillId="0" borderId="22" xfId="0" applyNumberForma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9" fontId="12" fillId="0" borderId="2" xfId="0" applyNumberFormat="1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176" fontId="12" fillId="0" borderId="2" xfId="1" applyNumberFormat="1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176" fontId="12" fillId="0" borderId="0" xfId="1" applyNumberFormat="1" applyFont="1" applyBorder="1" applyAlignment="1" applyProtection="1">
      <alignment horizontal="left" vertical="center"/>
    </xf>
    <xf numFmtId="176" fontId="12" fillId="0" borderId="5" xfId="0" applyNumberFormat="1" applyFont="1" applyBorder="1" applyAlignment="1" applyProtection="1">
      <alignment horizontal="left" vertical="center"/>
    </xf>
    <xf numFmtId="176" fontId="12" fillId="0" borderId="0" xfId="1" applyNumberFormat="1" applyFont="1" applyAlignment="1" applyProtection="1">
      <alignment horizontal="left" vertical="center"/>
    </xf>
    <xf numFmtId="10" fontId="12" fillId="0" borderId="9" xfId="1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176" fontId="12" fillId="0" borderId="7" xfId="1" applyNumberFormat="1" applyFont="1" applyBorder="1" applyAlignment="1" applyProtection="1">
      <alignment horizontal="left" vertical="center"/>
    </xf>
    <xf numFmtId="176" fontId="12" fillId="0" borderId="8" xfId="0" applyNumberFormat="1" applyFont="1" applyBorder="1" applyAlignment="1" applyProtection="1">
      <alignment horizontal="left" vertical="center"/>
    </xf>
    <xf numFmtId="176" fontId="12" fillId="8" borderId="9" xfId="1" applyNumberFormat="1" applyFont="1" applyFill="1" applyBorder="1" applyAlignment="1" applyProtection="1">
      <alignment horizontal="left" vertical="center"/>
    </xf>
    <xf numFmtId="176" fontId="12" fillId="7" borderId="9" xfId="1" applyNumberFormat="1" applyFont="1" applyFill="1" applyBorder="1" applyAlignment="1" applyProtection="1">
      <alignment horizontal="left" vertical="center"/>
    </xf>
    <xf numFmtId="176" fontId="12" fillId="4" borderId="9" xfId="1" applyNumberFormat="1" applyFont="1" applyFill="1" applyBorder="1" applyAlignment="1" applyProtection="1">
      <alignment horizontal="left" vertical="center"/>
    </xf>
    <xf numFmtId="176" fontId="12" fillId="3" borderId="9" xfId="1" applyNumberFormat="1" applyFont="1" applyFill="1" applyBorder="1" applyAlignment="1" applyProtection="1">
      <alignment horizontal="left" vertical="center"/>
    </xf>
    <xf numFmtId="176" fontId="12" fillId="0" borderId="9" xfId="1" applyNumberFormat="1" applyFont="1" applyBorder="1" applyAlignment="1" applyProtection="1">
      <alignment horizontal="left" vertical="center"/>
    </xf>
    <xf numFmtId="0" fontId="22" fillId="10" borderId="23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10" fontId="5" fillId="0" borderId="11" xfId="0" applyNumberFormat="1" applyFont="1" applyBorder="1" applyAlignment="1" applyProtection="1">
      <alignment horizontal="left" vertical="center"/>
    </xf>
    <xf numFmtId="176" fontId="0" fillId="9" borderId="9" xfId="1" applyNumberFormat="1" applyFont="1" applyFill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 wrapText="1"/>
    </xf>
    <xf numFmtId="0" fontId="12" fillId="0" borderId="16" xfId="0" applyFont="1" applyBorder="1" applyAlignment="1" applyProtection="1">
      <alignment horizontal="left" vertical="center"/>
    </xf>
    <xf numFmtId="0" fontId="12" fillId="0" borderId="18" xfId="0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9" fontId="18" fillId="0" borderId="21" xfId="0" applyNumberFormat="1" applyFont="1" applyBorder="1" applyAlignment="1" applyProtection="1">
      <alignment horizontal="left" vertical="center"/>
    </xf>
    <xf numFmtId="10" fontId="20" fillId="0" borderId="21" xfId="0" applyNumberFormat="1" applyFont="1" applyBorder="1" applyAlignment="1" applyProtection="1">
      <alignment horizontal="left" vertical="center"/>
    </xf>
    <xf numFmtId="10" fontId="21" fillId="0" borderId="21" xfId="0" applyNumberFormat="1" applyFont="1" applyBorder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/>
    </xf>
    <xf numFmtId="10" fontId="12" fillId="0" borderId="21" xfId="1" applyNumberFormat="1" applyFont="1" applyBorder="1" applyAlignment="1" applyProtection="1">
      <alignment horizontal="left" vertical="center"/>
    </xf>
    <xf numFmtId="176" fontId="12" fillId="0" borderId="21" xfId="1" applyNumberFormat="1" applyFont="1" applyBorder="1" applyAlignment="1" applyProtection="1">
      <alignment horizontal="left" vertical="center"/>
    </xf>
    <xf numFmtId="0" fontId="13" fillId="0" borderId="36" xfId="0" applyFont="1" applyFill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0" fillId="12" borderId="0" xfId="0" applyFill="1" applyAlignment="1" applyProtection="1">
      <alignment horizontal="left" vertical="center"/>
    </xf>
    <xf numFmtId="0" fontId="9" fillId="12" borderId="13" xfId="0" applyFont="1" applyFill="1" applyBorder="1" applyAlignment="1" applyProtection="1">
      <alignment horizontal="left" vertical="center" wrapText="1"/>
    </xf>
    <xf numFmtId="0" fontId="0" fillId="12" borderId="16" xfId="0" applyFill="1" applyBorder="1" applyAlignment="1" applyProtection="1">
      <alignment horizontal="left" vertical="center"/>
    </xf>
    <xf numFmtId="0" fontId="0" fillId="12" borderId="9" xfId="0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176" fontId="0" fillId="12" borderId="0" xfId="1" applyNumberFormat="1" applyFont="1" applyFill="1" applyAlignment="1" applyProtection="1">
      <alignment horizontal="left" vertical="center"/>
    </xf>
    <xf numFmtId="176" fontId="0" fillId="12" borderId="9" xfId="1" applyNumberFormat="1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176" fontId="12" fillId="13" borderId="0" xfId="1" applyNumberFormat="1" applyFont="1" applyFill="1" applyAlignment="1" applyProtection="1">
      <alignment horizontal="left" vertical="center"/>
    </xf>
    <xf numFmtId="0" fontId="12" fillId="0" borderId="55" xfId="0" applyFont="1" applyBorder="1" applyAlignment="1" applyProtection="1">
      <alignment horizontal="left" vertical="center"/>
    </xf>
    <xf numFmtId="0" fontId="32" fillId="14" borderId="9" xfId="0" applyFont="1" applyFill="1" applyBorder="1" applyAlignment="1" applyProtection="1">
      <alignment horizontal="left" vertical="center"/>
    </xf>
    <xf numFmtId="9" fontId="13" fillId="2" borderId="58" xfId="0" applyNumberFormat="1" applyFont="1" applyFill="1" applyBorder="1" applyAlignment="1" applyProtection="1">
      <alignment horizontal="left" vertical="center"/>
      <protection locked="0"/>
    </xf>
    <xf numFmtId="0" fontId="13" fillId="0" borderId="58" xfId="0" applyFont="1" applyBorder="1" applyAlignment="1" applyProtection="1">
      <alignment horizontal="left" vertical="center"/>
      <protection locked="0"/>
    </xf>
    <xf numFmtId="176" fontId="13" fillId="0" borderId="58" xfId="1" applyNumberFormat="1" applyFont="1" applyBorder="1" applyAlignment="1" applyProtection="1">
      <alignment horizontal="left" vertical="center"/>
      <protection locked="0"/>
    </xf>
    <xf numFmtId="0" fontId="32" fillId="14" borderId="58" xfId="0" applyFont="1" applyFill="1" applyBorder="1" applyAlignment="1" applyProtection="1">
      <alignment horizontal="left" vertical="center"/>
    </xf>
    <xf numFmtId="0" fontId="13" fillId="13" borderId="35" xfId="0" applyFont="1" applyFill="1" applyBorder="1" applyAlignment="1" applyProtection="1">
      <alignment horizontal="left" vertical="center"/>
    </xf>
    <xf numFmtId="0" fontId="26" fillId="13" borderId="45" xfId="0" applyFont="1" applyFill="1" applyBorder="1" applyAlignment="1" applyProtection="1">
      <alignment horizontal="left" vertical="center"/>
    </xf>
    <xf numFmtId="0" fontId="28" fillId="13" borderId="0" xfId="2" applyFont="1" applyFill="1" applyBorder="1" applyProtection="1">
      <alignment vertical="center"/>
    </xf>
    <xf numFmtId="0" fontId="29" fillId="13" borderId="0" xfId="0" applyFont="1" applyFill="1" applyBorder="1" applyProtection="1">
      <alignment vertical="center"/>
    </xf>
    <xf numFmtId="0" fontId="29" fillId="13" borderId="46" xfId="0" applyFont="1" applyFill="1" applyBorder="1" applyProtection="1">
      <alignment vertical="center"/>
    </xf>
    <xf numFmtId="176" fontId="12" fillId="13" borderId="47" xfId="1" applyNumberFormat="1" applyFont="1" applyFill="1" applyBorder="1" applyAlignment="1" applyProtection="1">
      <alignment horizontal="left" vertical="center"/>
    </xf>
    <xf numFmtId="0" fontId="13" fillId="13" borderId="37" xfId="0" applyFont="1" applyFill="1" applyBorder="1" applyAlignment="1" applyProtection="1">
      <alignment horizontal="left" vertical="center"/>
    </xf>
    <xf numFmtId="0" fontId="13" fillId="13" borderId="43" xfId="0" applyFont="1" applyFill="1" applyBorder="1" applyAlignment="1" applyProtection="1">
      <alignment horizontal="left" vertical="center"/>
    </xf>
    <xf numFmtId="9" fontId="13" fillId="0" borderId="9" xfId="0" applyNumberFormat="1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176" fontId="13" fillId="0" borderId="9" xfId="1" applyNumberFormat="1" applyFont="1" applyFill="1" applyBorder="1" applyAlignment="1" applyProtection="1">
      <alignment horizontal="left" vertical="center"/>
      <protection locked="0"/>
    </xf>
    <xf numFmtId="0" fontId="13" fillId="0" borderId="35" xfId="0" applyFont="1" applyFill="1" applyBorder="1" applyAlignment="1" applyProtection="1">
      <alignment horizontal="left" vertical="center"/>
      <protection locked="0"/>
    </xf>
    <xf numFmtId="0" fontId="0" fillId="13" borderId="51" xfId="0" applyFill="1" applyBorder="1" applyProtection="1">
      <alignment vertical="center"/>
      <protection locked="0"/>
    </xf>
    <xf numFmtId="176" fontId="12" fillId="13" borderId="59" xfId="1" applyNumberFormat="1" applyFont="1" applyFill="1" applyBorder="1" applyAlignment="1" applyProtection="1">
      <alignment horizontal="left" vertical="center"/>
    </xf>
    <xf numFmtId="0" fontId="13" fillId="0" borderId="60" xfId="0" applyFont="1" applyBorder="1" applyAlignment="1" applyProtection="1">
      <alignment horizontal="left" vertical="center"/>
      <protection locked="0"/>
    </xf>
    <xf numFmtId="0" fontId="13" fillId="13" borderId="61" xfId="0" applyFont="1" applyFill="1" applyBorder="1" applyAlignment="1" applyProtection="1">
      <alignment horizontal="left" vertical="center"/>
    </xf>
    <xf numFmtId="0" fontId="33" fillId="14" borderId="32" xfId="0" applyFont="1" applyFill="1" applyBorder="1" applyAlignment="1" applyProtection="1">
      <alignment horizontal="left" vertical="center"/>
    </xf>
    <xf numFmtId="0" fontId="35" fillId="13" borderId="62" xfId="0" applyFont="1" applyFill="1" applyBorder="1" applyAlignment="1" applyProtection="1">
      <alignment horizontal="left" vertical="center"/>
    </xf>
    <xf numFmtId="0" fontId="35" fillId="13" borderId="33" xfId="0" applyFont="1" applyFill="1" applyBorder="1" applyAlignment="1" applyProtection="1">
      <alignment horizontal="left" vertical="center"/>
    </xf>
    <xf numFmtId="0" fontId="36" fillId="13" borderId="33" xfId="0" applyFont="1" applyFill="1" applyBorder="1" applyAlignment="1" applyProtection="1">
      <alignment horizontal="left" vertical="center"/>
    </xf>
    <xf numFmtId="0" fontId="35" fillId="13" borderId="34" xfId="0" applyFont="1" applyFill="1" applyBorder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  <protection locked="0"/>
    </xf>
    <xf numFmtId="0" fontId="37" fillId="13" borderId="33" xfId="0" applyFont="1" applyFill="1" applyBorder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/>
      <protection locked="0"/>
    </xf>
    <xf numFmtId="0" fontId="35" fillId="13" borderId="40" xfId="0" applyFont="1" applyFill="1" applyBorder="1" applyAlignment="1" applyProtection="1">
      <alignment horizontal="left" vertical="center"/>
      <protection locked="0"/>
    </xf>
    <xf numFmtId="0" fontId="35" fillId="13" borderId="41" xfId="0" applyFont="1" applyFill="1" applyBorder="1" applyAlignment="1" applyProtection="1">
      <alignment horizontal="left" vertical="center"/>
      <protection locked="0"/>
    </xf>
    <xf numFmtId="0" fontId="35" fillId="13" borderId="42" xfId="0" applyFont="1" applyFill="1" applyBorder="1" applyAlignment="1" applyProtection="1">
      <alignment horizontal="left" vertical="center"/>
      <protection locked="0"/>
    </xf>
    <xf numFmtId="0" fontId="35" fillId="13" borderId="35" xfId="0" applyFont="1" applyFill="1" applyBorder="1" applyAlignment="1" applyProtection="1">
      <alignment horizontal="left" vertical="center"/>
    </xf>
    <xf numFmtId="0" fontId="35" fillId="13" borderId="9" xfId="0" applyFont="1" applyFill="1" applyBorder="1" applyAlignment="1" applyProtection="1">
      <alignment horizontal="left" vertical="center"/>
    </xf>
    <xf numFmtId="0" fontId="35" fillId="13" borderId="43" xfId="0" applyFont="1" applyFill="1" applyBorder="1" applyAlignment="1" applyProtection="1">
      <alignment horizontal="left" vertical="center"/>
    </xf>
    <xf numFmtId="0" fontId="27" fillId="13" borderId="0" xfId="0" applyFont="1" applyFill="1" applyAlignment="1" applyProtection="1">
      <alignment horizontal="left" vertical="center"/>
      <protection locked="0"/>
    </xf>
    <xf numFmtId="0" fontId="33" fillId="14" borderId="57" xfId="0" applyFont="1" applyFill="1" applyBorder="1" applyAlignment="1" applyProtection="1">
      <alignment horizontal="left" vertical="center"/>
    </xf>
    <xf numFmtId="0" fontId="37" fillId="13" borderId="41" xfId="0" applyFont="1" applyFill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27" fillId="13" borderId="38" xfId="0" applyFont="1" applyFill="1" applyBorder="1" applyAlignment="1" applyProtection="1">
      <alignment horizontal="left" vertical="center"/>
      <protection locked="0"/>
    </xf>
    <xf numFmtId="9" fontId="45" fillId="7" borderId="25" xfId="0" applyNumberFormat="1" applyFont="1" applyFill="1" applyBorder="1" applyAlignment="1" applyProtection="1">
      <alignment horizontal="left" vertical="center"/>
    </xf>
    <xf numFmtId="0" fontId="45" fillId="7" borderId="24" xfId="0" applyFont="1" applyFill="1" applyBorder="1" applyAlignment="1" applyProtection="1">
      <alignment horizontal="left" vertical="center"/>
    </xf>
    <xf numFmtId="0" fontId="46" fillId="7" borderId="24" xfId="0" applyFont="1" applyFill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Border="1" applyAlignment="1" applyProtection="1">
      <alignment horizontal="left" vertical="center"/>
      <protection locked="0"/>
    </xf>
    <xf numFmtId="176" fontId="45" fillId="7" borderId="25" xfId="0" applyNumberFormat="1" applyFont="1" applyFill="1" applyBorder="1" applyAlignment="1" applyProtection="1">
      <alignment horizontal="left" vertical="center"/>
    </xf>
    <xf numFmtId="0" fontId="48" fillId="0" borderId="12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1" fontId="49" fillId="0" borderId="0" xfId="0" applyNumberFormat="1" applyFont="1" applyAlignment="1" applyProtection="1">
      <alignment horizontal="left" vertical="center"/>
      <protection locked="0"/>
    </xf>
    <xf numFmtId="0" fontId="49" fillId="0" borderId="64" xfId="0" applyFont="1" applyBorder="1" applyAlignment="1" applyProtection="1">
      <alignment horizontal="left" vertical="center"/>
      <protection locked="0"/>
    </xf>
    <xf numFmtId="0" fontId="49" fillId="0" borderId="11" xfId="0" applyFont="1" applyBorder="1" applyAlignment="1" applyProtection="1">
      <alignment horizontal="left" vertical="center"/>
      <protection locked="0"/>
    </xf>
    <xf numFmtId="0" fontId="49" fillId="0" borderId="65" xfId="0" applyFont="1" applyBorder="1" applyAlignment="1" applyProtection="1">
      <alignment horizontal="left" vertical="center"/>
      <protection locked="0"/>
    </xf>
    <xf numFmtId="0" fontId="49" fillId="0" borderId="66" xfId="0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" fontId="49" fillId="0" borderId="66" xfId="0" applyNumberFormat="1" applyFont="1" applyBorder="1" applyAlignment="1" applyProtection="1">
      <alignment horizontal="left" vertical="center"/>
      <protection locked="0"/>
    </xf>
    <xf numFmtId="1" fontId="49" fillId="0" borderId="65" xfId="0" applyNumberFormat="1" applyFont="1" applyBorder="1" applyAlignment="1" applyProtection="1">
      <alignment horizontal="left" vertical="center"/>
      <protection locked="0"/>
    </xf>
    <xf numFmtId="1" fontId="49" fillId="0" borderId="11" xfId="0" applyNumberFormat="1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28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31" fillId="11" borderId="40" xfId="0" applyFont="1" applyFill="1" applyBorder="1" applyAlignment="1" applyProtection="1">
      <alignment vertical="center" wrapText="1"/>
    </xf>
    <xf numFmtId="0" fontId="31" fillId="11" borderId="0" xfId="0" applyFont="1" applyFill="1" applyBorder="1" applyAlignment="1" applyProtection="1">
      <alignment vertical="center" wrapText="1"/>
    </xf>
    <xf numFmtId="0" fontId="31" fillId="11" borderId="56" xfId="0" applyFont="1" applyFill="1" applyBorder="1" applyAlignment="1" applyProtection="1">
      <alignment vertical="center" wrapText="1"/>
    </xf>
    <xf numFmtId="2" fontId="12" fillId="13" borderId="42" xfId="0" applyNumberFormat="1" applyFont="1" applyFill="1" applyBorder="1" applyAlignment="1" applyProtection="1">
      <alignment horizontal="center" vertical="center"/>
    </xf>
    <xf numFmtId="2" fontId="12" fillId="13" borderId="49" xfId="0" applyNumberFormat="1" applyFont="1" applyFill="1" applyBorder="1" applyAlignment="1" applyProtection="1">
      <alignment horizontal="center" vertical="center"/>
    </xf>
    <xf numFmtId="2" fontId="12" fillId="13" borderId="54" xfId="0" applyNumberFormat="1" applyFont="1" applyFill="1" applyBorder="1" applyAlignment="1" applyProtection="1">
      <alignment horizontal="center" vertical="center"/>
    </xf>
    <xf numFmtId="0" fontId="32" fillId="14" borderId="9" xfId="0" applyFont="1" applyFill="1" applyBorder="1" applyAlignment="1" applyProtection="1">
      <alignment horizontal="left" vertical="center"/>
    </xf>
    <xf numFmtId="0" fontId="32" fillId="14" borderId="44" xfId="0" applyFont="1" applyFill="1" applyBorder="1" applyAlignment="1" applyProtection="1">
      <alignment horizontal="left" vertical="center"/>
    </xf>
    <xf numFmtId="0" fontId="11" fillId="10" borderId="23" xfId="0" applyFont="1" applyFill="1" applyBorder="1" applyAlignment="1" applyProtection="1">
      <alignment horizontal="left" vertical="center"/>
    </xf>
    <xf numFmtId="0" fontId="10" fillId="10" borderId="23" xfId="0" applyFont="1" applyFill="1" applyBorder="1" applyAlignment="1" applyProtection="1">
      <alignment horizontal="left" vertical="center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63" xfId="0" applyFont="1" applyBorder="1" applyAlignment="1" applyProtection="1">
      <alignment horizontal="left" vertical="center"/>
      <protection locked="0"/>
    </xf>
    <xf numFmtId="9" fontId="19" fillId="0" borderId="30" xfId="0" applyNumberFormat="1" applyFont="1" applyBorder="1" applyAlignment="1" applyProtection="1">
      <alignment horizontal="left" vertical="center"/>
    </xf>
    <xf numFmtId="9" fontId="19" fillId="0" borderId="31" xfId="0" applyNumberFormat="1" applyFont="1" applyBorder="1" applyAlignment="1" applyProtection="1">
      <alignment horizontal="left" vertical="center"/>
    </xf>
    <xf numFmtId="0" fontId="26" fillId="13" borderId="53" xfId="0" applyFont="1" applyFill="1" applyBorder="1" applyAlignment="1" applyProtection="1">
      <alignment horizontal="left" vertical="center"/>
    </xf>
    <xf numFmtId="0" fontId="26" fillId="13" borderId="56" xfId="0" applyFont="1" applyFill="1" applyBorder="1" applyAlignment="1" applyProtection="1">
      <alignment horizontal="left" vertical="center"/>
    </xf>
    <xf numFmtId="0" fontId="26" fillId="13" borderId="54" xfId="0" applyFont="1" applyFill="1" applyBorder="1" applyAlignment="1" applyProtection="1">
      <alignment horizontal="left" vertical="center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10" fontId="6" fillId="0" borderId="11" xfId="0" applyNumberFormat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6" fillId="13" borderId="50" xfId="0" applyFont="1" applyFill="1" applyBorder="1" applyAlignment="1" applyProtection="1">
      <alignment horizontal="left" vertical="center"/>
    </xf>
    <xf numFmtId="0" fontId="26" fillId="13" borderId="51" xfId="0" applyFont="1" applyFill="1" applyBorder="1" applyAlignment="1" applyProtection="1">
      <alignment horizontal="left" vertical="center"/>
    </xf>
    <xf numFmtId="0" fontId="26" fillId="13" borderId="39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31" fillId="11" borderId="32" xfId="0" applyFont="1" applyFill="1" applyBorder="1" applyAlignment="1" applyProtection="1">
      <alignment vertical="center" wrapText="1"/>
    </xf>
    <xf numFmtId="0" fontId="31" fillId="11" borderId="48" xfId="0" applyFont="1" applyFill="1" applyBorder="1" applyAlignment="1" applyProtection="1">
      <alignment vertical="center" wrapText="1"/>
    </xf>
    <xf numFmtId="0" fontId="31" fillId="11" borderId="53" xfId="0" applyFont="1" applyFill="1" applyBorder="1" applyAlignment="1" applyProtection="1">
      <alignment vertical="center" wrapText="1"/>
    </xf>
    <xf numFmtId="0" fontId="51" fillId="15" borderId="9" xfId="3" applyFont="1" applyFill="1" applyBorder="1" applyAlignment="1" applyProtection="1">
      <alignment horizontal="left" vertical="center" wrapText="1"/>
    </xf>
    <xf numFmtId="0" fontId="51" fillId="16" borderId="0" xfId="3" applyFont="1" applyFill="1" applyBorder="1" applyAlignment="1" applyProtection="1">
      <alignment horizontal="left" vertical="center" wrapText="1"/>
      <protection locked="0"/>
    </xf>
    <xf numFmtId="0" fontId="50" fillId="16" borderId="0" xfId="3" applyFill="1" applyBorder="1" applyAlignment="1" applyProtection="1">
      <alignment horizontal="left"/>
      <protection locked="0"/>
    </xf>
    <xf numFmtId="0" fontId="50" fillId="16" borderId="0" xfId="3" applyFill="1" applyAlignment="1" applyProtection="1">
      <alignment horizontal="left"/>
      <protection locked="0"/>
    </xf>
    <xf numFmtId="0" fontId="50" fillId="0" borderId="0" xfId="3" applyAlignment="1" applyProtection="1">
      <alignment horizontal="left"/>
      <protection locked="0"/>
    </xf>
    <xf numFmtId="14" fontId="51" fillId="15" borderId="9" xfId="3" applyNumberFormat="1" applyFont="1" applyFill="1" applyBorder="1" applyAlignment="1" applyProtection="1">
      <alignment horizontal="left" vertical="center" wrapText="1"/>
    </xf>
    <xf numFmtId="0" fontId="51" fillId="0" borderId="9" xfId="3" applyFont="1" applyFill="1" applyBorder="1" applyAlignment="1" applyProtection="1">
      <alignment horizontal="left" vertical="center" wrapText="1"/>
      <protection locked="0"/>
    </xf>
    <xf numFmtId="0" fontId="51" fillId="16" borderId="9" xfId="3" applyFont="1" applyFill="1" applyBorder="1" applyAlignment="1" applyProtection="1">
      <alignment horizontal="left" vertical="center" wrapText="1"/>
      <protection locked="0"/>
    </xf>
    <xf numFmtId="0" fontId="50" fillId="15" borderId="9" xfId="3" applyFill="1" applyBorder="1" applyAlignment="1" applyProtection="1">
      <alignment horizontal="left"/>
    </xf>
    <xf numFmtId="9" fontId="50" fillId="16" borderId="9" xfId="3" applyNumberFormat="1" applyFill="1" applyBorder="1" applyAlignment="1" applyProtection="1">
      <alignment horizontal="left"/>
      <protection locked="0"/>
    </xf>
    <xf numFmtId="0" fontId="50" fillId="15" borderId="9" xfId="3" applyFill="1" applyBorder="1" applyAlignment="1" applyProtection="1">
      <alignment horizontal="left" vertical="center"/>
    </xf>
    <xf numFmtId="0" fontId="51" fillId="15" borderId="23" xfId="3" applyFont="1" applyFill="1" applyBorder="1" applyAlignment="1" applyProtection="1">
      <alignment horizontal="left" vertical="center" wrapText="1"/>
    </xf>
    <xf numFmtId="0" fontId="55" fillId="0" borderId="9" xfId="3" applyFont="1" applyFill="1" applyBorder="1" applyAlignment="1" applyProtection="1">
      <alignment horizontal="left"/>
      <protection locked="0"/>
    </xf>
    <xf numFmtId="0" fontId="51" fillId="0" borderId="23" xfId="3" applyFont="1" applyFill="1" applyBorder="1" applyAlignment="1" applyProtection="1">
      <alignment horizontal="left" vertical="center" wrapText="1"/>
      <protection locked="0"/>
    </xf>
    <xf numFmtId="0" fontId="50" fillId="0" borderId="9" xfId="3" applyBorder="1" applyAlignment="1" applyProtection="1">
      <alignment horizontal="left"/>
      <protection locked="0"/>
    </xf>
    <xf numFmtId="0" fontId="51" fillId="0" borderId="9" xfId="3" applyFont="1" applyBorder="1" applyAlignment="1" applyProtection="1">
      <alignment horizontal="left" vertical="center" wrapText="1"/>
      <protection locked="0"/>
    </xf>
    <xf numFmtId="1" fontId="51" fillId="0" borderId="23" xfId="3" applyNumberFormat="1" applyFont="1" applyFill="1" applyBorder="1" applyAlignment="1" applyProtection="1">
      <alignment horizontal="left" vertical="center" wrapText="1"/>
      <protection locked="0"/>
    </xf>
  </cellXfs>
  <cellStyles count="21">
    <cellStyle name="百分比" xfId="1" builtinId="5"/>
    <cellStyle name="百分比 2" xfId="4"/>
    <cellStyle name="常规" xfId="0" builtinId="0"/>
    <cellStyle name="常规 10" xfId="5"/>
    <cellStyle name="常规 11" xfId="6"/>
    <cellStyle name="常规 16" xfId="7"/>
    <cellStyle name="常规 2" xfId="8"/>
    <cellStyle name="常规 2 2" xfId="9"/>
    <cellStyle name="常规 2 2 2 2 3" xfId="10"/>
    <cellStyle name="常规 3" xfId="11"/>
    <cellStyle name="常规 3 2" xfId="12"/>
    <cellStyle name="常规 4" xfId="13"/>
    <cellStyle name="常规 5" xfId="14"/>
    <cellStyle name="常规 6" xfId="15"/>
    <cellStyle name="常规 6 2" xfId="16"/>
    <cellStyle name="常规 6 2 2" xfId="17"/>
    <cellStyle name="常规 6 2 3" xfId="18"/>
    <cellStyle name="常规 7" xfId="19"/>
    <cellStyle name="常规 8" xfId="20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637324</xdr:colOff>
      <xdr:row>7</xdr:row>
      <xdr:rowOff>18898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09524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9</xdr:col>
      <xdr:colOff>84943</xdr:colOff>
      <xdr:row>16</xdr:row>
      <xdr:rowOff>142707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43050"/>
          <a:ext cx="6257143" cy="1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9</xdr:col>
      <xdr:colOff>65896</xdr:colOff>
      <xdr:row>24</xdr:row>
      <xdr:rowOff>142729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86100"/>
          <a:ext cx="6238096" cy="11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zhengyi-208\&#20849;&#20139;&#25991;&#26723;\&#38134;&#34892;&#32452;\&#36164;&#26009;&#22841;&#8212;&#8212;&#37073;&#29146;\&#19994;&#21153;&#19977;&#37096;-&#23425;&#23567;&#40151;\&#38271;&#27801;&#21271;&#36784;\&#29616;&#25151;&#65288;&#38271;&#27801;&#21271;&#36784;&#65289;-0217-&#23425;&#23567;&#40151;20230217-1317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zhengyi-208\Users\KZ\Downloads\2022-1-0179-F02DYGJ3-&#29616;&#25151;&#65288;&#38271;&#27801;&#21271;&#36784;&#65289;-&#23425;&#23567;&#40151;20221013-103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抵押物清单"/>
      <sheetName val="权属证件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 (元)"/>
      <sheetName val="收益法-酒店模型"/>
      <sheetName val="土地比较法-住宅、综合"/>
      <sheetName val="土地案例"/>
      <sheetName val="收益法（汇总）"/>
      <sheetName val="收益法"/>
      <sheetName val="收益法 (2#)"/>
      <sheetName val="收益法 (4#)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  <sheetName val="租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收益法 (2#)</v>
          </cell>
        </row>
        <row r="21">
          <cell r="A21" t="str">
            <v>车库</v>
          </cell>
          <cell r="B21" t="str">
            <v>收益法 (4#)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>
        <row r="3">
          <cell r="D3">
            <v>44965</v>
          </cell>
        </row>
      </sheetData>
      <sheetData sheetId="12"/>
      <sheetData sheetId="13"/>
      <sheetData sheetId="14"/>
      <sheetData sheetId="15">
        <row r="17">
          <cell r="C17" t="str">
            <v>项目类型</v>
          </cell>
        </row>
        <row r="19">
          <cell r="C19" t="str">
            <v>2#</v>
          </cell>
        </row>
        <row r="20">
          <cell r="C20" t="str">
            <v>4#</v>
          </cell>
        </row>
      </sheetData>
      <sheetData sheetId="16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7"/>
      <sheetData sheetId="18"/>
      <sheetData sheetId="19">
        <row r="102">
          <cell r="H102">
            <v>9964</v>
          </cell>
        </row>
        <row r="108">
          <cell r="H108">
            <v>9964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20"/>
      <sheetData sheetId="21"/>
      <sheetData sheetId="22"/>
      <sheetData sheetId="23"/>
      <sheetData sheetId="24"/>
      <sheetData sheetId="25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  <cell r="C74" t="str">
            <v>商业</v>
          </cell>
          <cell r="D74" t="str">
            <v xml:space="preserve"> 商业服务业设施用地</v>
          </cell>
          <cell r="E74" t="str">
            <v xml:space="preserve"> B1(商业用地)</v>
          </cell>
          <cell r="F74" t="str">
            <v xml:space="preserve"> B1B2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  <cell r="C118" t="str">
            <v>较规则</v>
          </cell>
        </row>
        <row r="120">
          <cell r="B120" t="str">
            <v>临街宽度及深度</v>
          </cell>
          <cell r="C120" t="str">
            <v>较适宜</v>
          </cell>
        </row>
        <row r="122">
          <cell r="B122" t="str">
            <v>宗地开发程度</v>
          </cell>
          <cell r="C122" t="str">
            <v>五通一平</v>
          </cell>
        </row>
        <row r="124">
          <cell r="B124" t="str">
            <v>工程地质条件</v>
          </cell>
          <cell r="C124" t="str">
            <v>较好</v>
          </cell>
        </row>
      </sheetData>
      <sheetData sheetId="26"/>
      <sheetData sheetId="27"/>
      <sheetData sheetId="28"/>
      <sheetData sheetId="29"/>
      <sheetData sheetId="30"/>
      <sheetData sheetId="3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3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4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5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6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7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8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9"/>
      <sheetData sheetId="40"/>
      <sheetData sheetId="41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抵押物清单"/>
      <sheetName val="权属证件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土地比较法-住宅、综合"/>
      <sheetName val="土地案例"/>
      <sheetName val="选用案例"/>
      <sheetName val="收益法（汇总）"/>
      <sheetName val="收益法（2#）"/>
      <sheetName val="收益法 (元)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  <sheetName val="收益法（3#）"/>
      <sheetName val="收益法-酒店模型"/>
      <sheetName val="测算参数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D1" t="str">
            <v>判定</v>
          </cell>
        </row>
        <row r="2">
          <cell r="D2" t="str">
            <v>是</v>
          </cell>
        </row>
        <row r="3">
          <cell r="D3" t="str">
            <v>否</v>
          </cell>
        </row>
        <row r="4">
          <cell r="D4" t="str">
            <v>——</v>
          </cell>
        </row>
      </sheetData>
      <sheetData sheetId="10" refreshError="1"/>
      <sheetData sheetId="11" refreshError="1"/>
      <sheetData sheetId="12" refreshError="1"/>
      <sheetData sheetId="13">
        <row r="19">
          <cell r="F19">
            <v>22089.500000000007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zhoudun.shinyapps.io/bjjzdj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="80" zoomScaleNormal="80" zoomScaleSheetLayoutView="80" workbookViewId="0">
      <selection activeCell="G20" sqref="G20"/>
    </sheetView>
  </sheetViews>
  <sheetFormatPr defaultColWidth="9" defaultRowHeight="13.5" x14ac:dyDescent="0.15"/>
  <cols>
    <col min="1" max="1" width="25" style="208" customWidth="1"/>
    <col min="2" max="9" width="15.75" style="208" customWidth="1"/>
    <col min="10" max="16384" width="9" style="208"/>
  </cols>
  <sheetData>
    <row r="1" spans="1:11" ht="16.5" x14ac:dyDescent="0.15">
      <c r="A1" s="204" t="s">
        <v>108</v>
      </c>
      <c r="B1" s="204">
        <f>SUM(B14:B23)</f>
        <v>4076.96</v>
      </c>
      <c r="C1" s="205"/>
      <c r="D1" s="205"/>
      <c r="E1" s="205"/>
      <c r="F1" s="205"/>
      <c r="G1" s="206"/>
      <c r="H1" s="207"/>
      <c r="I1" s="207"/>
      <c r="J1" s="207"/>
      <c r="K1" s="207"/>
    </row>
    <row r="2" spans="1:11" ht="16.5" x14ac:dyDescent="0.15">
      <c r="A2" s="204" t="s">
        <v>109</v>
      </c>
      <c r="B2" s="204">
        <f>SUM(C14:C23)</f>
        <v>0</v>
      </c>
      <c r="C2" s="205"/>
      <c r="D2" s="205"/>
      <c r="E2" s="205"/>
      <c r="F2" s="205"/>
      <c r="G2" s="206"/>
      <c r="H2" s="207"/>
      <c r="I2" s="207"/>
      <c r="J2" s="207"/>
      <c r="K2" s="207"/>
    </row>
    <row r="3" spans="1:11" ht="16.5" x14ac:dyDescent="0.15">
      <c r="A3" s="204" t="s">
        <v>110</v>
      </c>
      <c r="B3" s="209">
        <f>[1]项目基本情况!D3</f>
        <v>44965</v>
      </c>
      <c r="C3" s="205"/>
      <c r="D3" s="205"/>
      <c r="E3" s="205"/>
      <c r="F3" s="205"/>
      <c r="G3" s="206"/>
      <c r="H3" s="207"/>
      <c r="I3" s="207"/>
      <c r="J3" s="207"/>
      <c r="K3" s="207"/>
    </row>
    <row r="4" spans="1:11" ht="33" x14ac:dyDescent="0.15">
      <c r="A4" s="204" t="s">
        <v>111</v>
      </c>
      <c r="B4" s="204" t="s">
        <v>112</v>
      </c>
      <c r="C4" s="204" t="s">
        <v>113</v>
      </c>
      <c r="D4" s="204" t="s">
        <v>114</v>
      </c>
      <c r="E4" s="205"/>
      <c r="F4" s="206"/>
      <c r="G4" s="206"/>
      <c r="H4" s="207"/>
      <c r="I4" s="207"/>
      <c r="J4" s="207"/>
      <c r="K4" s="207"/>
    </row>
    <row r="5" spans="1:11" ht="16.5" x14ac:dyDescent="0.15">
      <c r="A5" s="204" t="s">
        <v>115</v>
      </c>
      <c r="B5" s="204">
        <f>SUM(D14:D23)</f>
        <v>7598.0876583999998</v>
      </c>
      <c r="C5" s="204">
        <f ca="1">IF(B5=D14,[1]结果表!H102,ROUND(B5*10000/$B$1,0))</f>
        <v>9964</v>
      </c>
      <c r="D5" s="204" t="e">
        <f>ROUND(B5*10000/$B$2,0)</f>
        <v>#DIV/0!</v>
      </c>
      <c r="E5" s="205"/>
      <c r="F5" s="206"/>
      <c r="G5" s="206"/>
      <c r="H5" s="207"/>
      <c r="I5" s="207"/>
      <c r="J5" s="207"/>
      <c r="K5" s="207"/>
    </row>
    <row r="6" spans="1:11" ht="16.5" x14ac:dyDescent="0.15">
      <c r="A6" s="204" t="s">
        <v>116</v>
      </c>
      <c r="B6" s="204">
        <f>SUM(G14:G23)</f>
        <v>0</v>
      </c>
      <c r="C6" s="204">
        <f ca="1">IF(B6=G14,[1]结果表!H108,ROUND(B6*10000/$B$1,0))</f>
        <v>9964</v>
      </c>
      <c r="D6" s="204" t="e">
        <f>ROUND(B6*10000/$B$2,0)</f>
        <v>#DIV/0!</v>
      </c>
      <c r="E6" s="205"/>
      <c r="F6" s="206"/>
      <c r="G6" s="206"/>
      <c r="H6" s="207"/>
      <c r="I6" s="207"/>
      <c r="J6" s="207"/>
      <c r="K6" s="207"/>
    </row>
    <row r="7" spans="1:11" ht="16.5" x14ac:dyDescent="0.15">
      <c r="A7" s="204" t="s">
        <v>117</v>
      </c>
      <c r="B7" s="204">
        <f>SUM(H14:H23)</f>
        <v>0</v>
      </c>
      <c r="C7" s="204" t="str">
        <f>IF(B7=H14,[1]结果表!H110,ROUND(B7*10000/$B$1,0))</f>
        <v>——</v>
      </c>
      <c r="D7" s="204" t="e">
        <f>ROUND(B7*10000/$B$2,0)</f>
        <v>#DIV/0!</v>
      </c>
      <c r="E7" s="205"/>
      <c r="F7" s="206"/>
      <c r="G7" s="206"/>
      <c r="H7" s="207"/>
      <c r="I7" s="207"/>
      <c r="J7" s="207"/>
      <c r="K7" s="207"/>
    </row>
    <row r="8" spans="1:11" ht="16.5" x14ac:dyDescent="0.15">
      <c r="A8" s="204" t="s">
        <v>118</v>
      </c>
      <c r="B8" s="204">
        <f>SUM(I14:I23)</f>
        <v>0</v>
      </c>
      <c r="C8" s="204" t="str">
        <f>IF(B8=I14,[1]结果表!H112,ROUND(B8*10000/$B$1,0))</f>
        <v>——</v>
      </c>
      <c r="D8" s="204" t="e">
        <f>ROUND(B8*10000/$B$2,0)</f>
        <v>#DIV/0!</v>
      </c>
      <c r="E8" s="205"/>
      <c r="F8" s="206"/>
      <c r="G8" s="206"/>
      <c r="H8" s="207"/>
      <c r="I8" s="207"/>
      <c r="J8" s="207"/>
      <c r="K8" s="207"/>
    </row>
    <row r="9" spans="1:11" ht="16.5" x14ac:dyDescent="0.15">
      <c r="A9" s="204" t="s">
        <v>119</v>
      </c>
      <c r="B9" s="210"/>
      <c r="C9" s="205"/>
      <c r="D9" s="205"/>
      <c r="E9" s="205"/>
      <c r="F9" s="206"/>
      <c r="G9" s="206"/>
      <c r="H9" s="207"/>
      <c r="I9" s="207"/>
      <c r="J9" s="207"/>
      <c r="K9" s="207"/>
    </row>
    <row r="10" spans="1:11" ht="16.5" x14ac:dyDescent="0.15">
      <c r="A10" s="204" t="s">
        <v>120</v>
      </c>
      <c r="B10" s="204">
        <f>IF(E10="",0,ROUND(B1*(E10*365/G10)/10000,0))</f>
        <v>0</v>
      </c>
      <c r="C10" s="204" t="s">
        <v>121</v>
      </c>
      <c r="D10" s="204" t="s">
        <v>120</v>
      </c>
      <c r="E10" s="211"/>
      <c r="F10" s="212" t="s">
        <v>122</v>
      </c>
      <c r="G10" s="213"/>
      <c r="H10" s="207"/>
      <c r="I10" s="207"/>
      <c r="J10" s="207"/>
      <c r="K10" s="207"/>
    </row>
    <row r="11" spans="1:11" ht="16.5" x14ac:dyDescent="0.15">
      <c r="A11" s="204" t="s">
        <v>123</v>
      </c>
      <c r="B11" s="210"/>
      <c r="C11" s="205"/>
      <c r="D11" s="205"/>
      <c r="E11" s="205"/>
      <c r="F11" s="206"/>
      <c r="G11" s="206"/>
      <c r="H11" s="207"/>
      <c r="I11" s="207"/>
      <c r="J11" s="207"/>
      <c r="K11" s="207"/>
    </row>
    <row r="12" spans="1:11" ht="16.5" x14ac:dyDescent="0.15">
      <c r="A12" s="205"/>
      <c r="B12" s="205"/>
      <c r="C12" s="205"/>
      <c r="D12" s="205"/>
      <c r="E12" s="205"/>
      <c r="F12" s="206"/>
      <c r="G12" s="206"/>
      <c r="H12" s="207"/>
      <c r="I12" s="207"/>
      <c r="J12" s="207"/>
      <c r="K12" s="207"/>
    </row>
    <row r="13" spans="1:11" ht="33" x14ac:dyDescent="0.15">
      <c r="A13" s="214" t="s">
        <v>124</v>
      </c>
      <c r="B13" s="215" t="s">
        <v>108</v>
      </c>
      <c r="C13" s="215" t="s">
        <v>109</v>
      </c>
      <c r="D13" s="215" t="s">
        <v>125</v>
      </c>
      <c r="E13" s="204" t="s">
        <v>113</v>
      </c>
      <c r="F13" s="204" t="s">
        <v>114</v>
      </c>
      <c r="G13" s="215" t="s">
        <v>126</v>
      </c>
      <c r="H13" s="215" t="s">
        <v>127</v>
      </c>
      <c r="I13" s="215" t="s">
        <v>128</v>
      </c>
      <c r="J13" s="206"/>
      <c r="K13" s="207"/>
    </row>
    <row r="14" spans="1:11" ht="16.5" x14ac:dyDescent="0.15">
      <c r="A14" s="216" t="s">
        <v>129</v>
      </c>
      <c r="B14" s="217">
        <f>商业!K11</f>
        <v>4076.96</v>
      </c>
      <c r="C14" s="217"/>
      <c r="D14" s="220">
        <f>商业!N14</f>
        <v>7598.0876583999998</v>
      </c>
      <c r="E14" s="217">
        <f>ROUND(D14*10000/B14,0)</f>
        <v>18637</v>
      </c>
      <c r="F14" s="217" t="e">
        <f>ROUND(D14*10000/C14,0)</f>
        <v>#DIV/0!</v>
      </c>
      <c r="G14" s="217"/>
      <c r="H14" s="217"/>
      <c r="I14" s="217"/>
      <c r="J14" s="206"/>
      <c r="K14" s="207"/>
    </row>
    <row r="15" spans="1:11" ht="16.5" x14ac:dyDescent="0.15">
      <c r="A15" s="216" t="s">
        <v>130</v>
      </c>
      <c r="B15" s="218"/>
      <c r="C15" s="218"/>
      <c r="D15" s="218"/>
      <c r="E15" s="217" t="e">
        <f t="shared" ref="E15:E23" si="0">ROUND(D15*10000/B15,0)</f>
        <v>#DIV/0!</v>
      </c>
      <c r="F15" s="217" t="e">
        <f t="shared" ref="F15:F23" si="1">ROUND(D15*10000/C15,0)</f>
        <v>#DIV/0!</v>
      </c>
      <c r="G15" s="219"/>
      <c r="H15" s="219"/>
      <c r="I15" s="218"/>
      <c r="J15" s="206"/>
      <c r="K15" s="207"/>
    </row>
    <row r="16" spans="1:11" ht="16.5" x14ac:dyDescent="0.15">
      <c r="A16" s="216" t="s">
        <v>131</v>
      </c>
      <c r="B16" s="218"/>
      <c r="C16" s="218"/>
      <c r="D16" s="218"/>
      <c r="E16" s="217" t="e">
        <f t="shared" si="0"/>
        <v>#DIV/0!</v>
      </c>
      <c r="F16" s="217" t="e">
        <f t="shared" si="1"/>
        <v>#DIV/0!</v>
      </c>
      <c r="G16" s="219"/>
      <c r="H16" s="219"/>
      <c r="I16" s="218"/>
      <c r="J16" s="207"/>
      <c r="K16" s="207"/>
    </row>
    <row r="17" spans="1:11" ht="16.5" x14ac:dyDescent="0.15">
      <c r="A17" s="216" t="s">
        <v>132</v>
      </c>
      <c r="B17" s="218"/>
      <c r="C17" s="218"/>
      <c r="D17" s="218"/>
      <c r="E17" s="217" t="e">
        <f t="shared" si="0"/>
        <v>#DIV/0!</v>
      </c>
      <c r="F17" s="217" t="e">
        <f t="shared" si="1"/>
        <v>#DIV/0!</v>
      </c>
      <c r="G17" s="219"/>
      <c r="H17" s="219"/>
      <c r="I17" s="218"/>
      <c r="J17" s="207"/>
      <c r="K17" s="207"/>
    </row>
    <row r="18" spans="1:11" ht="16.5" x14ac:dyDescent="0.15">
      <c r="A18" s="216" t="s">
        <v>133</v>
      </c>
      <c r="B18" s="218"/>
      <c r="C18" s="218"/>
      <c r="D18" s="218"/>
      <c r="E18" s="217" t="e">
        <f t="shared" si="0"/>
        <v>#DIV/0!</v>
      </c>
      <c r="F18" s="217" t="e">
        <f t="shared" si="1"/>
        <v>#DIV/0!</v>
      </c>
      <c r="G18" s="218"/>
      <c r="H18" s="218"/>
      <c r="I18" s="218"/>
      <c r="J18" s="207"/>
      <c r="K18" s="207"/>
    </row>
    <row r="19" spans="1:11" ht="16.5" x14ac:dyDescent="0.15">
      <c r="A19" s="216" t="s">
        <v>134</v>
      </c>
      <c r="B19" s="218"/>
      <c r="C19" s="218"/>
      <c r="D19" s="218"/>
      <c r="E19" s="217" t="e">
        <f t="shared" si="0"/>
        <v>#DIV/0!</v>
      </c>
      <c r="F19" s="217" t="e">
        <f t="shared" si="1"/>
        <v>#DIV/0!</v>
      </c>
      <c r="G19" s="218"/>
      <c r="H19" s="218"/>
      <c r="I19" s="218"/>
      <c r="J19" s="207"/>
      <c r="K19" s="207"/>
    </row>
    <row r="20" spans="1:11" ht="16.5" x14ac:dyDescent="0.15">
      <c r="A20" s="216" t="s">
        <v>135</v>
      </c>
      <c r="B20" s="218"/>
      <c r="C20" s="218"/>
      <c r="D20" s="218"/>
      <c r="E20" s="217" t="e">
        <f t="shared" si="0"/>
        <v>#DIV/0!</v>
      </c>
      <c r="F20" s="217" t="e">
        <f t="shared" si="1"/>
        <v>#DIV/0!</v>
      </c>
      <c r="G20" s="218"/>
      <c r="H20" s="218"/>
      <c r="I20" s="218"/>
      <c r="J20" s="207"/>
      <c r="K20" s="207"/>
    </row>
    <row r="21" spans="1:11" ht="16.5" x14ac:dyDescent="0.15">
      <c r="A21" s="216" t="s">
        <v>136</v>
      </c>
      <c r="B21" s="218"/>
      <c r="C21" s="218"/>
      <c r="D21" s="218"/>
      <c r="E21" s="217" t="e">
        <f t="shared" si="0"/>
        <v>#DIV/0!</v>
      </c>
      <c r="F21" s="217" t="e">
        <f t="shared" si="1"/>
        <v>#DIV/0!</v>
      </c>
      <c r="G21" s="218"/>
      <c r="H21" s="218"/>
      <c r="I21" s="218"/>
      <c r="J21" s="207"/>
      <c r="K21" s="207"/>
    </row>
    <row r="22" spans="1:11" ht="16.5" x14ac:dyDescent="0.15">
      <c r="A22" s="216" t="s">
        <v>137</v>
      </c>
      <c r="B22" s="218"/>
      <c r="C22" s="218"/>
      <c r="D22" s="218"/>
      <c r="E22" s="217" t="e">
        <f t="shared" si="0"/>
        <v>#DIV/0!</v>
      </c>
      <c r="F22" s="217" t="e">
        <f t="shared" si="1"/>
        <v>#DIV/0!</v>
      </c>
      <c r="G22" s="218"/>
      <c r="H22" s="218"/>
      <c r="I22" s="218"/>
      <c r="J22" s="207"/>
      <c r="K22" s="207"/>
    </row>
    <row r="23" spans="1:11" ht="16.5" x14ac:dyDescent="0.15">
      <c r="A23" s="216" t="s">
        <v>138</v>
      </c>
      <c r="B23" s="218"/>
      <c r="C23" s="218"/>
      <c r="D23" s="218"/>
      <c r="E23" s="210" t="e">
        <f t="shared" si="0"/>
        <v>#DIV/0!</v>
      </c>
      <c r="F23" s="210" t="e">
        <f t="shared" si="1"/>
        <v>#DIV/0!</v>
      </c>
      <c r="G23" s="218"/>
      <c r="H23" s="218"/>
      <c r="I23" s="218"/>
      <c r="J23" s="207"/>
      <c r="K23" s="207"/>
    </row>
    <row r="24" spans="1:11" x14ac:dyDescent="0.15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1:11" x14ac:dyDescent="0.15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</row>
    <row r="26" spans="1:11" x14ac:dyDescent="0.15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</sheetData>
  <sheetProtection password="CEE9" sheet="1" objects="1" scenarios="1" formatCells="0" formatColumns="0" formatRows="0"/>
  <phoneticPr fontId="2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"/>
  <sheetViews>
    <sheetView topLeftCell="C1" zoomScale="80" zoomScaleNormal="80" workbookViewId="0">
      <selection activeCell="G20" sqref="G20:J28"/>
    </sheetView>
  </sheetViews>
  <sheetFormatPr defaultColWidth="8.875" defaultRowHeight="14.25" x14ac:dyDescent="0.15"/>
  <cols>
    <col min="1" max="1" width="12.5" style="42" customWidth="1"/>
    <col min="2" max="6" width="23.125" style="42" customWidth="1"/>
    <col min="7" max="10" width="8.875" style="42"/>
    <col min="11" max="11" width="10.625" style="42" bestFit="1" customWidth="1"/>
    <col min="12" max="13" width="8.875" style="42"/>
    <col min="14" max="14" width="11.625" style="42" bestFit="1" customWidth="1"/>
    <col min="15" max="16384" width="8.875" style="42"/>
  </cols>
  <sheetData>
    <row r="2" spans="1:18" ht="24" thickBot="1" x14ac:dyDescent="0.2">
      <c r="A2" s="183" t="s">
        <v>37</v>
      </c>
      <c r="B2" s="184"/>
      <c r="C2" s="184"/>
      <c r="D2" s="184"/>
      <c r="E2" s="69">
        <f>ROUND(IF(F4=0,E7*F7+E12*F12,IF(F7=0,E4*F4+E12*F12,E4*F4+E7*F7)),0)</f>
        <v>18614</v>
      </c>
      <c r="F2" s="95">
        <f>ROUND(IF(F4=0,E7/E12-1,IF(F7=0,E4/E12-1,E4/E7)),3)</f>
        <v>0.48399999999999999</v>
      </c>
      <c r="G2" s="70" t="s">
        <v>39</v>
      </c>
    </row>
    <row r="3" spans="1:18" s="123" customFormat="1" ht="18.75" x14ac:dyDescent="0.15">
      <c r="A3" s="118" t="s">
        <v>60</v>
      </c>
      <c r="B3" s="120" t="s">
        <v>53</v>
      </c>
      <c r="C3" s="120" t="s">
        <v>54</v>
      </c>
      <c r="D3" s="124" t="s">
        <v>57</v>
      </c>
      <c r="E3" s="120" t="s">
        <v>55</v>
      </c>
      <c r="F3" s="122" t="s">
        <v>68</v>
      </c>
      <c r="G3" s="125"/>
    </row>
    <row r="4" spans="1:18" ht="21" thickBot="1" x14ac:dyDescent="0.3">
      <c r="A4" s="102"/>
      <c r="B4" s="44">
        <v>13610</v>
      </c>
      <c r="C4" s="44">
        <v>3500</v>
      </c>
      <c r="D4" s="44">
        <v>1.3</v>
      </c>
      <c r="E4" s="97">
        <f>ROUND((B4+C4)*D4,0)</f>
        <v>22243</v>
      </c>
      <c r="F4" s="84">
        <v>0.5</v>
      </c>
      <c r="G4" s="70"/>
    </row>
    <row r="5" spans="1:18" ht="15" thickBot="1" x14ac:dyDescent="0.2">
      <c r="A5" s="132" t="s">
        <v>75</v>
      </c>
      <c r="B5" s="132" t="s">
        <v>76</v>
      </c>
      <c r="C5" s="114"/>
      <c r="D5" s="136" t="s">
        <v>77</v>
      </c>
      <c r="E5" s="132"/>
      <c r="F5" s="115"/>
      <c r="G5" s="70"/>
    </row>
    <row r="6" spans="1:18" s="123" customFormat="1" ht="19.5" thickBot="1" x14ac:dyDescent="0.2">
      <c r="A6" s="118" t="s">
        <v>63</v>
      </c>
      <c r="B6" s="119" t="s">
        <v>64</v>
      </c>
      <c r="C6" s="120" t="s">
        <v>78</v>
      </c>
      <c r="D6" s="120" t="s">
        <v>66</v>
      </c>
      <c r="E6" s="121" t="s">
        <v>79</v>
      </c>
      <c r="F6" s="122" t="s">
        <v>68</v>
      </c>
      <c r="I6" s="146"/>
      <c r="J6" s="146"/>
      <c r="K6" s="146" t="s">
        <v>92</v>
      </c>
      <c r="L6" s="146" t="s">
        <v>107</v>
      </c>
      <c r="M6" s="146" t="s">
        <v>93</v>
      </c>
      <c r="N6" s="146" t="s">
        <v>94</v>
      </c>
      <c r="O6" s="146" t="s">
        <v>104</v>
      </c>
      <c r="P6" s="146"/>
      <c r="Q6" s="146" t="s">
        <v>95</v>
      </c>
      <c r="R6" s="146"/>
    </row>
    <row r="7" spans="1:18" ht="20.25" x14ac:dyDescent="0.15">
      <c r="A7" s="102" t="s">
        <v>20</v>
      </c>
      <c r="B7" s="144" t="s">
        <v>87</v>
      </c>
      <c r="C7" s="44">
        <v>43108</v>
      </c>
      <c r="D7" s="44">
        <v>0.95</v>
      </c>
      <c r="E7" s="181">
        <f>ROUND((C7*D7+C8*D8+C9*D9)/3,0)</f>
        <v>38585</v>
      </c>
      <c r="F7" s="185">
        <v>0</v>
      </c>
      <c r="G7" s="175" t="str">
        <f>IF(OR(H7&gt;0.75,H7&lt;0.6),"租售比异常，注意权重计取","")</f>
        <v>租售比异常，注意权重计取</v>
      </c>
      <c r="H7" s="178">
        <f>E7/10000/A12</f>
        <v>0.98935897435897435</v>
      </c>
      <c r="I7" s="149" t="s">
        <v>96</v>
      </c>
      <c r="J7" s="150" t="s">
        <v>97</v>
      </c>
      <c r="K7" s="150">
        <v>1019.24</v>
      </c>
      <c r="L7" s="150">
        <v>0.4</v>
      </c>
      <c r="M7" s="150">
        <f>M8*L7</f>
        <v>15434</v>
      </c>
      <c r="N7" s="156">
        <f>M7*K7/10000</f>
        <v>1573.095016</v>
      </c>
      <c r="O7" s="150"/>
      <c r="P7" s="150"/>
      <c r="Q7" s="150">
        <f>P8*L7</f>
        <v>2.4000000000000004</v>
      </c>
      <c r="R7" s="146"/>
    </row>
    <row r="8" spans="1:18" ht="20.25" x14ac:dyDescent="0.15">
      <c r="A8" s="102" t="s">
        <v>21</v>
      </c>
      <c r="B8" s="144" t="s">
        <v>87</v>
      </c>
      <c r="C8" s="44">
        <v>39903</v>
      </c>
      <c r="D8" s="44">
        <v>0.95</v>
      </c>
      <c r="E8" s="181"/>
      <c r="F8" s="185"/>
      <c r="G8" s="176"/>
      <c r="H8" s="179"/>
      <c r="I8" s="146"/>
      <c r="J8" s="146" t="s">
        <v>98</v>
      </c>
      <c r="K8" s="146">
        <v>1019.24</v>
      </c>
      <c r="L8" s="146">
        <v>1</v>
      </c>
      <c r="M8" s="146">
        <f>E7</f>
        <v>38585</v>
      </c>
      <c r="N8" s="148">
        <f t="shared" ref="N8:N10" si="0">M8*K8/10000</f>
        <v>3932.7375399999996</v>
      </c>
      <c r="O8" s="146"/>
      <c r="P8" s="146">
        <v>6</v>
      </c>
      <c r="Q8" s="146">
        <f>P8*L8</f>
        <v>6</v>
      </c>
      <c r="R8" s="146"/>
    </row>
    <row r="9" spans="1:18" ht="21" thickBot="1" x14ac:dyDescent="0.2">
      <c r="A9" s="108" t="s">
        <v>22</v>
      </c>
      <c r="B9" s="145" t="s">
        <v>88</v>
      </c>
      <c r="C9" s="85">
        <v>38835</v>
      </c>
      <c r="D9" s="44">
        <v>0.95</v>
      </c>
      <c r="E9" s="182"/>
      <c r="F9" s="186"/>
      <c r="G9" s="177"/>
      <c r="H9" s="180"/>
      <c r="I9" s="146"/>
      <c r="J9" s="146" t="s">
        <v>99</v>
      </c>
      <c r="K9" s="146">
        <v>1019.24</v>
      </c>
      <c r="L9" s="146">
        <v>0.6</v>
      </c>
      <c r="M9" s="146">
        <f>M8*L9</f>
        <v>23151</v>
      </c>
      <c r="N9" s="148">
        <f t="shared" si="0"/>
        <v>2359.6425239999999</v>
      </c>
      <c r="O9" s="146"/>
      <c r="P9" s="146"/>
      <c r="Q9" s="146">
        <f>P8*L9</f>
        <v>3.5999999999999996</v>
      </c>
      <c r="R9" s="146"/>
    </row>
    <row r="10" spans="1:18" s="123" customFormat="1" ht="18.75" x14ac:dyDescent="0.15">
      <c r="A10" s="118" t="s">
        <v>69</v>
      </c>
      <c r="B10" s="126"/>
      <c r="C10" s="126"/>
      <c r="D10" s="127"/>
      <c r="E10" s="127"/>
      <c r="F10" s="128"/>
      <c r="I10" s="151"/>
      <c r="J10" s="151" t="s">
        <v>100</v>
      </c>
      <c r="K10" s="151">
        <v>1019.24</v>
      </c>
      <c r="L10" s="151">
        <v>0.5</v>
      </c>
      <c r="M10" s="151">
        <f>M8*L10</f>
        <v>19292.5</v>
      </c>
      <c r="N10" s="155">
        <f t="shared" si="0"/>
        <v>1966.3687699999998</v>
      </c>
      <c r="O10" s="151"/>
      <c r="P10" s="151"/>
      <c r="Q10" s="151">
        <f>P8*L10</f>
        <v>3</v>
      </c>
      <c r="R10" s="146"/>
    </row>
    <row r="11" spans="1:18" s="123" customFormat="1" ht="18.75" x14ac:dyDescent="0.15">
      <c r="A11" s="129" t="s">
        <v>70</v>
      </c>
      <c r="B11" s="130" t="s">
        <v>71</v>
      </c>
      <c r="C11" s="130" t="s">
        <v>72</v>
      </c>
      <c r="D11" s="130" t="s">
        <v>73</v>
      </c>
      <c r="E11" s="130" t="s">
        <v>80</v>
      </c>
      <c r="F11" s="131" t="s">
        <v>68</v>
      </c>
      <c r="G11" s="146" t="s">
        <v>89</v>
      </c>
      <c r="H11" s="146" t="s">
        <v>90</v>
      </c>
      <c r="I11" s="151" t="s">
        <v>106</v>
      </c>
      <c r="J11" s="151"/>
      <c r="K11" s="151">
        <f>SUM(K7:K10)</f>
        <v>4076.96</v>
      </c>
      <c r="L11" s="151">
        <f>AVERAGE(L7:L10)</f>
        <v>0.625</v>
      </c>
      <c r="M11" s="151"/>
      <c r="N11" s="155">
        <f>SUM(N7:N10)</f>
        <v>9831.8438499999993</v>
      </c>
      <c r="O11" s="151">
        <v>0.4</v>
      </c>
      <c r="P11" s="151"/>
      <c r="Q11" s="151"/>
      <c r="R11" s="146"/>
    </row>
    <row r="12" spans="1:18" s="45" customFormat="1" ht="20.25" x14ac:dyDescent="0.15">
      <c r="A12" s="116">
        <v>3.9</v>
      </c>
      <c r="B12" s="98">
        <v>0.8</v>
      </c>
      <c r="C12" s="99">
        <v>19</v>
      </c>
      <c r="D12" s="100">
        <v>7.5999999999999998E-2</v>
      </c>
      <c r="E12" s="101">
        <f>ROUND(A12*365*B12/D12,0)</f>
        <v>14984</v>
      </c>
      <c r="F12" s="117">
        <f>1-F4-F7</f>
        <v>0.5</v>
      </c>
      <c r="G12" s="146" t="s">
        <v>91</v>
      </c>
      <c r="H12" s="146">
        <f>590/4076.96/365*10000</f>
        <v>3.9648128903996689</v>
      </c>
      <c r="I12" s="152" t="s">
        <v>101</v>
      </c>
      <c r="J12" s="152"/>
      <c r="K12" s="152"/>
      <c r="L12" s="153">
        <f>N12/K11*10000</f>
        <v>14984</v>
      </c>
      <c r="M12" s="152">
        <f>E12/L11</f>
        <v>23974.400000000001</v>
      </c>
      <c r="N12" s="154">
        <f>E12*K11/10000</f>
        <v>6108.9168639999998</v>
      </c>
      <c r="O12" s="152">
        <v>0.6</v>
      </c>
      <c r="P12" s="152"/>
      <c r="Q12" s="152"/>
      <c r="R12" s="146"/>
    </row>
    <row r="13" spans="1:18" s="1" customFormat="1" ht="15.75" thickBot="1" x14ac:dyDescent="0.2">
      <c r="A13" s="189" t="s">
        <v>61</v>
      </c>
      <c r="B13" s="190"/>
      <c r="C13" s="190"/>
      <c r="D13" s="190"/>
      <c r="E13" s="190"/>
      <c r="F13" s="191"/>
      <c r="I13" s="153" t="s">
        <v>102</v>
      </c>
      <c r="J13" s="153"/>
      <c r="K13" s="153"/>
      <c r="L13" s="153">
        <f>N13/K11*10000</f>
        <v>22243</v>
      </c>
      <c r="M13" s="153">
        <f>E4/L11</f>
        <v>35588.800000000003</v>
      </c>
      <c r="N13" s="154">
        <f>E4*K11/10000</f>
        <v>9068.3821279999993</v>
      </c>
      <c r="O13" s="152">
        <v>0.5</v>
      </c>
      <c r="P13" s="152"/>
      <c r="Q13" s="152"/>
      <c r="R13" s="146"/>
    </row>
    <row r="14" spans="1:18" x14ac:dyDescent="0.15">
      <c r="I14" s="146" t="s">
        <v>103</v>
      </c>
      <c r="J14" s="146"/>
      <c r="K14" s="146"/>
      <c r="L14" s="147">
        <f>N14/K11*10000</f>
        <v>18636.649999999998</v>
      </c>
      <c r="M14" s="148">
        <f>N14/K11/L11*10000</f>
        <v>29818.639999999999</v>
      </c>
      <c r="N14" s="148">
        <f>N11*O11+N12*O12</f>
        <v>7598.0876583999998</v>
      </c>
      <c r="O14" s="146"/>
      <c r="P14" s="146"/>
      <c r="Q14" s="146"/>
      <c r="R14" s="146"/>
    </row>
    <row r="15" spans="1:18" ht="21" thickBot="1" x14ac:dyDescent="0.2">
      <c r="A15" s="43" t="s">
        <v>23</v>
      </c>
      <c r="I15" s="146" t="s">
        <v>105</v>
      </c>
      <c r="L15" s="147">
        <f>N15/K11*10000</f>
        <v>23179.3125</v>
      </c>
      <c r="M15" s="148">
        <f>N15/K11/L11*10000</f>
        <v>37086.9</v>
      </c>
      <c r="N15" s="148">
        <f>N13*0.5+N11*0.5</f>
        <v>9450.1129889999993</v>
      </c>
    </row>
    <row r="16" spans="1:18" s="46" customFormat="1" ht="15" thickBot="1" x14ac:dyDescent="0.2">
      <c r="A16" s="143" t="s">
        <v>86</v>
      </c>
      <c r="I16" s="146"/>
      <c r="J16" s="146"/>
      <c r="K16" s="146"/>
      <c r="L16" s="146"/>
      <c r="M16" s="146"/>
      <c r="N16" s="146"/>
    </row>
    <row r="17" spans="1:21" s="140" customFormat="1" ht="16.5" thickBot="1" x14ac:dyDescent="0.2">
      <c r="A17" s="138" t="s">
        <v>81</v>
      </c>
      <c r="B17" s="137">
        <v>0.06</v>
      </c>
      <c r="C17" s="138" t="s">
        <v>82</v>
      </c>
      <c r="D17" s="137">
        <v>0.03</v>
      </c>
      <c r="E17" s="139" t="s">
        <v>49</v>
      </c>
      <c r="F17" s="137">
        <v>0.1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8" spans="1:21" ht="14.45" thickBot="1" x14ac:dyDescent="0.3"/>
    <row r="19" spans="1:21" ht="15" thickBot="1" x14ac:dyDescent="0.2">
      <c r="A19" s="47" t="s">
        <v>29</v>
      </c>
      <c r="B19" s="47"/>
      <c r="C19" s="47"/>
      <c r="D19" s="96"/>
      <c r="E19" s="47"/>
      <c r="F19" s="47"/>
      <c r="G19" s="47"/>
      <c r="H19" s="47"/>
      <c r="I19" s="47"/>
      <c r="J19" s="47"/>
    </row>
    <row r="20" spans="1:21" ht="21.75" x14ac:dyDescent="0.15">
      <c r="A20" s="73" t="s">
        <v>51</v>
      </c>
      <c r="B20" s="74">
        <v>15</v>
      </c>
      <c r="C20" s="74">
        <v>20</v>
      </c>
      <c r="D20" s="74">
        <v>25</v>
      </c>
      <c r="E20" s="74">
        <v>30</v>
      </c>
      <c r="F20" s="74">
        <v>35</v>
      </c>
      <c r="G20" s="166" t="s">
        <v>32</v>
      </c>
      <c r="H20" s="167"/>
      <c r="I20" s="167"/>
      <c r="J20" s="168"/>
      <c r="K20" s="48" t="s">
        <v>35</v>
      </c>
      <c r="L20" s="50"/>
      <c r="M20" s="50"/>
      <c r="N20" s="50"/>
      <c r="O20" s="50"/>
      <c r="P20" s="50"/>
      <c r="Q20" s="50"/>
      <c r="R20" s="50"/>
      <c r="S20" s="50"/>
      <c r="T20" s="52"/>
    </row>
    <row r="21" spans="1:21" ht="21.75" x14ac:dyDescent="0.15">
      <c r="A21" s="75">
        <v>20</v>
      </c>
      <c r="B21" s="64">
        <v>9.420114525364949E-2</v>
      </c>
      <c r="C21" s="65">
        <v>7.5455120999521952E-2</v>
      </c>
      <c r="D21" s="66">
        <v>6.4360418342719231E-2</v>
      </c>
      <c r="E21" s="67">
        <v>5.7088115114665001E-2</v>
      </c>
      <c r="F21" s="67">
        <v>5.19989315288042E-2</v>
      </c>
      <c r="G21" s="169"/>
      <c r="H21" s="170"/>
      <c r="I21" s="170"/>
      <c r="J21" s="171"/>
      <c r="K21" s="80" t="s">
        <v>52</v>
      </c>
      <c r="L21" s="53">
        <v>15</v>
      </c>
      <c r="M21" s="53">
        <v>20</v>
      </c>
      <c r="N21" s="53">
        <v>25</v>
      </c>
      <c r="O21" s="53">
        <v>30</v>
      </c>
      <c r="P21" s="53">
        <v>35</v>
      </c>
      <c r="Q21" s="169" t="s">
        <v>36</v>
      </c>
      <c r="R21" s="170"/>
      <c r="S21" s="170"/>
      <c r="T21" s="171"/>
    </row>
    <row r="22" spans="1:21" x14ac:dyDescent="0.15">
      <c r="A22" s="75">
        <v>15</v>
      </c>
      <c r="B22" s="64">
        <v>9.4770322608563953E-2</v>
      </c>
      <c r="C22" s="65">
        <v>7.5911194301461024E-2</v>
      </c>
      <c r="D22" s="66">
        <v>6.4749796732944051E-2</v>
      </c>
      <c r="E22" s="67">
        <v>5.7433584222810835E-2</v>
      </c>
      <c r="F22" s="67">
        <v>5.231349879368416E-2</v>
      </c>
      <c r="G22" s="169"/>
      <c r="H22" s="170"/>
      <c r="I22" s="170"/>
      <c r="J22" s="171"/>
      <c r="K22" s="75">
        <v>20</v>
      </c>
      <c r="L22" s="53" t="s">
        <v>17</v>
      </c>
      <c r="M22" s="59">
        <v>3.7492048508255076E-3</v>
      </c>
      <c r="N22" s="59">
        <v>2.2189405313605441E-3</v>
      </c>
      <c r="O22" s="59">
        <v>1.4544606456108459E-3</v>
      </c>
      <c r="P22" s="59">
        <v>1.0178367171721602E-3</v>
      </c>
      <c r="Q22" s="169"/>
      <c r="R22" s="170"/>
      <c r="S22" s="170"/>
      <c r="T22" s="171"/>
    </row>
    <row r="23" spans="1:21" x14ac:dyDescent="0.15">
      <c r="A23" s="75">
        <v>10</v>
      </c>
      <c r="B23" s="64">
        <v>9.5932715684341946E-2</v>
      </c>
      <c r="C23" s="65">
        <v>7.6842105263157892E-2</v>
      </c>
      <c r="D23" s="66">
        <v>6.5542860990774623E-2</v>
      </c>
      <c r="E23" s="67">
        <v>5.8138377302140366E-2</v>
      </c>
      <c r="F23" s="67">
        <v>5.2955151339293807E-2</v>
      </c>
      <c r="G23" s="169"/>
      <c r="H23" s="170"/>
      <c r="I23" s="170"/>
      <c r="J23" s="171"/>
      <c r="K23" s="75">
        <v>15</v>
      </c>
      <c r="L23" s="53" t="s">
        <v>17</v>
      </c>
      <c r="M23" s="59">
        <v>3.7718256614205858E-3</v>
      </c>
      <c r="N23" s="59">
        <v>2.2322795137033947E-3</v>
      </c>
      <c r="O23" s="59">
        <v>1.4632425020266431E-3</v>
      </c>
      <c r="P23" s="59">
        <v>1.024017085825335E-3</v>
      </c>
      <c r="Q23" s="169"/>
      <c r="R23" s="170"/>
      <c r="S23" s="170"/>
      <c r="T23" s="171"/>
    </row>
    <row r="24" spans="1:21" x14ac:dyDescent="0.15">
      <c r="A24" s="75">
        <v>6</v>
      </c>
      <c r="B24" s="64">
        <v>9.6870507574919829E-2</v>
      </c>
      <c r="C24" s="65">
        <v>7.7594224722086894E-2</v>
      </c>
      <c r="D24" s="66">
        <v>6.6183136899365363E-2</v>
      </c>
      <c r="E24" s="67">
        <v>5.8707234527359847E-2</v>
      </c>
      <c r="F24" s="67">
        <v>5.3473324380417533E-2</v>
      </c>
      <c r="G24" s="169"/>
      <c r="H24" s="170"/>
      <c r="I24" s="170"/>
      <c r="J24" s="171"/>
      <c r="K24" s="75">
        <v>10</v>
      </c>
      <c r="L24" s="53" t="s">
        <v>17</v>
      </c>
      <c r="M24" s="59">
        <v>3.8181220842368109E-3</v>
      </c>
      <c r="N24" s="59">
        <v>2.2598488544766536E-3</v>
      </c>
      <c r="O24" s="59">
        <v>1.4808967377268514E-3</v>
      </c>
      <c r="P24" s="59">
        <v>1.0366451925693117E-3</v>
      </c>
      <c r="Q24" s="169"/>
      <c r="R24" s="170"/>
      <c r="S24" s="170"/>
      <c r="T24" s="171"/>
    </row>
    <row r="25" spans="1:21" x14ac:dyDescent="0.15">
      <c r="A25" s="75">
        <v>3</v>
      </c>
      <c r="B25" s="64">
        <v>9.5283675600417686E-2</v>
      </c>
      <c r="C25" s="65">
        <v>7.6324349442379189E-2</v>
      </c>
      <c r="D25" s="66">
        <v>6.5101070154577889E-2</v>
      </c>
      <c r="E25" s="67">
        <v>5.774504289129518E-2</v>
      </c>
      <c r="F25" s="67">
        <v>5.2597028307928784E-2</v>
      </c>
      <c r="G25" s="169"/>
      <c r="H25" s="170"/>
      <c r="I25" s="170"/>
      <c r="J25" s="171"/>
      <c r="K25" s="75">
        <v>6</v>
      </c>
      <c r="L25" s="53" t="s">
        <v>17</v>
      </c>
      <c r="M25" s="59">
        <v>3.8552565705665871E-3</v>
      </c>
      <c r="N25" s="59">
        <v>2.2822175645443058E-3</v>
      </c>
      <c r="O25" s="59">
        <v>1.4951804744011033E-3</v>
      </c>
      <c r="P25" s="59">
        <v>1.0467820293884628E-3</v>
      </c>
      <c r="Q25" s="169"/>
      <c r="R25" s="170"/>
      <c r="S25" s="170"/>
      <c r="T25" s="171"/>
    </row>
    <row r="26" spans="1:21" x14ac:dyDescent="0.15">
      <c r="A26" s="75">
        <v>2</v>
      </c>
      <c r="B26" s="64">
        <v>9.3991416309012879E-2</v>
      </c>
      <c r="C26" s="65">
        <v>7.5288778877887791E-2</v>
      </c>
      <c r="D26" s="66">
        <v>6.4222873900293256E-2</v>
      </c>
      <c r="E26" s="67">
        <v>5.6965976485277285E-2</v>
      </c>
      <c r="F26" s="67">
        <v>5.188589840788476E-2</v>
      </c>
      <c r="G26" s="169"/>
      <c r="H26" s="170"/>
      <c r="I26" s="170"/>
      <c r="J26" s="171"/>
      <c r="K26" s="75">
        <v>3</v>
      </c>
      <c r="L26" s="53" t="s">
        <v>17</v>
      </c>
      <c r="M26" s="59">
        <v>3.7918652316076993E-3</v>
      </c>
      <c r="N26" s="59">
        <v>2.2446558575602597E-3</v>
      </c>
      <c r="O26" s="59">
        <v>1.4712054526565418E-3</v>
      </c>
      <c r="P26" s="59">
        <v>1.0296029166732793E-3</v>
      </c>
      <c r="Q26" s="169"/>
      <c r="R26" s="170"/>
      <c r="S26" s="170"/>
      <c r="T26" s="171"/>
    </row>
    <row r="27" spans="1:21" x14ac:dyDescent="0.15">
      <c r="A27" s="75">
        <v>1</v>
      </c>
      <c r="B27" s="64">
        <v>0.10255763688760806</v>
      </c>
      <c r="C27" s="65">
        <v>8.2140796306982108E-2</v>
      </c>
      <c r="D27" s="66">
        <v>7.0071375830666999E-2</v>
      </c>
      <c r="E27" s="66">
        <v>6.2161572052401741E-2</v>
      </c>
      <c r="F27" s="67">
        <v>5.6611652415987271E-2</v>
      </c>
      <c r="G27" s="169"/>
      <c r="H27" s="170"/>
      <c r="I27" s="170"/>
      <c r="J27" s="171"/>
      <c r="K27" s="75">
        <v>2</v>
      </c>
      <c r="L27" s="53" t="s">
        <v>17</v>
      </c>
      <c r="M27" s="59">
        <v>3.7405274862250177E-3</v>
      </c>
      <c r="N27" s="59">
        <v>2.2131809955189068E-3</v>
      </c>
      <c r="O27" s="59">
        <v>1.4513794830031943E-3</v>
      </c>
      <c r="P27" s="59">
        <v>1.0160156154785049E-3</v>
      </c>
      <c r="Q27" s="169"/>
      <c r="R27" s="170"/>
      <c r="S27" s="170"/>
      <c r="T27" s="171"/>
    </row>
    <row r="28" spans="1:21" ht="15.75" thickBot="1" x14ac:dyDescent="0.2">
      <c r="A28" s="76"/>
      <c r="B28" s="77"/>
      <c r="C28" s="187"/>
      <c r="D28" s="188"/>
      <c r="E28" s="78"/>
      <c r="F28" s="79"/>
      <c r="G28" s="172"/>
      <c r="H28" s="173"/>
      <c r="I28" s="173"/>
      <c r="J28" s="174"/>
      <c r="K28" s="76">
        <v>1</v>
      </c>
      <c r="L28" s="81" t="s">
        <v>17</v>
      </c>
      <c r="M28" s="82">
        <v>4.0833681161251915E-3</v>
      </c>
      <c r="N28" s="82">
        <v>2.4138840952630221E-3</v>
      </c>
      <c r="O28" s="82">
        <v>1.5819607556530515E-3</v>
      </c>
      <c r="P28" s="82">
        <v>1.1099839272828941E-3</v>
      </c>
      <c r="Q28" s="172"/>
      <c r="R28" s="173"/>
      <c r="S28" s="173"/>
      <c r="T28" s="174"/>
    </row>
    <row r="30" spans="1:21" ht="15" thickBot="1" x14ac:dyDescent="0.2">
      <c r="A30" s="47" t="s">
        <v>30</v>
      </c>
      <c r="B30" s="47"/>
      <c r="C30" s="47"/>
      <c r="D30" s="47"/>
      <c r="E30" s="47"/>
      <c r="F30" s="47"/>
      <c r="G30" s="47"/>
      <c r="H30" s="47"/>
      <c r="I30" s="47"/>
      <c r="J30" s="47"/>
      <c r="K30" s="47" t="s">
        <v>33</v>
      </c>
      <c r="L30" s="47"/>
      <c r="M30" s="47"/>
      <c r="N30" s="47"/>
      <c r="O30" s="47"/>
      <c r="P30" s="47"/>
      <c r="Q30" s="47"/>
      <c r="R30" s="47"/>
      <c r="S30" s="47"/>
      <c r="T30" s="47"/>
    </row>
    <row r="31" spans="1:21" ht="21.75" x14ac:dyDescent="0.15">
      <c r="A31" s="73" t="s">
        <v>51</v>
      </c>
      <c r="B31" s="74">
        <v>15</v>
      </c>
      <c r="C31" s="74">
        <v>20</v>
      </c>
      <c r="D31" s="74">
        <v>25</v>
      </c>
      <c r="E31" s="74">
        <v>30</v>
      </c>
      <c r="F31" s="74">
        <v>35</v>
      </c>
      <c r="G31" s="157" t="s">
        <v>31</v>
      </c>
      <c r="H31" s="158"/>
      <c r="I31" s="158"/>
      <c r="J31" s="159"/>
      <c r="K31" s="73" t="s">
        <v>52</v>
      </c>
      <c r="L31" s="74">
        <v>15</v>
      </c>
      <c r="M31" s="74">
        <v>20</v>
      </c>
      <c r="N31" s="74">
        <v>25</v>
      </c>
      <c r="O31" s="74">
        <v>30</v>
      </c>
      <c r="P31" s="74">
        <v>35</v>
      </c>
      <c r="Q31" s="166" t="s">
        <v>34</v>
      </c>
      <c r="R31" s="167"/>
      <c r="S31" s="167"/>
      <c r="T31" s="168"/>
    </row>
    <row r="32" spans="1:21" x14ac:dyDescent="0.15">
      <c r="A32" s="75">
        <v>20</v>
      </c>
      <c r="B32" s="53" t="s">
        <v>17</v>
      </c>
      <c r="C32" s="59">
        <v>0.24843939027340922</v>
      </c>
      <c r="D32" s="59">
        <v>0.17238394253007217</v>
      </c>
      <c r="E32" s="59">
        <v>0.12738734171635135</v>
      </c>
      <c r="F32" s="59">
        <v>9.7870926117812562E-2</v>
      </c>
      <c r="G32" s="160"/>
      <c r="H32" s="161"/>
      <c r="I32" s="161"/>
      <c r="J32" s="162"/>
      <c r="K32" s="75">
        <v>20</v>
      </c>
      <c r="L32" s="53" t="s">
        <v>17</v>
      </c>
      <c r="M32" s="68">
        <v>1.8746024254127538E-2</v>
      </c>
      <c r="N32" s="68">
        <v>1.1094702656802721E-2</v>
      </c>
      <c r="O32" s="68">
        <v>7.2723032280542291E-3</v>
      </c>
      <c r="P32" s="68">
        <v>5.0891835858608014E-3</v>
      </c>
      <c r="Q32" s="169"/>
      <c r="R32" s="170"/>
      <c r="S32" s="170"/>
      <c r="T32" s="171"/>
    </row>
    <row r="33" spans="1:20" x14ac:dyDescent="0.15">
      <c r="A33" s="75">
        <v>15</v>
      </c>
      <c r="B33" s="53" t="s">
        <v>17</v>
      </c>
      <c r="C33" s="59">
        <v>0.24843672241815784</v>
      </c>
      <c r="D33" s="59">
        <v>0.17237733756217621</v>
      </c>
      <c r="E33" s="59">
        <v>0.1273856160839677</v>
      </c>
      <c r="F33" s="59">
        <v>9.7873121607091385E-2</v>
      </c>
      <c r="G33" s="160"/>
      <c r="H33" s="161"/>
      <c r="I33" s="161"/>
      <c r="J33" s="162"/>
      <c r="K33" s="75">
        <v>15</v>
      </c>
      <c r="L33" s="53" t="s">
        <v>17</v>
      </c>
      <c r="M33" s="68">
        <v>1.8859128307102929E-2</v>
      </c>
      <c r="N33" s="68">
        <v>1.1161397568516973E-2</v>
      </c>
      <c r="O33" s="68">
        <v>7.3162125101332159E-3</v>
      </c>
      <c r="P33" s="68">
        <v>5.1200854291266751E-3</v>
      </c>
      <c r="Q33" s="169"/>
      <c r="R33" s="170"/>
      <c r="S33" s="170"/>
      <c r="T33" s="171"/>
    </row>
    <row r="34" spans="1:20" x14ac:dyDescent="0.15">
      <c r="A34" s="75">
        <v>10</v>
      </c>
      <c r="B34" s="53" t="s">
        <v>17</v>
      </c>
      <c r="C34" s="59">
        <v>0.24843945068664164</v>
      </c>
      <c r="D34" s="59">
        <v>0.17239473684210527</v>
      </c>
      <c r="E34" s="59">
        <v>0.12735965522659431</v>
      </c>
      <c r="F34" s="59">
        <v>9.7879542060726799E-2</v>
      </c>
      <c r="G34" s="160"/>
      <c r="H34" s="161"/>
      <c r="I34" s="161"/>
      <c r="J34" s="162"/>
      <c r="K34" s="75">
        <v>10</v>
      </c>
      <c r="L34" s="53" t="s">
        <v>17</v>
      </c>
      <c r="M34" s="68">
        <v>1.9090610421184054E-2</v>
      </c>
      <c r="N34" s="68">
        <v>1.1299244272383269E-2</v>
      </c>
      <c r="O34" s="68">
        <v>7.4044836886342572E-3</v>
      </c>
      <c r="P34" s="68">
        <v>5.1832259628465591E-3</v>
      </c>
      <c r="Q34" s="169"/>
      <c r="R34" s="170"/>
      <c r="S34" s="170"/>
      <c r="T34" s="171"/>
    </row>
    <row r="35" spans="1:20" x14ac:dyDescent="0.15">
      <c r="A35" s="75">
        <v>6</v>
      </c>
      <c r="B35" s="53" t="s">
        <v>17</v>
      </c>
      <c r="C35" s="59">
        <v>0.24842419551033945</v>
      </c>
      <c r="D35" s="59">
        <v>0.17241684751317599</v>
      </c>
      <c r="E35" s="59">
        <v>0.12734209731036561</v>
      </c>
      <c r="F35" s="59">
        <v>9.7878899574439515E-2</v>
      </c>
      <c r="G35" s="160"/>
      <c r="H35" s="161"/>
      <c r="I35" s="161"/>
      <c r="J35" s="162"/>
      <c r="K35" s="75">
        <v>6</v>
      </c>
      <c r="L35" s="53" t="s">
        <v>17</v>
      </c>
      <c r="M35" s="68">
        <v>1.9276282852832935E-2</v>
      </c>
      <c r="N35" s="68">
        <v>1.141108782272153E-2</v>
      </c>
      <c r="O35" s="68">
        <v>7.4759023720055162E-3</v>
      </c>
      <c r="P35" s="68">
        <v>5.2339101469423138E-3</v>
      </c>
      <c r="Q35" s="169"/>
      <c r="R35" s="170"/>
      <c r="S35" s="170"/>
      <c r="T35" s="171"/>
    </row>
    <row r="36" spans="1:20" x14ac:dyDescent="0.15">
      <c r="A36" s="75">
        <v>3</v>
      </c>
      <c r="B36" s="53" t="s">
        <v>17</v>
      </c>
      <c r="C36" s="59">
        <v>0.24840468731871446</v>
      </c>
      <c r="D36" s="59">
        <v>0.17239776951672869</v>
      </c>
      <c r="E36" s="59">
        <v>0.12738803012286959</v>
      </c>
      <c r="F36" s="59">
        <v>9.7876529320770622E-2</v>
      </c>
      <c r="G36" s="160"/>
      <c r="H36" s="161"/>
      <c r="I36" s="161"/>
      <c r="J36" s="162"/>
      <c r="K36" s="75">
        <v>3</v>
      </c>
      <c r="L36" s="53" t="s">
        <v>17</v>
      </c>
      <c r="M36" s="68">
        <v>1.8959326158038498E-2</v>
      </c>
      <c r="N36" s="68">
        <v>1.1223279287801299E-2</v>
      </c>
      <c r="O36" s="68">
        <v>7.3560272632827092E-3</v>
      </c>
      <c r="P36" s="68">
        <v>5.1480145833663962E-3</v>
      </c>
      <c r="Q36" s="169"/>
      <c r="R36" s="170"/>
      <c r="S36" s="170"/>
      <c r="T36" s="171"/>
    </row>
    <row r="37" spans="1:20" x14ac:dyDescent="0.15">
      <c r="A37" s="75">
        <v>2</v>
      </c>
      <c r="B37" s="53" t="s">
        <v>17</v>
      </c>
      <c r="C37" s="59">
        <v>0.24841201716738204</v>
      </c>
      <c r="D37" s="59">
        <v>0.1723047304730474</v>
      </c>
      <c r="E37" s="59">
        <v>0.12739002932551324</v>
      </c>
      <c r="F37" s="59">
        <v>9.7908646342732331E-2</v>
      </c>
      <c r="G37" s="160"/>
      <c r="H37" s="161"/>
      <c r="I37" s="161"/>
      <c r="J37" s="162"/>
      <c r="K37" s="75">
        <v>2</v>
      </c>
      <c r="L37" s="53" t="s">
        <v>17</v>
      </c>
      <c r="M37" s="68">
        <v>1.8702637431125088E-2</v>
      </c>
      <c r="N37" s="68">
        <v>1.1065904977594535E-2</v>
      </c>
      <c r="O37" s="68">
        <v>7.2568974150159712E-3</v>
      </c>
      <c r="P37" s="68">
        <v>5.0800780773925247E-3</v>
      </c>
      <c r="Q37" s="169"/>
      <c r="R37" s="170"/>
      <c r="S37" s="170"/>
      <c r="T37" s="171"/>
    </row>
    <row r="38" spans="1:20" ht="15" thickBot="1" x14ac:dyDescent="0.2">
      <c r="A38" s="76">
        <v>1</v>
      </c>
      <c r="B38" s="81" t="s">
        <v>17</v>
      </c>
      <c r="C38" s="82">
        <v>0.24855907780979836</v>
      </c>
      <c r="D38" s="82">
        <v>0.17224466243508374</v>
      </c>
      <c r="E38" s="82">
        <v>0.12724587743047011</v>
      </c>
      <c r="F38" s="82">
        <v>9.8034934497816639E-2</v>
      </c>
      <c r="G38" s="163"/>
      <c r="H38" s="164"/>
      <c r="I38" s="164"/>
      <c r="J38" s="165"/>
      <c r="K38" s="76">
        <v>1</v>
      </c>
      <c r="L38" s="81" t="s">
        <v>17</v>
      </c>
      <c r="M38" s="83">
        <v>2.0416840580625956E-2</v>
      </c>
      <c r="N38" s="83">
        <v>1.206942047631511E-2</v>
      </c>
      <c r="O38" s="83">
        <v>7.9098037782652578E-3</v>
      </c>
      <c r="P38" s="83">
        <v>5.5499196364144701E-3</v>
      </c>
      <c r="Q38" s="172"/>
      <c r="R38" s="173"/>
      <c r="S38" s="173"/>
      <c r="T38" s="174"/>
    </row>
    <row r="41" spans="1:20" ht="19.899999999999999" customHeight="1" thickBot="1" x14ac:dyDescent="0.2">
      <c r="A41" s="47" t="s">
        <v>24</v>
      </c>
      <c r="B41" s="47" t="s">
        <v>25</v>
      </c>
      <c r="C41" s="47" t="s">
        <v>26</v>
      </c>
      <c r="D41" s="47" t="s">
        <v>27</v>
      </c>
      <c r="E41" s="47" t="s">
        <v>28</v>
      </c>
      <c r="F41" s="47" t="s">
        <v>29</v>
      </c>
      <c r="G41" s="47"/>
      <c r="H41" s="47"/>
    </row>
    <row r="42" spans="1:20" x14ac:dyDescent="0.15">
      <c r="A42" s="48">
        <v>20</v>
      </c>
      <c r="B42" s="49">
        <v>0.8</v>
      </c>
      <c r="C42" s="50">
        <v>15</v>
      </c>
      <c r="D42" s="50">
        <v>61995</v>
      </c>
      <c r="E42" s="50"/>
      <c r="F42" s="51">
        <f>$A$42*365*$B$42/D42</f>
        <v>9.420114525364949E-2</v>
      </c>
      <c r="G42" s="52"/>
      <c r="H42" s="47"/>
    </row>
    <row r="43" spans="1:20" x14ac:dyDescent="0.15">
      <c r="A43" s="54"/>
      <c r="B43" s="55"/>
      <c r="C43" s="55">
        <v>20</v>
      </c>
      <c r="D43" s="55">
        <v>77397</v>
      </c>
      <c r="E43" s="56">
        <f>D43/D42-1</f>
        <v>0.24843939027340922</v>
      </c>
      <c r="F43" s="56">
        <f t="shared" ref="F43:F46" si="1">$A$42*365*$B$42/D43</f>
        <v>7.5455120999521952E-2</v>
      </c>
      <c r="G43" s="57">
        <f>F42-F43</f>
        <v>1.8746024254127538E-2</v>
      </c>
      <c r="H43" s="58">
        <f>G43/5</f>
        <v>3.7492048508255076E-3</v>
      </c>
    </row>
    <row r="44" spans="1:20" x14ac:dyDescent="0.15">
      <c r="A44" s="54"/>
      <c r="B44" s="55"/>
      <c r="C44" s="55">
        <v>25</v>
      </c>
      <c r="D44" s="55">
        <v>90739</v>
      </c>
      <c r="E44" s="56">
        <f t="shared" ref="E44:E46" si="2">D44/D43-1</f>
        <v>0.17238394253007217</v>
      </c>
      <c r="F44" s="56">
        <f t="shared" si="1"/>
        <v>6.4360418342719231E-2</v>
      </c>
      <c r="G44" s="57">
        <f>F43-F44</f>
        <v>1.1094702656802721E-2</v>
      </c>
      <c r="H44" s="58">
        <f t="shared" ref="H44:H46" si="3">G44/5</f>
        <v>2.2189405313605441E-3</v>
      </c>
    </row>
    <row r="45" spans="1:20" x14ac:dyDescent="0.15">
      <c r="A45" s="54"/>
      <c r="B45" s="55"/>
      <c r="C45" s="55">
        <v>30</v>
      </c>
      <c r="D45" s="55">
        <v>102298</v>
      </c>
      <c r="E45" s="56">
        <f t="shared" si="2"/>
        <v>0.12738734171635135</v>
      </c>
      <c r="F45" s="56">
        <f t="shared" si="1"/>
        <v>5.7088115114665001E-2</v>
      </c>
      <c r="G45" s="57">
        <f>F44-F45</f>
        <v>7.2723032280542291E-3</v>
      </c>
      <c r="H45" s="58">
        <f t="shared" si="3"/>
        <v>1.4544606456108459E-3</v>
      </c>
    </row>
    <row r="46" spans="1:20" ht="15" thickBot="1" x14ac:dyDescent="0.2">
      <c r="A46" s="60"/>
      <c r="B46" s="61"/>
      <c r="C46" s="61">
        <v>35</v>
      </c>
      <c r="D46" s="61">
        <v>112310</v>
      </c>
      <c r="E46" s="62">
        <f t="shared" si="2"/>
        <v>9.7870926117812562E-2</v>
      </c>
      <c r="F46" s="62">
        <f t="shared" si="1"/>
        <v>5.19989315288042E-2</v>
      </c>
      <c r="G46" s="63">
        <f>F45-F46</f>
        <v>5.0891835858608014E-3</v>
      </c>
      <c r="H46" s="58">
        <f t="shared" si="3"/>
        <v>1.0178367171721602E-3</v>
      </c>
    </row>
    <row r="47" spans="1:20" x14ac:dyDescent="0.15">
      <c r="A47" s="48">
        <v>15</v>
      </c>
      <c r="B47" s="49">
        <v>0.8</v>
      </c>
      <c r="C47" s="50">
        <v>15</v>
      </c>
      <c r="D47" s="50">
        <v>46217</v>
      </c>
      <c r="E47" s="50"/>
      <c r="F47" s="51">
        <f>$A$47*365*$B$47/D47</f>
        <v>9.4770322608563953E-2</v>
      </c>
      <c r="G47" s="52"/>
      <c r="H47" s="47"/>
    </row>
    <row r="48" spans="1:20" x14ac:dyDescent="0.15">
      <c r="A48" s="54"/>
      <c r="B48" s="55"/>
      <c r="C48" s="55">
        <v>20</v>
      </c>
      <c r="D48" s="55">
        <v>57699</v>
      </c>
      <c r="E48" s="56">
        <f>D48/D47-1</f>
        <v>0.24843672241815784</v>
      </c>
      <c r="F48" s="56">
        <f t="shared" ref="F48:F51" si="4">$A$47*365*$B$47/D48</f>
        <v>7.5911194301461024E-2</v>
      </c>
      <c r="G48" s="57">
        <f>F47-F48</f>
        <v>1.8859128307102929E-2</v>
      </c>
      <c r="H48" s="58">
        <f>G48/5</f>
        <v>3.7718256614205858E-3</v>
      </c>
    </row>
    <row r="49" spans="1:20" x14ac:dyDescent="0.15">
      <c r="A49" s="54"/>
      <c r="B49" s="55"/>
      <c r="C49" s="55">
        <v>25</v>
      </c>
      <c r="D49" s="55">
        <v>67645</v>
      </c>
      <c r="E49" s="56">
        <f t="shared" ref="E49:E51" si="5">D49/D48-1</f>
        <v>0.17237733756217621</v>
      </c>
      <c r="F49" s="56">
        <f t="shared" si="4"/>
        <v>6.4749796732944051E-2</v>
      </c>
      <c r="G49" s="57">
        <f>F48-F49</f>
        <v>1.1161397568516973E-2</v>
      </c>
      <c r="H49" s="58">
        <f t="shared" ref="H49:H51" si="6">G49/5</f>
        <v>2.2322795137033947E-3</v>
      </c>
    </row>
    <row r="50" spans="1:20" x14ac:dyDescent="0.15">
      <c r="A50" s="54"/>
      <c r="B50" s="55"/>
      <c r="C50" s="55">
        <v>30</v>
      </c>
      <c r="D50" s="55">
        <v>76262</v>
      </c>
      <c r="E50" s="56">
        <f t="shared" si="5"/>
        <v>0.1273856160839677</v>
      </c>
      <c r="F50" s="56">
        <f t="shared" si="4"/>
        <v>5.7433584222810835E-2</v>
      </c>
      <c r="G50" s="57">
        <f>F49-F50</f>
        <v>7.3162125101332159E-3</v>
      </c>
      <c r="H50" s="58">
        <f t="shared" si="6"/>
        <v>1.4632425020266431E-3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9.899999999999999" customHeight="1" thickBot="1" x14ac:dyDescent="0.2">
      <c r="A51" s="60"/>
      <c r="B51" s="61"/>
      <c r="C51" s="61">
        <v>35</v>
      </c>
      <c r="D51" s="61">
        <v>83726</v>
      </c>
      <c r="E51" s="62">
        <f t="shared" si="5"/>
        <v>9.7873121607091385E-2</v>
      </c>
      <c r="F51" s="62">
        <f t="shared" si="4"/>
        <v>5.231349879368416E-2</v>
      </c>
      <c r="G51" s="63">
        <f>F50-F51</f>
        <v>5.1200854291266751E-3</v>
      </c>
      <c r="H51" s="58">
        <f t="shared" si="6"/>
        <v>1.024017085825335E-3</v>
      </c>
    </row>
    <row r="52" spans="1:20" x14ac:dyDescent="0.15">
      <c r="A52" s="48">
        <v>10</v>
      </c>
      <c r="B52" s="49">
        <v>0.8</v>
      </c>
      <c r="C52" s="50">
        <v>15</v>
      </c>
      <c r="D52" s="50">
        <v>30438</v>
      </c>
      <c r="E52" s="50"/>
      <c r="F52" s="51">
        <f>$A$52*365*$B$52/D52</f>
        <v>9.5932715684341946E-2</v>
      </c>
      <c r="G52" s="52"/>
      <c r="H52" s="47"/>
    </row>
    <row r="53" spans="1:20" x14ac:dyDescent="0.15">
      <c r="A53" s="54"/>
      <c r="B53" s="55"/>
      <c r="C53" s="55">
        <v>20</v>
      </c>
      <c r="D53" s="55">
        <v>38000</v>
      </c>
      <c r="E53" s="56">
        <f>D53/D52-1</f>
        <v>0.24843945068664164</v>
      </c>
      <c r="F53" s="56">
        <f t="shared" ref="F53:F56" si="7">$A$52*365*$B$52/D53</f>
        <v>7.6842105263157892E-2</v>
      </c>
      <c r="G53" s="57">
        <f>F52-F53</f>
        <v>1.9090610421184054E-2</v>
      </c>
      <c r="H53" s="58">
        <f>G53/5</f>
        <v>3.8181220842368109E-3</v>
      </c>
    </row>
    <row r="54" spans="1:20" x14ac:dyDescent="0.15">
      <c r="A54" s="54"/>
      <c r="B54" s="55"/>
      <c r="C54" s="55">
        <v>25</v>
      </c>
      <c r="D54" s="55">
        <v>44551</v>
      </c>
      <c r="E54" s="56">
        <f t="shared" ref="E54:E56" si="8">D54/D53-1</f>
        <v>0.17239473684210527</v>
      </c>
      <c r="F54" s="56">
        <f t="shared" si="7"/>
        <v>6.5542860990774623E-2</v>
      </c>
      <c r="G54" s="57">
        <f>F53-F54</f>
        <v>1.1299244272383269E-2</v>
      </c>
      <c r="H54" s="58">
        <f t="shared" ref="H54:H56" si="9">G54/5</f>
        <v>2.2598488544766536E-3</v>
      </c>
    </row>
    <row r="55" spans="1:20" x14ac:dyDescent="0.15">
      <c r="A55" s="54"/>
      <c r="B55" s="55"/>
      <c r="C55" s="55">
        <v>30</v>
      </c>
      <c r="D55" s="55">
        <v>50225</v>
      </c>
      <c r="E55" s="56">
        <f t="shared" si="8"/>
        <v>0.12735965522659431</v>
      </c>
      <c r="F55" s="56">
        <f t="shared" si="7"/>
        <v>5.8138377302140366E-2</v>
      </c>
      <c r="G55" s="57">
        <f>F54-F55</f>
        <v>7.4044836886342572E-3</v>
      </c>
      <c r="H55" s="58">
        <f t="shared" si="9"/>
        <v>1.4808967377268514E-3</v>
      </c>
    </row>
    <row r="56" spans="1:20" ht="15" thickBot="1" x14ac:dyDescent="0.2">
      <c r="A56" s="60"/>
      <c r="B56" s="61"/>
      <c r="C56" s="61">
        <v>35</v>
      </c>
      <c r="D56" s="61">
        <v>55141</v>
      </c>
      <c r="E56" s="62">
        <f t="shared" si="8"/>
        <v>9.7879542060726799E-2</v>
      </c>
      <c r="F56" s="62">
        <f t="shared" si="7"/>
        <v>5.2955151339293807E-2</v>
      </c>
      <c r="G56" s="63">
        <f>F55-F56</f>
        <v>5.1832259628465591E-3</v>
      </c>
      <c r="H56" s="58">
        <f t="shared" si="9"/>
        <v>1.0366451925693117E-3</v>
      </c>
    </row>
    <row r="57" spans="1:20" x14ac:dyDescent="0.15">
      <c r="A57" s="48">
        <v>6</v>
      </c>
      <c r="B57" s="49">
        <v>0.8</v>
      </c>
      <c r="C57" s="50">
        <v>15</v>
      </c>
      <c r="D57" s="50">
        <v>18086</v>
      </c>
      <c r="E57" s="50"/>
      <c r="F57" s="51">
        <f>$A$57*365*$B$57/D57</f>
        <v>9.6870507574919829E-2</v>
      </c>
      <c r="G57" s="52"/>
      <c r="H57" s="47"/>
    </row>
    <row r="58" spans="1:20" x14ac:dyDescent="0.15">
      <c r="A58" s="54"/>
      <c r="B58" s="55"/>
      <c r="C58" s="55">
        <v>20</v>
      </c>
      <c r="D58" s="55">
        <v>22579</v>
      </c>
      <c r="E58" s="56">
        <f>D58/D57-1</f>
        <v>0.24842419551033945</v>
      </c>
      <c r="F58" s="56">
        <f t="shared" ref="F58:F61" si="10">$A$57*365*$B$57/D58</f>
        <v>7.7594224722086894E-2</v>
      </c>
      <c r="G58" s="57">
        <f>F57-F58</f>
        <v>1.9276282852832935E-2</v>
      </c>
      <c r="H58" s="58">
        <f>G58/5</f>
        <v>3.8552565705665871E-3</v>
      </c>
    </row>
    <row r="59" spans="1:20" x14ac:dyDescent="0.15">
      <c r="A59" s="54"/>
      <c r="B59" s="55"/>
      <c r="C59" s="55">
        <v>25</v>
      </c>
      <c r="D59" s="55">
        <v>26472</v>
      </c>
      <c r="E59" s="56">
        <f t="shared" ref="E59:E61" si="11">D59/D58-1</f>
        <v>0.17241684751317599</v>
      </c>
      <c r="F59" s="56">
        <f t="shared" si="10"/>
        <v>6.6183136899365363E-2</v>
      </c>
      <c r="G59" s="57">
        <f>F58-F59</f>
        <v>1.141108782272153E-2</v>
      </c>
      <c r="H59" s="58">
        <f t="shared" ref="H59:H61" si="12">G59/5</f>
        <v>2.2822175645443058E-3</v>
      </c>
    </row>
    <row r="60" spans="1:20" x14ac:dyDescent="0.15">
      <c r="A60" s="54"/>
      <c r="B60" s="55"/>
      <c r="C60" s="55">
        <v>30</v>
      </c>
      <c r="D60" s="55">
        <v>29843</v>
      </c>
      <c r="E60" s="56">
        <f t="shared" si="11"/>
        <v>0.12734209731036561</v>
      </c>
      <c r="F60" s="56">
        <f t="shared" si="10"/>
        <v>5.8707234527359847E-2</v>
      </c>
      <c r="G60" s="57">
        <f>F59-F60</f>
        <v>7.4759023720055162E-3</v>
      </c>
      <c r="H60" s="58">
        <f t="shared" si="12"/>
        <v>1.4951804744011033E-3</v>
      </c>
    </row>
    <row r="61" spans="1:20" ht="15" thickBot="1" x14ac:dyDescent="0.2">
      <c r="A61" s="60"/>
      <c r="B61" s="61"/>
      <c r="C61" s="61">
        <v>35</v>
      </c>
      <c r="D61" s="61">
        <v>32764</v>
      </c>
      <c r="E61" s="62">
        <f t="shared" si="11"/>
        <v>9.7878899574439515E-2</v>
      </c>
      <c r="F61" s="62">
        <f t="shared" si="10"/>
        <v>5.3473324380417533E-2</v>
      </c>
      <c r="G61" s="63">
        <f>F60-F61</f>
        <v>5.2339101469423138E-3</v>
      </c>
      <c r="H61" s="58">
        <f t="shared" si="12"/>
        <v>1.0467820293884628E-3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ht="19.149999999999999" customHeight="1" x14ac:dyDescent="0.15">
      <c r="A62" s="48">
        <v>3</v>
      </c>
      <c r="B62" s="49">
        <v>0.75</v>
      </c>
      <c r="C62" s="50">
        <v>15</v>
      </c>
      <c r="D62" s="50">
        <v>8619</v>
      </c>
      <c r="E62" s="50"/>
      <c r="F62" s="51">
        <f>$A$62*365*$B$62/D62</f>
        <v>9.5283675600417686E-2</v>
      </c>
      <c r="G62" s="52"/>
      <c r="H62" s="47"/>
    </row>
    <row r="63" spans="1:20" x14ac:dyDescent="0.15">
      <c r="A63" s="54"/>
      <c r="B63" s="55"/>
      <c r="C63" s="55">
        <v>20</v>
      </c>
      <c r="D63" s="55">
        <v>10760</v>
      </c>
      <c r="E63" s="56">
        <f>D63/D62-1</f>
        <v>0.24840468731871446</v>
      </c>
      <c r="F63" s="56">
        <f t="shared" ref="F63:F66" si="13">$A$62*365*$B$62/D63</f>
        <v>7.6324349442379189E-2</v>
      </c>
      <c r="G63" s="57">
        <f>F62-F63</f>
        <v>1.8959326158038498E-2</v>
      </c>
      <c r="H63" s="58">
        <f>G63/5</f>
        <v>3.7918652316076993E-3</v>
      </c>
    </row>
    <row r="64" spans="1:20" x14ac:dyDescent="0.15">
      <c r="A64" s="54"/>
      <c r="B64" s="55"/>
      <c r="C64" s="55">
        <v>25</v>
      </c>
      <c r="D64" s="55">
        <v>12615</v>
      </c>
      <c r="E64" s="56">
        <f t="shared" ref="E64:E66" si="14">D64/D63-1</f>
        <v>0.17239776951672869</v>
      </c>
      <c r="F64" s="56">
        <f t="shared" si="13"/>
        <v>6.5101070154577889E-2</v>
      </c>
      <c r="G64" s="57">
        <f>F63-F64</f>
        <v>1.1223279287801299E-2</v>
      </c>
      <c r="H64" s="58">
        <f t="shared" ref="H64:H66" si="15">G64/5</f>
        <v>2.2446558575602597E-3</v>
      </c>
    </row>
    <row r="65" spans="1:20" x14ac:dyDescent="0.15">
      <c r="A65" s="54"/>
      <c r="B65" s="55"/>
      <c r="C65" s="55">
        <v>30</v>
      </c>
      <c r="D65" s="55">
        <v>14222</v>
      </c>
      <c r="E65" s="56">
        <f t="shared" si="14"/>
        <v>0.12738803012286959</v>
      </c>
      <c r="F65" s="56">
        <f t="shared" si="13"/>
        <v>5.774504289129518E-2</v>
      </c>
      <c r="G65" s="57">
        <f>F64-F65</f>
        <v>7.3560272632827092E-3</v>
      </c>
      <c r="H65" s="58">
        <f t="shared" si="15"/>
        <v>1.4712054526565418E-3</v>
      </c>
    </row>
    <row r="66" spans="1:20" ht="15" thickBot="1" x14ac:dyDescent="0.2">
      <c r="A66" s="60"/>
      <c r="B66" s="61"/>
      <c r="C66" s="61">
        <v>35</v>
      </c>
      <c r="D66" s="61">
        <v>15614</v>
      </c>
      <c r="E66" s="62">
        <f t="shared" si="14"/>
        <v>9.7876529320770622E-2</v>
      </c>
      <c r="F66" s="62">
        <f t="shared" si="13"/>
        <v>5.2597028307928784E-2</v>
      </c>
      <c r="G66" s="63">
        <f>F65-F66</f>
        <v>5.1480145833663962E-3</v>
      </c>
      <c r="H66" s="58">
        <f t="shared" si="15"/>
        <v>1.0296029166732793E-3</v>
      </c>
    </row>
    <row r="67" spans="1:20" x14ac:dyDescent="0.15">
      <c r="A67" s="48">
        <v>2</v>
      </c>
      <c r="B67" s="49">
        <v>0.75</v>
      </c>
      <c r="C67" s="50">
        <v>15</v>
      </c>
      <c r="D67" s="50">
        <v>5825</v>
      </c>
      <c r="E67" s="50"/>
      <c r="F67" s="51">
        <f>$A$67*365*$B$67/D67</f>
        <v>9.3991416309012879E-2</v>
      </c>
      <c r="G67" s="52"/>
      <c r="H67" s="47"/>
    </row>
    <row r="68" spans="1:20" x14ac:dyDescent="0.15">
      <c r="A68" s="54"/>
      <c r="B68" s="55"/>
      <c r="C68" s="55">
        <v>20</v>
      </c>
      <c r="D68" s="55">
        <v>7272</v>
      </c>
      <c r="E68" s="56">
        <f>D68/D67-1</f>
        <v>0.24841201716738204</v>
      </c>
      <c r="F68" s="56">
        <f t="shared" ref="F68:F71" si="16">$A$67*365*$B$67/D68</f>
        <v>7.5288778877887791E-2</v>
      </c>
      <c r="G68" s="57">
        <f>F67-F68</f>
        <v>1.8702637431125088E-2</v>
      </c>
      <c r="H68" s="58">
        <f>G68/5</f>
        <v>3.7405274862250177E-3</v>
      </c>
    </row>
    <row r="69" spans="1:20" x14ac:dyDescent="0.15">
      <c r="A69" s="54"/>
      <c r="B69" s="55"/>
      <c r="C69" s="55">
        <v>25</v>
      </c>
      <c r="D69" s="55">
        <v>8525</v>
      </c>
      <c r="E69" s="56">
        <f t="shared" ref="E69:E71" si="17">D69/D68-1</f>
        <v>0.1723047304730474</v>
      </c>
      <c r="F69" s="56">
        <f t="shared" si="16"/>
        <v>6.4222873900293256E-2</v>
      </c>
      <c r="G69" s="57">
        <f>F68-F69</f>
        <v>1.1065904977594535E-2</v>
      </c>
      <c r="H69" s="58">
        <f t="shared" ref="H69:H71" si="18">G69/5</f>
        <v>2.2131809955189068E-3</v>
      </c>
    </row>
    <row r="70" spans="1:20" x14ac:dyDescent="0.15">
      <c r="A70" s="54"/>
      <c r="B70" s="55"/>
      <c r="C70" s="55">
        <v>30</v>
      </c>
      <c r="D70" s="55">
        <v>9611</v>
      </c>
      <c r="E70" s="56">
        <f t="shared" si="17"/>
        <v>0.12739002932551324</v>
      </c>
      <c r="F70" s="56">
        <f t="shared" si="16"/>
        <v>5.6965976485277285E-2</v>
      </c>
      <c r="G70" s="57">
        <f>F69-F70</f>
        <v>7.2568974150159712E-3</v>
      </c>
      <c r="H70" s="58">
        <f t="shared" si="18"/>
        <v>1.4513794830031943E-3</v>
      </c>
    </row>
    <row r="71" spans="1:20" ht="15" thickBot="1" x14ac:dyDescent="0.2">
      <c r="A71" s="60"/>
      <c r="B71" s="61"/>
      <c r="C71" s="61">
        <v>35</v>
      </c>
      <c r="D71" s="61">
        <v>10552</v>
      </c>
      <c r="E71" s="62">
        <f t="shared" si="17"/>
        <v>9.7908646342732331E-2</v>
      </c>
      <c r="F71" s="62">
        <f t="shared" si="16"/>
        <v>5.188589840788476E-2</v>
      </c>
      <c r="G71" s="63">
        <f>F70-F71</f>
        <v>5.0800780773925247E-3</v>
      </c>
      <c r="H71" s="58">
        <f t="shared" si="18"/>
        <v>1.0160156154785049E-3</v>
      </c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ht="19.149999999999999" customHeight="1" x14ac:dyDescent="0.15">
      <c r="A72" s="48">
        <v>1</v>
      </c>
      <c r="B72" s="49">
        <v>0.78</v>
      </c>
      <c r="C72" s="50">
        <v>15</v>
      </c>
      <c r="D72" s="50">
        <v>2776</v>
      </c>
      <c r="E72" s="50"/>
      <c r="F72" s="51">
        <f>$A$72*365*$B$72/D72</f>
        <v>0.10255763688760806</v>
      </c>
      <c r="G72" s="52"/>
      <c r="H72" s="47"/>
    </row>
    <row r="73" spans="1:20" x14ac:dyDescent="0.15">
      <c r="A73" s="54"/>
      <c r="B73" s="55"/>
      <c r="C73" s="55">
        <v>20</v>
      </c>
      <c r="D73" s="55">
        <v>3466</v>
      </c>
      <c r="E73" s="56">
        <f>D73/D72-1</f>
        <v>0.24855907780979836</v>
      </c>
      <c r="F73" s="56">
        <f t="shared" ref="F73:F76" si="19">$A$72*365*$B$72/D73</f>
        <v>8.2140796306982108E-2</v>
      </c>
      <c r="G73" s="57">
        <f>F72-F73</f>
        <v>2.0416840580625956E-2</v>
      </c>
      <c r="H73" s="58">
        <f>G73/5</f>
        <v>4.0833681161251915E-3</v>
      </c>
    </row>
    <row r="74" spans="1:20" x14ac:dyDescent="0.15">
      <c r="A74" s="54"/>
      <c r="B74" s="55"/>
      <c r="C74" s="55">
        <v>25</v>
      </c>
      <c r="D74" s="55">
        <v>4063</v>
      </c>
      <c r="E74" s="56">
        <f t="shared" ref="E74:E76" si="20">D74/D73-1</f>
        <v>0.17224466243508374</v>
      </c>
      <c r="F74" s="56">
        <f t="shared" si="19"/>
        <v>7.0071375830666999E-2</v>
      </c>
      <c r="G74" s="57">
        <f>F73-F74</f>
        <v>1.206942047631511E-2</v>
      </c>
      <c r="H74" s="58">
        <f t="shared" ref="H74:H76" si="21">G74/5</f>
        <v>2.4138840952630221E-3</v>
      </c>
    </row>
    <row r="75" spans="1:20" x14ac:dyDescent="0.15">
      <c r="A75" s="54"/>
      <c r="B75" s="55"/>
      <c r="C75" s="55">
        <v>30</v>
      </c>
      <c r="D75" s="55">
        <v>4580</v>
      </c>
      <c r="E75" s="56">
        <f t="shared" si="20"/>
        <v>0.12724587743047011</v>
      </c>
      <c r="F75" s="56">
        <f t="shared" si="19"/>
        <v>6.2161572052401741E-2</v>
      </c>
      <c r="G75" s="57">
        <f>F74-F75</f>
        <v>7.9098037782652578E-3</v>
      </c>
      <c r="H75" s="58">
        <f t="shared" si="21"/>
        <v>1.5819607556530515E-3</v>
      </c>
    </row>
    <row r="76" spans="1:20" ht="15" thickBot="1" x14ac:dyDescent="0.2">
      <c r="A76" s="60"/>
      <c r="B76" s="61"/>
      <c r="C76" s="61">
        <v>35</v>
      </c>
      <c r="D76" s="61">
        <v>5029</v>
      </c>
      <c r="E76" s="62">
        <f t="shared" si="20"/>
        <v>9.8034934497816639E-2</v>
      </c>
      <c r="F76" s="62">
        <f t="shared" si="19"/>
        <v>5.6611652415987271E-2</v>
      </c>
      <c r="G76" s="63">
        <f>F75-F76</f>
        <v>5.5499196364144701E-3</v>
      </c>
      <c r="H76" s="58">
        <f t="shared" si="21"/>
        <v>1.1099839272828941E-3</v>
      </c>
    </row>
  </sheetData>
  <sheetProtection password="CEE9" sheet="1" objects="1" scenarios="1" formatCells="0" formatColumns="0" formatRows="0"/>
  <mergeCells count="11">
    <mergeCell ref="E7:E9"/>
    <mergeCell ref="A2:D2"/>
    <mergeCell ref="F7:F9"/>
    <mergeCell ref="Q21:T28"/>
    <mergeCell ref="C28:D28"/>
    <mergeCell ref="A13:F13"/>
    <mergeCell ref="G31:J38"/>
    <mergeCell ref="G20:J28"/>
    <mergeCell ref="Q31:T38"/>
    <mergeCell ref="G7:G9"/>
    <mergeCell ref="H7:H9"/>
  </mergeCells>
  <phoneticPr fontId="2" type="noConversion"/>
  <conditionalFormatting sqref="H7">
    <cfRule type="expression" dxfId="1" priority="1">
      <formula>"and(＞0.75,＜0.6）"</formula>
    </cfRule>
  </conditionalFormatting>
  <dataValidations disablePrompts="1"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zoomScale="80" zoomScaleNormal="80" workbookViewId="0">
      <selection activeCell="B20" sqref="B20"/>
    </sheetView>
  </sheetViews>
  <sheetFormatPr defaultColWidth="8.875" defaultRowHeight="13.5" x14ac:dyDescent="0.15"/>
  <cols>
    <col min="1" max="1" width="12.5" style="1" customWidth="1"/>
    <col min="2" max="6" width="21.5" style="1" customWidth="1"/>
    <col min="7" max="7" width="14.5" style="1" customWidth="1"/>
    <col min="8" max="16384" width="8.875" style="1"/>
  </cols>
  <sheetData>
    <row r="2" spans="1:8" s="42" customFormat="1" ht="24" thickBot="1" x14ac:dyDescent="0.2">
      <c r="A2" s="183" t="s">
        <v>38</v>
      </c>
      <c r="B2" s="184"/>
      <c r="C2" s="184"/>
      <c r="D2" s="184"/>
      <c r="E2" s="69">
        <f>ROUND(IF(F4=0,E7*F7+E12*F12,IF(F7=0,E4*F4+E12*F12,E4*F4+E7*F7)),0)</f>
        <v>34707</v>
      </c>
      <c r="F2" s="95">
        <f>ROUND(IF(F4=0,E7/E12-1,IF(F7=0,E4/E12-1,E4/E7)),3)</f>
        <v>0.23499999999999999</v>
      </c>
      <c r="G2" s="70" t="s">
        <v>39</v>
      </c>
    </row>
    <row r="3" spans="1:8" s="123" customFormat="1" ht="18.75" x14ac:dyDescent="0.15">
      <c r="A3" s="133" t="s">
        <v>62</v>
      </c>
      <c r="B3" s="120" t="s">
        <v>53</v>
      </c>
      <c r="C3" s="120" t="s">
        <v>54</v>
      </c>
      <c r="D3" s="124" t="s">
        <v>57</v>
      </c>
      <c r="E3" s="120" t="s">
        <v>55</v>
      </c>
      <c r="F3" s="122" t="s">
        <v>68</v>
      </c>
      <c r="G3" s="125"/>
    </row>
    <row r="4" spans="1:8" s="42" customFormat="1" ht="21" thickBot="1" x14ac:dyDescent="0.3">
      <c r="A4" s="102"/>
      <c r="B4" s="44">
        <v>25000</v>
      </c>
      <c r="C4" s="44">
        <v>4500</v>
      </c>
      <c r="D4" s="44">
        <v>1.3</v>
      </c>
      <c r="E4" s="97">
        <f>ROUND((B4+C4)*D4,0)</f>
        <v>38350</v>
      </c>
      <c r="F4" s="84">
        <v>0.5</v>
      </c>
      <c r="G4" s="70"/>
    </row>
    <row r="5" spans="1:8" s="42" customFormat="1" ht="15.75" thickBot="1" x14ac:dyDescent="0.2">
      <c r="A5" s="103" t="s">
        <v>56</v>
      </c>
      <c r="B5" s="104" t="s">
        <v>50</v>
      </c>
      <c r="C5" s="105"/>
      <c r="D5" s="105"/>
      <c r="E5" s="106" t="s">
        <v>59</v>
      </c>
      <c r="F5" s="107"/>
      <c r="G5" s="70"/>
    </row>
    <row r="6" spans="1:8" s="123" customFormat="1" ht="19.5" thickBot="1" x14ac:dyDescent="0.2">
      <c r="A6" s="133" t="s">
        <v>63</v>
      </c>
      <c r="B6" s="120" t="s">
        <v>64</v>
      </c>
      <c r="C6" s="120" t="s">
        <v>65</v>
      </c>
      <c r="D6" s="120" t="s">
        <v>66</v>
      </c>
      <c r="E6" s="121" t="s">
        <v>67</v>
      </c>
      <c r="F6" s="122" t="s">
        <v>68</v>
      </c>
    </row>
    <row r="7" spans="1:8" s="42" customFormat="1" ht="20.45" customHeight="1" x14ac:dyDescent="0.15">
      <c r="A7" s="102" t="s">
        <v>20</v>
      </c>
      <c r="B7" s="44"/>
      <c r="C7" s="44">
        <v>40000</v>
      </c>
      <c r="D7" s="44">
        <v>1</v>
      </c>
      <c r="E7" s="181">
        <f>ROUND((C7*D7+C8*D8+C9*D9)/3,0)</f>
        <v>45000</v>
      </c>
      <c r="F7" s="192">
        <v>0</v>
      </c>
      <c r="G7" s="201" t="str">
        <f>IF(OR(H7&gt;0.75,H7&lt;0.6),"租售比异常，注意权重计取","")</f>
        <v>租售比异常，注意权重计取</v>
      </c>
      <c r="H7" s="178">
        <f>E7/10000/A12</f>
        <v>0.9</v>
      </c>
    </row>
    <row r="8" spans="1:8" s="42" customFormat="1" ht="20.25" x14ac:dyDescent="0.15">
      <c r="A8" s="102" t="s">
        <v>21</v>
      </c>
      <c r="B8" s="44"/>
      <c r="C8" s="44">
        <v>50000</v>
      </c>
      <c r="D8" s="44">
        <v>1</v>
      </c>
      <c r="E8" s="181"/>
      <c r="F8" s="192"/>
      <c r="G8" s="202"/>
      <c r="H8" s="179"/>
    </row>
    <row r="9" spans="1:8" s="42" customFormat="1" ht="21" thickBot="1" x14ac:dyDescent="0.2">
      <c r="A9" s="108" t="s">
        <v>22</v>
      </c>
      <c r="B9" s="85"/>
      <c r="C9" s="44">
        <v>45000</v>
      </c>
      <c r="D9" s="85">
        <v>1</v>
      </c>
      <c r="E9" s="182"/>
      <c r="F9" s="193"/>
      <c r="G9" s="203"/>
      <c r="H9" s="180"/>
    </row>
    <row r="10" spans="1:8" s="123" customFormat="1" ht="18.75" x14ac:dyDescent="0.15">
      <c r="A10" s="133" t="s">
        <v>69</v>
      </c>
      <c r="B10" s="126"/>
      <c r="C10" s="126"/>
      <c r="D10" s="126"/>
      <c r="E10" s="134"/>
      <c r="F10" s="128"/>
      <c r="G10" s="135"/>
      <c r="H10" s="135"/>
    </row>
    <row r="11" spans="1:8" s="123" customFormat="1" ht="18.75" x14ac:dyDescent="0.15">
      <c r="A11" s="129" t="s">
        <v>70</v>
      </c>
      <c r="B11" s="130" t="s">
        <v>71</v>
      </c>
      <c r="C11" s="130" t="s">
        <v>72</v>
      </c>
      <c r="D11" s="130" t="s">
        <v>73</v>
      </c>
      <c r="E11" s="130" t="s">
        <v>74</v>
      </c>
      <c r="F11" s="131" t="s">
        <v>68</v>
      </c>
      <c r="G11" s="135"/>
      <c r="H11" s="135"/>
    </row>
    <row r="12" spans="1:8" s="45" customFormat="1" ht="20.45" x14ac:dyDescent="0.25">
      <c r="A12" s="113">
        <v>5</v>
      </c>
      <c r="B12" s="110">
        <v>0.8</v>
      </c>
      <c r="C12" s="111">
        <v>38</v>
      </c>
      <c r="D12" s="112">
        <v>4.7E-2</v>
      </c>
      <c r="E12" s="97">
        <f>ROUND(A12*365*B12/D12,0)</f>
        <v>31064</v>
      </c>
      <c r="F12" s="109">
        <f>1-F4-F7</f>
        <v>0.5</v>
      </c>
      <c r="G12" s="1"/>
      <c r="H12" s="1"/>
    </row>
    <row r="13" spans="1:8" ht="15.75" thickBot="1" x14ac:dyDescent="0.2">
      <c r="A13" s="197" t="s">
        <v>58</v>
      </c>
      <c r="B13" s="198"/>
      <c r="C13" s="198"/>
      <c r="D13" s="198"/>
      <c r="E13" s="198"/>
      <c r="F13" s="199"/>
    </row>
    <row r="15" spans="1:8" s="26" customFormat="1" ht="21" thickBot="1" x14ac:dyDescent="0.2">
      <c r="A15" s="25" t="s">
        <v>15</v>
      </c>
    </row>
    <row r="16" spans="1:8" ht="14.25" thickBot="1" x14ac:dyDescent="0.2">
      <c r="A16" s="143" t="s">
        <v>86</v>
      </c>
    </row>
    <row r="17" spans="1:22" s="140" customFormat="1" ht="16.5" thickBot="1" x14ac:dyDescent="0.2">
      <c r="A17" s="138" t="s">
        <v>83</v>
      </c>
      <c r="B17" s="142">
        <v>5.5E-2</v>
      </c>
      <c r="C17" s="138" t="s">
        <v>84</v>
      </c>
      <c r="D17" s="137">
        <v>0.03</v>
      </c>
      <c r="E17" s="139" t="s">
        <v>85</v>
      </c>
      <c r="F17" s="137">
        <v>0.1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9" spans="1:22" x14ac:dyDescent="0.15">
      <c r="A19" s="9" t="s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22" ht="21" x14ac:dyDescent="0.15">
      <c r="A20" s="19" t="s">
        <v>16</v>
      </c>
      <c r="B20" s="20">
        <v>20</v>
      </c>
      <c r="C20" s="20">
        <v>25</v>
      </c>
      <c r="D20" s="20">
        <v>30</v>
      </c>
      <c r="E20" s="20">
        <v>35</v>
      </c>
      <c r="F20" s="20">
        <v>40</v>
      </c>
      <c r="G20" s="20">
        <v>45</v>
      </c>
      <c r="H20" s="200" t="s">
        <v>11</v>
      </c>
      <c r="I20" s="200"/>
      <c r="J20" s="200"/>
      <c r="K20" s="200"/>
      <c r="L20" s="9" t="s">
        <v>8</v>
      </c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x14ac:dyDescent="0.15">
      <c r="A21" s="20">
        <v>12</v>
      </c>
      <c r="B21" s="27">
        <v>7.2265302755320907E-2</v>
      </c>
      <c r="C21" s="72">
        <v>6.1055933089388392E-2</v>
      </c>
      <c r="D21" s="28">
        <v>5.3671537542505282E-2</v>
      </c>
      <c r="E21" s="22">
        <v>4.8471434499930834E-2</v>
      </c>
      <c r="F21" s="23">
        <v>4.4635805457185804E-2</v>
      </c>
      <c r="G21" s="23">
        <v>4.1707830930927357E-2</v>
      </c>
      <c r="H21" s="200"/>
      <c r="I21" s="200"/>
      <c r="J21" s="200"/>
      <c r="K21" s="200"/>
      <c r="L21" s="19" t="s">
        <v>16</v>
      </c>
      <c r="M21" s="20">
        <v>20</v>
      </c>
      <c r="N21" s="20">
        <v>25</v>
      </c>
      <c r="O21" s="20">
        <v>30</v>
      </c>
      <c r="P21" s="20">
        <v>35</v>
      </c>
      <c r="Q21" s="20">
        <v>40</v>
      </c>
      <c r="R21" s="20">
        <v>45</v>
      </c>
      <c r="S21" s="195" t="s">
        <v>19</v>
      </c>
      <c r="T21" s="196"/>
      <c r="U21" s="196"/>
      <c r="V21" s="196"/>
    </row>
    <row r="22" spans="1:22" x14ac:dyDescent="0.15">
      <c r="A22" s="20">
        <v>8</v>
      </c>
      <c r="B22" s="27">
        <v>7.3011408032505082E-2</v>
      </c>
      <c r="C22" s="72">
        <v>6.168633975019145E-2</v>
      </c>
      <c r="D22" s="28">
        <v>5.4225956962789292E-2</v>
      </c>
      <c r="E22" s="22">
        <v>4.897171967044716E-2</v>
      </c>
      <c r="F22" s="23">
        <v>4.5096525096525099E-2</v>
      </c>
      <c r="G22" s="23">
        <v>4.2138682444620823E-2</v>
      </c>
      <c r="H22" s="200"/>
      <c r="I22" s="200"/>
      <c r="J22" s="200"/>
      <c r="K22" s="200"/>
      <c r="L22" s="20">
        <v>12</v>
      </c>
      <c r="M22" s="20" t="s">
        <v>17</v>
      </c>
      <c r="N22" s="21">
        <v>2.241873933186503E-3</v>
      </c>
      <c r="O22" s="21">
        <v>1.4768791093766221E-3</v>
      </c>
      <c r="P22" s="21">
        <v>1.0400206085148897E-3</v>
      </c>
      <c r="Q22" s="21">
        <v>7.6712580854900597E-4</v>
      </c>
      <c r="R22" s="21">
        <v>1.3527207138006952E-3</v>
      </c>
      <c r="S22" s="195"/>
      <c r="T22" s="196"/>
      <c r="U22" s="196"/>
      <c r="V22" s="196"/>
    </row>
    <row r="23" spans="1:22" x14ac:dyDescent="0.15">
      <c r="A23" s="20">
        <v>5</v>
      </c>
      <c r="B23" s="27">
        <v>7.4394904458598726E-2</v>
      </c>
      <c r="C23" s="72">
        <v>6.2855174789047702E-2</v>
      </c>
      <c r="D23" s="28">
        <v>5.5252800484408116E-2</v>
      </c>
      <c r="E23" s="22">
        <v>4.9899176321815508E-2</v>
      </c>
      <c r="F23" s="23">
        <v>4.5950964655525131E-2</v>
      </c>
      <c r="G23" s="23">
        <v>4.2936125161745678E-2</v>
      </c>
      <c r="H23" s="200"/>
      <c r="I23" s="200"/>
      <c r="J23" s="200"/>
      <c r="K23" s="200"/>
      <c r="L23" s="20">
        <v>8</v>
      </c>
      <c r="M23" s="20" t="s">
        <v>17</v>
      </c>
      <c r="N23" s="21">
        <v>2.2650136564627264E-3</v>
      </c>
      <c r="O23" s="21">
        <v>1.4920765574804318E-3</v>
      </c>
      <c r="P23" s="21">
        <v>1.0508474584684264E-3</v>
      </c>
      <c r="Q23" s="21">
        <v>7.750389147844122E-4</v>
      </c>
      <c r="R23" s="21">
        <v>1.3666074451652674E-3</v>
      </c>
      <c r="S23" s="195"/>
      <c r="T23" s="196"/>
      <c r="U23" s="196"/>
      <c r="V23" s="196"/>
    </row>
    <row r="24" spans="1:22" x14ac:dyDescent="0.15">
      <c r="A24" s="20">
        <v>3</v>
      </c>
      <c r="B24" s="27">
        <v>7.2172422884260484E-2</v>
      </c>
      <c r="C24" s="72">
        <v>6.0977873477873479E-2</v>
      </c>
      <c r="D24" s="28">
        <v>5.3602897983160369E-2</v>
      </c>
      <c r="E24" s="22">
        <v>4.8411341664701721E-2</v>
      </c>
      <c r="F24" s="23">
        <v>4.4579850179133643E-2</v>
      </c>
      <c r="G24" s="23">
        <v>4.1656099416687804E-2</v>
      </c>
      <c r="H24" s="200"/>
      <c r="I24" s="200"/>
      <c r="J24" s="200"/>
      <c r="K24" s="200"/>
      <c r="L24" s="20">
        <v>5</v>
      </c>
      <c r="M24" s="20" t="s">
        <v>17</v>
      </c>
      <c r="N24" s="21">
        <v>2.3079459339102049E-3</v>
      </c>
      <c r="O24" s="21">
        <v>1.5204748609279172E-3</v>
      </c>
      <c r="P24" s="21">
        <v>1.0707248325185215E-3</v>
      </c>
      <c r="Q24" s="21">
        <v>7.8964233325807545E-4</v>
      </c>
      <c r="R24" s="21">
        <v>1.3926102320139661E-3</v>
      </c>
      <c r="S24" s="195"/>
      <c r="T24" s="196"/>
      <c r="U24" s="196"/>
      <c r="V24" s="196"/>
    </row>
    <row r="25" spans="1:22" x14ac:dyDescent="0.15">
      <c r="A25" s="20">
        <v>2</v>
      </c>
      <c r="B25" s="27">
        <v>7.281553398058252E-2</v>
      </c>
      <c r="C25" s="72">
        <v>6.1523766715361278E-2</v>
      </c>
      <c r="D25" s="28">
        <v>5.4079415250888975E-2</v>
      </c>
      <c r="E25" s="22">
        <v>4.8840321141837645E-2</v>
      </c>
      <c r="F25" s="23">
        <v>4.4976587529779018E-2</v>
      </c>
      <c r="G25" s="23">
        <v>4.2028095493974051E-2</v>
      </c>
      <c r="H25" s="200"/>
      <c r="I25" s="200"/>
      <c r="J25" s="200"/>
      <c r="K25" s="200"/>
      <c r="L25" s="20">
        <v>3</v>
      </c>
      <c r="M25" s="20" t="s">
        <v>17</v>
      </c>
      <c r="N25" s="21">
        <v>2.2389098812774012E-3</v>
      </c>
      <c r="O25" s="21">
        <v>1.4749950989426219E-3</v>
      </c>
      <c r="P25" s="21">
        <v>1.0383112636917296E-3</v>
      </c>
      <c r="Q25" s="21">
        <v>7.6629829711361561E-4</v>
      </c>
      <c r="R25" s="21">
        <v>1.3510484496027833E-3</v>
      </c>
      <c r="S25" s="195"/>
      <c r="T25" s="196"/>
      <c r="U25" s="196"/>
      <c r="V25" s="196"/>
    </row>
    <row r="26" spans="1:22" x14ac:dyDescent="0.15">
      <c r="A26" s="20">
        <v>1</v>
      </c>
      <c r="B26" s="27">
        <v>7.3673587081891576E-2</v>
      </c>
      <c r="C26" s="72">
        <v>6.2241169305724722E-2</v>
      </c>
      <c r="D26" s="28">
        <v>5.4710920770877941E-2</v>
      </c>
      <c r="E26" s="22">
        <v>4.9410172113711077E-2</v>
      </c>
      <c r="F26" s="23">
        <v>4.5503116651825465E-2</v>
      </c>
      <c r="G26" s="23">
        <v>4.2519554002329832E-2</v>
      </c>
      <c r="H26" s="200"/>
      <c r="I26" s="200"/>
      <c r="J26" s="200"/>
      <c r="K26" s="200"/>
      <c r="L26" s="20">
        <v>2</v>
      </c>
      <c r="M26" s="20" t="s">
        <v>17</v>
      </c>
      <c r="N26" s="21">
        <v>2.2583534530442482E-3</v>
      </c>
      <c r="O26" s="21">
        <v>1.4888702928944606E-3</v>
      </c>
      <c r="P26" s="21">
        <v>1.0478188218102659E-3</v>
      </c>
      <c r="Q26" s="21">
        <v>7.7274672241172543E-4</v>
      </c>
      <c r="R26" s="21">
        <v>1.3624451295727188E-3</v>
      </c>
      <c r="S26" s="195"/>
      <c r="T26" s="196"/>
      <c r="U26" s="196"/>
      <c r="V26" s="196"/>
    </row>
    <row r="27" spans="1:22" x14ac:dyDescent="0.15">
      <c r="A27" s="9"/>
      <c r="B27" s="31"/>
      <c r="C27" s="29"/>
      <c r="D27" s="30"/>
      <c r="E27" s="71"/>
      <c r="F27" s="194"/>
      <c r="G27" s="194"/>
      <c r="H27" s="200"/>
      <c r="I27" s="200"/>
      <c r="J27" s="200"/>
      <c r="K27" s="200"/>
      <c r="L27" s="20">
        <v>1</v>
      </c>
      <c r="M27" s="20" t="s">
        <v>17</v>
      </c>
      <c r="N27" s="21">
        <v>2.2864835552333707E-3</v>
      </c>
      <c r="O27" s="21">
        <v>1.5060497069693563E-3</v>
      </c>
      <c r="P27" s="21">
        <v>1.0601497314333727E-3</v>
      </c>
      <c r="Q27" s="21">
        <v>7.8141109237712253E-4</v>
      </c>
      <c r="R27" s="21">
        <v>1.3781236222762492E-3</v>
      </c>
      <c r="S27" s="195"/>
      <c r="T27" s="196"/>
      <c r="U27" s="196"/>
      <c r="V27" s="196"/>
    </row>
    <row r="29" spans="1:22" x14ac:dyDescent="0.15">
      <c r="A29" s="9" t="s">
        <v>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 t="s">
        <v>9</v>
      </c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1" x14ac:dyDescent="0.15">
      <c r="A30" s="19" t="s">
        <v>16</v>
      </c>
      <c r="B30" s="20">
        <v>20</v>
      </c>
      <c r="C30" s="20">
        <v>25</v>
      </c>
      <c r="D30" s="20">
        <v>30</v>
      </c>
      <c r="E30" s="20">
        <v>35</v>
      </c>
      <c r="F30" s="20">
        <v>40</v>
      </c>
      <c r="G30" s="20">
        <v>45</v>
      </c>
      <c r="H30" s="195" t="s">
        <v>10</v>
      </c>
      <c r="I30" s="196"/>
      <c r="J30" s="196"/>
      <c r="K30" s="196"/>
      <c r="L30" s="19" t="s">
        <v>16</v>
      </c>
      <c r="M30" s="20">
        <v>20</v>
      </c>
      <c r="N30" s="20">
        <v>25</v>
      </c>
      <c r="O30" s="20">
        <v>30</v>
      </c>
      <c r="P30" s="20">
        <v>35</v>
      </c>
      <c r="Q30" s="20">
        <v>40</v>
      </c>
      <c r="R30" s="20">
        <v>45</v>
      </c>
      <c r="S30" s="195" t="s">
        <v>18</v>
      </c>
      <c r="T30" s="196"/>
      <c r="U30" s="196"/>
      <c r="V30" s="196"/>
    </row>
    <row r="31" spans="1:22" x14ac:dyDescent="0.15">
      <c r="A31" s="20">
        <v>12</v>
      </c>
      <c r="B31" s="20" t="s">
        <v>17</v>
      </c>
      <c r="C31" s="21">
        <v>0.18359181653192547</v>
      </c>
      <c r="D31" s="21">
        <v>0.13758494511238895</v>
      </c>
      <c r="E31" s="21">
        <v>0.10728180620653749</v>
      </c>
      <c r="F31" s="21">
        <v>8.5931664130585173E-2</v>
      </c>
      <c r="G31" s="21">
        <v>0.1621662747267949</v>
      </c>
      <c r="H31" s="195"/>
      <c r="I31" s="196"/>
      <c r="J31" s="196"/>
      <c r="K31" s="196"/>
      <c r="L31" s="20">
        <v>12</v>
      </c>
      <c r="M31" s="20" t="s">
        <v>17</v>
      </c>
      <c r="N31" s="24">
        <v>1.1209369665932514E-2</v>
      </c>
      <c r="O31" s="24">
        <v>7.3843955468831102E-3</v>
      </c>
      <c r="P31" s="24">
        <v>5.2001030425744485E-3</v>
      </c>
      <c r="Q31" s="24">
        <v>3.8356290427450299E-3</v>
      </c>
      <c r="R31" s="24">
        <v>6.7636035690034763E-3</v>
      </c>
      <c r="S31" s="195"/>
      <c r="T31" s="196"/>
      <c r="U31" s="196"/>
      <c r="V31" s="196"/>
    </row>
    <row r="32" spans="1:22" x14ac:dyDescent="0.15">
      <c r="A32" s="20">
        <v>8</v>
      </c>
      <c r="B32" s="20" t="s">
        <v>17</v>
      </c>
      <c r="C32" s="21">
        <v>0.18359118612283165</v>
      </c>
      <c r="D32" s="21">
        <v>0.13757955055586368</v>
      </c>
      <c r="E32" s="21">
        <v>0.10729125560017638</v>
      </c>
      <c r="F32" s="21">
        <v>8.5931112555292399E-2</v>
      </c>
      <c r="G32" s="21">
        <v>0.16215592964508074</v>
      </c>
      <c r="H32" s="195"/>
      <c r="I32" s="196"/>
      <c r="J32" s="196"/>
      <c r="K32" s="196"/>
      <c r="L32" s="20">
        <v>8</v>
      </c>
      <c r="M32" s="20" t="s">
        <v>17</v>
      </c>
      <c r="N32" s="24">
        <v>1.1325068282313631E-2</v>
      </c>
      <c r="O32" s="24">
        <v>7.4603827874021589E-3</v>
      </c>
      <c r="P32" s="24">
        <v>5.2542372923421315E-3</v>
      </c>
      <c r="Q32" s="24">
        <v>3.8751945739220611E-3</v>
      </c>
      <c r="R32" s="24">
        <v>6.8330372258263369E-3</v>
      </c>
      <c r="S32" s="195"/>
      <c r="T32" s="196"/>
      <c r="U32" s="196"/>
      <c r="V32" s="196"/>
    </row>
    <row r="33" spans="1:22" x14ac:dyDescent="0.15">
      <c r="A33" s="20">
        <v>5</v>
      </c>
      <c r="B33" s="20" t="s">
        <v>17</v>
      </c>
      <c r="C33" s="21">
        <v>0.18359235668789808</v>
      </c>
      <c r="D33" s="21">
        <v>0.13759256070260029</v>
      </c>
      <c r="E33" s="21">
        <v>0.10728882833787456</v>
      </c>
      <c r="F33" s="21">
        <v>8.5922280324002953E-2</v>
      </c>
      <c r="G33" s="21">
        <v>0.16217232304590046</v>
      </c>
      <c r="H33" s="195"/>
      <c r="I33" s="196"/>
      <c r="J33" s="196"/>
      <c r="K33" s="196"/>
      <c r="L33" s="20">
        <v>5</v>
      </c>
      <c r="M33" s="20" t="s">
        <v>17</v>
      </c>
      <c r="N33" s="24">
        <v>1.1539729669551024E-2</v>
      </c>
      <c r="O33" s="24">
        <v>7.6023743046395864E-3</v>
      </c>
      <c r="P33" s="24">
        <v>5.3536241625926073E-3</v>
      </c>
      <c r="Q33" s="24">
        <v>3.9482116662903771E-3</v>
      </c>
      <c r="R33" s="24">
        <v>6.9630511600698303E-3</v>
      </c>
      <c r="S33" s="195"/>
      <c r="T33" s="196"/>
      <c r="U33" s="196"/>
      <c r="V33" s="196"/>
    </row>
    <row r="34" spans="1:22" x14ac:dyDescent="0.15">
      <c r="A34" s="20">
        <v>3</v>
      </c>
      <c r="B34" s="20" t="s">
        <v>17</v>
      </c>
      <c r="C34" s="21">
        <v>0.18358379470955266</v>
      </c>
      <c r="D34" s="21">
        <v>0.13758538758538763</v>
      </c>
      <c r="E34" s="21">
        <v>0.10723843091182039</v>
      </c>
      <c r="F34" s="21">
        <v>8.5946710681443106E-2</v>
      </c>
      <c r="G34" s="21">
        <v>0.16216694175901902</v>
      </c>
      <c r="H34" s="195"/>
      <c r="I34" s="196"/>
      <c r="J34" s="196"/>
      <c r="K34" s="196"/>
      <c r="L34" s="20">
        <v>3</v>
      </c>
      <c r="M34" s="20" t="s">
        <v>17</v>
      </c>
      <c r="N34" s="24">
        <v>1.1194549406387005E-2</v>
      </c>
      <c r="O34" s="24">
        <v>7.3749754947131096E-3</v>
      </c>
      <c r="P34" s="24">
        <v>5.1915563184586483E-3</v>
      </c>
      <c r="Q34" s="24">
        <v>3.8314914855680782E-3</v>
      </c>
      <c r="R34" s="24">
        <v>6.7552422480139165E-3</v>
      </c>
      <c r="S34" s="195"/>
      <c r="T34" s="196"/>
      <c r="U34" s="196"/>
      <c r="V34" s="196"/>
    </row>
    <row r="35" spans="1:22" x14ac:dyDescent="0.15">
      <c r="A35" s="20">
        <v>2</v>
      </c>
      <c r="B35" s="20" t="s">
        <v>17</v>
      </c>
      <c r="C35" s="21">
        <v>0.18371440032089859</v>
      </c>
      <c r="D35" s="21">
        <v>0.13758048119281607</v>
      </c>
      <c r="E35" s="21">
        <v>0.1072386058981234</v>
      </c>
      <c r="F35" s="21">
        <v>8.5911577437001174E-2</v>
      </c>
      <c r="G35" s="21">
        <v>0.16213792484978917</v>
      </c>
      <c r="H35" s="195"/>
      <c r="I35" s="196"/>
      <c r="J35" s="196"/>
      <c r="K35" s="196"/>
      <c r="L35" s="20">
        <v>2</v>
      </c>
      <c r="M35" s="20" t="s">
        <v>17</v>
      </c>
      <c r="N35" s="24">
        <v>1.1291767265221242E-2</v>
      </c>
      <c r="O35" s="24">
        <v>7.4443514644723027E-3</v>
      </c>
      <c r="P35" s="24">
        <v>5.2390941090513302E-3</v>
      </c>
      <c r="Q35" s="24">
        <v>3.8637336120586271E-3</v>
      </c>
      <c r="R35" s="24">
        <v>6.8122256478635942E-3</v>
      </c>
      <c r="S35" s="195"/>
      <c r="T35" s="196"/>
      <c r="U35" s="196"/>
      <c r="V35" s="196"/>
    </row>
    <row r="36" spans="1:22" x14ac:dyDescent="0.15">
      <c r="A36" s="20">
        <v>1</v>
      </c>
      <c r="B36" s="20" t="s">
        <v>17</v>
      </c>
      <c r="C36" s="21">
        <v>0.18355184743742559</v>
      </c>
      <c r="D36" s="21">
        <v>0.13771399798590123</v>
      </c>
      <c r="E36" s="21">
        <v>0.10732462934277498</v>
      </c>
      <c r="F36" s="21">
        <v>8.5931254996003181E-2</v>
      </c>
      <c r="G36" s="21">
        <v>0.16207034372501994</v>
      </c>
      <c r="H36" s="195"/>
      <c r="I36" s="196"/>
      <c r="J36" s="196"/>
      <c r="K36" s="196"/>
      <c r="L36" s="20">
        <v>1</v>
      </c>
      <c r="M36" s="20" t="s">
        <v>17</v>
      </c>
      <c r="N36" s="24">
        <v>1.1432417776166853E-2</v>
      </c>
      <c r="O36" s="24">
        <v>7.5302485348467812E-3</v>
      </c>
      <c r="P36" s="24">
        <v>5.3007486571668636E-3</v>
      </c>
      <c r="Q36" s="24">
        <v>3.9070554618856126E-3</v>
      </c>
      <c r="R36" s="24">
        <v>6.8906181113812456E-3</v>
      </c>
      <c r="S36" s="195"/>
      <c r="T36" s="196"/>
      <c r="U36" s="196"/>
      <c r="V36" s="196"/>
    </row>
    <row r="39" spans="1:22" ht="14.25" thickBot="1" x14ac:dyDescent="0.2">
      <c r="A39" s="9" t="s">
        <v>0</v>
      </c>
      <c r="B39" s="9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/>
      <c r="H39" s="9"/>
    </row>
    <row r="40" spans="1:22" x14ac:dyDescent="0.15">
      <c r="A40" s="4">
        <v>12</v>
      </c>
      <c r="B40" s="5">
        <v>0.8</v>
      </c>
      <c r="C40" s="6">
        <v>20</v>
      </c>
      <c r="D40" s="6">
        <v>48488</v>
      </c>
      <c r="E40" s="6"/>
      <c r="F40" s="7">
        <f>$A$40*365*$B$40/D40</f>
        <v>7.2265302755320907E-2</v>
      </c>
      <c r="G40" s="8"/>
      <c r="H40" s="9"/>
    </row>
    <row r="41" spans="1:22" x14ac:dyDescent="0.15">
      <c r="A41" s="10"/>
      <c r="B41" s="11"/>
      <c r="C41" s="11">
        <v>25</v>
      </c>
      <c r="D41" s="11">
        <v>57390</v>
      </c>
      <c r="E41" s="12">
        <f>D41/D40-1</f>
        <v>0.18359181653192547</v>
      </c>
      <c r="F41" s="12">
        <f t="shared" ref="F41:F45" si="0">$A$40*365*$B$40/D41</f>
        <v>6.1055933089388392E-2</v>
      </c>
      <c r="G41" s="13">
        <f>F40-F41</f>
        <v>1.1209369665932514E-2</v>
      </c>
      <c r="H41" s="14">
        <f>G41/5</f>
        <v>2.241873933186503E-3</v>
      </c>
    </row>
    <row r="42" spans="1:22" x14ac:dyDescent="0.15">
      <c r="A42" s="10"/>
      <c r="B42" s="11"/>
      <c r="C42" s="11">
        <v>30</v>
      </c>
      <c r="D42" s="11">
        <v>65286</v>
      </c>
      <c r="E42" s="12">
        <f t="shared" ref="E42:E44" si="1">D42/D41-1</f>
        <v>0.13758494511238895</v>
      </c>
      <c r="F42" s="12">
        <f t="shared" si="0"/>
        <v>5.3671537542505282E-2</v>
      </c>
      <c r="G42" s="13">
        <f>F41-F42</f>
        <v>7.3843955468831102E-3</v>
      </c>
      <c r="H42" s="14">
        <f t="shared" ref="H42:H45" si="2">G42/5</f>
        <v>1.4768791093766221E-3</v>
      </c>
    </row>
    <row r="43" spans="1:22" x14ac:dyDescent="0.15">
      <c r="A43" s="10"/>
      <c r="B43" s="11"/>
      <c r="C43" s="11">
        <v>35</v>
      </c>
      <c r="D43" s="11">
        <v>72290</v>
      </c>
      <c r="E43" s="12">
        <f t="shared" si="1"/>
        <v>0.10728180620653749</v>
      </c>
      <c r="F43" s="12">
        <f t="shared" si="0"/>
        <v>4.8471434499930834E-2</v>
      </c>
      <c r="G43" s="13">
        <f>F42-F43</f>
        <v>5.2001030425744485E-3</v>
      </c>
      <c r="H43" s="14">
        <f t="shared" si="2"/>
        <v>1.0400206085148897E-3</v>
      </c>
    </row>
    <row r="44" spans="1:22" x14ac:dyDescent="0.15">
      <c r="A44" s="10"/>
      <c r="B44" s="11"/>
      <c r="C44" s="11">
        <v>40</v>
      </c>
      <c r="D44" s="11">
        <v>78502</v>
      </c>
      <c r="E44" s="12">
        <f t="shared" si="1"/>
        <v>8.5931664130585173E-2</v>
      </c>
      <c r="F44" s="12">
        <f t="shared" si="0"/>
        <v>4.4635805457185804E-2</v>
      </c>
      <c r="G44" s="13">
        <f>F43-F44</f>
        <v>3.8356290427450299E-3</v>
      </c>
      <c r="H44" s="14">
        <f t="shared" si="2"/>
        <v>7.6712580854900597E-4</v>
      </c>
    </row>
    <row r="45" spans="1:22" ht="14.25" thickBot="1" x14ac:dyDescent="0.2">
      <c r="A45" s="15"/>
      <c r="B45" s="16"/>
      <c r="C45" s="16">
        <v>45</v>
      </c>
      <c r="D45" s="16">
        <v>84013</v>
      </c>
      <c r="E45" s="17">
        <f>D45/D43-1</f>
        <v>0.1621662747267949</v>
      </c>
      <c r="F45" s="17">
        <f t="shared" si="0"/>
        <v>4.1707830930927357E-2</v>
      </c>
      <c r="G45" s="18">
        <f>F43-F45</f>
        <v>6.7636035690034763E-3</v>
      </c>
      <c r="H45" s="14">
        <f t="shared" si="2"/>
        <v>1.3527207138006952E-3</v>
      </c>
    </row>
    <row r="46" spans="1:22" x14ac:dyDescent="0.15">
      <c r="A46" s="4">
        <v>8</v>
      </c>
      <c r="B46" s="5">
        <v>0.8</v>
      </c>
      <c r="C46" s="6">
        <v>20</v>
      </c>
      <c r="D46" s="6">
        <v>31995</v>
      </c>
      <c r="E46" s="6"/>
      <c r="F46" s="7">
        <f>$A$46*365*$B$46/D46</f>
        <v>7.3011408032505082E-2</v>
      </c>
      <c r="G46" s="8"/>
      <c r="H46" s="9"/>
    </row>
    <row r="47" spans="1:22" x14ac:dyDescent="0.15">
      <c r="A47" s="10"/>
      <c r="B47" s="11"/>
      <c r="C47" s="11">
        <v>25</v>
      </c>
      <c r="D47" s="11">
        <v>37869</v>
      </c>
      <c r="E47" s="12">
        <f>D47/D46-1</f>
        <v>0.18359118612283165</v>
      </c>
      <c r="F47" s="12">
        <f t="shared" ref="F47:F51" si="3">$A$46*365*$B$46/D47</f>
        <v>6.168633975019145E-2</v>
      </c>
      <c r="G47" s="13">
        <f>F46-F47</f>
        <v>1.1325068282313631E-2</v>
      </c>
      <c r="H47" s="14">
        <f t="shared" ref="H47:H51" si="4">G47/5</f>
        <v>2.2650136564627264E-3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x14ac:dyDescent="0.15">
      <c r="A48" s="10"/>
      <c r="B48" s="11"/>
      <c r="C48" s="11">
        <v>30</v>
      </c>
      <c r="D48" s="11">
        <v>43079</v>
      </c>
      <c r="E48" s="12">
        <f t="shared" ref="E48:E50" si="5">D48/D47-1</f>
        <v>0.13757955055586368</v>
      </c>
      <c r="F48" s="12">
        <f t="shared" si="3"/>
        <v>5.4225956962789292E-2</v>
      </c>
      <c r="G48" s="13">
        <f>F47-F48</f>
        <v>7.4603827874021589E-3</v>
      </c>
      <c r="H48" s="14">
        <f t="shared" si="4"/>
        <v>1.4920765574804318E-3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9.149999999999999" customHeight="1" x14ac:dyDescent="0.15">
      <c r="A49" s="10"/>
      <c r="B49" s="11"/>
      <c r="C49" s="11">
        <v>35</v>
      </c>
      <c r="D49" s="11">
        <v>47701</v>
      </c>
      <c r="E49" s="12">
        <f t="shared" si="5"/>
        <v>0.10729125560017638</v>
      </c>
      <c r="F49" s="12">
        <f t="shared" si="3"/>
        <v>4.897171967044716E-2</v>
      </c>
      <c r="G49" s="13">
        <f>F48-F49</f>
        <v>5.2542372923421315E-3</v>
      </c>
      <c r="H49" s="14">
        <f t="shared" si="4"/>
        <v>1.0508474584684264E-3</v>
      </c>
    </row>
    <row r="50" spans="1:22" x14ac:dyDescent="0.15">
      <c r="A50" s="10"/>
      <c r="B50" s="11"/>
      <c r="C50" s="11">
        <v>40</v>
      </c>
      <c r="D50" s="11">
        <v>51800</v>
      </c>
      <c r="E50" s="12">
        <f t="shared" si="5"/>
        <v>8.5931112555292399E-2</v>
      </c>
      <c r="F50" s="12">
        <f t="shared" si="3"/>
        <v>4.5096525096525099E-2</v>
      </c>
      <c r="G50" s="13">
        <f>F49-F50</f>
        <v>3.8751945739220611E-3</v>
      </c>
      <c r="H50" s="14">
        <f t="shared" si="4"/>
        <v>7.750389147844122E-4</v>
      </c>
    </row>
    <row r="51" spans="1:22" ht="14.25" thickBot="1" x14ac:dyDescent="0.2">
      <c r="A51" s="15"/>
      <c r="B51" s="16"/>
      <c r="C51" s="16">
        <v>45</v>
      </c>
      <c r="D51" s="16">
        <v>55436</v>
      </c>
      <c r="E51" s="17">
        <f>D51/D49-1</f>
        <v>0.16215592964508074</v>
      </c>
      <c r="F51" s="17">
        <f t="shared" si="3"/>
        <v>4.2138682444620823E-2</v>
      </c>
      <c r="G51" s="18">
        <f>F49-F51</f>
        <v>6.8330372258263369E-3</v>
      </c>
      <c r="H51" s="14">
        <f t="shared" si="4"/>
        <v>1.3666074451652674E-3</v>
      </c>
    </row>
    <row r="52" spans="1:22" x14ac:dyDescent="0.15">
      <c r="A52" s="4">
        <v>5</v>
      </c>
      <c r="B52" s="5">
        <v>0.8</v>
      </c>
      <c r="C52" s="6">
        <v>20</v>
      </c>
      <c r="D52" s="6">
        <v>19625</v>
      </c>
      <c r="E52" s="6"/>
      <c r="F52" s="7">
        <f>$A$52*365*$B$52/D52</f>
        <v>7.4394904458598726E-2</v>
      </c>
      <c r="G52" s="8"/>
      <c r="H52" s="9"/>
    </row>
    <row r="53" spans="1:22" x14ac:dyDescent="0.15">
      <c r="A53" s="10"/>
      <c r="B53" s="11"/>
      <c r="C53" s="11">
        <v>25</v>
      </c>
      <c r="D53" s="11">
        <v>23228</v>
      </c>
      <c r="E53" s="12">
        <f>D53/D52-1</f>
        <v>0.18359235668789808</v>
      </c>
      <c r="F53" s="12">
        <f t="shared" ref="F53:F57" si="6">$A$52*365*$B$52/D53</f>
        <v>6.2855174789047702E-2</v>
      </c>
      <c r="G53" s="13">
        <f>F52-F53</f>
        <v>1.1539729669551024E-2</v>
      </c>
      <c r="H53" s="14">
        <f t="shared" ref="H53:H57" si="7">G53/5</f>
        <v>2.3079459339102049E-3</v>
      </c>
    </row>
    <row r="54" spans="1:22" x14ac:dyDescent="0.15">
      <c r="A54" s="10"/>
      <c r="B54" s="11"/>
      <c r="C54" s="11">
        <v>30</v>
      </c>
      <c r="D54" s="11">
        <v>26424</v>
      </c>
      <c r="E54" s="12">
        <f t="shared" ref="E54:E56" si="8">D54/D53-1</f>
        <v>0.13759256070260029</v>
      </c>
      <c r="F54" s="12">
        <f t="shared" si="6"/>
        <v>5.5252800484408116E-2</v>
      </c>
      <c r="G54" s="13">
        <f>F53-F54</f>
        <v>7.6023743046395864E-3</v>
      </c>
      <c r="H54" s="14">
        <f t="shared" si="7"/>
        <v>1.5204748609279172E-3</v>
      </c>
    </row>
    <row r="55" spans="1:22" x14ac:dyDescent="0.15">
      <c r="A55" s="10"/>
      <c r="B55" s="11"/>
      <c r="C55" s="11">
        <v>35</v>
      </c>
      <c r="D55" s="11">
        <v>29259</v>
      </c>
      <c r="E55" s="12">
        <f t="shared" si="8"/>
        <v>0.10728882833787456</v>
      </c>
      <c r="F55" s="12">
        <f t="shared" si="6"/>
        <v>4.9899176321815508E-2</v>
      </c>
      <c r="G55" s="13">
        <f>F54-F55</f>
        <v>5.3536241625926073E-3</v>
      </c>
      <c r="H55" s="14">
        <f t="shared" si="7"/>
        <v>1.0707248325185215E-3</v>
      </c>
    </row>
    <row r="56" spans="1:22" x14ac:dyDescent="0.15">
      <c r="A56" s="10"/>
      <c r="B56" s="11"/>
      <c r="C56" s="11">
        <v>40</v>
      </c>
      <c r="D56" s="11">
        <v>31773</v>
      </c>
      <c r="E56" s="12">
        <f t="shared" si="8"/>
        <v>8.5922280324002953E-2</v>
      </c>
      <c r="F56" s="12">
        <f t="shared" si="6"/>
        <v>4.5950964655525131E-2</v>
      </c>
      <c r="G56" s="13">
        <f>F55-F56</f>
        <v>3.9482116662903771E-3</v>
      </c>
      <c r="H56" s="14">
        <f t="shared" si="7"/>
        <v>7.8964233325807545E-4</v>
      </c>
    </row>
    <row r="57" spans="1:22" ht="14.25" thickBot="1" x14ac:dyDescent="0.2">
      <c r="A57" s="15"/>
      <c r="B57" s="16"/>
      <c r="C57" s="16">
        <v>45</v>
      </c>
      <c r="D57" s="16">
        <v>34004</v>
      </c>
      <c r="E57" s="17">
        <f>D57/D55-1</f>
        <v>0.16217232304590046</v>
      </c>
      <c r="F57" s="17">
        <f t="shared" si="6"/>
        <v>4.2936125161745678E-2</v>
      </c>
      <c r="G57" s="18">
        <f>F55-F57</f>
        <v>6.9630511600698303E-3</v>
      </c>
      <c r="H57" s="14">
        <f t="shared" si="7"/>
        <v>1.3926102320139661E-3</v>
      </c>
    </row>
    <row r="58" spans="1:22" x14ac:dyDescent="0.15">
      <c r="A58" s="4">
        <v>3</v>
      </c>
      <c r="B58" s="5">
        <v>0.75</v>
      </c>
      <c r="C58" s="6">
        <v>20</v>
      </c>
      <c r="D58" s="6">
        <v>11379</v>
      </c>
      <c r="E58" s="6"/>
      <c r="F58" s="7">
        <f>$A$58*365*$B$58/D58</f>
        <v>7.2172422884260484E-2</v>
      </c>
      <c r="G58" s="8"/>
      <c r="H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x14ac:dyDescent="0.15">
      <c r="A59" s="10"/>
      <c r="B59" s="11"/>
      <c r="C59" s="11">
        <v>25</v>
      </c>
      <c r="D59" s="11">
        <v>13468</v>
      </c>
      <c r="E59" s="12">
        <f>D59/D58-1</f>
        <v>0.18358379470955266</v>
      </c>
      <c r="F59" s="12">
        <f t="shared" ref="F59:F63" si="9">$A$58*365*$B$58/D59</f>
        <v>6.0977873477873479E-2</v>
      </c>
      <c r="G59" s="13">
        <f>F58-F59</f>
        <v>1.1194549406387005E-2</v>
      </c>
      <c r="H59" s="14">
        <f t="shared" ref="H59:H63" si="10">G59/5</f>
        <v>2.2389098812774012E-3</v>
      </c>
    </row>
    <row r="60" spans="1:22" x14ac:dyDescent="0.15">
      <c r="A60" s="10"/>
      <c r="B60" s="11"/>
      <c r="C60" s="11">
        <v>30</v>
      </c>
      <c r="D60" s="11">
        <v>15321</v>
      </c>
      <c r="E60" s="12">
        <f t="shared" ref="E60:E62" si="11">D60/D59-1</f>
        <v>0.13758538758538763</v>
      </c>
      <c r="F60" s="12">
        <f t="shared" si="9"/>
        <v>5.3602897983160369E-2</v>
      </c>
      <c r="G60" s="13">
        <f>F59-F60</f>
        <v>7.3749754947131096E-3</v>
      </c>
      <c r="H60" s="14">
        <f t="shared" si="10"/>
        <v>1.4749950989426219E-3</v>
      </c>
    </row>
    <row r="61" spans="1:22" x14ac:dyDescent="0.15">
      <c r="A61" s="10"/>
      <c r="B61" s="11"/>
      <c r="C61" s="11">
        <v>35</v>
      </c>
      <c r="D61" s="11">
        <v>16964</v>
      </c>
      <c r="E61" s="12">
        <f t="shared" si="11"/>
        <v>0.10723843091182039</v>
      </c>
      <c r="F61" s="12">
        <f t="shared" si="9"/>
        <v>4.8411341664701721E-2</v>
      </c>
      <c r="G61" s="13">
        <f>F60-F61</f>
        <v>5.1915563184586483E-3</v>
      </c>
      <c r="H61" s="14">
        <f t="shared" si="10"/>
        <v>1.0383112636917296E-3</v>
      </c>
    </row>
    <row r="62" spans="1:22" x14ac:dyDescent="0.15">
      <c r="A62" s="10"/>
      <c r="B62" s="11"/>
      <c r="C62" s="11">
        <v>40</v>
      </c>
      <c r="D62" s="11">
        <v>18422</v>
      </c>
      <c r="E62" s="12">
        <f t="shared" si="11"/>
        <v>8.5946710681443106E-2</v>
      </c>
      <c r="F62" s="12">
        <f t="shared" si="9"/>
        <v>4.4579850179133643E-2</v>
      </c>
      <c r="G62" s="13">
        <f>F61-F62</f>
        <v>3.8314914855680782E-3</v>
      </c>
      <c r="H62" s="14">
        <f t="shared" si="10"/>
        <v>7.6629829711361561E-4</v>
      </c>
    </row>
    <row r="63" spans="1:22" ht="14.25" thickBot="1" x14ac:dyDescent="0.2">
      <c r="A63" s="15"/>
      <c r="B63" s="16"/>
      <c r="C63" s="16">
        <v>45</v>
      </c>
      <c r="D63" s="16">
        <v>19715</v>
      </c>
      <c r="E63" s="17">
        <f>D63/D61-1</f>
        <v>0.16216694175901902</v>
      </c>
      <c r="F63" s="17">
        <f t="shared" si="9"/>
        <v>4.1656099416687804E-2</v>
      </c>
      <c r="G63" s="18">
        <f>F61-F63</f>
        <v>6.7552422480139165E-3</v>
      </c>
      <c r="H63" s="14">
        <f t="shared" si="10"/>
        <v>1.3510484496027833E-3</v>
      </c>
    </row>
    <row r="64" spans="1:22" x14ac:dyDescent="0.15">
      <c r="A64" s="4">
        <v>2</v>
      </c>
      <c r="B64" s="5">
        <v>0.75</v>
      </c>
      <c r="C64" s="6">
        <v>20</v>
      </c>
      <c r="D64" s="6">
        <v>7519</v>
      </c>
      <c r="E64" s="6"/>
      <c r="F64" s="7">
        <f>$A$64*365*$B$64/D64</f>
        <v>7.281553398058252E-2</v>
      </c>
      <c r="G64" s="8"/>
      <c r="H64" s="9"/>
    </row>
    <row r="65" spans="1:22" x14ac:dyDescent="0.15">
      <c r="A65" s="10"/>
      <c r="B65" s="11"/>
      <c r="C65" s="11">
        <v>25</v>
      </c>
      <c r="D65" s="11">
        <v>8899</v>
      </c>
      <c r="E65" s="12">
        <f>D65/D64-1</f>
        <v>0.1835350445537971</v>
      </c>
      <c r="F65" s="12">
        <f t="shared" ref="F65:F69" si="12">$A$64*365*$B$64/D65</f>
        <v>6.1523766715361278E-2</v>
      </c>
      <c r="G65" s="13">
        <f>F64-F65</f>
        <v>1.1291767265221242E-2</v>
      </c>
      <c r="H65" s="14">
        <f t="shared" ref="H65:H69" si="13">G65/5</f>
        <v>2.2583534530442482E-3</v>
      </c>
    </row>
    <row r="66" spans="1:22" ht="14.45" customHeight="1" x14ac:dyDescent="0.15">
      <c r="A66" s="10"/>
      <c r="B66" s="11"/>
      <c r="C66" s="11">
        <v>30</v>
      </c>
      <c r="D66" s="11">
        <v>10124</v>
      </c>
      <c r="E66" s="12">
        <f t="shared" ref="E66:E68" si="14">D66/D65-1</f>
        <v>0.13765591639510055</v>
      </c>
      <c r="F66" s="12">
        <f t="shared" si="12"/>
        <v>5.4079415250888975E-2</v>
      </c>
      <c r="G66" s="13">
        <f>F65-F66</f>
        <v>7.4443514644723027E-3</v>
      </c>
      <c r="H66" s="14">
        <f t="shared" si="13"/>
        <v>1.4888702928944606E-3</v>
      </c>
    </row>
    <row r="67" spans="1:22" x14ac:dyDescent="0.15">
      <c r="A67" s="10"/>
      <c r="B67" s="11"/>
      <c r="C67" s="11">
        <v>35</v>
      </c>
      <c r="D67" s="11">
        <v>11210</v>
      </c>
      <c r="E67" s="12">
        <f t="shared" si="14"/>
        <v>0.10726985381272214</v>
      </c>
      <c r="F67" s="12">
        <f t="shared" si="12"/>
        <v>4.8840321141837645E-2</v>
      </c>
      <c r="G67" s="13">
        <f>F66-F67</f>
        <v>5.2390941090513302E-3</v>
      </c>
      <c r="H67" s="14">
        <f t="shared" si="13"/>
        <v>1.0478188218102659E-3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x14ac:dyDescent="0.15">
      <c r="A68" s="10"/>
      <c r="B68" s="11"/>
      <c r="C68" s="11">
        <v>40</v>
      </c>
      <c r="D68" s="11">
        <v>12173</v>
      </c>
      <c r="E68" s="12">
        <f t="shared" si="14"/>
        <v>8.5905441570026664E-2</v>
      </c>
      <c r="F68" s="12">
        <f t="shared" si="12"/>
        <v>4.4976587529779018E-2</v>
      </c>
      <c r="G68" s="13">
        <f>F67-F68</f>
        <v>3.8637336120586271E-3</v>
      </c>
      <c r="H68" s="14">
        <f t="shared" si="13"/>
        <v>7.7274672241172543E-4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4.25" thickBot="1" x14ac:dyDescent="0.2">
      <c r="A69" s="15"/>
      <c r="B69" s="16"/>
      <c r="C69" s="16">
        <v>45</v>
      </c>
      <c r="D69" s="16">
        <v>13027</v>
      </c>
      <c r="E69" s="17">
        <f>D69/D67-1</f>
        <v>0.16208742194469217</v>
      </c>
      <c r="F69" s="17">
        <f t="shared" si="12"/>
        <v>4.2028095493974051E-2</v>
      </c>
      <c r="G69" s="18">
        <f>F67-F69</f>
        <v>6.8122256478635942E-3</v>
      </c>
      <c r="H69" s="14">
        <f t="shared" si="13"/>
        <v>1.3624451295727188E-3</v>
      </c>
    </row>
    <row r="70" spans="1:22" x14ac:dyDescent="0.15">
      <c r="A70" s="4">
        <v>1</v>
      </c>
      <c r="B70" s="5">
        <v>0.7</v>
      </c>
      <c r="C70" s="6">
        <v>20</v>
      </c>
      <c r="D70" s="6">
        <v>3468</v>
      </c>
      <c r="E70" s="6"/>
      <c r="F70" s="7">
        <f>$A$70*365*$B$70/D70</f>
        <v>7.3673587081891576E-2</v>
      </c>
      <c r="G70" s="8"/>
      <c r="H70" s="9"/>
    </row>
    <row r="71" spans="1:22" x14ac:dyDescent="0.15">
      <c r="A71" s="10"/>
      <c r="B71" s="11"/>
      <c r="C71" s="11">
        <v>25</v>
      </c>
      <c r="D71" s="11">
        <v>4105</v>
      </c>
      <c r="E71" s="12">
        <f>D71/D70-1</f>
        <v>0.18367935409457892</v>
      </c>
      <c r="F71" s="12">
        <f t="shared" ref="F71:F75" si="15">$A$70*365*$B$70/D71</f>
        <v>6.2241169305724722E-2</v>
      </c>
      <c r="G71" s="13">
        <f>F70-F71</f>
        <v>1.1432417776166853E-2</v>
      </c>
      <c r="H71" s="14">
        <f t="shared" ref="H71:H75" si="16">G71/5</f>
        <v>2.2864835552333707E-3</v>
      </c>
    </row>
    <row r="72" spans="1:22" x14ac:dyDescent="0.15">
      <c r="A72" s="10"/>
      <c r="B72" s="11"/>
      <c r="C72" s="11">
        <v>30</v>
      </c>
      <c r="D72" s="11">
        <v>4670</v>
      </c>
      <c r="E72" s="12">
        <f t="shared" ref="E72:E74" si="17">D72/D71-1</f>
        <v>0.13763702801461641</v>
      </c>
      <c r="F72" s="12">
        <f t="shared" si="15"/>
        <v>5.4710920770877941E-2</v>
      </c>
      <c r="G72" s="13">
        <f>F71-F72</f>
        <v>7.5302485348467812E-3</v>
      </c>
      <c r="H72" s="14">
        <f t="shared" si="16"/>
        <v>1.5060497069693563E-3</v>
      </c>
    </row>
    <row r="73" spans="1:22" x14ac:dyDescent="0.15">
      <c r="A73" s="10"/>
      <c r="B73" s="11"/>
      <c r="C73" s="11">
        <v>35</v>
      </c>
      <c r="D73" s="11">
        <v>5171</v>
      </c>
      <c r="E73" s="12">
        <f t="shared" si="17"/>
        <v>0.10728051391862947</v>
      </c>
      <c r="F73" s="12">
        <f t="shared" si="15"/>
        <v>4.9410172113711077E-2</v>
      </c>
      <c r="G73" s="13">
        <f>F72-F73</f>
        <v>5.3007486571668636E-3</v>
      </c>
      <c r="H73" s="14">
        <f t="shared" si="16"/>
        <v>1.0601497314333727E-3</v>
      </c>
    </row>
    <row r="74" spans="1:22" x14ac:dyDescent="0.15">
      <c r="A74" s="10"/>
      <c r="B74" s="11"/>
      <c r="C74" s="11">
        <v>40</v>
      </c>
      <c r="D74" s="11">
        <v>5615</v>
      </c>
      <c r="E74" s="12">
        <f t="shared" si="17"/>
        <v>8.5863469348288479E-2</v>
      </c>
      <c r="F74" s="12">
        <f t="shared" si="15"/>
        <v>4.5503116651825465E-2</v>
      </c>
      <c r="G74" s="13">
        <f>F73-F74</f>
        <v>3.9070554618856126E-3</v>
      </c>
      <c r="H74" s="14">
        <f t="shared" si="16"/>
        <v>7.8141109237712253E-4</v>
      </c>
    </row>
    <row r="75" spans="1:22" ht="14.25" thickBot="1" x14ac:dyDescent="0.2">
      <c r="A75" s="15"/>
      <c r="B75" s="16"/>
      <c r="C75" s="16">
        <v>45</v>
      </c>
      <c r="D75" s="16">
        <v>6009</v>
      </c>
      <c r="E75" s="17">
        <f>D75/D73-1</f>
        <v>0.16205762908528332</v>
      </c>
      <c r="F75" s="17">
        <f t="shared" si="15"/>
        <v>4.2519554002329832E-2</v>
      </c>
      <c r="G75" s="18">
        <f>F73-F75</f>
        <v>6.8906181113812456E-3</v>
      </c>
      <c r="H75" s="14">
        <f t="shared" si="16"/>
        <v>1.3781236222762492E-3</v>
      </c>
    </row>
  </sheetData>
  <sheetProtection password="CEE9" sheet="1" objects="1" scenarios="1" formatCells="0" formatColumns="0" formatRows="0"/>
  <mergeCells count="11">
    <mergeCell ref="S30:V36"/>
    <mergeCell ref="S21:V27"/>
    <mergeCell ref="H20:K27"/>
    <mergeCell ref="G7:G9"/>
    <mergeCell ref="H7:H9"/>
    <mergeCell ref="A2:D2"/>
    <mergeCell ref="E7:E9"/>
    <mergeCell ref="F7:F9"/>
    <mergeCell ref="F27:G27"/>
    <mergeCell ref="H30:K36"/>
    <mergeCell ref="A13:F13"/>
  </mergeCells>
  <phoneticPr fontId="2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1"/>
  <sheetViews>
    <sheetView topLeftCell="J1" zoomScale="80" zoomScaleNormal="80" workbookViewId="0">
      <selection activeCell="J1" sqref="A1:XFD1048576"/>
    </sheetView>
  </sheetViews>
  <sheetFormatPr defaultColWidth="8.875" defaultRowHeight="13.5" x14ac:dyDescent="0.15"/>
  <cols>
    <col min="1" max="1" width="8.875" style="9"/>
    <col min="2" max="2" width="14.875" style="9" customWidth="1"/>
    <col min="3" max="3" width="14.375" style="9" customWidth="1"/>
    <col min="4" max="4" width="19.375" style="9" customWidth="1"/>
    <col min="5" max="5" width="33.875" style="9" customWidth="1"/>
    <col min="6" max="16384" width="8.875" style="9"/>
  </cols>
  <sheetData>
    <row r="1" spans="1:39" ht="15" thickBot="1" x14ac:dyDescent="0.3"/>
    <row r="2" spans="1:39" s="90" customFormat="1" ht="14.45" x14ac:dyDescent="0.25"/>
    <row r="3" spans="1:39" x14ac:dyDescent="0.15">
      <c r="A3" s="2" t="s">
        <v>12</v>
      </c>
      <c r="B3" s="3">
        <v>0.06</v>
      </c>
      <c r="C3" s="2" t="s">
        <v>13</v>
      </c>
      <c r="D3" s="3">
        <v>0.03</v>
      </c>
      <c r="E3" s="2" t="s">
        <v>14</v>
      </c>
      <c r="F3" s="3">
        <v>0.1</v>
      </c>
    </row>
    <row r="5" spans="1:39" ht="19.899999999999999" customHeight="1" thickBo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J5" s="9" t="s">
        <v>6</v>
      </c>
    </row>
    <row r="6" spans="1:39" ht="19.149999999999999" customHeight="1" x14ac:dyDescent="0.15">
      <c r="A6" s="32">
        <v>15</v>
      </c>
      <c r="B6" s="33">
        <v>0.8</v>
      </c>
      <c r="C6" s="34">
        <v>10</v>
      </c>
      <c r="D6" s="34">
        <v>32834</v>
      </c>
      <c r="E6" s="34"/>
      <c r="F6" s="35">
        <f>$A$6*365*$B$6/D6</f>
        <v>0.13339830663336785</v>
      </c>
      <c r="G6" s="36"/>
      <c r="J6" s="19" t="s">
        <v>16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  <c r="P6" s="20">
        <v>15</v>
      </c>
      <c r="Q6" s="20">
        <v>16</v>
      </c>
      <c r="R6" s="20">
        <v>17</v>
      </c>
      <c r="S6" s="20">
        <v>18</v>
      </c>
      <c r="T6" s="20">
        <v>19</v>
      </c>
      <c r="U6" s="20">
        <v>20</v>
      </c>
      <c r="V6" s="20">
        <v>21</v>
      </c>
      <c r="W6" s="20">
        <v>22</v>
      </c>
      <c r="X6" s="20">
        <v>23</v>
      </c>
      <c r="Y6" s="20">
        <v>24</v>
      </c>
      <c r="Z6" s="20">
        <v>25</v>
      </c>
      <c r="AA6" s="20">
        <v>26</v>
      </c>
      <c r="AB6" s="20">
        <v>27</v>
      </c>
      <c r="AC6" s="20">
        <v>28</v>
      </c>
      <c r="AD6" s="20">
        <v>29</v>
      </c>
      <c r="AE6" s="20">
        <v>30</v>
      </c>
      <c r="AF6" s="20">
        <v>31</v>
      </c>
      <c r="AG6" s="20">
        <v>32</v>
      </c>
      <c r="AH6" s="20">
        <v>33</v>
      </c>
      <c r="AI6" s="20">
        <v>34</v>
      </c>
      <c r="AJ6" s="20">
        <v>35</v>
      </c>
      <c r="AK6" s="20">
        <v>36</v>
      </c>
      <c r="AL6" s="20">
        <v>37</v>
      </c>
      <c r="AM6" s="20">
        <v>38</v>
      </c>
    </row>
    <row r="7" spans="1:39" ht="14.45" x14ac:dyDescent="0.25">
      <c r="A7" s="37"/>
      <c r="B7" s="20"/>
      <c r="C7" s="20">
        <v>11</v>
      </c>
      <c r="D7" s="20">
        <v>35628</v>
      </c>
      <c r="E7" s="24">
        <f>D7/D6-1</f>
        <v>8.5094718888956589E-2</v>
      </c>
      <c r="F7" s="24">
        <f t="shared" ref="F7:F34" si="0">$A$6*365*$B$6/D7</f>
        <v>0.12293701583024587</v>
      </c>
      <c r="G7" s="38">
        <f>F6-F7</f>
        <v>1.0461290803121984E-2</v>
      </c>
      <c r="H7" s="14"/>
      <c r="J7" s="20">
        <v>15</v>
      </c>
      <c r="K7" s="24"/>
      <c r="L7" s="24">
        <v>8.5094718888956589E-2</v>
      </c>
      <c r="M7" s="24">
        <v>7.6204109127652409E-2</v>
      </c>
      <c r="N7" s="24">
        <v>6.8826122108337939E-2</v>
      </c>
      <c r="O7" s="24">
        <v>6.2539651554340825E-2</v>
      </c>
      <c r="P7" s="24">
        <v>5.7205190033298825E-2</v>
      </c>
      <c r="Q7" s="24">
        <v>5.2589277956381908E-2</v>
      </c>
      <c r="R7" s="24">
        <v>4.8537878944218571E-2</v>
      </c>
      <c r="S7" s="24">
        <v>4.4992028971245324E-2</v>
      </c>
      <c r="T7" s="24">
        <v>4.1811846689895571E-2</v>
      </c>
      <c r="U7" s="24">
        <v>3.9012925969447609E-2</v>
      </c>
      <c r="V7" s="24">
        <v>3.6486698101717341E-2</v>
      </c>
      <c r="W7" s="24">
        <v>3.4211851603155985E-2</v>
      </c>
      <c r="X7" s="24">
        <v>3.2138683287884717E-2</v>
      </c>
      <c r="Y7" s="24">
        <v>3.0257281248034174E-2</v>
      </c>
      <c r="Z7" s="24">
        <v>2.8529124435217934E-2</v>
      </c>
      <c r="AA7" s="24">
        <v>2.6966058681230587E-2</v>
      </c>
      <c r="AB7" s="24">
        <v>2.5506517529408468E-2</v>
      </c>
      <c r="AC7" s="24">
        <v>2.4167523920916478E-2</v>
      </c>
      <c r="AD7" s="24">
        <v>2.2923030353064311E-2</v>
      </c>
      <c r="AE7" s="24">
        <v>2.1790595071559338E-2</v>
      </c>
      <c r="AF7" s="24">
        <v>2.0707177083881811E-2</v>
      </c>
      <c r="AG7" s="24">
        <v>1.9732514799386092E-2</v>
      </c>
      <c r="AH7" s="24">
        <v>1.8781539706830941E-2</v>
      </c>
      <c r="AI7" s="24">
        <v>1.7926308471546415E-2</v>
      </c>
      <c r="AJ7" s="24">
        <v>1.7110590760524902E-2</v>
      </c>
      <c r="AK7" s="24">
        <v>1.634312162016327E-2</v>
      </c>
      <c r="AL7" s="24">
        <v>1.5632004907859764E-2</v>
      </c>
      <c r="AM7" s="24">
        <v>1.4949992449498684E-2</v>
      </c>
    </row>
    <row r="8" spans="1:39" ht="14.45" x14ac:dyDescent="0.25">
      <c r="A8" s="37"/>
      <c r="B8" s="20"/>
      <c r="C8" s="20">
        <v>12</v>
      </c>
      <c r="D8" s="20">
        <v>38343</v>
      </c>
      <c r="E8" s="24">
        <f t="shared" ref="E8:E34" si="1">D8/D7-1</f>
        <v>7.6204109127652409E-2</v>
      </c>
      <c r="F8" s="24">
        <f t="shared" si="0"/>
        <v>0.11423206321884047</v>
      </c>
      <c r="G8" s="38">
        <f t="shared" ref="G8:G34" si="2">F7-F8</f>
        <v>8.7049526114054004E-3</v>
      </c>
      <c r="H8" s="14"/>
      <c r="J8" s="20">
        <v>10</v>
      </c>
      <c r="K8" s="24"/>
      <c r="L8" s="24">
        <v>8.5111243090136623E-2</v>
      </c>
      <c r="M8" s="24">
        <v>7.6204109127652409E-2</v>
      </c>
      <c r="N8" s="24">
        <v>6.8813081918472685E-2</v>
      </c>
      <c r="O8" s="24">
        <v>6.2552615204421569E-2</v>
      </c>
      <c r="P8" s="24">
        <v>5.7216672407853997E-2</v>
      </c>
      <c r="Q8" s="24">
        <v>5.258870678700589E-2</v>
      </c>
      <c r="R8" s="24">
        <v>4.8537378114842822E-2</v>
      </c>
      <c r="S8" s="24">
        <v>4.4962064180910977E-2</v>
      </c>
      <c r="T8" s="24">
        <v>4.1840885975816366E-2</v>
      </c>
      <c r="U8" s="24">
        <v>3.902161238712476E-2</v>
      </c>
      <c r="V8" s="24">
        <v>3.6459964505689557E-2</v>
      </c>
      <c r="W8" s="24">
        <v>3.4220532319391594E-2</v>
      </c>
      <c r="X8" s="24">
        <v>3.2138683287884717E-2</v>
      </c>
      <c r="Y8" s="24">
        <v>3.0241555010379395E-2</v>
      </c>
      <c r="Z8" s="24">
        <v>2.8552456839309404E-2</v>
      </c>
      <c r="AA8" s="24">
        <v>2.6958438146969188E-2</v>
      </c>
      <c r="AB8" s="24">
        <v>2.5492066244689138E-2</v>
      </c>
      <c r="AC8" s="24">
        <v>2.4181956540120009E-2</v>
      </c>
      <c r="AD8" s="24">
        <v>2.2929910014034549E-2</v>
      </c>
      <c r="AE8" s="24">
        <v>2.1790448520065286E-2</v>
      </c>
      <c r="AF8" s="24">
        <v>2.071362281065503E-2</v>
      </c>
      <c r="AG8" s="24">
        <v>1.9712914957827232E-2</v>
      </c>
      <c r="AH8" s="24">
        <v>1.8781658477357688E-2</v>
      </c>
      <c r="AI8" s="24">
        <v>1.7932626952943176E-2</v>
      </c>
      <c r="AJ8" s="24">
        <v>1.7104492902092705E-2</v>
      </c>
      <c r="AK8" s="24">
        <v>1.634921491393726E-2</v>
      </c>
      <c r="AL8" s="24">
        <v>1.5626106038083121E-2</v>
      </c>
      <c r="AM8" s="24">
        <v>1.4950079280723561E-2</v>
      </c>
    </row>
    <row r="9" spans="1:39" ht="14.45" x14ac:dyDescent="0.25">
      <c r="A9" s="37"/>
      <c r="B9" s="20"/>
      <c r="C9" s="20">
        <v>13</v>
      </c>
      <c r="D9" s="20">
        <v>40982</v>
      </c>
      <c r="E9" s="24">
        <f t="shared" si="1"/>
        <v>6.8826122108337939E-2</v>
      </c>
      <c r="F9" s="24">
        <f t="shared" si="0"/>
        <v>0.10687618954663022</v>
      </c>
      <c r="G9" s="38">
        <f t="shared" si="2"/>
        <v>7.3558736722102447E-3</v>
      </c>
      <c r="H9" s="14"/>
      <c r="J9" s="20">
        <v>6</v>
      </c>
      <c r="K9" s="24"/>
      <c r="L9" s="24">
        <v>8.5129064189446435E-2</v>
      </c>
      <c r="M9" s="24">
        <v>7.6205178583959032E-2</v>
      </c>
      <c r="N9" s="24">
        <v>6.8853100345569462E-2</v>
      </c>
      <c r="O9" s="24">
        <v>6.2526688220581939E-2</v>
      </c>
      <c r="P9" s="24">
        <v>5.7182225284188704E-2</v>
      </c>
      <c r="Q9" s="24">
        <v>5.2623004235907489E-2</v>
      </c>
      <c r="R9" s="24">
        <v>4.8547696435020438E-2</v>
      </c>
      <c r="S9" s="24">
        <v>4.497146231056881E-2</v>
      </c>
      <c r="T9" s="24">
        <v>4.1811846689895571E-2</v>
      </c>
      <c r="U9" s="24">
        <v>3.90038868299738E-2</v>
      </c>
      <c r="V9" s="24">
        <v>3.649571534212015E-2</v>
      </c>
      <c r="W9" s="24">
        <v>3.4203458116501606E-2</v>
      </c>
      <c r="X9" s="24">
        <v>3.2138944122062973E-2</v>
      </c>
      <c r="Y9" s="24">
        <v>3.0273245527816073E-2</v>
      </c>
      <c r="Z9" s="24">
        <v>2.8506010303377183E-2</v>
      </c>
      <c r="AA9" s="24">
        <v>2.6973879489462727E-2</v>
      </c>
      <c r="AB9" s="24">
        <v>2.5506701831713663E-2</v>
      </c>
      <c r="AC9" s="24">
        <v>2.4167694204685564E-2</v>
      </c>
      <c r="AD9" s="24">
        <v>2.2943827181727494E-2</v>
      </c>
      <c r="AE9" s="24">
        <v>2.1756674961328937E-2</v>
      </c>
      <c r="AF9" s="24">
        <v>2.0733914760572736E-2</v>
      </c>
      <c r="AG9" s="24">
        <v>1.9700145091084975E-2</v>
      </c>
      <c r="AH9" s="24">
        <v>1.8813634351482866E-2</v>
      </c>
      <c r="AI9" s="24">
        <v>1.7907575804599452E-2</v>
      </c>
      <c r="AJ9" s="24">
        <v>1.7104701506189368E-2</v>
      </c>
      <c r="AK9" s="24">
        <v>1.6367397104229742E-2</v>
      </c>
      <c r="AL9" s="24">
        <v>1.5631912697242401E-2</v>
      </c>
      <c r="AM9" s="24">
        <v>1.4926673442718252E-2</v>
      </c>
    </row>
    <row r="10" spans="1:39" ht="14.45" x14ac:dyDescent="0.25">
      <c r="A10" s="37"/>
      <c r="B10" s="20"/>
      <c r="C10" s="20">
        <v>14</v>
      </c>
      <c r="D10" s="20">
        <v>43545</v>
      </c>
      <c r="E10" s="24">
        <f t="shared" si="1"/>
        <v>6.2539651554340825E-2</v>
      </c>
      <c r="F10" s="24">
        <f t="shared" si="0"/>
        <v>0.10058560110230795</v>
      </c>
      <c r="G10" s="38">
        <f t="shared" si="2"/>
        <v>6.2905884443222732E-3</v>
      </c>
      <c r="H10" s="14"/>
      <c r="J10" s="20">
        <v>3</v>
      </c>
      <c r="K10" s="24"/>
      <c r="L10" s="24">
        <v>8.5120207927225522E-2</v>
      </c>
      <c r="M10" s="24">
        <v>7.6197604790419149E-2</v>
      </c>
      <c r="N10" s="24">
        <v>6.8855195437473871E-2</v>
      </c>
      <c r="O10" s="24">
        <v>6.2597605413846846E-2</v>
      </c>
      <c r="P10" s="24">
        <v>5.7195345988977353E-2</v>
      </c>
      <c r="Q10" s="24">
        <v>5.2594995366079811E-2</v>
      </c>
      <c r="R10" s="24">
        <v>4.8536209553158738E-2</v>
      </c>
      <c r="S10" s="24">
        <v>4.4924950141702613E-2</v>
      </c>
      <c r="T10" s="24">
        <v>4.1888498242089511E-2</v>
      </c>
      <c r="U10" s="24">
        <v>3.895102198225997E-2</v>
      </c>
      <c r="V10" s="24">
        <v>3.6469933184855252E-2</v>
      </c>
      <c r="W10" s="24">
        <v>3.4291342107619194E-2</v>
      </c>
      <c r="X10" s="24">
        <v>3.2115650969529064E-2</v>
      </c>
      <c r="Y10" s="24">
        <v>3.0193743185439992E-2</v>
      </c>
      <c r="Z10" s="24">
        <v>2.8576080762028777E-2</v>
      </c>
      <c r="AA10" s="24">
        <v>2.6990660123476395E-2</v>
      </c>
      <c r="AB10" s="24">
        <v>2.5510597302504712E-2</v>
      </c>
      <c r="AC10" s="24">
        <v>2.4124455133022638E-2</v>
      </c>
      <c r="AD10" s="24">
        <v>2.2969105452410599E-2</v>
      </c>
      <c r="AE10" s="24">
        <v>2.173601147776183E-2</v>
      </c>
      <c r="AF10" s="24">
        <v>2.0711928666713453E-2</v>
      </c>
      <c r="AG10" s="24">
        <v>1.9741367450818448E-2</v>
      </c>
      <c r="AH10" s="24">
        <v>1.8819561551433495E-2</v>
      </c>
      <c r="AI10" s="24">
        <v>1.7876059322033955E-2</v>
      </c>
      <c r="AJ10" s="24">
        <v>1.71068036945492E-2</v>
      </c>
      <c r="AK10" s="24">
        <v>1.6371426744260509E-2</v>
      </c>
      <c r="AL10" s="24">
        <v>1.5604354118165187E-2</v>
      </c>
      <c r="AM10" s="24">
        <v>1.4992875286537366E-2</v>
      </c>
    </row>
    <row r="11" spans="1:39" ht="14.45" x14ac:dyDescent="0.25">
      <c r="A11" s="37"/>
      <c r="B11" s="20"/>
      <c r="C11" s="20">
        <v>15</v>
      </c>
      <c r="D11" s="20">
        <v>46036</v>
      </c>
      <c r="E11" s="24">
        <f t="shared" si="1"/>
        <v>5.7205190033298825E-2</v>
      </c>
      <c r="F11" s="24">
        <f t="shared" si="0"/>
        <v>9.5142931618733162E-2</v>
      </c>
      <c r="G11" s="38">
        <f t="shared" si="2"/>
        <v>5.4426694835747885E-3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ht="14.45" x14ac:dyDescent="0.25">
      <c r="A12" s="37"/>
      <c r="B12" s="20"/>
      <c r="C12" s="20">
        <v>16</v>
      </c>
      <c r="D12" s="20">
        <v>48457</v>
      </c>
      <c r="E12" s="24">
        <f t="shared" si="1"/>
        <v>5.2589277956381908E-2</v>
      </c>
      <c r="F12" s="24">
        <f t="shared" si="0"/>
        <v>9.0389417421631549E-2</v>
      </c>
      <c r="G12" s="38">
        <f t="shared" si="2"/>
        <v>4.7535141971016132E-3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x14ac:dyDescent="0.15">
      <c r="A13" s="37"/>
      <c r="B13" s="20"/>
      <c r="C13" s="20">
        <v>17</v>
      </c>
      <c r="D13" s="20">
        <v>50809</v>
      </c>
      <c r="E13" s="24">
        <f t="shared" si="1"/>
        <v>4.8537878944218571E-2</v>
      </c>
      <c r="F13" s="24">
        <f t="shared" si="0"/>
        <v>8.6205199866165441E-2</v>
      </c>
      <c r="G13" s="38">
        <f t="shared" si="2"/>
        <v>4.1842175554661076E-3</v>
      </c>
      <c r="J13" s="86" t="s">
        <v>5</v>
      </c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</row>
    <row r="14" spans="1:39" ht="21" x14ac:dyDescent="0.15">
      <c r="A14" s="37"/>
      <c r="B14" s="20"/>
      <c r="C14" s="20">
        <v>18</v>
      </c>
      <c r="D14" s="20">
        <v>53095</v>
      </c>
      <c r="E14" s="24">
        <f t="shared" si="1"/>
        <v>4.4992028971245324E-2</v>
      </c>
      <c r="F14" s="24">
        <f t="shared" si="0"/>
        <v>8.2493643469253225E-2</v>
      </c>
      <c r="G14" s="38">
        <f t="shared" si="2"/>
        <v>3.7115563969122162E-3</v>
      </c>
      <c r="J14" s="87" t="s">
        <v>16</v>
      </c>
      <c r="K14" s="89">
        <v>10</v>
      </c>
      <c r="L14" s="89">
        <v>11</v>
      </c>
      <c r="M14" s="89">
        <v>12</v>
      </c>
      <c r="N14" s="89">
        <v>13</v>
      </c>
      <c r="O14" s="89">
        <v>14</v>
      </c>
      <c r="P14" s="89">
        <v>15</v>
      </c>
      <c r="Q14" s="89">
        <v>16</v>
      </c>
      <c r="R14" s="89">
        <v>17</v>
      </c>
      <c r="S14" s="89">
        <v>18</v>
      </c>
      <c r="T14" s="89">
        <v>19</v>
      </c>
      <c r="U14" s="89">
        <v>20</v>
      </c>
      <c r="V14" s="89">
        <v>21</v>
      </c>
      <c r="W14" s="89">
        <v>22</v>
      </c>
      <c r="X14" s="89">
        <v>23</v>
      </c>
      <c r="Y14" s="89">
        <v>24</v>
      </c>
      <c r="Z14" s="89">
        <v>25</v>
      </c>
      <c r="AA14" s="89">
        <v>26</v>
      </c>
      <c r="AB14" s="89">
        <v>27</v>
      </c>
      <c r="AC14" s="89">
        <v>28</v>
      </c>
      <c r="AD14" s="89">
        <v>29</v>
      </c>
      <c r="AE14" s="89">
        <v>30</v>
      </c>
      <c r="AF14" s="89">
        <v>31</v>
      </c>
      <c r="AG14" s="89">
        <v>32</v>
      </c>
      <c r="AH14" s="89">
        <v>33</v>
      </c>
      <c r="AI14" s="89">
        <v>34</v>
      </c>
      <c r="AJ14" s="89">
        <v>35</v>
      </c>
      <c r="AK14" s="89">
        <v>36</v>
      </c>
      <c r="AL14" s="89">
        <v>37</v>
      </c>
      <c r="AM14" s="89">
        <v>38</v>
      </c>
    </row>
    <row r="15" spans="1:39" ht="14.45" x14ac:dyDescent="0.25">
      <c r="A15" s="37"/>
      <c r="B15" s="20"/>
      <c r="C15" s="20">
        <v>19</v>
      </c>
      <c r="D15" s="20">
        <v>55315</v>
      </c>
      <c r="E15" s="24">
        <f t="shared" si="1"/>
        <v>4.1811846689895571E-2</v>
      </c>
      <c r="F15" s="24">
        <f t="shared" si="0"/>
        <v>7.9182861791557438E-2</v>
      </c>
      <c r="G15" s="38">
        <f t="shared" si="2"/>
        <v>3.3107816776957871E-3</v>
      </c>
      <c r="J15" s="89">
        <v>15</v>
      </c>
      <c r="K15" s="92">
        <v>0.13339830663336785</v>
      </c>
      <c r="L15" s="92">
        <v>0.12293701583024587</v>
      </c>
      <c r="M15" s="92">
        <v>0.11423206321884047</v>
      </c>
      <c r="N15" s="92">
        <v>0.10687618954663022</v>
      </c>
      <c r="O15" s="92">
        <v>0.10058560110230795</v>
      </c>
      <c r="P15" s="92">
        <v>9.5142931618733162E-2</v>
      </c>
      <c r="Q15" s="92">
        <v>9.0389417421631549E-2</v>
      </c>
      <c r="R15" s="92">
        <v>8.6205199866165441E-2</v>
      </c>
      <c r="S15" s="92">
        <v>8.2493643469253225E-2</v>
      </c>
      <c r="T15" s="92">
        <v>7.9182861791557438E-2</v>
      </c>
      <c r="U15" s="92">
        <v>7.620969846710629E-2</v>
      </c>
      <c r="V15" s="92">
        <v>7.3526943092160485E-2</v>
      </c>
      <c r="W15" s="92">
        <v>7.1094663030775218E-2</v>
      </c>
      <c r="X15" s="92">
        <v>6.8880920928477071E-2</v>
      </c>
      <c r="Y15" s="92">
        <v>6.6857980217364762E-2</v>
      </c>
      <c r="Z15" s="92">
        <v>6.5003487630044071E-2</v>
      </c>
      <c r="AA15" s="92">
        <v>6.3296627070146536E-2</v>
      </c>
      <c r="AB15" s="92">
        <v>6.1722305990445724E-2</v>
      </c>
      <c r="AC15" s="92">
        <v>6.0265830099892677E-2</v>
      </c>
      <c r="AD15" s="92">
        <v>5.8915312600882383E-2</v>
      </c>
      <c r="AE15" s="92">
        <v>5.7658891053656992E-2</v>
      </c>
      <c r="AF15" s="92">
        <v>5.6489160013928834E-2</v>
      </c>
      <c r="AG15" s="92">
        <v>5.5396056509036638E-2</v>
      </c>
      <c r="AH15" s="92">
        <v>5.4374813784884297E-2</v>
      </c>
      <c r="AI15" s="92">
        <v>5.3417239865359283E-2</v>
      </c>
      <c r="AJ15" s="92">
        <v>5.2518615331119081E-2</v>
      </c>
      <c r="AK15" s="92">
        <v>5.167409924258512E-2</v>
      </c>
      <c r="AL15" s="92">
        <v>5.0878762182443339E-2</v>
      </c>
      <c r="AM15" s="92">
        <v>5.0129329091033945E-2</v>
      </c>
    </row>
    <row r="16" spans="1:39" ht="19.149999999999999" customHeight="1" x14ac:dyDescent="0.25">
      <c r="A16" s="37"/>
      <c r="B16" s="20"/>
      <c r="C16" s="20">
        <v>20</v>
      </c>
      <c r="D16" s="20">
        <v>57473</v>
      </c>
      <c r="E16" s="24">
        <f t="shared" si="1"/>
        <v>3.9012925969447609E-2</v>
      </c>
      <c r="F16" s="24">
        <f t="shared" si="0"/>
        <v>7.620969846710629E-2</v>
      </c>
      <c r="G16" s="38">
        <f t="shared" si="2"/>
        <v>2.9731633244511474E-3</v>
      </c>
      <c r="J16" s="89">
        <v>10</v>
      </c>
      <c r="K16" s="92">
        <v>0.13340033806934989</v>
      </c>
      <c r="L16" s="92">
        <v>0.12293701583024587</v>
      </c>
      <c r="M16" s="92">
        <v>0.11423206321884047</v>
      </c>
      <c r="N16" s="92">
        <v>0.10687749350316607</v>
      </c>
      <c r="O16" s="92">
        <v>0.10058560110230795</v>
      </c>
      <c r="P16" s="92">
        <v>9.5141898276367667E-2</v>
      </c>
      <c r="Q16" s="92">
        <v>9.0388484754681933E-2</v>
      </c>
      <c r="R16" s="92">
        <v>8.620435154843091E-2</v>
      </c>
      <c r="S16" s="92">
        <v>8.2495197197423431E-2</v>
      </c>
      <c r="T16" s="92">
        <v>7.9182146053095426E-2</v>
      </c>
      <c r="U16" s="92">
        <v>7.6208372481469888E-2</v>
      </c>
      <c r="V16" s="92">
        <v>7.3527560244756124E-2</v>
      </c>
      <c r="W16" s="92">
        <v>7.1094663030775218E-2</v>
      </c>
      <c r="X16" s="92">
        <v>6.8880920928477071E-2</v>
      </c>
      <c r="Y16" s="92">
        <v>6.6859000778495215E-2</v>
      </c>
      <c r="Z16" s="92">
        <v>6.5003005275928852E-2</v>
      </c>
      <c r="AA16" s="92">
        <v>6.3296627070146536E-2</v>
      </c>
      <c r="AB16" s="92">
        <v>6.1723175784222539E-2</v>
      </c>
      <c r="AC16" s="92">
        <v>6.0265830099892677E-2</v>
      </c>
      <c r="AD16" s="92">
        <v>5.8914916369065637E-2</v>
      </c>
      <c r="AE16" s="92">
        <v>5.7658511541575343E-2</v>
      </c>
      <c r="AF16" s="92">
        <v>5.6488431478758802E-2</v>
      </c>
      <c r="AG16" s="92">
        <v>5.5396406822105441E-2</v>
      </c>
      <c r="AH16" s="92">
        <v>5.437515130072066E-2</v>
      </c>
      <c r="AI16" s="92">
        <v>5.3417239865359283E-2</v>
      </c>
      <c r="AJ16" s="92">
        <v>5.2518930196586266E-2</v>
      </c>
      <c r="AK16" s="92">
        <v>5.167409924258512E-2</v>
      </c>
      <c r="AL16" s="92">
        <v>5.087905769197261E-2</v>
      </c>
      <c r="AM16" s="92">
        <v>5.0129615959072261E-2</v>
      </c>
    </row>
    <row r="17" spans="1:39" ht="14.45" x14ac:dyDescent="0.25">
      <c r="A17" s="37"/>
      <c r="B17" s="20"/>
      <c r="C17" s="20">
        <v>21</v>
      </c>
      <c r="D17" s="20">
        <v>59570</v>
      </c>
      <c r="E17" s="24">
        <f t="shared" si="1"/>
        <v>3.6486698101717341E-2</v>
      </c>
      <c r="F17" s="24">
        <f t="shared" si="0"/>
        <v>7.3526943092160485E-2</v>
      </c>
      <c r="G17" s="38">
        <f t="shared" si="2"/>
        <v>2.6827553749458055E-3</v>
      </c>
      <c r="J17" s="89">
        <v>6</v>
      </c>
      <c r="K17" s="92">
        <v>0.13340440112693217</v>
      </c>
      <c r="L17" s="92">
        <v>0.12293874114097256</v>
      </c>
      <c r="M17" s="92">
        <v>0.11423355284605854</v>
      </c>
      <c r="N17" s="92">
        <v>0.10687488562191179</v>
      </c>
      <c r="O17" s="92">
        <v>0.10058560110230795</v>
      </c>
      <c r="P17" s="92">
        <v>9.5144998370804826E-2</v>
      </c>
      <c r="Q17" s="92">
        <v>9.0388484754681933E-2</v>
      </c>
      <c r="R17" s="92">
        <v>8.6203503247392246E-2</v>
      </c>
      <c r="S17" s="92">
        <v>8.2493643469253225E-2</v>
      </c>
      <c r="T17" s="92">
        <v>7.9182861791557438E-2</v>
      </c>
      <c r="U17" s="92">
        <v>7.6210361477228233E-2</v>
      </c>
      <c r="V17" s="92">
        <v>7.3526943092160485E-2</v>
      </c>
      <c r="W17" s="92">
        <v>7.1095240027594042E-2</v>
      </c>
      <c r="X17" s="92">
        <v>6.8881462551602129E-2</v>
      </c>
      <c r="Y17" s="92">
        <v>6.6857469948483114E-2</v>
      </c>
      <c r="Z17" s="92">
        <v>6.5004452359750664E-2</v>
      </c>
      <c r="AA17" s="92">
        <v>6.3297084432241052E-2</v>
      </c>
      <c r="AB17" s="92">
        <v>6.1722740884269864E-2</v>
      </c>
      <c r="AC17" s="92">
        <v>6.0266244711224243E-2</v>
      </c>
      <c r="AD17" s="92">
        <v>5.8914520142578516E-2</v>
      </c>
      <c r="AE17" s="92">
        <v>5.7660029619878227E-2</v>
      </c>
      <c r="AF17" s="92">
        <v>5.6488795743994839E-2</v>
      </c>
      <c r="AG17" s="92">
        <v>5.5397457787896037E-2</v>
      </c>
      <c r="AH17" s="92">
        <v>5.4374476273237951E-2</v>
      </c>
      <c r="AI17" s="92">
        <v>5.3417891334837493E-2</v>
      </c>
      <c r="AJ17" s="92">
        <v>5.2519559938847091E-2</v>
      </c>
      <c r="AK17" s="92">
        <v>5.1673794425600945E-2</v>
      </c>
      <c r="AL17" s="92">
        <v>5.087846667634674E-2</v>
      </c>
      <c r="AM17" s="92">
        <v>5.0130189704998711E-2</v>
      </c>
    </row>
    <row r="18" spans="1:39" ht="14.45" x14ac:dyDescent="0.25">
      <c r="A18" s="37"/>
      <c r="B18" s="20"/>
      <c r="C18" s="20">
        <v>22</v>
      </c>
      <c r="D18" s="20">
        <v>61608</v>
      </c>
      <c r="E18" s="24">
        <f t="shared" si="1"/>
        <v>3.4211851603155985E-2</v>
      </c>
      <c r="F18" s="24">
        <f t="shared" si="0"/>
        <v>7.1094663030775218E-2</v>
      </c>
      <c r="G18" s="38">
        <f t="shared" si="2"/>
        <v>2.4322800613852669E-3</v>
      </c>
      <c r="J18" s="89">
        <v>3</v>
      </c>
      <c r="K18" s="92">
        <v>0.133406432748538</v>
      </c>
      <c r="L18" s="92">
        <v>0.12294161676646706</v>
      </c>
      <c r="M18" s="92">
        <v>0.11423702879399082</v>
      </c>
      <c r="N18" s="92">
        <v>0.10687792816241541</v>
      </c>
      <c r="O18" s="92">
        <v>0.10058175137783221</v>
      </c>
      <c r="P18" s="92">
        <v>9.5140176088971268E-2</v>
      </c>
      <c r="Q18" s="92">
        <v>9.0386308606647592E-2</v>
      </c>
      <c r="R18" s="92">
        <v>8.6202372205311226E-2</v>
      </c>
      <c r="S18" s="92">
        <v>8.2496233048719239E-2</v>
      </c>
      <c r="T18" s="92">
        <v>7.9179521789433091E-2</v>
      </c>
      <c r="U18" s="92">
        <v>7.621102449888642E-2</v>
      </c>
      <c r="V18" s="92">
        <v>7.3529411764705885E-2</v>
      </c>
      <c r="W18" s="92">
        <v>7.1091585872576177E-2</v>
      </c>
      <c r="X18" s="92">
        <v>6.8879476641784787E-2</v>
      </c>
      <c r="Y18" s="92">
        <v>6.6860701782952045E-2</v>
      </c>
      <c r="Z18" s="92">
        <v>6.5003166059838524E-2</v>
      </c>
      <c r="AA18" s="92">
        <v>6.3294797687861268E-2</v>
      </c>
      <c r="AB18" s="92">
        <v>6.1720276566962273E-2</v>
      </c>
      <c r="AC18" s="92">
        <v>6.0266382916269172E-2</v>
      </c>
      <c r="AD18" s="92">
        <v>5.8913199426111909E-2</v>
      </c>
      <c r="AE18" s="92">
        <v>5.7659903110299796E-2</v>
      </c>
      <c r="AF18" s="92">
        <v>5.6489888567891042E-2</v>
      </c>
      <c r="AG18" s="92">
        <v>5.539629005059022E-2</v>
      </c>
      <c r="AH18" s="92">
        <v>5.4373013771186439E-2</v>
      </c>
      <c r="AI18" s="92">
        <v>5.3418108494861456E-2</v>
      </c>
      <c r="AJ18" s="92">
        <v>5.2519664897358827E-2</v>
      </c>
      <c r="AK18" s="92">
        <v>5.1673692820738693E-2</v>
      </c>
      <c r="AL18" s="92">
        <v>5.087974722755715E-2</v>
      </c>
      <c r="AM18" s="92">
        <v>5.0128181651712143E-2</v>
      </c>
    </row>
    <row r="19" spans="1:39" ht="14.45" x14ac:dyDescent="0.25">
      <c r="A19" s="37"/>
      <c r="B19" s="20"/>
      <c r="C19" s="20">
        <v>23</v>
      </c>
      <c r="D19" s="20">
        <v>63588</v>
      </c>
      <c r="E19" s="24">
        <f t="shared" si="1"/>
        <v>3.2138683287884717E-2</v>
      </c>
      <c r="F19" s="24">
        <f t="shared" si="0"/>
        <v>6.8880920928477071E-2</v>
      </c>
      <c r="G19" s="38">
        <f t="shared" si="2"/>
        <v>2.2137421022981468E-3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39" x14ac:dyDescent="0.15">
      <c r="A20" s="37"/>
      <c r="B20" s="20"/>
      <c r="C20" s="20">
        <v>24</v>
      </c>
      <c r="D20" s="20">
        <v>65512</v>
      </c>
      <c r="E20" s="24">
        <f t="shared" si="1"/>
        <v>3.0257281248034174E-2</v>
      </c>
      <c r="F20" s="24">
        <f t="shared" si="0"/>
        <v>6.6857980217364762E-2</v>
      </c>
      <c r="G20" s="38">
        <f t="shared" si="2"/>
        <v>2.0229407111123088E-3</v>
      </c>
      <c r="J20" s="9" t="s">
        <v>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39" ht="21" x14ac:dyDescent="0.15">
      <c r="A21" s="37"/>
      <c r="B21" s="20"/>
      <c r="C21" s="20">
        <v>25</v>
      </c>
      <c r="D21" s="20">
        <v>67381</v>
      </c>
      <c r="E21" s="24">
        <f t="shared" si="1"/>
        <v>2.8529124435217934E-2</v>
      </c>
      <c r="F21" s="24">
        <f t="shared" si="0"/>
        <v>6.5003487630044071E-2</v>
      </c>
      <c r="G21" s="38">
        <f t="shared" si="2"/>
        <v>1.8544925873206913E-3</v>
      </c>
      <c r="J21" s="19" t="s">
        <v>16</v>
      </c>
      <c r="K21" s="20">
        <v>10</v>
      </c>
      <c r="L21" s="20">
        <v>11</v>
      </c>
      <c r="M21" s="20">
        <v>12</v>
      </c>
      <c r="N21" s="20">
        <v>13</v>
      </c>
      <c r="O21" s="20">
        <v>14</v>
      </c>
      <c r="P21" s="20">
        <v>15</v>
      </c>
      <c r="Q21" s="20">
        <v>16</v>
      </c>
      <c r="R21" s="20">
        <v>17</v>
      </c>
      <c r="S21" s="20">
        <v>18</v>
      </c>
      <c r="T21" s="20">
        <v>19</v>
      </c>
      <c r="U21" s="20">
        <v>20</v>
      </c>
      <c r="V21" s="20">
        <v>21</v>
      </c>
      <c r="W21" s="20">
        <v>22</v>
      </c>
      <c r="X21" s="20">
        <v>23</v>
      </c>
      <c r="Y21" s="20">
        <v>24</v>
      </c>
      <c r="Z21" s="20">
        <v>25</v>
      </c>
      <c r="AA21" s="20">
        <v>26</v>
      </c>
      <c r="AB21" s="20">
        <v>27</v>
      </c>
      <c r="AC21" s="20">
        <v>28</v>
      </c>
      <c r="AD21" s="20">
        <v>29</v>
      </c>
      <c r="AE21" s="20">
        <v>30</v>
      </c>
      <c r="AF21" s="20">
        <v>31</v>
      </c>
      <c r="AG21" s="20">
        <v>32</v>
      </c>
      <c r="AH21" s="20">
        <v>33</v>
      </c>
      <c r="AI21" s="20">
        <v>34</v>
      </c>
      <c r="AJ21" s="20">
        <v>35</v>
      </c>
      <c r="AK21" s="20">
        <v>36</v>
      </c>
      <c r="AL21" s="20">
        <v>37</v>
      </c>
      <c r="AM21" s="20">
        <v>38</v>
      </c>
    </row>
    <row r="22" spans="1:39" ht="14.45" x14ac:dyDescent="0.25">
      <c r="A22" s="37"/>
      <c r="B22" s="20"/>
      <c r="C22" s="20">
        <v>26</v>
      </c>
      <c r="D22" s="20">
        <v>69198</v>
      </c>
      <c r="E22" s="24">
        <f t="shared" si="1"/>
        <v>2.6966058681230587E-2</v>
      </c>
      <c r="F22" s="24">
        <f t="shared" si="0"/>
        <v>6.3296627070146536E-2</v>
      </c>
      <c r="G22" s="38">
        <f t="shared" si="2"/>
        <v>1.7068605598975356E-3</v>
      </c>
      <c r="J22" s="20">
        <v>15</v>
      </c>
      <c r="K22" s="24"/>
      <c r="L22" s="24">
        <v>1.0461290803121984E-2</v>
      </c>
      <c r="M22" s="24">
        <v>8.7049526114054004E-3</v>
      </c>
      <c r="N22" s="24">
        <v>7.3558736722102447E-3</v>
      </c>
      <c r="O22" s="24">
        <v>6.2905884443222732E-3</v>
      </c>
      <c r="P22" s="24">
        <v>5.4426694835747885E-3</v>
      </c>
      <c r="Q22" s="24">
        <v>4.7535141971016132E-3</v>
      </c>
      <c r="R22" s="24">
        <v>4.1842175554661076E-3</v>
      </c>
      <c r="S22" s="24">
        <v>3.7115563969122162E-3</v>
      </c>
      <c r="T22" s="24">
        <v>3.3107816776957871E-3</v>
      </c>
      <c r="U22" s="24">
        <v>2.9731633244511474E-3</v>
      </c>
      <c r="V22" s="24">
        <v>2.6827553749458055E-3</v>
      </c>
      <c r="W22" s="24">
        <v>2.4322800613852669E-3</v>
      </c>
      <c r="X22" s="24">
        <v>2.2137421022981468E-3</v>
      </c>
      <c r="Y22" s="24">
        <v>2.0229407111123088E-3</v>
      </c>
      <c r="Z22" s="24">
        <v>1.8544925873206913E-3</v>
      </c>
      <c r="AA22" s="24">
        <v>1.7068605598975356E-3</v>
      </c>
      <c r="AB22" s="24">
        <v>1.574321079700812E-3</v>
      </c>
      <c r="AC22" s="24">
        <v>1.4564758905530467E-3</v>
      </c>
      <c r="AD22" s="24">
        <v>1.3505174990102939E-3</v>
      </c>
      <c r="AE22" s="24">
        <v>1.2564215472253906E-3</v>
      </c>
      <c r="AF22" s="24">
        <v>1.1697310397281585E-3</v>
      </c>
      <c r="AG22" s="24">
        <v>1.0931035048921955E-3</v>
      </c>
      <c r="AH22" s="24">
        <v>1.0212427241523409E-3</v>
      </c>
      <c r="AI22" s="24">
        <v>9.5757391952501492E-4</v>
      </c>
      <c r="AJ22" s="24">
        <v>8.9862453424020133E-4</v>
      </c>
      <c r="AK22" s="24">
        <v>8.4451608853396143E-4</v>
      </c>
      <c r="AL22" s="24">
        <v>7.9533706014178057E-4</v>
      </c>
      <c r="AM22" s="24">
        <v>7.4943309140939468E-4</v>
      </c>
    </row>
    <row r="23" spans="1:39" ht="14.45" x14ac:dyDescent="0.25">
      <c r="A23" s="37"/>
      <c r="B23" s="20"/>
      <c r="C23" s="20">
        <v>27</v>
      </c>
      <c r="D23" s="20">
        <v>70963</v>
      </c>
      <c r="E23" s="24">
        <f t="shared" si="1"/>
        <v>2.5506517529408468E-2</v>
      </c>
      <c r="F23" s="24">
        <f t="shared" si="0"/>
        <v>6.1722305990445724E-2</v>
      </c>
      <c r="G23" s="38">
        <f t="shared" si="2"/>
        <v>1.574321079700812E-3</v>
      </c>
      <c r="J23" s="20">
        <v>10</v>
      </c>
      <c r="K23" s="24"/>
      <c r="L23" s="24">
        <v>1.0463322239104025E-2</v>
      </c>
      <c r="M23" s="24">
        <v>8.7049526114054004E-3</v>
      </c>
      <c r="N23" s="24">
        <v>7.3545697156744E-3</v>
      </c>
      <c r="O23" s="24">
        <v>6.2918924008581179E-3</v>
      </c>
      <c r="P23" s="24">
        <v>5.4437028259402831E-3</v>
      </c>
      <c r="Q23" s="24">
        <v>4.7534135216857343E-3</v>
      </c>
      <c r="R23" s="24">
        <v>4.1841332062510228E-3</v>
      </c>
      <c r="S23" s="24">
        <v>3.7091543510074793E-3</v>
      </c>
      <c r="T23" s="24">
        <v>3.3130511443280053E-3</v>
      </c>
      <c r="U23" s="24">
        <v>2.9737735716255376E-3</v>
      </c>
      <c r="V23" s="24">
        <v>2.6808122367137643E-3</v>
      </c>
      <c r="W23" s="24">
        <v>2.4328972139809057E-3</v>
      </c>
      <c r="X23" s="24">
        <v>2.2137421022981468E-3</v>
      </c>
      <c r="Y23" s="24">
        <v>2.0219201499818568E-3</v>
      </c>
      <c r="Z23" s="24">
        <v>1.8559955025663627E-3</v>
      </c>
      <c r="AA23" s="24">
        <v>1.7063782057823162E-3</v>
      </c>
      <c r="AB23" s="24">
        <v>1.5734512859239963E-3</v>
      </c>
      <c r="AC23" s="24">
        <v>1.4573456843298624E-3</v>
      </c>
      <c r="AD23" s="24">
        <v>1.35091373082704E-3</v>
      </c>
      <c r="AE23" s="24">
        <v>1.2564048274902942E-3</v>
      </c>
      <c r="AF23" s="24">
        <v>1.1700800628165406E-3</v>
      </c>
      <c r="AG23" s="24">
        <v>1.0920246566533606E-3</v>
      </c>
      <c r="AH23" s="24">
        <v>1.0212555213847813E-3</v>
      </c>
      <c r="AI23" s="24">
        <v>9.5791143536137768E-4</v>
      </c>
      <c r="AJ23" s="24">
        <v>8.9830966877301605E-4</v>
      </c>
      <c r="AK23" s="24">
        <v>8.4483095400114672E-4</v>
      </c>
      <c r="AL23" s="24">
        <v>7.9504155061251025E-4</v>
      </c>
      <c r="AM23" s="24">
        <v>7.4944173290034805E-4</v>
      </c>
    </row>
    <row r="24" spans="1:39" ht="14.45" x14ac:dyDescent="0.25">
      <c r="A24" s="37"/>
      <c r="B24" s="20"/>
      <c r="C24" s="20">
        <v>28</v>
      </c>
      <c r="D24" s="20">
        <v>72678</v>
      </c>
      <c r="E24" s="24">
        <f t="shared" si="1"/>
        <v>2.4167523920916478E-2</v>
      </c>
      <c r="F24" s="24">
        <f t="shared" si="0"/>
        <v>6.0265830099892677E-2</v>
      </c>
      <c r="G24" s="38">
        <f t="shared" si="2"/>
        <v>1.4564758905530467E-3</v>
      </c>
      <c r="J24" s="20">
        <v>6</v>
      </c>
      <c r="K24" s="24"/>
      <c r="L24" s="24">
        <v>1.0465659985959608E-2</v>
      </c>
      <c r="M24" s="24">
        <v>8.7051882949140125E-3</v>
      </c>
      <c r="N24" s="24">
        <v>7.358667224146756E-3</v>
      </c>
      <c r="O24" s="24">
        <v>6.2892845196038383E-3</v>
      </c>
      <c r="P24" s="24">
        <v>5.4406027315031247E-3</v>
      </c>
      <c r="Q24" s="24">
        <v>4.7565136161228927E-3</v>
      </c>
      <c r="R24" s="24">
        <v>4.1849815072896868E-3</v>
      </c>
      <c r="S24" s="24">
        <v>3.7098597781390213E-3</v>
      </c>
      <c r="T24" s="24">
        <v>3.3107816776957871E-3</v>
      </c>
      <c r="U24" s="24">
        <v>2.9725003143292045E-3</v>
      </c>
      <c r="V24" s="24">
        <v>2.6834183850677484E-3</v>
      </c>
      <c r="W24" s="24">
        <v>2.4317030645664428E-3</v>
      </c>
      <c r="X24" s="24">
        <v>2.2137774759919127E-3</v>
      </c>
      <c r="Y24" s="24">
        <v>2.0239926031190153E-3</v>
      </c>
      <c r="Z24" s="24">
        <v>1.8530175887324501E-3</v>
      </c>
      <c r="AA24" s="24">
        <v>1.7073679275096121E-3</v>
      </c>
      <c r="AB24" s="24">
        <v>1.5743435479711881E-3</v>
      </c>
      <c r="AC24" s="24">
        <v>1.4564961730456211E-3</v>
      </c>
      <c r="AD24" s="24">
        <v>1.3517245686457263E-3</v>
      </c>
      <c r="AE24" s="24">
        <v>1.2544905227002898E-3</v>
      </c>
      <c r="AF24" s="24">
        <v>1.1712338758833873E-3</v>
      </c>
      <c r="AG24" s="24">
        <v>1.0913379560988021E-3</v>
      </c>
      <c r="AH24" s="24">
        <v>1.0229815146580862E-3</v>
      </c>
      <c r="AI24" s="24">
        <v>9.5658493840045794E-4</v>
      </c>
      <c r="AJ24" s="24">
        <v>8.983313959904024E-4</v>
      </c>
      <c r="AK24" s="24">
        <v>8.457655132461453E-4</v>
      </c>
      <c r="AL24" s="24">
        <v>7.9532774925420574E-4</v>
      </c>
      <c r="AM24" s="24">
        <v>7.482769713480289E-4</v>
      </c>
    </row>
    <row r="25" spans="1:39" ht="14.45" x14ac:dyDescent="0.25">
      <c r="A25" s="37"/>
      <c r="B25" s="20"/>
      <c r="C25" s="20">
        <v>29</v>
      </c>
      <c r="D25" s="20">
        <v>74344</v>
      </c>
      <c r="E25" s="24">
        <f t="shared" si="1"/>
        <v>2.2923030353064311E-2</v>
      </c>
      <c r="F25" s="24">
        <f t="shared" si="0"/>
        <v>5.8915312600882383E-2</v>
      </c>
      <c r="G25" s="38">
        <f t="shared" si="2"/>
        <v>1.3505174990102939E-3</v>
      </c>
      <c r="J25" s="20">
        <v>3</v>
      </c>
      <c r="K25" s="24"/>
      <c r="L25" s="24">
        <v>1.0464815982070941E-2</v>
      </c>
      <c r="M25" s="24">
        <v>8.7045879724762382E-3</v>
      </c>
      <c r="N25" s="24">
        <v>7.3591006315754104E-3</v>
      </c>
      <c r="O25" s="24">
        <v>6.2961767845832045E-3</v>
      </c>
      <c r="P25" s="24">
        <v>5.4415752888609392E-3</v>
      </c>
      <c r="Q25" s="24">
        <v>4.753867482323676E-3</v>
      </c>
      <c r="R25" s="24">
        <v>4.1839364013363661E-3</v>
      </c>
      <c r="S25" s="24">
        <v>3.7061391565919866E-3</v>
      </c>
      <c r="T25" s="24">
        <v>3.3167112592861481E-3</v>
      </c>
      <c r="U25" s="24">
        <v>2.9684972905466706E-3</v>
      </c>
      <c r="V25" s="24">
        <v>2.6816127341805357E-3</v>
      </c>
      <c r="W25" s="24">
        <v>2.437825892129708E-3</v>
      </c>
      <c r="X25" s="24">
        <v>2.2121092307913898E-3</v>
      </c>
      <c r="Y25" s="24">
        <v>2.018774858832742E-3</v>
      </c>
      <c r="Z25" s="24">
        <v>1.8575357231135209E-3</v>
      </c>
      <c r="AA25" s="24">
        <v>1.7083683719772563E-3</v>
      </c>
      <c r="AB25" s="24">
        <v>1.5745211208989945E-3</v>
      </c>
      <c r="AC25" s="24">
        <v>1.4538936506931013E-3</v>
      </c>
      <c r="AD25" s="24">
        <v>1.3531834901572629E-3</v>
      </c>
      <c r="AE25" s="24">
        <v>1.2532963158121135E-3</v>
      </c>
      <c r="AF25" s="24">
        <v>1.1700145424087538E-3</v>
      </c>
      <c r="AG25" s="24">
        <v>1.0935985173008214E-3</v>
      </c>
      <c r="AH25" s="24">
        <v>1.0232762794037814E-3</v>
      </c>
      <c r="AI25" s="24">
        <v>9.5490527632498268E-4</v>
      </c>
      <c r="AJ25" s="24">
        <v>8.9844359750262948E-4</v>
      </c>
      <c r="AK25" s="24">
        <v>8.4597207662013424E-4</v>
      </c>
      <c r="AL25" s="24">
        <v>7.9394559318154284E-4</v>
      </c>
      <c r="AM25" s="24">
        <v>7.5156557584500627E-4</v>
      </c>
    </row>
    <row r="26" spans="1:39" ht="14.45" x14ac:dyDescent="0.25">
      <c r="A26" s="37"/>
      <c r="B26" s="20"/>
      <c r="C26" s="20">
        <v>30</v>
      </c>
      <c r="D26" s="20">
        <v>75964</v>
      </c>
      <c r="E26" s="24">
        <f t="shared" si="1"/>
        <v>2.1790595071559338E-2</v>
      </c>
      <c r="F26" s="24">
        <f t="shared" si="0"/>
        <v>5.7658891053656992E-2</v>
      </c>
      <c r="G26" s="38">
        <f t="shared" si="2"/>
        <v>1.2564215472253906E-3</v>
      </c>
    </row>
    <row r="27" spans="1:39" ht="19.149999999999999" customHeight="1" x14ac:dyDescent="0.25">
      <c r="A27" s="37"/>
      <c r="B27" s="20"/>
      <c r="C27" s="20">
        <v>31</v>
      </c>
      <c r="D27" s="20">
        <v>77537</v>
      </c>
      <c r="E27" s="24">
        <f t="shared" si="1"/>
        <v>2.0707177083881811E-2</v>
      </c>
      <c r="F27" s="24">
        <f t="shared" si="0"/>
        <v>5.6489160013928834E-2</v>
      </c>
      <c r="G27" s="38">
        <f t="shared" si="2"/>
        <v>1.1697310397281585E-3</v>
      </c>
    </row>
    <row r="28" spans="1:39" ht="14.45" x14ac:dyDescent="0.25">
      <c r="A28" s="37"/>
      <c r="B28" s="20"/>
      <c r="C28" s="20">
        <v>32</v>
      </c>
      <c r="D28" s="20">
        <v>79067</v>
      </c>
      <c r="E28" s="24">
        <f t="shared" si="1"/>
        <v>1.9732514799386092E-2</v>
      </c>
      <c r="F28" s="24">
        <f t="shared" si="0"/>
        <v>5.5396056509036638E-2</v>
      </c>
      <c r="G28" s="38">
        <f t="shared" si="2"/>
        <v>1.0931035048921955E-3</v>
      </c>
    </row>
    <row r="29" spans="1:39" ht="14.45" x14ac:dyDescent="0.25">
      <c r="A29" s="37"/>
      <c r="B29" s="20"/>
      <c r="C29" s="20">
        <v>33</v>
      </c>
      <c r="D29" s="20">
        <v>80552</v>
      </c>
      <c r="E29" s="24">
        <f t="shared" si="1"/>
        <v>1.8781539706830941E-2</v>
      </c>
      <c r="F29" s="24">
        <f t="shared" si="0"/>
        <v>5.4374813784884297E-2</v>
      </c>
      <c r="G29" s="38">
        <f t="shared" si="2"/>
        <v>1.0212427241523409E-3</v>
      </c>
    </row>
    <row r="30" spans="1:39" ht="14.45" x14ac:dyDescent="0.25">
      <c r="A30" s="37"/>
      <c r="B30" s="20"/>
      <c r="C30" s="20">
        <v>34</v>
      </c>
      <c r="D30" s="20">
        <v>81996</v>
      </c>
      <c r="E30" s="24">
        <f t="shared" si="1"/>
        <v>1.7926308471546415E-2</v>
      </c>
      <c r="F30" s="24">
        <f t="shared" si="0"/>
        <v>5.3417239865359283E-2</v>
      </c>
      <c r="G30" s="38">
        <f t="shared" si="2"/>
        <v>9.5757391952501492E-4</v>
      </c>
    </row>
    <row r="31" spans="1:39" ht="14.45" x14ac:dyDescent="0.25">
      <c r="A31" s="37"/>
      <c r="B31" s="20"/>
      <c r="C31" s="20">
        <v>35</v>
      </c>
      <c r="D31" s="20">
        <v>83399</v>
      </c>
      <c r="E31" s="24">
        <f t="shared" si="1"/>
        <v>1.7110590760524902E-2</v>
      </c>
      <c r="F31" s="24">
        <f t="shared" si="0"/>
        <v>5.2518615331119081E-2</v>
      </c>
      <c r="G31" s="38">
        <f t="shared" si="2"/>
        <v>8.9862453424020133E-4</v>
      </c>
    </row>
    <row r="32" spans="1:39" ht="14.45" x14ac:dyDescent="0.25">
      <c r="A32" s="37"/>
      <c r="B32" s="20"/>
      <c r="C32" s="20">
        <v>36</v>
      </c>
      <c r="D32" s="20">
        <v>84762</v>
      </c>
      <c r="E32" s="24">
        <f t="shared" si="1"/>
        <v>1.634312162016327E-2</v>
      </c>
      <c r="F32" s="24">
        <f t="shared" si="0"/>
        <v>5.167409924258512E-2</v>
      </c>
      <c r="G32" s="38">
        <f t="shared" si="2"/>
        <v>8.4451608853396143E-4</v>
      </c>
    </row>
    <row r="33" spans="1:8" ht="14.45" x14ac:dyDescent="0.25">
      <c r="A33" s="37"/>
      <c r="B33" s="20"/>
      <c r="C33" s="20">
        <v>37</v>
      </c>
      <c r="D33" s="20">
        <v>86087</v>
      </c>
      <c r="E33" s="24">
        <f t="shared" si="1"/>
        <v>1.5632004907859764E-2</v>
      </c>
      <c r="F33" s="24">
        <f t="shared" si="0"/>
        <v>5.0878762182443339E-2</v>
      </c>
      <c r="G33" s="38">
        <f t="shared" si="2"/>
        <v>7.9533706014178057E-4</v>
      </c>
    </row>
    <row r="34" spans="1:8" ht="15" thickBot="1" x14ac:dyDescent="0.3">
      <c r="A34" s="93"/>
      <c r="B34" s="39"/>
      <c r="C34" s="39">
        <v>38</v>
      </c>
      <c r="D34" s="39">
        <v>87374</v>
      </c>
      <c r="E34" s="40">
        <f t="shared" si="1"/>
        <v>1.4949992449498684E-2</v>
      </c>
      <c r="F34" s="40">
        <f t="shared" si="0"/>
        <v>5.0129329091033945E-2</v>
      </c>
      <c r="G34" s="41">
        <f t="shared" si="2"/>
        <v>7.4943309140939468E-4</v>
      </c>
    </row>
    <row r="35" spans="1:8" ht="14.45" x14ac:dyDescent="0.25">
      <c r="A35" s="32">
        <v>10</v>
      </c>
      <c r="B35" s="33">
        <v>0.8</v>
      </c>
      <c r="C35" s="34">
        <v>10</v>
      </c>
      <c r="D35" s="34">
        <v>21889</v>
      </c>
      <c r="E35" s="34"/>
      <c r="F35" s="35">
        <f>$A$35*365*$B$35/D35</f>
        <v>0.13340033806934989</v>
      </c>
      <c r="G35" s="36"/>
    </row>
    <row r="36" spans="1:8" ht="14.45" x14ac:dyDescent="0.25">
      <c r="A36" s="37"/>
      <c r="B36" s="20"/>
      <c r="C36" s="20">
        <v>11</v>
      </c>
      <c r="D36" s="20">
        <v>23752</v>
      </c>
      <c r="E36" s="24">
        <f>D36/D35-1</f>
        <v>8.5111243090136623E-2</v>
      </c>
      <c r="F36" s="24">
        <f t="shared" ref="F36:F63" si="3">$A$35*365*$B$35/D36</f>
        <v>0.12293701583024587</v>
      </c>
      <c r="G36" s="38">
        <f>F35-F36</f>
        <v>1.0463322239104025E-2</v>
      </c>
    </row>
    <row r="37" spans="1:8" ht="19.149999999999999" customHeight="1" x14ac:dyDescent="0.15">
      <c r="A37" s="37"/>
      <c r="B37" s="20"/>
      <c r="C37" s="20">
        <v>12</v>
      </c>
      <c r="D37" s="20">
        <v>25562</v>
      </c>
      <c r="E37" s="24">
        <f t="shared" ref="E37:E63" si="4">D37/D36-1</f>
        <v>7.6204109127652409E-2</v>
      </c>
      <c r="F37" s="24">
        <f t="shared" si="3"/>
        <v>0.11423206321884047</v>
      </c>
      <c r="G37" s="38">
        <f t="shared" ref="G37:G63" si="5">F36-F37</f>
        <v>8.7049526114054004E-3</v>
      </c>
      <c r="H37" s="14"/>
    </row>
    <row r="38" spans="1:8" x14ac:dyDescent="0.15">
      <c r="A38" s="37"/>
      <c r="B38" s="20"/>
      <c r="C38" s="20">
        <v>13</v>
      </c>
      <c r="D38" s="20">
        <v>27321</v>
      </c>
      <c r="E38" s="24">
        <f t="shared" si="4"/>
        <v>6.8813081918472685E-2</v>
      </c>
      <c r="F38" s="24">
        <f t="shared" si="3"/>
        <v>0.10687749350316607</v>
      </c>
      <c r="G38" s="38">
        <f t="shared" si="5"/>
        <v>7.3545697156744E-3</v>
      </c>
      <c r="H38" s="14"/>
    </row>
    <row r="39" spans="1:8" x14ac:dyDescent="0.15">
      <c r="A39" s="37"/>
      <c r="B39" s="20"/>
      <c r="C39" s="20">
        <v>14</v>
      </c>
      <c r="D39" s="20">
        <v>29030</v>
      </c>
      <c r="E39" s="24">
        <f t="shared" si="4"/>
        <v>6.2552615204421569E-2</v>
      </c>
      <c r="F39" s="24">
        <f t="shared" si="3"/>
        <v>0.10058560110230795</v>
      </c>
      <c r="G39" s="38">
        <f t="shared" si="5"/>
        <v>6.2918924008581179E-3</v>
      </c>
      <c r="H39" s="14"/>
    </row>
    <row r="40" spans="1:8" x14ac:dyDescent="0.15">
      <c r="A40" s="37"/>
      <c r="B40" s="20"/>
      <c r="C40" s="20">
        <v>15</v>
      </c>
      <c r="D40" s="20">
        <v>30691</v>
      </c>
      <c r="E40" s="24">
        <f t="shared" si="4"/>
        <v>5.7216672407853997E-2</v>
      </c>
      <c r="F40" s="24">
        <f t="shared" si="3"/>
        <v>9.5141898276367667E-2</v>
      </c>
      <c r="G40" s="38">
        <f t="shared" si="5"/>
        <v>5.4437028259402831E-3</v>
      </c>
      <c r="H40" s="14"/>
    </row>
    <row r="41" spans="1:8" x14ac:dyDescent="0.15">
      <c r="A41" s="37"/>
      <c r="B41" s="20"/>
      <c r="C41" s="20">
        <v>16</v>
      </c>
      <c r="D41" s="20">
        <v>32305</v>
      </c>
      <c r="E41" s="24">
        <f t="shared" si="4"/>
        <v>5.258870678700589E-2</v>
      </c>
      <c r="F41" s="24">
        <f t="shared" si="3"/>
        <v>9.0388484754681933E-2</v>
      </c>
      <c r="G41" s="38">
        <f t="shared" si="5"/>
        <v>4.7534135216857343E-3</v>
      </c>
    </row>
    <row r="42" spans="1:8" x14ac:dyDescent="0.15">
      <c r="A42" s="37"/>
      <c r="B42" s="20"/>
      <c r="C42" s="20">
        <v>17</v>
      </c>
      <c r="D42" s="20">
        <v>33873</v>
      </c>
      <c r="E42" s="24">
        <f t="shared" si="4"/>
        <v>4.8537378114842822E-2</v>
      </c>
      <c r="F42" s="24">
        <f t="shared" si="3"/>
        <v>8.620435154843091E-2</v>
      </c>
      <c r="G42" s="38">
        <f t="shared" si="5"/>
        <v>4.1841332062510228E-3</v>
      </c>
    </row>
    <row r="43" spans="1:8" x14ac:dyDescent="0.15">
      <c r="A43" s="37"/>
      <c r="B43" s="20"/>
      <c r="C43" s="20">
        <v>18</v>
      </c>
      <c r="D43" s="20">
        <v>35396</v>
      </c>
      <c r="E43" s="24">
        <f t="shared" si="4"/>
        <v>4.4962064180910977E-2</v>
      </c>
      <c r="F43" s="24">
        <f t="shared" si="3"/>
        <v>8.2495197197423431E-2</v>
      </c>
      <c r="G43" s="38">
        <f t="shared" si="5"/>
        <v>3.7091543510074793E-3</v>
      </c>
    </row>
    <row r="44" spans="1:8" x14ac:dyDescent="0.15">
      <c r="A44" s="37"/>
      <c r="B44" s="20"/>
      <c r="C44" s="20">
        <v>19</v>
      </c>
      <c r="D44" s="20">
        <v>36877</v>
      </c>
      <c r="E44" s="24">
        <f t="shared" si="4"/>
        <v>4.1840885975816366E-2</v>
      </c>
      <c r="F44" s="24">
        <f t="shared" si="3"/>
        <v>7.9182146053095426E-2</v>
      </c>
      <c r="G44" s="38">
        <f t="shared" si="5"/>
        <v>3.3130511443280053E-3</v>
      </c>
    </row>
    <row r="45" spans="1:8" x14ac:dyDescent="0.15">
      <c r="A45" s="37"/>
      <c r="B45" s="20"/>
      <c r="C45" s="20">
        <v>20</v>
      </c>
      <c r="D45" s="20">
        <v>38316</v>
      </c>
      <c r="E45" s="24">
        <f t="shared" si="4"/>
        <v>3.902161238712476E-2</v>
      </c>
      <c r="F45" s="24">
        <f t="shared" si="3"/>
        <v>7.6208372481469888E-2</v>
      </c>
      <c r="G45" s="38">
        <f t="shared" si="5"/>
        <v>2.9737735716255376E-3</v>
      </c>
    </row>
    <row r="46" spans="1:8" x14ac:dyDescent="0.15">
      <c r="A46" s="37"/>
      <c r="B46" s="20"/>
      <c r="C46" s="20">
        <v>21</v>
      </c>
      <c r="D46" s="20">
        <v>39713</v>
      </c>
      <c r="E46" s="24">
        <f t="shared" si="4"/>
        <v>3.6459964505689557E-2</v>
      </c>
      <c r="F46" s="24">
        <f t="shared" si="3"/>
        <v>7.3527560244756124E-2</v>
      </c>
      <c r="G46" s="38">
        <f t="shared" si="5"/>
        <v>2.6808122367137643E-3</v>
      </c>
    </row>
    <row r="47" spans="1:8" x14ac:dyDescent="0.15">
      <c r="A47" s="37"/>
      <c r="B47" s="20"/>
      <c r="C47" s="20">
        <v>22</v>
      </c>
      <c r="D47" s="20">
        <v>41072</v>
      </c>
      <c r="E47" s="24">
        <f t="shared" si="4"/>
        <v>3.4220532319391594E-2</v>
      </c>
      <c r="F47" s="24">
        <f t="shared" si="3"/>
        <v>7.1094663030775218E-2</v>
      </c>
      <c r="G47" s="38">
        <f t="shared" si="5"/>
        <v>2.4328972139809057E-3</v>
      </c>
    </row>
    <row r="48" spans="1:8" x14ac:dyDescent="0.15">
      <c r="A48" s="37"/>
      <c r="B48" s="20"/>
      <c r="C48" s="20">
        <v>23</v>
      </c>
      <c r="D48" s="20">
        <v>42392</v>
      </c>
      <c r="E48" s="24">
        <f t="shared" si="4"/>
        <v>3.2138683287884717E-2</v>
      </c>
      <c r="F48" s="24">
        <f t="shared" si="3"/>
        <v>6.8880920928477071E-2</v>
      </c>
      <c r="G48" s="38">
        <f t="shared" si="5"/>
        <v>2.2137421022981468E-3</v>
      </c>
    </row>
    <row r="49" spans="1:7" x14ac:dyDescent="0.15">
      <c r="A49" s="37"/>
      <c r="B49" s="20"/>
      <c r="C49" s="20">
        <v>24</v>
      </c>
      <c r="D49" s="20">
        <v>43674</v>
      </c>
      <c r="E49" s="24">
        <f t="shared" si="4"/>
        <v>3.0241555010379395E-2</v>
      </c>
      <c r="F49" s="24">
        <f t="shared" si="3"/>
        <v>6.6859000778495215E-2</v>
      </c>
      <c r="G49" s="38">
        <f t="shared" si="5"/>
        <v>2.0219201499818568E-3</v>
      </c>
    </row>
    <row r="50" spans="1:7" x14ac:dyDescent="0.15">
      <c r="A50" s="37"/>
      <c r="B50" s="20"/>
      <c r="C50" s="20">
        <v>25</v>
      </c>
      <c r="D50" s="20">
        <v>44921</v>
      </c>
      <c r="E50" s="24">
        <f t="shared" si="4"/>
        <v>2.8552456839309404E-2</v>
      </c>
      <c r="F50" s="24">
        <f t="shared" si="3"/>
        <v>6.5003005275928852E-2</v>
      </c>
      <c r="G50" s="38">
        <f t="shared" si="5"/>
        <v>1.8559955025663627E-3</v>
      </c>
    </row>
    <row r="51" spans="1:7" x14ac:dyDescent="0.15">
      <c r="A51" s="37"/>
      <c r="B51" s="20"/>
      <c r="C51" s="20">
        <v>26</v>
      </c>
      <c r="D51" s="20">
        <v>46132</v>
      </c>
      <c r="E51" s="24">
        <f t="shared" si="4"/>
        <v>2.6958438146969188E-2</v>
      </c>
      <c r="F51" s="24">
        <f t="shared" si="3"/>
        <v>6.3296627070146536E-2</v>
      </c>
      <c r="G51" s="38">
        <f t="shared" si="5"/>
        <v>1.7063782057823162E-3</v>
      </c>
    </row>
    <row r="52" spans="1:7" x14ac:dyDescent="0.15">
      <c r="A52" s="37"/>
      <c r="B52" s="20"/>
      <c r="C52" s="20">
        <v>27</v>
      </c>
      <c r="D52" s="20">
        <v>47308</v>
      </c>
      <c r="E52" s="24">
        <f t="shared" si="4"/>
        <v>2.5492066244689138E-2</v>
      </c>
      <c r="F52" s="24">
        <f t="shared" si="3"/>
        <v>6.1723175784222539E-2</v>
      </c>
      <c r="G52" s="38">
        <f t="shared" si="5"/>
        <v>1.5734512859239963E-3</v>
      </c>
    </row>
    <row r="53" spans="1:7" x14ac:dyDescent="0.15">
      <c r="A53" s="37"/>
      <c r="B53" s="20"/>
      <c r="C53" s="20">
        <v>28</v>
      </c>
      <c r="D53" s="20">
        <v>48452</v>
      </c>
      <c r="E53" s="24">
        <f t="shared" si="4"/>
        <v>2.4181956540120009E-2</v>
      </c>
      <c r="F53" s="24">
        <f t="shared" si="3"/>
        <v>6.0265830099892677E-2</v>
      </c>
      <c r="G53" s="38">
        <f t="shared" si="5"/>
        <v>1.4573456843298624E-3</v>
      </c>
    </row>
    <row r="54" spans="1:7" x14ac:dyDescent="0.15">
      <c r="A54" s="37"/>
      <c r="B54" s="20"/>
      <c r="C54" s="20">
        <v>29</v>
      </c>
      <c r="D54" s="20">
        <v>49563</v>
      </c>
      <c r="E54" s="24">
        <f t="shared" si="4"/>
        <v>2.2929910014034549E-2</v>
      </c>
      <c r="F54" s="24">
        <f t="shared" si="3"/>
        <v>5.8914916369065637E-2</v>
      </c>
      <c r="G54" s="38">
        <f t="shared" si="5"/>
        <v>1.35091373082704E-3</v>
      </c>
    </row>
    <row r="55" spans="1:7" x14ac:dyDescent="0.15">
      <c r="A55" s="37"/>
      <c r="B55" s="20"/>
      <c r="C55" s="20">
        <v>30</v>
      </c>
      <c r="D55" s="20">
        <v>50643</v>
      </c>
      <c r="E55" s="24">
        <f t="shared" si="4"/>
        <v>2.1790448520065286E-2</v>
      </c>
      <c r="F55" s="24">
        <f t="shared" si="3"/>
        <v>5.7658511541575343E-2</v>
      </c>
      <c r="G55" s="38">
        <f t="shared" si="5"/>
        <v>1.2564048274902942E-3</v>
      </c>
    </row>
    <row r="56" spans="1:7" x14ac:dyDescent="0.15">
      <c r="A56" s="37"/>
      <c r="B56" s="20"/>
      <c r="C56" s="20">
        <v>31</v>
      </c>
      <c r="D56" s="20">
        <v>51692</v>
      </c>
      <c r="E56" s="24">
        <f t="shared" si="4"/>
        <v>2.071362281065503E-2</v>
      </c>
      <c r="F56" s="24">
        <f t="shared" si="3"/>
        <v>5.6488431478758802E-2</v>
      </c>
      <c r="G56" s="38">
        <f t="shared" si="5"/>
        <v>1.1700800628165406E-3</v>
      </c>
    </row>
    <row r="57" spans="1:7" x14ac:dyDescent="0.15">
      <c r="A57" s="37"/>
      <c r="B57" s="20"/>
      <c r="C57" s="20">
        <v>32</v>
      </c>
      <c r="D57" s="20">
        <v>52711</v>
      </c>
      <c r="E57" s="24">
        <f t="shared" si="4"/>
        <v>1.9712914957827232E-2</v>
      </c>
      <c r="F57" s="24">
        <f t="shared" si="3"/>
        <v>5.5396406822105441E-2</v>
      </c>
      <c r="G57" s="38">
        <f t="shared" si="5"/>
        <v>1.0920246566533606E-3</v>
      </c>
    </row>
    <row r="58" spans="1:7" x14ac:dyDescent="0.15">
      <c r="A58" s="37"/>
      <c r="B58" s="20"/>
      <c r="C58" s="20">
        <v>33</v>
      </c>
      <c r="D58" s="20">
        <v>53701</v>
      </c>
      <c r="E58" s="24">
        <f t="shared" si="4"/>
        <v>1.8781658477357688E-2</v>
      </c>
      <c r="F58" s="24">
        <f t="shared" si="3"/>
        <v>5.437515130072066E-2</v>
      </c>
      <c r="G58" s="38">
        <f t="shared" si="5"/>
        <v>1.0212555213847813E-3</v>
      </c>
    </row>
    <row r="59" spans="1:7" x14ac:dyDescent="0.15">
      <c r="A59" s="37"/>
      <c r="B59" s="20"/>
      <c r="C59" s="20">
        <v>34</v>
      </c>
      <c r="D59" s="20">
        <v>54664</v>
      </c>
      <c r="E59" s="24">
        <f t="shared" si="4"/>
        <v>1.7932626952943176E-2</v>
      </c>
      <c r="F59" s="24">
        <f t="shared" si="3"/>
        <v>5.3417239865359283E-2</v>
      </c>
      <c r="G59" s="38">
        <f t="shared" si="5"/>
        <v>9.5791143536137768E-4</v>
      </c>
    </row>
    <row r="60" spans="1:7" x14ac:dyDescent="0.15">
      <c r="A60" s="37"/>
      <c r="B60" s="20"/>
      <c r="C60" s="20">
        <v>35</v>
      </c>
      <c r="D60" s="20">
        <v>55599</v>
      </c>
      <c r="E60" s="24">
        <f t="shared" si="4"/>
        <v>1.7104492902092705E-2</v>
      </c>
      <c r="F60" s="24">
        <f t="shared" si="3"/>
        <v>5.2518930196586266E-2</v>
      </c>
      <c r="G60" s="38">
        <f t="shared" si="5"/>
        <v>8.9830966877301605E-4</v>
      </c>
    </row>
    <row r="61" spans="1:7" x14ac:dyDescent="0.15">
      <c r="A61" s="37"/>
      <c r="B61" s="20"/>
      <c r="C61" s="20">
        <v>36</v>
      </c>
      <c r="D61" s="20">
        <v>56508</v>
      </c>
      <c r="E61" s="24">
        <f t="shared" si="4"/>
        <v>1.634921491393726E-2</v>
      </c>
      <c r="F61" s="24">
        <f t="shared" si="3"/>
        <v>5.167409924258512E-2</v>
      </c>
      <c r="G61" s="38">
        <f t="shared" si="5"/>
        <v>8.4483095400114672E-4</v>
      </c>
    </row>
    <row r="62" spans="1:7" x14ac:dyDescent="0.15">
      <c r="A62" s="37"/>
      <c r="B62" s="20"/>
      <c r="C62" s="20">
        <v>37</v>
      </c>
      <c r="D62" s="20">
        <v>57391</v>
      </c>
      <c r="E62" s="24">
        <f t="shared" si="4"/>
        <v>1.5626106038083121E-2</v>
      </c>
      <c r="F62" s="24">
        <f t="shared" si="3"/>
        <v>5.087905769197261E-2</v>
      </c>
      <c r="G62" s="38">
        <f t="shared" si="5"/>
        <v>7.9504155061251025E-4</v>
      </c>
    </row>
    <row r="63" spans="1:7" ht="14.25" thickBot="1" x14ac:dyDescent="0.2">
      <c r="A63" s="93"/>
      <c r="B63" s="39"/>
      <c r="C63" s="39">
        <v>38</v>
      </c>
      <c r="D63" s="39">
        <v>58249</v>
      </c>
      <c r="E63" s="40">
        <f t="shared" si="4"/>
        <v>1.4950079280723561E-2</v>
      </c>
      <c r="F63" s="40">
        <f t="shared" si="3"/>
        <v>5.0129615959072261E-2</v>
      </c>
      <c r="G63" s="41">
        <f t="shared" si="5"/>
        <v>7.4944173290034805E-4</v>
      </c>
    </row>
    <row r="64" spans="1:7" x14ac:dyDescent="0.15">
      <c r="A64" s="32">
        <v>6</v>
      </c>
      <c r="B64" s="33">
        <v>0.8</v>
      </c>
      <c r="C64" s="34">
        <v>10</v>
      </c>
      <c r="D64" s="34">
        <v>13133</v>
      </c>
      <c r="E64" s="34"/>
      <c r="F64" s="35">
        <f>$A$64*365*$B$64/D64</f>
        <v>0.13340440112693217</v>
      </c>
      <c r="G64" s="36"/>
    </row>
    <row r="65" spans="1:7" x14ac:dyDescent="0.15">
      <c r="A65" s="37"/>
      <c r="B65" s="20"/>
      <c r="C65" s="20">
        <v>11</v>
      </c>
      <c r="D65" s="20">
        <v>14251</v>
      </c>
      <c r="E65" s="24">
        <f>D65/D64-1</f>
        <v>8.5129064189446435E-2</v>
      </c>
      <c r="F65" s="24">
        <f t="shared" ref="F65:F92" si="6">$A$64*365*$B$64/D65</f>
        <v>0.12293874114097256</v>
      </c>
      <c r="G65" s="38">
        <f>F64-F65</f>
        <v>1.0465659985959608E-2</v>
      </c>
    </row>
    <row r="66" spans="1:7" x14ac:dyDescent="0.15">
      <c r="A66" s="37"/>
      <c r="B66" s="20"/>
      <c r="C66" s="20">
        <v>12</v>
      </c>
      <c r="D66" s="20">
        <v>15337</v>
      </c>
      <c r="E66" s="24">
        <f t="shared" ref="E66:E92" si="7">D66/D65-1</f>
        <v>7.6205178583959032E-2</v>
      </c>
      <c r="F66" s="24">
        <f t="shared" si="6"/>
        <v>0.11423355284605854</v>
      </c>
      <c r="G66" s="38">
        <f t="shared" ref="G66:G92" si="8">F65-F66</f>
        <v>8.7051882949140125E-3</v>
      </c>
    </row>
    <row r="67" spans="1:7" x14ac:dyDescent="0.15">
      <c r="A67" s="37"/>
      <c r="B67" s="20"/>
      <c r="C67" s="20">
        <v>13</v>
      </c>
      <c r="D67" s="20">
        <v>16393</v>
      </c>
      <c r="E67" s="24">
        <f t="shared" si="7"/>
        <v>6.8853100345569462E-2</v>
      </c>
      <c r="F67" s="24">
        <f t="shared" si="6"/>
        <v>0.10687488562191179</v>
      </c>
      <c r="G67" s="38">
        <f t="shared" si="8"/>
        <v>7.358667224146756E-3</v>
      </c>
    </row>
    <row r="68" spans="1:7" x14ac:dyDescent="0.15">
      <c r="A68" s="37"/>
      <c r="B68" s="20"/>
      <c r="C68" s="20">
        <v>14</v>
      </c>
      <c r="D68" s="20">
        <v>17418</v>
      </c>
      <c r="E68" s="24">
        <f t="shared" si="7"/>
        <v>6.2526688220581939E-2</v>
      </c>
      <c r="F68" s="24">
        <f t="shared" si="6"/>
        <v>0.10058560110230795</v>
      </c>
      <c r="G68" s="38">
        <f t="shared" si="8"/>
        <v>6.2892845196038383E-3</v>
      </c>
    </row>
    <row r="69" spans="1:7" x14ac:dyDescent="0.15">
      <c r="A69" s="37"/>
      <c r="B69" s="20"/>
      <c r="C69" s="20">
        <v>15</v>
      </c>
      <c r="D69" s="20">
        <v>18414</v>
      </c>
      <c r="E69" s="24">
        <f t="shared" si="7"/>
        <v>5.7182225284188704E-2</v>
      </c>
      <c r="F69" s="24">
        <f t="shared" si="6"/>
        <v>9.5144998370804826E-2</v>
      </c>
      <c r="G69" s="38">
        <f t="shared" si="8"/>
        <v>5.4406027315031247E-3</v>
      </c>
    </row>
    <row r="70" spans="1:7" x14ac:dyDescent="0.15">
      <c r="A70" s="37"/>
      <c r="B70" s="20"/>
      <c r="C70" s="20">
        <v>16</v>
      </c>
      <c r="D70" s="20">
        <v>19383</v>
      </c>
      <c r="E70" s="24">
        <f t="shared" si="7"/>
        <v>5.2623004235907489E-2</v>
      </c>
      <c r="F70" s="24">
        <f t="shared" si="6"/>
        <v>9.0388484754681933E-2</v>
      </c>
      <c r="G70" s="38">
        <f t="shared" si="8"/>
        <v>4.7565136161228927E-3</v>
      </c>
    </row>
    <row r="71" spans="1:7" x14ac:dyDescent="0.15">
      <c r="A71" s="37"/>
      <c r="B71" s="20"/>
      <c r="C71" s="20">
        <v>17</v>
      </c>
      <c r="D71" s="20">
        <v>20324</v>
      </c>
      <c r="E71" s="24">
        <f t="shared" si="7"/>
        <v>4.8547696435020438E-2</v>
      </c>
      <c r="F71" s="24">
        <f t="shared" si="6"/>
        <v>8.6203503247392246E-2</v>
      </c>
      <c r="G71" s="38">
        <f t="shared" si="8"/>
        <v>4.1849815072896868E-3</v>
      </c>
    </row>
    <row r="72" spans="1:7" x14ac:dyDescent="0.15">
      <c r="A72" s="37"/>
      <c r="B72" s="20"/>
      <c r="C72" s="20">
        <v>18</v>
      </c>
      <c r="D72" s="20">
        <v>21238</v>
      </c>
      <c r="E72" s="24">
        <f t="shared" si="7"/>
        <v>4.497146231056881E-2</v>
      </c>
      <c r="F72" s="24">
        <f t="shared" si="6"/>
        <v>8.2493643469253225E-2</v>
      </c>
      <c r="G72" s="38">
        <f t="shared" si="8"/>
        <v>3.7098597781390213E-3</v>
      </c>
    </row>
    <row r="73" spans="1:7" x14ac:dyDescent="0.15">
      <c r="A73" s="37"/>
      <c r="B73" s="20"/>
      <c r="C73" s="20">
        <v>19</v>
      </c>
      <c r="D73" s="20">
        <v>22126</v>
      </c>
      <c r="E73" s="24">
        <f t="shared" si="7"/>
        <v>4.1811846689895571E-2</v>
      </c>
      <c r="F73" s="24">
        <f t="shared" si="6"/>
        <v>7.9182861791557438E-2</v>
      </c>
      <c r="G73" s="38">
        <f t="shared" si="8"/>
        <v>3.3107816776957871E-3</v>
      </c>
    </row>
    <row r="74" spans="1:7" x14ac:dyDescent="0.15">
      <c r="A74" s="37"/>
      <c r="B74" s="20"/>
      <c r="C74" s="20">
        <v>20</v>
      </c>
      <c r="D74" s="20">
        <v>22989</v>
      </c>
      <c r="E74" s="24">
        <f t="shared" si="7"/>
        <v>3.90038868299738E-2</v>
      </c>
      <c r="F74" s="24">
        <f t="shared" si="6"/>
        <v>7.6210361477228233E-2</v>
      </c>
      <c r="G74" s="38">
        <f t="shared" si="8"/>
        <v>2.9725003143292045E-3</v>
      </c>
    </row>
    <row r="75" spans="1:7" x14ac:dyDescent="0.15">
      <c r="A75" s="37"/>
      <c r="B75" s="20"/>
      <c r="C75" s="20">
        <v>21</v>
      </c>
      <c r="D75" s="20">
        <v>23828</v>
      </c>
      <c r="E75" s="24">
        <f t="shared" si="7"/>
        <v>3.649571534212015E-2</v>
      </c>
      <c r="F75" s="24">
        <f t="shared" si="6"/>
        <v>7.3526943092160485E-2</v>
      </c>
      <c r="G75" s="38">
        <f t="shared" si="8"/>
        <v>2.6834183850677484E-3</v>
      </c>
    </row>
    <row r="76" spans="1:7" x14ac:dyDescent="0.15">
      <c r="A76" s="37"/>
      <c r="B76" s="20"/>
      <c r="C76" s="20">
        <v>22</v>
      </c>
      <c r="D76" s="20">
        <v>24643</v>
      </c>
      <c r="E76" s="24">
        <f t="shared" si="7"/>
        <v>3.4203458116501606E-2</v>
      </c>
      <c r="F76" s="24">
        <f t="shared" si="6"/>
        <v>7.1095240027594042E-2</v>
      </c>
      <c r="G76" s="38">
        <f t="shared" si="8"/>
        <v>2.4317030645664428E-3</v>
      </c>
    </row>
    <row r="77" spans="1:7" x14ac:dyDescent="0.15">
      <c r="A77" s="37"/>
      <c r="B77" s="20"/>
      <c r="C77" s="20">
        <v>23</v>
      </c>
      <c r="D77" s="20">
        <v>25435</v>
      </c>
      <c r="E77" s="24">
        <f t="shared" si="7"/>
        <v>3.2138944122062973E-2</v>
      </c>
      <c r="F77" s="24">
        <f t="shared" si="6"/>
        <v>6.8881462551602129E-2</v>
      </c>
      <c r="G77" s="38">
        <f t="shared" si="8"/>
        <v>2.2137774759919127E-3</v>
      </c>
    </row>
    <row r="78" spans="1:7" x14ac:dyDescent="0.15">
      <c r="A78" s="37"/>
      <c r="B78" s="20"/>
      <c r="C78" s="20">
        <v>24</v>
      </c>
      <c r="D78" s="20">
        <v>26205</v>
      </c>
      <c r="E78" s="24">
        <f t="shared" si="7"/>
        <v>3.0273245527816073E-2</v>
      </c>
      <c r="F78" s="24">
        <f t="shared" si="6"/>
        <v>6.6857469948483114E-2</v>
      </c>
      <c r="G78" s="38">
        <f t="shared" si="8"/>
        <v>2.0239926031190153E-3</v>
      </c>
    </row>
    <row r="79" spans="1:7" x14ac:dyDescent="0.15">
      <c r="A79" s="37"/>
      <c r="B79" s="20"/>
      <c r="C79" s="20">
        <v>25</v>
      </c>
      <c r="D79" s="20">
        <v>26952</v>
      </c>
      <c r="E79" s="24">
        <f t="shared" si="7"/>
        <v>2.8506010303377183E-2</v>
      </c>
      <c r="F79" s="24">
        <f t="shared" si="6"/>
        <v>6.5004452359750664E-2</v>
      </c>
      <c r="G79" s="38">
        <f t="shared" si="8"/>
        <v>1.8530175887324501E-3</v>
      </c>
    </row>
    <row r="80" spans="1:7" x14ac:dyDescent="0.15">
      <c r="A80" s="37"/>
      <c r="B80" s="20"/>
      <c r="C80" s="20">
        <v>26</v>
      </c>
      <c r="D80" s="20">
        <v>27679</v>
      </c>
      <c r="E80" s="24">
        <f t="shared" si="7"/>
        <v>2.6973879489462727E-2</v>
      </c>
      <c r="F80" s="24">
        <f t="shared" si="6"/>
        <v>6.3297084432241052E-2</v>
      </c>
      <c r="G80" s="38">
        <f t="shared" si="8"/>
        <v>1.7073679275096121E-3</v>
      </c>
    </row>
    <row r="81" spans="1:10" x14ac:dyDescent="0.15">
      <c r="A81" s="37"/>
      <c r="B81" s="20"/>
      <c r="C81" s="20">
        <v>27</v>
      </c>
      <c r="D81" s="20">
        <v>28385</v>
      </c>
      <c r="E81" s="24">
        <f t="shared" si="7"/>
        <v>2.5506701831713663E-2</v>
      </c>
      <c r="F81" s="24">
        <f t="shared" si="6"/>
        <v>6.1722740884269864E-2</v>
      </c>
      <c r="G81" s="38">
        <f t="shared" si="8"/>
        <v>1.5743435479711881E-3</v>
      </c>
    </row>
    <row r="82" spans="1:10" x14ac:dyDescent="0.15">
      <c r="A82" s="37"/>
      <c r="B82" s="20"/>
      <c r="C82" s="20">
        <v>28</v>
      </c>
      <c r="D82" s="20">
        <v>29071</v>
      </c>
      <c r="E82" s="24">
        <f t="shared" si="7"/>
        <v>2.4167694204685564E-2</v>
      </c>
      <c r="F82" s="24">
        <f t="shared" si="6"/>
        <v>6.0266244711224243E-2</v>
      </c>
      <c r="G82" s="38">
        <f t="shared" si="8"/>
        <v>1.4564961730456211E-3</v>
      </c>
    </row>
    <row r="83" spans="1:10" x14ac:dyDescent="0.15">
      <c r="A83" s="37"/>
      <c r="B83" s="20"/>
      <c r="C83" s="20">
        <v>29</v>
      </c>
      <c r="D83" s="20">
        <v>29738</v>
      </c>
      <c r="E83" s="24">
        <f t="shared" si="7"/>
        <v>2.2943827181727494E-2</v>
      </c>
      <c r="F83" s="24">
        <f t="shared" si="6"/>
        <v>5.8914520142578516E-2</v>
      </c>
      <c r="G83" s="38">
        <f t="shared" si="8"/>
        <v>1.3517245686457263E-3</v>
      </c>
    </row>
    <row r="84" spans="1:10" x14ac:dyDescent="0.15">
      <c r="A84" s="37"/>
      <c r="B84" s="20"/>
      <c r="C84" s="20">
        <v>30</v>
      </c>
      <c r="D84" s="20">
        <v>30385</v>
      </c>
      <c r="E84" s="24">
        <f t="shared" si="7"/>
        <v>2.1756674961328937E-2</v>
      </c>
      <c r="F84" s="24">
        <f t="shared" si="6"/>
        <v>5.7660029619878227E-2</v>
      </c>
      <c r="G84" s="38">
        <f t="shared" si="8"/>
        <v>1.2544905227002898E-3</v>
      </c>
    </row>
    <row r="85" spans="1:10" x14ac:dyDescent="0.15">
      <c r="A85" s="37"/>
      <c r="B85" s="20"/>
      <c r="C85" s="20">
        <v>31</v>
      </c>
      <c r="D85" s="20">
        <v>31015</v>
      </c>
      <c r="E85" s="24">
        <f t="shared" si="7"/>
        <v>2.0733914760572736E-2</v>
      </c>
      <c r="F85" s="24">
        <f t="shared" si="6"/>
        <v>5.6488795743994839E-2</v>
      </c>
      <c r="G85" s="38">
        <f t="shared" si="8"/>
        <v>1.1712338758833873E-3</v>
      </c>
    </row>
    <row r="86" spans="1:10" x14ac:dyDescent="0.15">
      <c r="A86" s="37"/>
      <c r="B86" s="20"/>
      <c r="C86" s="20">
        <v>32</v>
      </c>
      <c r="D86" s="20">
        <v>31626</v>
      </c>
      <c r="E86" s="24">
        <f t="shared" si="7"/>
        <v>1.9700145091084975E-2</v>
      </c>
      <c r="F86" s="24">
        <f t="shared" si="6"/>
        <v>5.5397457787896037E-2</v>
      </c>
      <c r="G86" s="38">
        <f t="shared" si="8"/>
        <v>1.0913379560988021E-3</v>
      </c>
    </row>
    <row r="87" spans="1:10" x14ac:dyDescent="0.15">
      <c r="A87" s="37"/>
      <c r="B87" s="20"/>
      <c r="C87" s="20">
        <v>33</v>
      </c>
      <c r="D87" s="20">
        <v>32221</v>
      </c>
      <c r="E87" s="24">
        <f t="shared" si="7"/>
        <v>1.8813634351482866E-2</v>
      </c>
      <c r="F87" s="24">
        <f t="shared" si="6"/>
        <v>5.4374476273237951E-2</v>
      </c>
      <c r="G87" s="38">
        <f t="shared" si="8"/>
        <v>1.0229815146580862E-3</v>
      </c>
    </row>
    <row r="88" spans="1:10" x14ac:dyDescent="0.15">
      <c r="A88" s="37"/>
      <c r="B88" s="20"/>
      <c r="C88" s="20">
        <v>34</v>
      </c>
      <c r="D88" s="20">
        <v>32798</v>
      </c>
      <c r="E88" s="24">
        <f t="shared" si="7"/>
        <v>1.7907575804599452E-2</v>
      </c>
      <c r="F88" s="24">
        <f t="shared" si="6"/>
        <v>5.3417891334837493E-2</v>
      </c>
      <c r="G88" s="38">
        <f t="shared" si="8"/>
        <v>9.5658493840045794E-4</v>
      </c>
    </row>
    <row r="89" spans="1:10" x14ac:dyDescent="0.15">
      <c r="A89" s="37"/>
      <c r="B89" s="20"/>
      <c r="C89" s="20">
        <v>35</v>
      </c>
      <c r="D89" s="20">
        <v>33359</v>
      </c>
      <c r="E89" s="24">
        <f t="shared" si="7"/>
        <v>1.7104701506189368E-2</v>
      </c>
      <c r="F89" s="24">
        <f t="shared" si="6"/>
        <v>5.2519559938847091E-2</v>
      </c>
      <c r="G89" s="38">
        <f t="shared" si="8"/>
        <v>8.983313959904024E-4</v>
      </c>
    </row>
    <row r="90" spans="1:10" x14ac:dyDescent="0.15">
      <c r="A90" s="37"/>
      <c r="B90" s="20"/>
      <c r="C90" s="20">
        <v>36</v>
      </c>
      <c r="D90" s="20">
        <v>33905</v>
      </c>
      <c r="E90" s="24">
        <f t="shared" si="7"/>
        <v>1.6367397104229742E-2</v>
      </c>
      <c r="F90" s="24">
        <f t="shared" si="6"/>
        <v>5.1673794425600945E-2</v>
      </c>
      <c r="G90" s="38">
        <f t="shared" si="8"/>
        <v>8.457655132461453E-4</v>
      </c>
    </row>
    <row r="91" spans="1:10" x14ac:dyDescent="0.15">
      <c r="A91" s="37"/>
      <c r="B91" s="20"/>
      <c r="C91" s="20">
        <v>37</v>
      </c>
      <c r="D91" s="20">
        <v>34435</v>
      </c>
      <c r="E91" s="24">
        <f t="shared" si="7"/>
        <v>1.5631912697242401E-2</v>
      </c>
      <c r="F91" s="24">
        <f t="shared" si="6"/>
        <v>5.087846667634674E-2</v>
      </c>
      <c r="G91" s="38">
        <f t="shared" si="8"/>
        <v>7.9532774925420574E-4</v>
      </c>
    </row>
    <row r="92" spans="1:10" ht="14.25" thickBot="1" x14ac:dyDescent="0.2">
      <c r="A92" s="93"/>
      <c r="B92" s="39"/>
      <c r="C92" s="39">
        <v>38</v>
      </c>
      <c r="D92" s="39">
        <v>34949</v>
      </c>
      <c r="E92" s="40">
        <f t="shared" si="7"/>
        <v>1.4926673442718252E-2</v>
      </c>
      <c r="F92" s="40">
        <f t="shared" si="6"/>
        <v>5.0130189704998711E-2</v>
      </c>
      <c r="G92" s="41">
        <f t="shared" si="8"/>
        <v>7.482769713480289E-4</v>
      </c>
    </row>
    <row r="93" spans="1:10" x14ac:dyDescent="0.15">
      <c r="A93" s="32">
        <v>3</v>
      </c>
      <c r="B93" s="33">
        <v>0.75</v>
      </c>
      <c r="C93" s="34">
        <v>10</v>
      </c>
      <c r="D93" s="34">
        <v>6156</v>
      </c>
      <c r="E93" s="34"/>
      <c r="F93" s="35">
        <f>$A$93*365*$B$93/D93</f>
        <v>0.133406432748538</v>
      </c>
      <c r="G93" s="36"/>
      <c r="I93" s="9">
        <v>0.133406432748538</v>
      </c>
    </row>
    <row r="94" spans="1:10" x14ac:dyDescent="0.15">
      <c r="A94" s="37"/>
      <c r="B94" s="20"/>
      <c r="C94" s="20">
        <v>11</v>
      </c>
      <c r="D94" s="20">
        <v>6680</v>
      </c>
      <c r="E94" s="24">
        <f>D94/D93-1</f>
        <v>8.5120207927225522E-2</v>
      </c>
      <c r="F94" s="24">
        <f t="shared" ref="F94:F121" si="9">$A$93*365*$B$93/D94</f>
        <v>0.12294161676646706</v>
      </c>
      <c r="G94" s="38">
        <f>F93-F94</f>
        <v>1.0464815982070941E-2</v>
      </c>
      <c r="I94" s="9">
        <v>0.12294161676646706</v>
      </c>
      <c r="J94" s="9">
        <v>1.0464815982070941E-2</v>
      </c>
    </row>
    <row r="95" spans="1:10" x14ac:dyDescent="0.15">
      <c r="A95" s="37"/>
      <c r="B95" s="20"/>
      <c r="C95" s="20">
        <v>12</v>
      </c>
      <c r="D95" s="20">
        <v>7189</v>
      </c>
      <c r="E95" s="24">
        <f t="shared" ref="E95:E121" si="10">D95/D94-1</f>
        <v>7.6197604790419149E-2</v>
      </c>
      <c r="F95" s="24">
        <f t="shared" si="9"/>
        <v>0.11423702879399082</v>
      </c>
      <c r="G95" s="38">
        <f t="shared" ref="G95:G121" si="11">F94-F95</f>
        <v>8.7045879724762382E-3</v>
      </c>
      <c r="I95" s="9">
        <v>0.11423702879399082</v>
      </c>
      <c r="J95" s="9">
        <v>8.7045879724762382E-3</v>
      </c>
    </row>
    <row r="96" spans="1:10" x14ac:dyDescent="0.15">
      <c r="A96" s="37"/>
      <c r="B96" s="20"/>
      <c r="C96" s="20">
        <v>13</v>
      </c>
      <c r="D96" s="20">
        <v>7684</v>
      </c>
      <c r="E96" s="24">
        <f t="shared" si="10"/>
        <v>6.8855195437473871E-2</v>
      </c>
      <c r="F96" s="24">
        <f t="shared" si="9"/>
        <v>0.10687792816241541</v>
      </c>
      <c r="G96" s="38">
        <f t="shared" si="11"/>
        <v>7.3591006315754104E-3</v>
      </c>
      <c r="I96" s="9">
        <v>0.10687792816241541</v>
      </c>
      <c r="J96" s="9">
        <v>7.3591006315754104E-3</v>
      </c>
    </row>
    <row r="97" spans="1:10" x14ac:dyDescent="0.15">
      <c r="A97" s="37"/>
      <c r="B97" s="20"/>
      <c r="C97" s="20">
        <v>14</v>
      </c>
      <c r="D97" s="20">
        <v>8165</v>
      </c>
      <c r="E97" s="24">
        <f t="shared" si="10"/>
        <v>6.2597605413846846E-2</v>
      </c>
      <c r="F97" s="24">
        <f t="shared" si="9"/>
        <v>0.10058175137783221</v>
      </c>
      <c r="G97" s="38">
        <f t="shared" si="11"/>
        <v>6.2961767845832045E-3</v>
      </c>
      <c r="I97" s="9">
        <v>0.10058175137783221</v>
      </c>
      <c r="J97" s="9">
        <v>6.2961767845832045E-3</v>
      </c>
    </row>
    <row r="98" spans="1:10" x14ac:dyDescent="0.15">
      <c r="A98" s="37"/>
      <c r="B98" s="20"/>
      <c r="C98" s="20">
        <v>15</v>
      </c>
      <c r="D98" s="20">
        <v>8632</v>
      </c>
      <c r="E98" s="24">
        <f t="shared" si="10"/>
        <v>5.7195345988977353E-2</v>
      </c>
      <c r="F98" s="24">
        <f t="shared" si="9"/>
        <v>9.5140176088971268E-2</v>
      </c>
      <c r="G98" s="38">
        <f t="shared" si="11"/>
        <v>5.4415752888609392E-3</v>
      </c>
      <c r="I98" s="9">
        <v>9.5140176088971268E-2</v>
      </c>
      <c r="J98" s="9">
        <v>5.4415752888609392E-3</v>
      </c>
    </row>
    <row r="99" spans="1:10" x14ac:dyDescent="0.15">
      <c r="A99" s="37"/>
      <c r="B99" s="20"/>
      <c r="C99" s="20">
        <v>16</v>
      </c>
      <c r="D99" s="20">
        <v>9086</v>
      </c>
      <c r="E99" s="24">
        <f t="shared" si="10"/>
        <v>5.2594995366079811E-2</v>
      </c>
      <c r="F99" s="24">
        <f t="shared" si="9"/>
        <v>9.0386308606647592E-2</v>
      </c>
      <c r="G99" s="38">
        <f t="shared" si="11"/>
        <v>4.753867482323676E-3</v>
      </c>
      <c r="I99" s="9">
        <v>9.0386308606647592E-2</v>
      </c>
      <c r="J99" s="9">
        <v>4.753867482323676E-3</v>
      </c>
    </row>
    <row r="100" spans="1:10" x14ac:dyDescent="0.15">
      <c r="A100" s="37"/>
      <c r="B100" s="20"/>
      <c r="C100" s="20">
        <v>17</v>
      </c>
      <c r="D100" s="20">
        <v>9527</v>
      </c>
      <c r="E100" s="24">
        <f t="shared" si="10"/>
        <v>4.8536209553158738E-2</v>
      </c>
      <c r="F100" s="24">
        <f t="shared" si="9"/>
        <v>8.6202372205311226E-2</v>
      </c>
      <c r="G100" s="38">
        <f t="shared" si="11"/>
        <v>4.1839364013363661E-3</v>
      </c>
      <c r="I100" s="9">
        <v>8.6202372205311226E-2</v>
      </c>
      <c r="J100" s="9">
        <v>4.1839364013363661E-3</v>
      </c>
    </row>
    <row r="101" spans="1:10" x14ac:dyDescent="0.15">
      <c r="A101" s="37"/>
      <c r="B101" s="20"/>
      <c r="C101" s="20">
        <v>18</v>
      </c>
      <c r="D101" s="20">
        <v>9955</v>
      </c>
      <c r="E101" s="24">
        <f t="shared" si="10"/>
        <v>4.4924950141702613E-2</v>
      </c>
      <c r="F101" s="24">
        <f t="shared" si="9"/>
        <v>8.2496233048719239E-2</v>
      </c>
      <c r="G101" s="38">
        <f t="shared" si="11"/>
        <v>3.7061391565919866E-3</v>
      </c>
      <c r="I101" s="9">
        <v>8.2496233048719239E-2</v>
      </c>
      <c r="J101" s="9">
        <v>3.7061391565919866E-3</v>
      </c>
    </row>
    <row r="102" spans="1:10" x14ac:dyDescent="0.15">
      <c r="A102" s="37"/>
      <c r="B102" s="20"/>
      <c r="C102" s="20">
        <v>19</v>
      </c>
      <c r="D102" s="20">
        <v>10372</v>
      </c>
      <c r="E102" s="24">
        <f t="shared" si="10"/>
        <v>4.1888498242089511E-2</v>
      </c>
      <c r="F102" s="24">
        <f t="shared" si="9"/>
        <v>7.9179521789433091E-2</v>
      </c>
      <c r="G102" s="38">
        <f t="shared" si="11"/>
        <v>3.3167112592861481E-3</v>
      </c>
      <c r="I102" s="9">
        <v>7.9179521789433091E-2</v>
      </c>
      <c r="J102" s="9">
        <v>3.3167112592861481E-3</v>
      </c>
    </row>
    <row r="103" spans="1:10" x14ac:dyDescent="0.15">
      <c r="A103" s="37"/>
      <c r="B103" s="20"/>
      <c r="C103" s="20">
        <v>20</v>
      </c>
      <c r="D103" s="20">
        <v>10776</v>
      </c>
      <c r="E103" s="24">
        <f t="shared" si="10"/>
        <v>3.895102198225997E-2</v>
      </c>
      <c r="F103" s="24">
        <f t="shared" si="9"/>
        <v>7.621102449888642E-2</v>
      </c>
      <c r="G103" s="38">
        <f t="shared" si="11"/>
        <v>2.9684972905466706E-3</v>
      </c>
      <c r="I103" s="9">
        <v>7.621102449888642E-2</v>
      </c>
      <c r="J103" s="9">
        <v>2.9684972905466706E-3</v>
      </c>
    </row>
    <row r="104" spans="1:10" x14ac:dyDescent="0.15">
      <c r="A104" s="37"/>
      <c r="B104" s="20"/>
      <c r="C104" s="20">
        <v>21</v>
      </c>
      <c r="D104" s="20">
        <v>11169</v>
      </c>
      <c r="E104" s="24">
        <f t="shared" si="10"/>
        <v>3.6469933184855252E-2</v>
      </c>
      <c r="F104" s="24">
        <f t="shared" si="9"/>
        <v>7.3529411764705885E-2</v>
      </c>
      <c r="G104" s="38">
        <f t="shared" si="11"/>
        <v>2.6816127341805357E-3</v>
      </c>
      <c r="I104" s="9">
        <v>7.3529411764705885E-2</v>
      </c>
      <c r="J104" s="9">
        <v>2.6816127341805357E-3</v>
      </c>
    </row>
    <row r="105" spans="1:10" x14ac:dyDescent="0.15">
      <c r="A105" s="37"/>
      <c r="B105" s="20"/>
      <c r="C105" s="20">
        <v>22</v>
      </c>
      <c r="D105" s="20">
        <v>11552</v>
      </c>
      <c r="E105" s="24">
        <f t="shared" si="10"/>
        <v>3.4291342107619194E-2</v>
      </c>
      <c r="F105" s="24">
        <f t="shared" si="9"/>
        <v>7.1091585872576177E-2</v>
      </c>
      <c r="G105" s="38">
        <f t="shared" si="11"/>
        <v>2.437825892129708E-3</v>
      </c>
      <c r="I105" s="9">
        <v>7.1091585872576177E-2</v>
      </c>
      <c r="J105" s="9">
        <v>2.437825892129708E-3</v>
      </c>
    </row>
    <row r="106" spans="1:10" x14ac:dyDescent="0.15">
      <c r="A106" s="37"/>
      <c r="B106" s="20"/>
      <c r="C106" s="20">
        <v>23</v>
      </c>
      <c r="D106" s="20">
        <v>11923</v>
      </c>
      <c r="E106" s="24">
        <f t="shared" si="10"/>
        <v>3.2115650969529064E-2</v>
      </c>
      <c r="F106" s="24">
        <f t="shared" si="9"/>
        <v>6.8879476641784787E-2</v>
      </c>
      <c r="G106" s="38">
        <f t="shared" si="11"/>
        <v>2.2121092307913898E-3</v>
      </c>
      <c r="I106" s="9">
        <v>6.8879476641784787E-2</v>
      </c>
      <c r="J106" s="9">
        <v>2.2121092307913898E-3</v>
      </c>
    </row>
    <row r="107" spans="1:10" x14ac:dyDescent="0.15">
      <c r="A107" s="37"/>
      <c r="B107" s="20"/>
      <c r="C107" s="20">
        <v>24</v>
      </c>
      <c r="D107" s="20">
        <v>12283</v>
      </c>
      <c r="E107" s="24">
        <f t="shared" si="10"/>
        <v>3.0193743185439992E-2</v>
      </c>
      <c r="F107" s="24">
        <f t="shared" si="9"/>
        <v>6.6860701782952045E-2</v>
      </c>
      <c r="G107" s="38">
        <f t="shared" si="11"/>
        <v>2.018774858832742E-3</v>
      </c>
      <c r="I107" s="9">
        <v>6.6860701782952045E-2</v>
      </c>
      <c r="J107" s="9">
        <v>2.018774858832742E-3</v>
      </c>
    </row>
    <row r="108" spans="1:10" x14ac:dyDescent="0.15">
      <c r="A108" s="37"/>
      <c r="B108" s="20"/>
      <c r="C108" s="20">
        <v>25</v>
      </c>
      <c r="D108" s="20">
        <v>12634</v>
      </c>
      <c r="E108" s="24">
        <f t="shared" si="10"/>
        <v>2.8576080762028777E-2</v>
      </c>
      <c r="F108" s="24">
        <f t="shared" si="9"/>
        <v>6.5003166059838524E-2</v>
      </c>
      <c r="G108" s="38">
        <f t="shared" si="11"/>
        <v>1.8575357231135209E-3</v>
      </c>
      <c r="I108" s="9">
        <v>6.5003166059838524E-2</v>
      </c>
      <c r="J108" s="9">
        <v>1.8575357231135209E-3</v>
      </c>
    </row>
    <row r="109" spans="1:10" x14ac:dyDescent="0.15">
      <c r="A109" s="37"/>
      <c r="B109" s="20"/>
      <c r="C109" s="20">
        <v>26</v>
      </c>
      <c r="D109" s="20">
        <v>12975</v>
      </c>
      <c r="E109" s="24">
        <f t="shared" si="10"/>
        <v>2.6990660123476395E-2</v>
      </c>
      <c r="F109" s="24">
        <f t="shared" si="9"/>
        <v>6.3294797687861268E-2</v>
      </c>
      <c r="G109" s="38">
        <f t="shared" si="11"/>
        <v>1.7083683719772563E-3</v>
      </c>
      <c r="I109" s="9">
        <v>6.3294797687861268E-2</v>
      </c>
      <c r="J109" s="9">
        <v>1.7083683719772563E-3</v>
      </c>
    </row>
    <row r="110" spans="1:10" x14ac:dyDescent="0.15">
      <c r="A110" s="37"/>
      <c r="B110" s="20"/>
      <c r="C110" s="20">
        <v>27</v>
      </c>
      <c r="D110" s="20">
        <v>13306</v>
      </c>
      <c r="E110" s="24">
        <f t="shared" si="10"/>
        <v>2.5510597302504712E-2</v>
      </c>
      <c r="F110" s="24">
        <f t="shared" si="9"/>
        <v>6.1720276566962273E-2</v>
      </c>
      <c r="G110" s="38">
        <f t="shared" si="11"/>
        <v>1.5745211208989945E-3</v>
      </c>
      <c r="I110" s="9">
        <v>6.1720276566962273E-2</v>
      </c>
      <c r="J110" s="9">
        <v>1.5745211208989945E-3</v>
      </c>
    </row>
    <row r="111" spans="1:10" x14ac:dyDescent="0.15">
      <c r="A111" s="37"/>
      <c r="B111" s="20"/>
      <c r="C111" s="20">
        <v>28</v>
      </c>
      <c r="D111" s="20">
        <v>13627</v>
      </c>
      <c r="E111" s="24">
        <f t="shared" si="10"/>
        <v>2.4124455133022638E-2</v>
      </c>
      <c r="F111" s="24">
        <f t="shared" si="9"/>
        <v>6.0266382916269172E-2</v>
      </c>
      <c r="G111" s="38">
        <f t="shared" si="11"/>
        <v>1.4538936506931013E-3</v>
      </c>
      <c r="I111" s="9">
        <v>6.0266382916269172E-2</v>
      </c>
      <c r="J111" s="9">
        <v>1.4538936506931013E-3</v>
      </c>
    </row>
    <row r="112" spans="1:10" x14ac:dyDescent="0.15">
      <c r="A112" s="37"/>
      <c r="B112" s="20"/>
      <c r="C112" s="20">
        <v>29</v>
      </c>
      <c r="D112" s="20">
        <v>13940</v>
      </c>
      <c r="E112" s="24">
        <f t="shared" si="10"/>
        <v>2.2969105452410599E-2</v>
      </c>
      <c r="F112" s="24">
        <f t="shared" si="9"/>
        <v>5.8913199426111909E-2</v>
      </c>
      <c r="G112" s="38">
        <f t="shared" si="11"/>
        <v>1.3531834901572629E-3</v>
      </c>
      <c r="I112" s="9">
        <v>5.8913199426111909E-2</v>
      </c>
      <c r="J112" s="9">
        <v>1.3531834901572629E-3</v>
      </c>
    </row>
    <row r="113" spans="1:10" x14ac:dyDescent="0.15">
      <c r="A113" s="37"/>
      <c r="B113" s="20"/>
      <c r="C113" s="20">
        <v>30</v>
      </c>
      <c r="D113" s="20">
        <v>14243</v>
      </c>
      <c r="E113" s="24">
        <f t="shared" si="10"/>
        <v>2.173601147776183E-2</v>
      </c>
      <c r="F113" s="24">
        <f t="shared" si="9"/>
        <v>5.7659903110299796E-2</v>
      </c>
      <c r="G113" s="38">
        <f t="shared" si="11"/>
        <v>1.2532963158121135E-3</v>
      </c>
      <c r="I113" s="9">
        <v>5.7659903110299796E-2</v>
      </c>
      <c r="J113" s="9">
        <v>1.2532963158121135E-3</v>
      </c>
    </row>
    <row r="114" spans="1:10" x14ac:dyDescent="0.15">
      <c r="A114" s="37"/>
      <c r="B114" s="20"/>
      <c r="C114" s="20">
        <v>31</v>
      </c>
      <c r="D114" s="20">
        <v>14538</v>
      </c>
      <c r="E114" s="24">
        <f t="shared" si="10"/>
        <v>2.0711928666713453E-2</v>
      </c>
      <c r="F114" s="24">
        <f t="shared" si="9"/>
        <v>5.6489888567891042E-2</v>
      </c>
      <c r="G114" s="38">
        <f t="shared" si="11"/>
        <v>1.1700145424087538E-3</v>
      </c>
      <c r="I114" s="9">
        <v>5.6489888567891042E-2</v>
      </c>
      <c r="J114" s="9">
        <v>1.1700145424087538E-3</v>
      </c>
    </row>
    <row r="115" spans="1:10" x14ac:dyDescent="0.15">
      <c r="A115" s="37"/>
      <c r="B115" s="20"/>
      <c r="C115" s="20">
        <v>32</v>
      </c>
      <c r="D115" s="20">
        <v>14825</v>
      </c>
      <c r="E115" s="24">
        <f t="shared" si="10"/>
        <v>1.9741367450818448E-2</v>
      </c>
      <c r="F115" s="24">
        <f t="shared" si="9"/>
        <v>5.539629005059022E-2</v>
      </c>
      <c r="G115" s="38">
        <f t="shared" si="11"/>
        <v>1.0935985173008214E-3</v>
      </c>
      <c r="I115" s="9">
        <v>5.539629005059022E-2</v>
      </c>
      <c r="J115" s="9">
        <v>1.0935985173008214E-3</v>
      </c>
    </row>
    <row r="116" spans="1:10" x14ac:dyDescent="0.15">
      <c r="A116" s="37"/>
      <c r="B116" s="20"/>
      <c r="C116" s="20">
        <v>33</v>
      </c>
      <c r="D116" s="20">
        <v>15104</v>
      </c>
      <c r="E116" s="24">
        <f t="shared" si="10"/>
        <v>1.8819561551433495E-2</v>
      </c>
      <c r="F116" s="24">
        <f t="shared" si="9"/>
        <v>5.4373013771186439E-2</v>
      </c>
      <c r="G116" s="38">
        <f t="shared" si="11"/>
        <v>1.0232762794037814E-3</v>
      </c>
      <c r="I116" s="9">
        <v>5.4373013771186439E-2</v>
      </c>
      <c r="J116" s="9">
        <v>1.0232762794037814E-3</v>
      </c>
    </row>
    <row r="117" spans="1:10" x14ac:dyDescent="0.15">
      <c r="A117" s="37"/>
      <c r="B117" s="20"/>
      <c r="C117" s="20">
        <v>34</v>
      </c>
      <c r="D117" s="20">
        <v>15374</v>
      </c>
      <c r="E117" s="24">
        <f t="shared" si="10"/>
        <v>1.7876059322033955E-2</v>
      </c>
      <c r="F117" s="24">
        <f t="shared" si="9"/>
        <v>5.3418108494861456E-2</v>
      </c>
      <c r="G117" s="38">
        <f t="shared" si="11"/>
        <v>9.5490527632498268E-4</v>
      </c>
      <c r="I117" s="9">
        <v>5.3418108494861456E-2</v>
      </c>
      <c r="J117" s="9">
        <v>9.5490527632498268E-4</v>
      </c>
    </row>
    <row r="118" spans="1:10" x14ac:dyDescent="0.15">
      <c r="A118" s="37"/>
      <c r="B118" s="20"/>
      <c r="C118" s="20">
        <v>35</v>
      </c>
      <c r="D118" s="20">
        <v>15637</v>
      </c>
      <c r="E118" s="24">
        <f t="shared" si="10"/>
        <v>1.71068036945492E-2</v>
      </c>
      <c r="F118" s="24">
        <f t="shared" si="9"/>
        <v>5.2519664897358827E-2</v>
      </c>
      <c r="G118" s="38">
        <f t="shared" si="11"/>
        <v>8.9844359750262948E-4</v>
      </c>
      <c r="I118" s="9">
        <v>5.2519664897358827E-2</v>
      </c>
      <c r="J118" s="9">
        <v>8.9844359750262948E-4</v>
      </c>
    </row>
    <row r="119" spans="1:10" x14ac:dyDescent="0.15">
      <c r="A119" s="37"/>
      <c r="B119" s="20"/>
      <c r="C119" s="20">
        <v>36</v>
      </c>
      <c r="D119" s="20">
        <v>15893</v>
      </c>
      <c r="E119" s="24">
        <f t="shared" si="10"/>
        <v>1.6371426744260509E-2</v>
      </c>
      <c r="F119" s="24">
        <f t="shared" si="9"/>
        <v>5.1673692820738693E-2</v>
      </c>
      <c r="G119" s="38">
        <f t="shared" si="11"/>
        <v>8.4597207662013424E-4</v>
      </c>
      <c r="I119" s="9">
        <v>5.1673692820738693E-2</v>
      </c>
      <c r="J119" s="9">
        <v>8.4597207662013424E-4</v>
      </c>
    </row>
    <row r="120" spans="1:10" x14ac:dyDescent="0.15">
      <c r="A120" s="37"/>
      <c r="B120" s="20"/>
      <c r="C120" s="20">
        <v>37</v>
      </c>
      <c r="D120" s="20">
        <v>16141</v>
      </c>
      <c r="E120" s="24">
        <f t="shared" si="10"/>
        <v>1.5604354118165187E-2</v>
      </c>
      <c r="F120" s="24">
        <f t="shared" si="9"/>
        <v>5.087974722755715E-2</v>
      </c>
      <c r="G120" s="38">
        <f t="shared" si="11"/>
        <v>7.9394559318154284E-4</v>
      </c>
      <c r="I120" s="9">
        <v>5.087974722755715E-2</v>
      </c>
      <c r="J120" s="9">
        <v>7.9394559318154284E-4</v>
      </c>
    </row>
    <row r="121" spans="1:10" ht="14.25" thickBot="1" x14ac:dyDescent="0.2">
      <c r="A121" s="93"/>
      <c r="B121" s="39"/>
      <c r="C121" s="39">
        <v>38</v>
      </c>
      <c r="D121" s="39">
        <v>16383</v>
      </c>
      <c r="E121" s="40">
        <f t="shared" si="10"/>
        <v>1.4992875286537366E-2</v>
      </c>
      <c r="F121" s="40">
        <f t="shared" si="9"/>
        <v>5.0128181651712143E-2</v>
      </c>
      <c r="G121" s="41">
        <f t="shared" si="11"/>
        <v>7.5156557584500627E-4</v>
      </c>
      <c r="I121" s="9">
        <v>5.0128181651712143E-2</v>
      </c>
      <c r="J121" s="9">
        <v>7.5156557584500627E-4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2"/>
  <sheetViews>
    <sheetView topLeftCell="J1" zoomScale="80" zoomScaleNormal="80" workbookViewId="0">
      <selection activeCell="Z14" sqref="Z14"/>
    </sheetView>
  </sheetViews>
  <sheetFormatPr defaultColWidth="8.875" defaultRowHeight="13.5" x14ac:dyDescent="0.15"/>
  <cols>
    <col min="1" max="9" width="8.875" style="94"/>
    <col min="10" max="39" width="8.875" style="9"/>
    <col min="40" max="16384" width="8.875" style="94"/>
  </cols>
  <sheetData>
    <row r="1" spans="1:39" ht="15" thickBot="1" x14ac:dyDescent="0.3">
      <c r="A1" s="9"/>
      <c r="B1" s="9"/>
      <c r="C1" s="9"/>
      <c r="D1" s="9"/>
      <c r="E1" s="9"/>
      <c r="F1" s="9"/>
      <c r="G1" s="9"/>
    </row>
    <row r="2" spans="1:39" ht="14.45" x14ac:dyDescent="0.25">
      <c r="A2" s="90"/>
      <c r="B2" s="90"/>
      <c r="C2" s="90"/>
      <c r="D2" s="90"/>
      <c r="E2" s="90"/>
      <c r="F2" s="90"/>
      <c r="G2" s="90"/>
    </row>
    <row r="3" spans="1:39" x14ac:dyDescent="0.15">
      <c r="A3" s="2" t="s">
        <v>40</v>
      </c>
      <c r="B3" s="3">
        <v>0.06</v>
      </c>
      <c r="C3" s="2" t="s">
        <v>41</v>
      </c>
      <c r="D3" s="3">
        <v>0.03</v>
      </c>
      <c r="E3" s="2" t="s">
        <v>42</v>
      </c>
      <c r="F3" s="3">
        <v>0.1</v>
      </c>
      <c r="G3" s="9"/>
    </row>
    <row r="4" spans="1:39" x14ac:dyDescent="0.15">
      <c r="A4" s="9"/>
      <c r="B4" s="9"/>
      <c r="C4" s="9"/>
      <c r="D4" s="9"/>
      <c r="E4" s="9"/>
      <c r="F4" s="9"/>
      <c r="G4" s="9"/>
      <c r="J4" s="9" t="s">
        <v>6</v>
      </c>
    </row>
    <row r="5" spans="1:39" ht="21.75" thickBot="1" x14ac:dyDescent="0.2">
      <c r="A5" s="9" t="s">
        <v>43</v>
      </c>
      <c r="B5" s="9" t="s">
        <v>44</v>
      </c>
      <c r="C5" s="9" t="s">
        <v>45</v>
      </c>
      <c r="D5" s="9" t="s">
        <v>46</v>
      </c>
      <c r="E5" s="9" t="s">
        <v>47</v>
      </c>
      <c r="F5" s="9" t="s">
        <v>48</v>
      </c>
      <c r="G5" s="9"/>
      <c r="J5" s="19" t="s">
        <v>16</v>
      </c>
      <c r="K5" s="20">
        <v>20</v>
      </c>
      <c r="L5" s="20">
        <v>21</v>
      </c>
      <c r="M5" s="20">
        <v>22</v>
      </c>
      <c r="N5" s="20">
        <v>23</v>
      </c>
      <c r="O5" s="20">
        <v>24</v>
      </c>
      <c r="P5" s="20">
        <v>25</v>
      </c>
      <c r="Q5" s="20">
        <v>26</v>
      </c>
      <c r="R5" s="20">
        <v>27</v>
      </c>
      <c r="S5" s="20">
        <v>28</v>
      </c>
      <c r="T5" s="20">
        <v>29</v>
      </c>
      <c r="U5" s="20">
        <v>30</v>
      </c>
      <c r="V5" s="20">
        <v>31</v>
      </c>
      <c r="W5" s="20">
        <v>32</v>
      </c>
      <c r="X5" s="20">
        <v>33</v>
      </c>
      <c r="Y5" s="20">
        <v>34</v>
      </c>
      <c r="Z5" s="20">
        <v>35</v>
      </c>
      <c r="AA5" s="20">
        <v>36</v>
      </c>
      <c r="AB5" s="20">
        <v>37</v>
      </c>
      <c r="AC5" s="20">
        <v>38</v>
      </c>
      <c r="AD5" s="20">
        <v>39</v>
      </c>
      <c r="AE5" s="20">
        <v>40</v>
      </c>
      <c r="AF5" s="20">
        <v>41</v>
      </c>
      <c r="AG5" s="20">
        <v>42</v>
      </c>
      <c r="AH5" s="20">
        <v>43</v>
      </c>
      <c r="AI5" s="20">
        <v>44</v>
      </c>
      <c r="AJ5" s="20">
        <v>45</v>
      </c>
      <c r="AK5" s="20">
        <v>46</v>
      </c>
      <c r="AL5" s="20">
        <v>47</v>
      </c>
      <c r="AM5" s="20">
        <v>48</v>
      </c>
    </row>
    <row r="6" spans="1:39" ht="14.45" x14ac:dyDescent="0.25">
      <c r="A6" s="32">
        <v>8</v>
      </c>
      <c r="B6" s="33">
        <v>0.8</v>
      </c>
      <c r="C6" s="34">
        <v>20</v>
      </c>
      <c r="D6" s="34">
        <v>32080</v>
      </c>
      <c r="E6" s="34"/>
      <c r="F6" s="35">
        <f>$A$6*365*$B$6/D6</f>
        <v>7.2817955112219446E-2</v>
      </c>
      <c r="G6" s="36"/>
      <c r="J6" s="20">
        <v>8</v>
      </c>
      <c r="K6" s="20"/>
      <c r="L6" s="24">
        <v>3.8497506234413947E-2</v>
      </c>
      <c r="M6" s="24">
        <v>3.6199909950472842E-2</v>
      </c>
      <c r="N6" s="24">
        <v>3.4095188436024548E-2</v>
      </c>
      <c r="O6" s="24">
        <v>3.2214689898593774E-2</v>
      </c>
      <c r="P6" s="24">
        <v>3.044941380807642E-2</v>
      </c>
      <c r="Q6" s="24">
        <v>2.8838556755333089E-2</v>
      </c>
      <c r="R6" s="24">
        <v>2.7390247024190462E-2</v>
      </c>
      <c r="S6" s="24">
        <v>2.601220879531585E-2</v>
      </c>
      <c r="T6" s="24">
        <v>2.4769906991427559E-2</v>
      </c>
      <c r="U6" s="24">
        <v>2.3578757790468918E-2</v>
      </c>
      <c r="V6" s="24">
        <v>2.2503125434088167E-2</v>
      </c>
      <c r="W6" s="24">
        <v>2.1464474935470657E-2</v>
      </c>
      <c r="X6" s="24">
        <v>2.0547945205479534E-2</v>
      </c>
      <c r="Y6" s="24">
        <v>1.9634673443235329E-2</v>
      </c>
      <c r="Z6" s="24">
        <v>1.8809244861007546E-2</v>
      </c>
      <c r="AA6" s="24">
        <v>1.8022915447018395E-2</v>
      </c>
      <c r="AB6" s="24">
        <v>1.7272540562743854E-2</v>
      </c>
      <c r="AC6" s="24">
        <v>1.6595667359835309E-2</v>
      </c>
      <c r="AD6" s="24">
        <v>1.5927551486505376E-2</v>
      </c>
      <c r="AE6" s="24">
        <v>1.5306421659661895E-2</v>
      </c>
      <c r="AF6" s="24">
        <v>1.4709846355269729E-2</v>
      </c>
      <c r="AG6" s="24">
        <v>1.4174035140981367E-2</v>
      </c>
      <c r="AH6" s="24">
        <v>1.3639170049954075E-2</v>
      </c>
      <c r="AI6" s="24">
        <v>1.3123408025397687E-2</v>
      </c>
      <c r="AJ6" s="24">
        <v>1.2661917688425728E-2</v>
      </c>
      <c r="AK6" s="24">
        <v>1.219775474956819E-2</v>
      </c>
      <c r="AL6" s="24">
        <v>1.1766378728093496E-2</v>
      </c>
      <c r="AM6" s="24">
        <v>1.1348464619492571E-2</v>
      </c>
    </row>
    <row r="7" spans="1:39" ht="14.45" x14ac:dyDescent="0.25">
      <c r="A7" s="37"/>
      <c r="B7" s="20"/>
      <c r="C7" s="20">
        <v>21</v>
      </c>
      <c r="D7" s="20">
        <v>33315</v>
      </c>
      <c r="E7" s="24">
        <f>D7/D6-1</f>
        <v>3.8497506234413947E-2</v>
      </c>
      <c r="F7" s="24">
        <f t="shared" ref="F7:F34" si="0">$A$6*365*$B$6/D7</f>
        <v>7.0118565210865971E-2</v>
      </c>
      <c r="G7" s="38">
        <f>F6-F7</f>
        <v>2.6993899013534745E-3</v>
      </c>
      <c r="J7" s="20">
        <v>5</v>
      </c>
      <c r="K7" s="20"/>
      <c r="L7" s="24">
        <v>3.8503740648379026E-2</v>
      </c>
      <c r="M7" s="24">
        <v>3.6211699164345301E-2</v>
      </c>
      <c r="N7" s="24">
        <v>3.406562847608452E-2</v>
      </c>
      <c r="O7" s="24">
        <v>3.2226256106853146E-2</v>
      </c>
      <c r="P7" s="24">
        <v>3.0438558402084315E-2</v>
      </c>
      <c r="Q7" s="24">
        <v>2.8865197421094724E-2</v>
      </c>
      <c r="R7" s="24">
        <v>2.7359108781127128E-2</v>
      </c>
      <c r="S7" s="24">
        <v>2.6032530696858514E-2</v>
      </c>
      <c r="T7" s="24">
        <v>2.4750359404748012E-2</v>
      </c>
      <c r="U7" s="24">
        <v>2.3583832562372065E-2</v>
      </c>
      <c r="V7" s="24">
        <v>2.2484812564824486E-2</v>
      </c>
      <c r="W7" s="24">
        <v>2.1483172118972549E-2</v>
      </c>
      <c r="X7" s="24">
        <v>2.0534827635125597E-2</v>
      </c>
      <c r="Y7" s="24">
        <v>1.9669852302345747E-2</v>
      </c>
      <c r="Z7" s="24">
        <v>1.8779182713609011E-2</v>
      </c>
      <c r="AA7" s="24">
        <v>1.8031580355948096E-2</v>
      </c>
      <c r="AB7" s="24">
        <v>1.728500542210254E-2</v>
      </c>
      <c r="AC7" s="24">
        <v>1.6571373195076955E-2</v>
      </c>
      <c r="AD7" s="24">
        <v>1.5951700031776372E-2</v>
      </c>
      <c r="AE7" s="24">
        <v>1.5294632803703134E-2</v>
      </c>
      <c r="AF7" s="24">
        <v>1.4725362742983972E-2</v>
      </c>
      <c r="AG7" s="24">
        <v>1.4147363307932759E-2</v>
      </c>
      <c r="AH7" s="24">
        <v>1.3650651100134636E-2</v>
      </c>
      <c r="AI7" s="24">
        <v>1.3141962729984247E-2</v>
      </c>
      <c r="AJ7" s="24">
        <v>1.2650848248119795E-2</v>
      </c>
      <c r="AK7" s="24">
        <v>1.2204951065054592E-2</v>
      </c>
      <c r="AL7" s="24">
        <v>1.1744966442952975E-2</v>
      </c>
      <c r="AM7" s="24">
        <v>1.1355651122916477E-2</v>
      </c>
    </row>
    <row r="8" spans="1:39" ht="14.45" x14ac:dyDescent="0.25">
      <c r="A8" s="37"/>
      <c r="B8" s="20"/>
      <c r="C8" s="20">
        <v>22</v>
      </c>
      <c r="D8" s="20">
        <v>34521</v>
      </c>
      <c r="E8" s="24">
        <f t="shared" ref="E8:E34" si="1">D8/D7-1</f>
        <v>3.6199909950472842E-2</v>
      </c>
      <c r="F8" s="24">
        <f t="shared" si="0"/>
        <v>6.7668955128762198E-2</v>
      </c>
      <c r="G8" s="38">
        <f t="shared" ref="G8:G34" si="2">F7-F8</f>
        <v>2.4496100821037731E-3</v>
      </c>
      <c r="J8" s="20">
        <v>3</v>
      </c>
      <c r="K8" s="20"/>
      <c r="L8" s="24">
        <v>3.8482000354672863E-2</v>
      </c>
      <c r="M8" s="24">
        <v>3.6202185792349795E-2</v>
      </c>
      <c r="N8" s="24">
        <v>3.411338167435729E-2</v>
      </c>
      <c r="O8" s="24">
        <v>3.2191235059760848E-2</v>
      </c>
      <c r="P8" s="24">
        <v>3.0492511965416025E-2</v>
      </c>
      <c r="Q8" s="24">
        <v>2.8841111693759913E-2</v>
      </c>
      <c r="R8" s="24">
        <v>2.7377311780981461E-2</v>
      </c>
      <c r="S8" s="24">
        <v>2.6009922041105638E-2</v>
      </c>
      <c r="T8" s="24">
        <v>2.4728880292878452E-2</v>
      </c>
      <c r="U8" s="24">
        <v>2.3592854735422941E-2</v>
      </c>
      <c r="V8" s="24">
        <v>2.2522225880803326E-2</v>
      </c>
      <c r="W8" s="24">
        <v>2.1446512526566597E-2</v>
      </c>
      <c r="X8" s="24">
        <v>2.0554854981084558E-2</v>
      </c>
      <c r="Y8" s="24">
        <v>1.9646608179908487E-2</v>
      </c>
      <c r="Z8" s="24">
        <v>1.8783325254483785E-2</v>
      </c>
      <c r="AA8" s="24">
        <v>1.8020697038182432E-2</v>
      </c>
      <c r="AB8" s="24">
        <v>1.7292749897762416E-2</v>
      </c>
      <c r="AC8" s="24">
        <v>1.6596795497616723E-2</v>
      </c>
      <c r="AD8" s="24">
        <v>1.5930403344254884E-2</v>
      </c>
      <c r="AE8" s="24">
        <v>1.5291370106761626E-2</v>
      </c>
      <c r="AF8" s="24">
        <v>1.4732460704310224E-2</v>
      </c>
      <c r="AG8" s="24">
        <v>1.4194732297063917E-2</v>
      </c>
      <c r="AH8" s="24">
        <v>1.3623543185567577E-2</v>
      </c>
      <c r="AI8" s="24">
        <v>1.3125426576363841E-2</v>
      </c>
      <c r="AJ8" s="24">
        <v>1.2644452505570891E-2</v>
      </c>
      <c r="AK8" s="24">
        <v>1.2230694437336931E-2</v>
      </c>
      <c r="AL8" s="24">
        <v>1.1729019211324632E-2</v>
      </c>
      <c r="AM8" s="24">
        <v>1.1393164101539011E-2</v>
      </c>
    </row>
    <row r="9" spans="1:39" ht="14.45" x14ac:dyDescent="0.25">
      <c r="A9" s="37"/>
      <c r="B9" s="20"/>
      <c r="C9" s="20">
        <v>23</v>
      </c>
      <c r="D9" s="20">
        <v>35698</v>
      </c>
      <c r="E9" s="24">
        <f t="shared" si="1"/>
        <v>3.4095188436024548E-2</v>
      </c>
      <c r="F9" s="24">
        <f t="shared" si="0"/>
        <v>6.5437839654882632E-2</v>
      </c>
      <c r="G9" s="38">
        <f t="shared" si="2"/>
        <v>2.2311154738795663E-3</v>
      </c>
    </row>
    <row r="10" spans="1:39" ht="14.45" x14ac:dyDescent="0.25">
      <c r="A10" s="37"/>
      <c r="B10" s="20"/>
      <c r="C10" s="20">
        <v>24</v>
      </c>
      <c r="D10" s="20">
        <v>36848</v>
      </c>
      <c r="E10" s="24">
        <f t="shared" si="1"/>
        <v>3.2214689898593774E-2</v>
      </c>
      <c r="F10" s="24">
        <f t="shared" si="0"/>
        <v>6.3395570994355194E-2</v>
      </c>
      <c r="G10" s="38">
        <f t="shared" si="2"/>
        <v>2.0422686605274382E-3</v>
      </c>
    </row>
    <row r="11" spans="1:39" ht="14.25" thickBot="1" x14ac:dyDescent="0.2">
      <c r="A11" s="37"/>
      <c r="B11" s="20"/>
      <c r="C11" s="20">
        <v>25</v>
      </c>
      <c r="D11" s="20">
        <v>37970</v>
      </c>
      <c r="E11" s="24">
        <f t="shared" si="1"/>
        <v>3.044941380807642E-2</v>
      </c>
      <c r="F11" s="24">
        <f t="shared" si="0"/>
        <v>6.1522254411377403E-2</v>
      </c>
      <c r="G11" s="38">
        <f t="shared" si="2"/>
        <v>1.8733165829777909E-3</v>
      </c>
      <c r="J11" s="86" t="s">
        <v>5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</row>
    <row r="12" spans="1:39" ht="21" x14ac:dyDescent="0.15">
      <c r="A12" s="37"/>
      <c r="B12" s="20"/>
      <c r="C12" s="20">
        <v>26</v>
      </c>
      <c r="D12" s="20">
        <v>39065</v>
      </c>
      <c r="E12" s="24">
        <f t="shared" si="1"/>
        <v>2.8838556755333089E-2</v>
      </c>
      <c r="F12" s="24">
        <f t="shared" si="0"/>
        <v>5.9797772942531677E-2</v>
      </c>
      <c r="G12" s="38">
        <f t="shared" si="2"/>
        <v>1.7244814688457261E-3</v>
      </c>
      <c r="J12" s="87" t="s">
        <v>16</v>
      </c>
      <c r="K12" s="88">
        <v>20</v>
      </c>
      <c r="L12" s="89">
        <v>21</v>
      </c>
      <c r="M12" s="89">
        <v>22</v>
      </c>
      <c r="N12" s="89">
        <v>23</v>
      </c>
      <c r="O12" s="89">
        <v>24</v>
      </c>
      <c r="P12" s="89">
        <v>25</v>
      </c>
      <c r="Q12" s="89">
        <v>26</v>
      </c>
      <c r="R12" s="89">
        <v>27</v>
      </c>
      <c r="S12" s="89">
        <v>28</v>
      </c>
      <c r="T12" s="89">
        <v>29</v>
      </c>
      <c r="U12" s="89">
        <v>30</v>
      </c>
      <c r="V12" s="89">
        <v>31</v>
      </c>
      <c r="W12" s="89">
        <v>32</v>
      </c>
      <c r="X12" s="89">
        <v>33</v>
      </c>
      <c r="Y12" s="89">
        <v>34</v>
      </c>
      <c r="Z12" s="89">
        <v>35</v>
      </c>
      <c r="AA12" s="89">
        <v>36</v>
      </c>
      <c r="AB12" s="89">
        <v>37</v>
      </c>
      <c r="AC12" s="89">
        <v>38</v>
      </c>
      <c r="AD12" s="89">
        <v>39</v>
      </c>
      <c r="AE12" s="89">
        <v>40</v>
      </c>
      <c r="AF12" s="89">
        <v>41</v>
      </c>
      <c r="AG12" s="89">
        <v>42</v>
      </c>
      <c r="AH12" s="89">
        <v>43</v>
      </c>
      <c r="AI12" s="89">
        <v>44</v>
      </c>
      <c r="AJ12" s="89">
        <v>45</v>
      </c>
      <c r="AK12" s="89">
        <v>46</v>
      </c>
      <c r="AL12" s="89">
        <v>47</v>
      </c>
      <c r="AM12" s="89">
        <v>48</v>
      </c>
    </row>
    <row r="13" spans="1:39" ht="14.45" x14ac:dyDescent="0.25">
      <c r="A13" s="37"/>
      <c r="B13" s="20"/>
      <c r="C13" s="20">
        <v>27</v>
      </c>
      <c r="D13" s="20">
        <v>40135</v>
      </c>
      <c r="E13" s="24">
        <f t="shared" si="1"/>
        <v>2.7390247024190462E-2</v>
      </c>
      <c r="F13" s="24">
        <f t="shared" si="0"/>
        <v>5.8203562974959509E-2</v>
      </c>
      <c r="G13" s="38">
        <f t="shared" si="2"/>
        <v>1.5942099675721674E-3</v>
      </c>
      <c r="J13" s="89">
        <v>8</v>
      </c>
      <c r="K13" s="92">
        <v>7.2817955112219446E-2</v>
      </c>
      <c r="L13" s="92">
        <v>7.0118565210865971E-2</v>
      </c>
      <c r="M13" s="92">
        <v>6.7668955128762198E-2</v>
      </c>
      <c r="N13" s="92">
        <v>6.5437839654882632E-2</v>
      </c>
      <c r="O13" s="92">
        <v>6.3395570994355194E-2</v>
      </c>
      <c r="P13" s="92">
        <v>6.1522254411377403E-2</v>
      </c>
      <c r="Q13" s="92">
        <v>5.9797772942531677E-2</v>
      </c>
      <c r="R13" s="92">
        <v>5.8203562974959509E-2</v>
      </c>
      <c r="S13" s="92">
        <v>5.6727943854877484E-2</v>
      </c>
      <c r="T13" s="92">
        <v>5.5356762008578406E-2</v>
      </c>
      <c r="U13" s="92">
        <v>5.4081585405380377E-2</v>
      </c>
      <c r="V13" s="92">
        <v>5.2891364397953174E-2</v>
      </c>
      <c r="W13" s="92">
        <v>5.1779935275080909E-2</v>
      </c>
      <c r="X13" s="92">
        <v>5.0737386242696726E-2</v>
      </c>
      <c r="Y13" s="92">
        <v>4.9760357865587392E-2</v>
      </c>
      <c r="Z13" s="92">
        <v>4.8841682696328513E-2</v>
      </c>
      <c r="AA13" s="92">
        <v>4.797699733004724E-2</v>
      </c>
      <c r="AB13" s="92">
        <v>4.7162383153984376E-2</v>
      </c>
      <c r="AC13" s="92">
        <v>4.6392469167676205E-2</v>
      </c>
      <c r="AD13" s="92">
        <v>4.5665135372886329E-2</v>
      </c>
      <c r="AE13" s="92">
        <v>4.4976702992028959E-2</v>
      </c>
      <c r="AF13" s="92">
        <v>4.4324693560016698E-2</v>
      </c>
      <c r="AG13" s="92">
        <v>4.3705214316451198E-2</v>
      </c>
      <c r="AH13" s="92">
        <v>4.3117132415371552E-2</v>
      </c>
      <c r="AI13" s="92">
        <v>4.2558618302392104E-2</v>
      </c>
      <c r="AJ13" s="92">
        <v>4.2026482440990214E-2</v>
      </c>
      <c r="AK13" s="92">
        <v>4.1520031282215347E-2</v>
      </c>
      <c r="AL13" s="92">
        <v>4.1037172370177781E-2</v>
      </c>
      <c r="AM13" s="92">
        <v>4.0576689247872152E-2</v>
      </c>
    </row>
    <row r="14" spans="1:39" ht="14.45" x14ac:dyDescent="0.25">
      <c r="A14" s="37"/>
      <c r="B14" s="20"/>
      <c r="C14" s="20">
        <v>28</v>
      </c>
      <c r="D14" s="20">
        <v>41179</v>
      </c>
      <c r="E14" s="24">
        <f t="shared" si="1"/>
        <v>2.601220879531585E-2</v>
      </c>
      <c r="F14" s="24">
        <f t="shared" si="0"/>
        <v>5.6727943854877484E-2</v>
      </c>
      <c r="G14" s="38">
        <f t="shared" si="2"/>
        <v>1.4756191200820251E-3</v>
      </c>
      <c r="J14" s="89">
        <v>5</v>
      </c>
      <c r="K14" s="92">
        <v>7.2817955112219446E-2</v>
      </c>
      <c r="L14" s="92">
        <v>7.0118144270483143E-2</v>
      </c>
      <c r="M14" s="92">
        <v>6.7667779013718954E-2</v>
      </c>
      <c r="N14" s="92">
        <v>6.543857290125947E-2</v>
      </c>
      <c r="O14" s="92">
        <v>6.3395570994355194E-2</v>
      </c>
      <c r="P14" s="92">
        <v>6.1522902532552361E-2</v>
      </c>
      <c r="Q14" s="92">
        <v>5.9796854521625163E-2</v>
      </c>
      <c r="R14" s="92">
        <v>5.8204433104767979E-2</v>
      </c>
      <c r="S14" s="92">
        <v>5.6727668337413065E-2</v>
      </c>
      <c r="T14" s="92">
        <v>5.535754910138773E-2</v>
      </c>
      <c r="U14" s="92">
        <v>5.408208623499778E-2</v>
      </c>
      <c r="V14" s="92">
        <v>5.2892801507082567E-2</v>
      </c>
      <c r="W14" s="92">
        <v>5.178039438218187E-2</v>
      </c>
      <c r="X14" s="92">
        <v>5.0738488271068638E-2</v>
      </c>
      <c r="Y14" s="92">
        <v>4.9759721890869434E-2</v>
      </c>
      <c r="Z14" s="92">
        <v>4.8842499665462329E-2</v>
      </c>
      <c r="AA14" s="92">
        <v>4.7977391475797708E-2</v>
      </c>
      <c r="AB14" s="92">
        <v>4.7162192718932711E-2</v>
      </c>
      <c r="AC14" s="92">
        <v>4.6393390530664123E-2</v>
      </c>
      <c r="AD14" s="92">
        <v>4.5664956837232581E-2</v>
      </c>
      <c r="AE14" s="92">
        <v>4.4977049382335724E-2</v>
      </c>
      <c r="AF14" s="92">
        <v>4.4324357145025653E-2</v>
      </c>
      <c r="AG14" s="92">
        <v>4.3706032031133067E-2</v>
      </c>
      <c r="AH14" s="92">
        <v>4.3117450754555385E-2</v>
      </c>
      <c r="AI14" s="92">
        <v>4.2558153092753452E-2</v>
      </c>
      <c r="AJ14" s="92">
        <v>4.2026482440990214E-2</v>
      </c>
      <c r="AK14" s="92">
        <v>4.1519736093732225E-2</v>
      </c>
      <c r="AL14" s="92">
        <v>4.10377491075695E-2</v>
      </c>
      <c r="AM14" s="92">
        <v>4.0576971179233486E-2</v>
      </c>
    </row>
    <row r="15" spans="1:39" ht="14.45" x14ac:dyDescent="0.25">
      <c r="A15" s="37"/>
      <c r="B15" s="20"/>
      <c r="C15" s="20">
        <v>29</v>
      </c>
      <c r="D15" s="20">
        <v>42199</v>
      </c>
      <c r="E15" s="24">
        <f t="shared" si="1"/>
        <v>2.4769906991427559E-2</v>
      </c>
      <c r="F15" s="24">
        <f t="shared" si="0"/>
        <v>5.5356762008578406E-2</v>
      </c>
      <c r="G15" s="38">
        <f t="shared" si="2"/>
        <v>1.3711818462990785E-3</v>
      </c>
      <c r="J15" s="89">
        <v>3</v>
      </c>
      <c r="K15" s="92">
        <v>7.2818762191877995E-2</v>
      </c>
      <c r="L15" s="92">
        <v>7.0120389344262291E-2</v>
      </c>
      <c r="M15" s="92">
        <v>6.7670566908371782E-2</v>
      </c>
      <c r="N15" s="92">
        <v>6.5438247011952194E-2</v>
      </c>
      <c r="O15" s="92">
        <v>6.339740620657712E-2</v>
      </c>
      <c r="P15" s="92">
        <v>6.1521462281818866E-2</v>
      </c>
      <c r="Q15" s="92">
        <v>5.9796854521625163E-2</v>
      </c>
      <c r="R15" s="92">
        <v>5.820340184266478E-2</v>
      </c>
      <c r="S15" s="92">
        <v>5.6727913241693718E-2</v>
      </c>
      <c r="T15" s="92">
        <v>5.5358948432760367E-2</v>
      </c>
      <c r="U15" s="92">
        <v>5.4082976621666119E-2</v>
      </c>
      <c r="V15" s="92">
        <v>5.2891736974302828E-2</v>
      </c>
      <c r="W15" s="92">
        <v>5.1781210592686006E-2</v>
      </c>
      <c r="X15" s="92">
        <v>5.0738292351414804E-2</v>
      </c>
      <c r="Y15" s="92">
        <v>4.9760664081434806E-2</v>
      </c>
      <c r="Z15" s="92">
        <v>4.8843225883192579E-2</v>
      </c>
      <c r="AA15" s="92">
        <v>4.7978617748437223E-2</v>
      </c>
      <c r="AB15" s="92">
        <v>4.7163039108711884E-2</v>
      </c>
      <c r="AC15" s="92">
        <v>4.6393062930742288E-2</v>
      </c>
      <c r="AD15" s="92">
        <v>4.5665591637010679E-2</v>
      </c>
      <c r="AE15" s="92">
        <v>4.4977819157675666E-2</v>
      </c>
      <c r="AF15" s="92">
        <v>4.4324805699481863E-2</v>
      </c>
      <c r="AG15" s="92">
        <v>4.3704432973231865E-2</v>
      </c>
      <c r="AH15" s="92">
        <v>4.3117026303354858E-2</v>
      </c>
      <c r="AI15" s="92">
        <v>4.25584287713116E-2</v>
      </c>
      <c r="AJ15" s="92">
        <v>4.2027020111560308E-2</v>
      </c>
      <c r="AK15" s="92">
        <v>4.1519211324570274E-2</v>
      </c>
      <c r="AL15" s="92">
        <v>4.1037877273635816E-2</v>
      </c>
      <c r="AM15" s="92">
        <v>4.0575592885375496E-2</v>
      </c>
    </row>
    <row r="16" spans="1:39" ht="14.45" x14ac:dyDescent="0.25">
      <c r="A16" s="37"/>
      <c r="B16" s="20"/>
      <c r="C16" s="20">
        <v>30</v>
      </c>
      <c r="D16" s="20">
        <v>43194</v>
      </c>
      <c r="E16" s="24">
        <f t="shared" si="1"/>
        <v>2.3578757790468918E-2</v>
      </c>
      <c r="F16" s="24">
        <f t="shared" si="0"/>
        <v>5.4081585405380377E-2</v>
      </c>
      <c r="G16" s="38">
        <f t="shared" si="2"/>
        <v>1.2751766031980291E-3</v>
      </c>
    </row>
    <row r="17" spans="1:39" ht="14.45" x14ac:dyDescent="0.25">
      <c r="A17" s="37"/>
      <c r="B17" s="20"/>
      <c r="C17" s="20">
        <v>31</v>
      </c>
      <c r="D17" s="20">
        <v>44166</v>
      </c>
      <c r="E17" s="24">
        <f t="shared" si="1"/>
        <v>2.2503125434088167E-2</v>
      </c>
      <c r="F17" s="24">
        <f t="shared" si="0"/>
        <v>5.2891364397953174E-2</v>
      </c>
      <c r="G17" s="38">
        <f t="shared" si="2"/>
        <v>1.1902210074272029E-3</v>
      </c>
    </row>
    <row r="18" spans="1:39" ht="14.25" thickBot="1" x14ac:dyDescent="0.2">
      <c r="A18" s="37"/>
      <c r="B18" s="20"/>
      <c r="C18" s="20">
        <v>32</v>
      </c>
      <c r="D18" s="20">
        <v>45114</v>
      </c>
      <c r="E18" s="24">
        <f t="shared" si="1"/>
        <v>2.1464474935470657E-2</v>
      </c>
      <c r="F18" s="24">
        <f t="shared" si="0"/>
        <v>5.1779935275080909E-2</v>
      </c>
      <c r="G18" s="38">
        <f t="shared" si="2"/>
        <v>1.111429122872265E-3</v>
      </c>
      <c r="J18" s="9" t="s">
        <v>8</v>
      </c>
    </row>
    <row r="19" spans="1:39" ht="21" x14ac:dyDescent="0.15">
      <c r="A19" s="37"/>
      <c r="B19" s="20"/>
      <c r="C19" s="20">
        <v>33</v>
      </c>
      <c r="D19" s="20">
        <v>46041</v>
      </c>
      <c r="E19" s="24">
        <f t="shared" si="1"/>
        <v>2.0547945205479534E-2</v>
      </c>
      <c r="F19" s="24">
        <f t="shared" si="0"/>
        <v>5.0737386242696726E-2</v>
      </c>
      <c r="G19" s="38">
        <f t="shared" si="2"/>
        <v>1.0425490323841824E-3</v>
      </c>
      <c r="J19" s="19" t="s">
        <v>16</v>
      </c>
      <c r="K19" s="34">
        <v>20</v>
      </c>
      <c r="L19" s="20">
        <v>21</v>
      </c>
      <c r="M19" s="20">
        <v>22</v>
      </c>
      <c r="N19" s="20">
        <v>23</v>
      </c>
      <c r="O19" s="20">
        <v>24</v>
      </c>
      <c r="P19" s="20">
        <v>25</v>
      </c>
      <c r="Q19" s="20">
        <v>26</v>
      </c>
      <c r="R19" s="20">
        <v>27</v>
      </c>
      <c r="S19" s="20">
        <v>28</v>
      </c>
      <c r="T19" s="20">
        <v>29</v>
      </c>
      <c r="U19" s="20">
        <v>30</v>
      </c>
      <c r="V19" s="20">
        <v>31</v>
      </c>
      <c r="W19" s="20">
        <v>32</v>
      </c>
      <c r="X19" s="20">
        <v>33</v>
      </c>
      <c r="Y19" s="20">
        <v>34</v>
      </c>
      <c r="Z19" s="20">
        <v>35</v>
      </c>
      <c r="AA19" s="20">
        <v>36</v>
      </c>
      <c r="AB19" s="20">
        <v>37</v>
      </c>
      <c r="AC19" s="20">
        <v>38</v>
      </c>
      <c r="AD19" s="20">
        <v>39</v>
      </c>
      <c r="AE19" s="20">
        <v>40</v>
      </c>
      <c r="AF19" s="20">
        <v>41</v>
      </c>
      <c r="AG19" s="20">
        <v>42</v>
      </c>
      <c r="AH19" s="20">
        <v>43</v>
      </c>
      <c r="AI19" s="20">
        <v>44</v>
      </c>
      <c r="AJ19" s="20">
        <v>45</v>
      </c>
      <c r="AK19" s="20">
        <v>46</v>
      </c>
      <c r="AL19" s="20">
        <v>47</v>
      </c>
      <c r="AM19" s="20">
        <v>48</v>
      </c>
    </row>
    <row r="20" spans="1:39" ht="14.45" x14ac:dyDescent="0.25">
      <c r="A20" s="37"/>
      <c r="B20" s="20"/>
      <c r="C20" s="20">
        <v>34</v>
      </c>
      <c r="D20" s="20">
        <v>46945</v>
      </c>
      <c r="E20" s="24">
        <f t="shared" si="1"/>
        <v>1.9634673443235329E-2</v>
      </c>
      <c r="F20" s="24">
        <f t="shared" si="0"/>
        <v>4.9760357865587392E-2</v>
      </c>
      <c r="G20" s="38">
        <f t="shared" si="2"/>
        <v>9.7702837710933466E-4</v>
      </c>
      <c r="J20" s="20">
        <v>8</v>
      </c>
      <c r="K20" s="20"/>
      <c r="L20" s="21">
        <v>2.6993899013534745E-3</v>
      </c>
      <c r="M20" s="21">
        <v>2.4496100821037731E-3</v>
      </c>
      <c r="N20" s="21">
        <v>2.2311154738795663E-3</v>
      </c>
      <c r="O20" s="21">
        <v>2.0422686605274382E-3</v>
      </c>
      <c r="P20" s="21">
        <v>1.8733165829777909E-3</v>
      </c>
      <c r="Q20" s="21">
        <v>1.7244814688457261E-3</v>
      </c>
      <c r="R20" s="21">
        <v>1.5942099675721674E-3</v>
      </c>
      <c r="S20" s="21">
        <v>1.4756191200820251E-3</v>
      </c>
      <c r="T20" s="21">
        <v>1.3711818462990785E-3</v>
      </c>
      <c r="U20" s="21">
        <v>1.2751766031980291E-3</v>
      </c>
      <c r="V20" s="21">
        <v>1.1902210074272029E-3</v>
      </c>
      <c r="W20" s="21">
        <v>1.111429122872265E-3</v>
      </c>
      <c r="X20" s="21">
        <v>1.0425490323841824E-3</v>
      </c>
      <c r="Y20" s="21">
        <v>9.7702837710933466E-4</v>
      </c>
      <c r="Z20" s="21">
        <v>9.1867516925887849E-4</v>
      </c>
      <c r="AA20" s="21">
        <v>8.6468536628127313E-4</v>
      </c>
      <c r="AB20" s="21">
        <v>8.146141760628639E-4</v>
      </c>
      <c r="AC20" s="21">
        <v>7.6991398630817109E-4</v>
      </c>
      <c r="AD20" s="21">
        <v>7.2733379478987642E-4</v>
      </c>
      <c r="AE20" s="21">
        <v>6.8843238085736919E-4</v>
      </c>
      <c r="AF20" s="21">
        <v>6.520094320122613E-4</v>
      </c>
      <c r="AG20" s="21">
        <v>6.1947924356550027E-4</v>
      </c>
      <c r="AH20" s="21">
        <v>5.8808190107964564E-4</v>
      </c>
      <c r="AI20" s="21">
        <v>5.5851411297944825E-4</v>
      </c>
      <c r="AJ20" s="21">
        <v>5.3213586140189034E-4</v>
      </c>
      <c r="AK20" s="21">
        <v>5.0645115877486629E-4</v>
      </c>
      <c r="AL20" s="21">
        <v>4.828589120375662E-4</v>
      </c>
      <c r="AM20" s="21">
        <v>4.6048312230562854E-4</v>
      </c>
    </row>
    <row r="21" spans="1:39" ht="14.45" x14ac:dyDescent="0.25">
      <c r="A21" s="37"/>
      <c r="B21" s="20"/>
      <c r="C21" s="20">
        <v>35</v>
      </c>
      <c r="D21" s="20">
        <v>47828</v>
      </c>
      <c r="E21" s="24">
        <f t="shared" si="1"/>
        <v>1.8809244861007546E-2</v>
      </c>
      <c r="F21" s="24">
        <f t="shared" si="0"/>
        <v>4.8841682696328513E-2</v>
      </c>
      <c r="G21" s="38">
        <f t="shared" si="2"/>
        <v>9.1867516925887849E-4</v>
      </c>
      <c r="J21" s="20">
        <v>5</v>
      </c>
      <c r="K21" s="20"/>
      <c r="L21" s="21">
        <v>2.6998108417363026E-3</v>
      </c>
      <c r="M21" s="21">
        <v>2.4503652567641893E-3</v>
      </c>
      <c r="N21" s="21">
        <v>2.2292061124594836E-3</v>
      </c>
      <c r="O21" s="21">
        <v>2.0430019069042765E-3</v>
      </c>
      <c r="P21" s="21">
        <v>1.872668461802833E-3</v>
      </c>
      <c r="Q21" s="21">
        <v>1.7260480109271975E-3</v>
      </c>
      <c r="R21" s="21">
        <v>1.5924214168571843E-3</v>
      </c>
      <c r="S21" s="21">
        <v>1.4767647673549142E-3</v>
      </c>
      <c r="T21" s="21">
        <v>1.3701192360253342E-3</v>
      </c>
      <c r="U21" s="21">
        <v>1.2754628663899509E-3</v>
      </c>
      <c r="V21" s="21">
        <v>1.189284727915213E-3</v>
      </c>
      <c r="W21" s="21">
        <v>1.1124071249006967E-3</v>
      </c>
      <c r="X21" s="21">
        <v>1.0419061111132319E-3</v>
      </c>
      <c r="Y21" s="21">
        <v>9.7876638019920442E-4</v>
      </c>
      <c r="Z21" s="21">
        <v>9.1722222540710496E-4</v>
      </c>
      <c r="AA21" s="21">
        <v>8.6510818966462066E-4</v>
      </c>
      <c r="AB21" s="21">
        <v>8.1519875686499738E-4</v>
      </c>
      <c r="AC21" s="21">
        <v>7.6880218826858721E-4</v>
      </c>
      <c r="AD21" s="21">
        <v>7.2843369343154191E-4</v>
      </c>
      <c r="AE21" s="21">
        <v>6.8790745489685778E-4</v>
      </c>
      <c r="AF21" s="21">
        <v>6.5269223731007076E-4</v>
      </c>
      <c r="AG21" s="21">
        <v>6.1832511389258576E-4</v>
      </c>
      <c r="AH21" s="21">
        <v>5.8858127657768211E-4</v>
      </c>
      <c r="AI21" s="21">
        <v>5.5929766180193297E-4</v>
      </c>
      <c r="AJ21" s="21">
        <v>5.3167065176323858E-4</v>
      </c>
      <c r="AK21" s="21">
        <v>5.0674634725798862E-4</v>
      </c>
      <c r="AL21" s="21">
        <v>4.8198698616272462E-4</v>
      </c>
      <c r="AM21" s="21">
        <v>4.6077792833601472E-4</v>
      </c>
    </row>
    <row r="22" spans="1:39" ht="14.45" x14ac:dyDescent="0.25">
      <c r="A22" s="37"/>
      <c r="B22" s="20"/>
      <c r="C22" s="20">
        <v>36</v>
      </c>
      <c r="D22" s="20">
        <v>48690</v>
      </c>
      <c r="E22" s="24">
        <f t="shared" si="1"/>
        <v>1.8022915447018395E-2</v>
      </c>
      <c r="F22" s="24">
        <f t="shared" si="0"/>
        <v>4.797699733004724E-2</v>
      </c>
      <c r="G22" s="38">
        <f t="shared" si="2"/>
        <v>8.6468536628127313E-4</v>
      </c>
      <c r="J22" s="20">
        <v>3</v>
      </c>
      <c r="K22" s="20"/>
      <c r="L22" s="21">
        <v>2.6983728476157043E-3</v>
      </c>
      <c r="M22" s="21">
        <v>2.4498224358905085E-3</v>
      </c>
      <c r="N22" s="21">
        <v>2.2323198964195878E-3</v>
      </c>
      <c r="O22" s="21">
        <v>2.0408408053750743E-3</v>
      </c>
      <c r="P22" s="21">
        <v>1.8759439247582541E-3</v>
      </c>
      <c r="Q22" s="21">
        <v>1.7246077601937027E-3</v>
      </c>
      <c r="R22" s="21">
        <v>1.5934526789603831E-3</v>
      </c>
      <c r="S22" s="21">
        <v>1.4754886009710616E-3</v>
      </c>
      <c r="T22" s="21">
        <v>1.3689648089333512E-3</v>
      </c>
      <c r="U22" s="21">
        <v>1.2759718110942481E-3</v>
      </c>
      <c r="V22" s="21">
        <v>1.1912396473632916E-3</v>
      </c>
      <c r="W22" s="21">
        <v>1.110526381616822E-3</v>
      </c>
      <c r="X22" s="21">
        <v>1.0429182412712013E-3</v>
      </c>
      <c r="Y22" s="21">
        <v>9.7762826997999791E-4</v>
      </c>
      <c r="Z22" s="21">
        <v>9.1743819824222778E-4</v>
      </c>
      <c r="AA22" s="21">
        <v>8.6460813475535553E-4</v>
      </c>
      <c r="AB22" s="21">
        <v>8.155786397253395E-4</v>
      </c>
      <c r="AC22" s="21">
        <v>7.69976177969596E-4</v>
      </c>
      <c r="AD22" s="21">
        <v>7.2747129373160885E-4</v>
      </c>
      <c r="AE22" s="21">
        <v>6.8777247933501234E-4</v>
      </c>
      <c r="AF22" s="21">
        <v>6.5301345819380324E-4</v>
      </c>
      <c r="AG22" s="21">
        <v>6.2037272624999862E-4</v>
      </c>
      <c r="AH22" s="21">
        <v>5.8740666987700668E-4</v>
      </c>
      <c r="AI22" s="21">
        <v>5.5859753204325763E-4</v>
      </c>
      <c r="AJ22" s="21">
        <v>5.3140865975129237E-4</v>
      </c>
      <c r="AK22" s="21">
        <v>5.0780878699003412E-4</v>
      </c>
      <c r="AL22" s="21">
        <v>4.8133405093445797E-4</v>
      </c>
      <c r="AM22" s="21">
        <v>4.6228438826032003E-4</v>
      </c>
    </row>
    <row r="23" spans="1:39" ht="14.45" x14ac:dyDescent="0.25">
      <c r="A23" s="37"/>
      <c r="B23" s="20"/>
      <c r="C23" s="20">
        <v>37</v>
      </c>
      <c r="D23" s="20">
        <v>49531</v>
      </c>
      <c r="E23" s="24">
        <f t="shared" si="1"/>
        <v>1.7272540562743854E-2</v>
      </c>
      <c r="F23" s="24">
        <f t="shared" si="0"/>
        <v>4.7162383153984376E-2</v>
      </c>
      <c r="G23" s="38">
        <f t="shared" si="2"/>
        <v>8.146141760628639E-4</v>
      </c>
    </row>
    <row r="24" spans="1:39" ht="14.45" x14ac:dyDescent="0.25">
      <c r="A24" s="37"/>
      <c r="B24" s="20"/>
      <c r="C24" s="20">
        <v>38</v>
      </c>
      <c r="D24" s="20">
        <v>50353</v>
      </c>
      <c r="E24" s="24">
        <f t="shared" si="1"/>
        <v>1.6595667359835309E-2</v>
      </c>
      <c r="F24" s="24">
        <f t="shared" si="0"/>
        <v>4.6392469167676205E-2</v>
      </c>
      <c r="G24" s="38">
        <f t="shared" si="2"/>
        <v>7.6991398630817109E-4</v>
      </c>
    </row>
    <row r="25" spans="1:39" ht="14.45" x14ac:dyDescent="0.25">
      <c r="A25" s="37"/>
      <c r="B25" s="20"/>
      <c r="C25" s="20">
        <v>39</v>
      </c>
      <c r="D25" s="20">
        <v>51155</v>
      </c>
      <c r="E25" s="24">
        <f t="shared" si="1"/>
        <v>1.5927551486505376E-2</v>
      </c>
      <c r="F25" s="24">
        <f t="shared" si="0"/>
        <v>4.5665135372886329E-2</v>
      </c>
      <c r="G25" s="38">
        <f t="shared" si="2"/>
        <v>7.2733379478987642E-4</v>
      </c>
    </row>
    <row r="26" spans="1:39" ht="14.45" x14ac:dyDescent="0.25">
      <c r="A26" s="37"/>
      <c r="B26" s="20"/>
      <c r="C26" s="20">
        <v>40</v>
      </c>
      <c r="D26" s="20">
        <v>51938</v>
      </c>
      <c r="E26" s="24">
        <f t="shared" si="1"/>
        <v>1.5306421659661895E-2</v>
      </c>
      <c r="F26" s="24">
        <f t="shared" si="0"/>
        <v>4.4976702992028959E-2</v>
      </c>
      <c r="G26" s="38">
        <f t="shared" si="2"/>
        <v>6.8843238085736919E-4</v>
      </c>
    </row>
    <row r="27" spans="1:39" ht="14.45" x14ac:dyDescent="0.25">
      <c r="A27" s="37"/>
      <c r="B27" s="20"/>
      <c r="C27" s="20">
        <v>41</v>
      </c>
      <c r="D27" s="20">
        <v>52702</v>
      </c>
      <c r="E27" s="24">
        <f t="shared" si="1"/>
        <v>1.4709846355269729E-2</v>
      </c>
      <c r="F27" s="24">
        <f t="shared" si="0"/>
        <v>4.4324693560016698E-2</v>
      </c>
      <c r="G27" s="38">
        <f t="shared" si="2"/>
        <v>6.520094320122613E-4</v>
      </c>
    </row>
    <row r="28" spans="1:39" ht="14.45" x14ac:dyDescent="0.25">
      <c r="A28" s="37"/>
      <c r="B28" s="20"/>
      <c r="C28" s="20">
        <v>42</v>
      </c>
      <c r="D28" s="20">
        <v>53449</v>
      </c>
      <c r="E28" s="24">
        <f t="shared" si="1"/>
        <v>1.4174035140981367E-2</v>
      </c>
      <c r="F28" s="24">
        <f t="shared" si="0"/>
        <v>4.3705214316451198E-2</v>
      </c>
      <c r="G28" s="38">
        <f t="shared" si="2"/>
        <v>6.1947924356550027E-4</v>
      </c>
    </row>
    <row r="29" spans="1:39" ht="14.45" x14ac:dyDescent="0.25">
      <c r="A29" s="37"/>
      <c r="B29" s="20"/>
      <c r="C29" s="20">
        <v>43</v>
      </c>
      <c r="D29" s="20">
        <v>54178</v>
      </c>
      <c r="E29" s="24">
        <f t="shared" si="1"/>
        <v>1.3639170049954075E-2</v>
      </c>
      <c r="F29" s="24">
        <f t="shared" si="0"/>
        <v>4.3117132415371552E-2</v>
      </c>
      <c r="G29" s="38">
        <f t="shared" si="2"/>
        <v>5.8808190107964564E-4</v>
      </c>
    </row>
    <row r="30" spans="1:39" ht="14.45" x14ac:dyDescent="0.25">
      <c r="A30" s="37"/>
      <c r="B30" s="20"/>
      <c r="C30" s="20">
        <v>44</v>
      </c>
      <c r="D30" s="20">
        <v>54889</v>
      </c>
      <c r="E30" s="24">
        <f t="shared" si="1"/>
        <v>1.3123408025397687E-2</v>
      </c>
      <c r="F30" s="24">
        <f t="shared" si="0"/>
        <v>4.2558618302392104E-2</v>
      </c>
      <c r="G30" s="38">
        <f t="shared" si="2"/>
        <v>5.5851411297944825E-4</v>
      </c>
    </row>
    <row r="31" spans="1:39" ht="14.45" x14ac:dyDescent="0.25">
      <c r="A31" s="37"/>
      <c r="B31" s="20"/>
      <c r="C31" s="20">
        <v>45</v>
      </c>
      <c r="D31" s="20">
        <v>55584</v>
      </c>
      <c r="E31" s="24">
        <f t="shared" si="1"/>
        <v>1.2661917688425728E-2</v>
      </c>
      <c r="F31" s="24">
        <f t="shared" si="0"/>
        <v>4.2026482440990214E-2</v>
      </c>
      <c r="G31" s="38">
        <f t="shared" si="2"/>
        <v>5.3213586140189034E-4</v>
      </c>
    </row>
    <row r="32" spans="1:39" ht="14.45" x14ac:dyDescent="0.25">
      <c r="A32" s="37"/>
      <c r="B32" s="20"/>
      <c r="C32" s="20">
        <v>46</v>
      </c>
      <c r="D32" s="20">
        <v>56262</v>
      </c>
      <c r="E32" s="24">
        <f t="shared" si="1"/>
        <v>1.219775474956819E-2</v>
      </c>
      <c r="F32" s="24">
        <f t="shared" si="0"/>
        <v>4.1520031282215347E-2</v>
      </c>
      <c r="G32" s="38">
        <f t="shared" si="2"/>
        <v>5.0645115877486629E-4</v>
      </c>
    </row>
    <row r="33" spans="1:7" ht="14.45" x14ac:dyDescent="0.25">
      <c r="A33" s="37"/>
      <c r="B33" s="20"/>
      <c r="C33" s="20">
        <v>47</v>
      </c>
      <c r="D33" s="20">
        <v>56924</v>
      </c>
      <c r="E33" s="24">
        <f t="shared" si="1"/>
        <v>1.1766378728093496E-2</v>
      </c>
      <c r="F33" s="24">
        <f t="shared" si="0"/>
        <v>4.1037172370177781E-2</v>
      </c>
      <c r="G33" s="38">
        <f t="shared" si="2"/>
        <v>4.828589120375662E-4</v>
      </c>
    </row>
    <row r="34" spans="1:7" ht="15" thickBot="1" x14ac:dyDescent="0.3">
      <c r="A34" s="93"/>
      <c r="B34" s="39"/>
      <c r="C34" s="20">
        <v>48</v>
      </c>
      <c r="D34" s="39">
        <v>57570</v>
      </c>
      <c r="E34" s="40">
        <f t="shared" si="1"/>
        <v>1.1348464619492571E-2</v>
      </c>
      <c r="F34" s="40">
        <f t="shared" si="0"/>
        <v>4.0576689247872152E-2</v>
      </c>
      <c r="G34" s="41">
        <f t="shared" si="2"/>
        <v>4.6048312230562854E-4</v>
      </c>
    </row>
    <row r="35" spans="1:7" ht="14.45" x14ac:dyDescent="0.25">
      <c r="A35" s="32">
        <v>5</v>
      </c>
      <c r="B35" s="33">
        <v>0.8</v>
      </c>
      <c r="C35" s="34">
        <v>20</v>
      </c>
      <c r="D35" s="34">
        <v>20050</v>
      </c>
      <c r="E35" s="34"/>
      <c r="F35" s="35">
        <f>$A$35*365*$B$35/D35</f>
        <v>7.2817955112219446E-2</v>
      </c>
      <c r="G35" s="36"/>
    </row>
    <row r="36" spans="1:7" ht="14.45" x14ac:dyDescent="0.25">
      <c r="A36" s="37"/>
      <c r="B36" s="20"/>
      <c r="C36" s="20">
        <v>21</v>
      </c>
      <c r="D36" s="20">
        <v>20822</v>
      </c>
      <c r="E36" s="24">
        <f>D36/D35-1</f>
        <v>3.8503740648379026E-2</v>
      </c>
      <c r="F36" s="24">
        <f t="shared" ref="F36:F63" si="3">$A$35*365*$B$35/D36</f>
        <v>7.0118144270483143E-2</v>
      </c>
      <c r="G36" s="38">
        <f>F35-F36</f>
        <v>2.6998108417363026E-3</v>
      </c>
    </row>
    <row r="37" spans="1:7" ht="14.45" x14ac:dyDescent="0.25">
      <c r="A37" s="37"/>
      <c r="B37" s="20"/>
      <c r="C37" s="20">
        <v>22</v>
      </c>
      <c r="D37" s="20">
        <v>21576</v>
      </c>
      <c r="E37" s="24">
        <f t="shared" ref="E37:E63" si="4">D37/D36-1</f>
        <v>3.6211699164345301E-2</v>
      </c>
      <c r="F37" s="24">
        <f t="shared" si="3"/>
        <v>6.7667779013718954E-2</v>
      </c>
      <c r="G37" s="38">
        <f t="shared" ref="G37:G63" si="5">F36-F37</f>
        <v>2.4503652567641893E-3</v>
      </c>
    </row>
    <row r="38" spans="1:7" x14ac:dyDescent="0.15">
      <c r="A38" s="37"/>
      <c r="B38" s="20"/>
      <c r="C38" s="20">
        <v>23</v>
      </c>
      <c r="D38" s="20">
        <v>22311</v>
      </c>
      <c r="E38" s="24">
        <f t="shared" si="4"/>
        <v>3.406562847608452E-2</v>
      </c>
      <c r="F38" s="24">
        <f t="shared" si="3"/>
        <v>6.543857290125947E-2</v>
      </c>
      <c r="G38" s="38">
        <f t="shared" si="5"/>
        <v>2.2292061124594836E-3</v>
      </c>
    </row>
    <row r="39" spans="1:7" x14ac:dyDescent="0.15">
      <c r="A39" s="37"/>
      <c r="B39" s="20"/>
      <c r="C39" s="20">
        <v>24</v>
      </c>
      <c r="D39" s="20">
        <v>23030</v>
      </c>
      <c r="E39" s="24">
        <f t="shared" si="4"/>
        <v>3.2226256106853146E-2</v>
      </c>
      <c r="F39" s="24">
        <f t="shared" si="3"/>
        <v>6.3395570994355194E-2</v>
      </c>
      <c r="G39" s="38">
        <f t="shared" si="5"/>
        <v>2.0430019069042765E-3</v>
      </c>
    </row>
    <row r="40" spans="1:7" x14ac:dyDescent="0.15">
      <c r="A40" s="37"/>
      <c r="B40" s="20"/>
      <c r="C40" s="20">
        <v>25</v>
      </c>
      <c r="D40" s="20">
        <v>23731</v>
      </c>
      <c r="E40" s="24">
        <f t="shared" si="4"/>
        <v>3.0438558402084315E-2</v>
      </c>
      <c r="F40" s="24">
        <f t="shared" si="3"/>
        <v>6.1522902532552361E-2</v>
      </c>
      <c r="G40" s="38">
        <f t="shared" si="5"/>
        <v>1.872668461802833E-3</v>
      </c>
    </row>
    <row r="41" spans="1:7" x14ac:dyDescent="0.15">
      <c r="A41" s="37"/>
      <c r="B41" s="20"/>
      <c r="C41" s="20">
        <v>26</v>
      </c>
      <c r="D41" s="20">
        <v>24416</v>
      </c>
      <c r="E41" s="24">
        <f t="shared" si="4"/>
        <v>2.8865197421094724E-2</v>
      </c>
      <c r="F41" s="24">
        <f t="shared" si="3"/>
        <v>5.9796854521625163E-2</v>
      </c>
      <c r="G41" s="38">
        <f t="shared" si="5"/>
        <v>1.7260480109271975E-3</v>
      </c>
    </row>
    <row r="42" spans="1:7" x14ac:dyDescent="0.15">
      <c r="A42" s="37"/>
      <c r="B42" s="20"/>
      <c r="C42" s="20">
        <v>27</v>
      </c>
      <c r="D42" s="20">
        <v>25084</v>
      </c>
      <c r="E42" s="24">
        <f t="shared" si="4"/>
        <v>2.7359108781127128E-2</v>
      </c>
      <c r="F42" s="24">
        <f t="shared" si="3"/>
        <v>5.8204433104767979E-2</v>
      </c>
      <c r="G42" s="38">
        <f t="shared" si="5"/>
        <v>1.5924214168571843E-3</v>
      </c>
    </row>
    <row r="43" spans="1:7" x14ac:dyDescent="0.15">
      <c r="A43" s="37"/>
      <c r="B43" s="20"/>
      <c r="C43" s="20">
        <v>28</v>
      </c>
      <c r="D43" s="20">
        <v>25737</v>
      </c>
      <c r="E43" s="24">
        <f t="shared" si="4"/>
        <v>2.6032530696858514E-2</v>
      </c>
      <c r="F43" s="24">
        <f t="shared" si="3"/>
        <v>5.6727668337413065E-2</v>
      </c>
      <c r="G43" s="38">
        <f t="shared" si="5"/>
        <v>1.4767647673549142E-3</v>
      </c>
    </row>
    <row r="44" spans="1:7" x14ac:dyDescent="0.15">
      <c r="A44" s="37"/>
      <c r="B44" s="20"/>
      <c r="C44" s="20">
        <v>29</v>
      </c>
      <c r="D44" s="20">
        <v>26374</v>
      </c>
      <c r="E44" s="24">
        <f t="shared" si="4"/>
        <v>2.4750359404748012E-2</v>
      </c>
      <c r="F44" s="24">
        <f t="shared" si="3"/>
        <v>5.535754910138773E-2</v>
      </c>
      <c r="G44" s="38">
        <f t="shared" si="5"/>
        <v>1.3701192360253342E-3</v>
      </c>
    </row>
    <row r="45" spans="1:7" x14ac:dyDescent="0.15">
      <c r="A45" s="37"/>
      <c r="B45" s="20"/>
      <c r="C45" s="20">
        <v>30</v>
      </c>
      <c r="D45" s="20">
        <v>26996</v>
      </c>
      <c r="E45" s="24">
        <f t="shared" si="4"/>
        <v>2.3583832562372065E-2</v>
      </c>
      <c r="F45" s="24">
        <f t="shared" si="3"/>
        <v>5.408208623499778E-2</v>
      </c>
      <c r="G45" s="38">
        <f t="shared" si="5"/>
        <v>1.2754628663899509E-3</v>
      </c>
    </row>
    <row r="46" spans="1:7" x14ac:dyDescent="0.15">
      <c r="A46" s="37"/>
      <c r="B46" s="20"/>
      <c r="C46" s="20">
        <v>31</v>
      </c>
      <c r="D46" s="20">
        <v>27603</v>
      </c>
      <c r="E46" s="24">
        <f t="shared" si="4"/>
        <v>2.2484812564824486E-2</v>
      </c>
      <c r="F46" s="24">
        <f t="shared" si="3"/>
        <v>5.2892801507082567E-2</v>
      </c>
      <c r="G46" s="38">
        <f t="shared" si="5"/>
        <v>1.189284727915213E-3</v>
      </c>
    </row>
    <row r="47" spans="1:7" x14ac:dyDescent="0.15">
      <c r="A47" s="37"/>
      <c r="B47" s="20"/>
      <c r="C47" s="20">
        <v>32</v>
      </c>
      <c r="D47" s="20">
        <v>28196</v>
      </c>
      <c r="E47" s="24">
        <f t="shared" si="4"/>
        <v>2.1483172118972549E-2</v>
      </c>
      <c r="F47" s="24">
        <f t="shared" si="3"/>
        <v>5.178039438218187E-2</v>
      </c>
      <c r="G47" s="38">
        <f t="shared" si="5"/>
        <v>1.1124071249006967E-3</v>
      </c>
    </row>
    <row r="48" spans="1:7" x14ac:dyDescent="0.15">
      <c r="A48" s="37"/>
      <c r="B48" s="20"/>
      <c r="C48" s="20">
        <v>33</v>
      </c>
      <c r="D48" s="20">
        <v>28775</v>
      </c>
      <c r="E48" s="24">
        <f t="shared" si="4"/>
        <v>2.0534827635125597E-2</v>
      </c>
      <c r="F48" s="24">
        <f t="shared" si="3"/>
        <v>5.0738488271068638E-2</v>
      </c>
      <c r="G48" s="38">
        <f t="shared" si="5"/>
        <v>1.0419061111132319E-3</v>
      </c>
    </row>
    <row r="49" spans="1:7" x14ac:dyDescent="0.15">
      <c r="A49" s="37"/>
      <c r="B49" s="20"/>
      <c r="C49" s="20">
        <v>34</v>
      </c>
      <c r="D49" s="20">
        <v>29341</v>
      </c>
      <c r="E49" s="24">
        <f t="shared" si="4"/>
        <v>1.9669852302345747E-2</v>
      </c>
      <c r="F49" s="24">
        <f t="shared" si="3"/>
        <v>4.9759721890869434E-2</v>
      </c>
      <c r="G49" s="38">
        <f t="shared" si="5"/>
        <v>9.7876638019920442E-4</v>
      </c>
    </row>
    <row r="50" spans="1:7" x14ac:dyDescent="0.15">
      <c r="A50" s="37"/>
      <c r="B50" s="20"/>
      <c r="C50" s="20">
        <v>35</v>
      </c>
      <c r="D50" s="20">
        <v>29892</v>
      </c>
      <c r="E50" s="24">
        <f t="shared" si="4"/>
        <v>1.8779182713609011E-2</v>
      </c>
      <c r="F50" s="24">
        <f t="shared" si="3"/>
        <v>4.8842499665462329E-2</v>
      </c>
      <c r="G50" s="38">
        <f t="shared" si="5"/>
        <v>9.1722222540710496E-4</v>
      </c>
    </row>
    <row r="51" spans="1:7" x14ac:dyDescent="0.15">
      <c r="A51" s="37"/>
      <c r="B51" s="20"/>
      <c r="C51" s="20">
        <v>36</v>
      </c>
      <c r="D51" s="20">
        <v>30431</v>
      </c>
      <c r="E51" s="24">
        <f t="shared" si="4"/>
        <v>1.8031580355948096E-2</v>
      </c>
      <c r="F51" s="24">
        <f t="shared" si="3"/>
        <v>4.7977391475797708E-2</v>
      </c>
      <c r="G51" s="38">
        <f t="shared" si="5"/>
        <v>8.6510818966462066E-4</v>
      </c>
    </row>
    <row r="52" spans="1:7" x14ac:dyDescent="0.15">
      <c r="A52" s="37"/>
      <c r="B52" s="20"/>
      <c r="C52" s="20">
        <v>37</v>
      </c>
      <c r="D52" s="20">
        <v>30957</v>
      </c>
      <c r="E52" s="24">
        <f t="shared" si="4"/>
        <v>1.728500542210254E-2</v>
      </c>
      <c r="F52" s="24">
        <f t="shared" si="3"/>
        <v>4.7162192718932711E-2</v>
      </c>
      <c r="G52" s="38">
        <f t="shared" si="5"/>
        <v>8.1519875686499738E-4</v>
      </c>
    </row>
    <row r="53" spans="1:7" x14ac:dyDescent="0.15">
      <c r="A53" s="37"/>
      <c r="B53" s="20"/>
      <c r="C53" s="20">
        <v>38</v>
      </c>
      <c r="D53" s="20">
        <v>31470</v>
      </c>
      <c r="E53" s="24">
        <f t="shared" si="4"/>
        <v>1.6571373195076955E-2</v>
      </c>
      <c r="F53" s="24">
        <f t="shared" si="3"/>
        <v>4.6393390530664123E-2</v>
      </c>
      <c r="G53" s="38">
        <f t="shared" si="5"/>
        <v>7.6880218826858721E-4</v>
      </c>
    </row>
    <row r="54" spans="1:7" x14ac:dyDescent="0.15">
      <c r="A54" s="37"/>
      <c r="B54" s="20"/>
      <c r="C54" s="20">
        <v>39</v>
      </c>
      <c r="D54" s="20">
        <v>31972</v>
      </c>
      <c r="E54" s="24">
        <f t="shared" si="4"/>
        <v>1.5951700031776372E-2</v>
      </c>
      <c r="F54" s="24">
        <f t="shared" si="3"/>
        <v>4.5664956837232581E-2</v>
      </c>
      <c r="G54" s="38">
        <f t="shared" si="5"/>
        <v>7.2843369343154191E-4</v>
      </c>
    </row>
    <row r="55" spans="1:7" x14ac:dyDescent="0.15">
      <c r="A55" s="37"/>
      <c r="B55" s="20"/>
      <c r="C55" s="20">
        <v>40</v>
      </c>
      <c r="D55" s="20">
        <v>32461</v>
      </c>
      <c r="E55" s="24">
        <f t="shared" si="4"/>
        <v>1.5294632803703134E-2</v>
      </c>
      <c r="F55" s="24">
        <f t="shared" si="3"/>
        <v>4.4977049382335724E-2</v>
      </c>
      <c r="G55" s="38">
        <f t="shared" si="5"/>
        <v>6.8790745489685778E-4</v>
      </c>
    </row>
    <row r="56" spans="1:7" x14ac:dyDescent="0.15">
      <c r="A56" s="37"/>
      <c r="B56" s="20"/>
      <c r="C56" s="20">
        <v>41</v>
      </c>
      <c r="D56" s="20">
        <v>32939</v>
      </c>
      <c r="E56" s="24">
        <f t="shared" si="4"/>
        <v>1.4725362742983972E-2</v>
      </c>
      <c r="F56" s="24">
        <f t="shared" si="3"/>
        <v>4.4324357145025653E-2</v>
      </c>
      <c r="G56" s="38">
        <f t="shared" si="5"/>
        <v>6.5269223731007076E-4</v>
      </c>
    </row>
    <row r="57" spans="1:7" x14ac:dyDescent="0.15">
      <c r="A57" s="37"/>
      <c r="B57" s="20"/>
      <c r="C57" s="20">
        <v>42</v>
      </c>
      <c r="D57" s="20">
        <v>33405</v>
      </c>
      <c r="E57" s="24">
        <f t="shared" si="4"/>
        <v>1.4147363307932759E-2</v>
      </c>
      <c r="F57" s="24">
        <f t="shared" si="3"/>
        <v>4.3706032031133067E-2</v>
      </c>
      <c r="G57" s="38">
        <f t="shared" si="5"/>
        <v>6.1832511389258576E-4</v>
      </c>
    </row>
    <row r="58" spans="1:7" x14ac:dyDescent="0.15">
      <c r="A58" s="37"/>
      <c r="B58" s="20"/>
      <c r="C58" s="20">
        <v>43</v>
      </c>
      <c r="D58" s="20">
        <v>33861</v>
      </c>
      <c r="E58" s="24">
        <f t="shared" si="4"/>
        <v>1.3650651100134636E-2</v>
      </c>
      <c r="F58" s="24">
        <f t="shared" si="3"/>
        <v>4.3117450754555385E-2</v>
      </c>
      <c r="G58" s="38">
        <f t="shared" si="5"/>
        <v>5.8858127657768211E-4</v>
      </c>
    </row>
    <row r="59" spans="1:7" x14ac:dyDescent="0.15">
      <c r="A59" s="37"/>
      <c r="B59" s="20"/>
      <c r="C59" s="20">
        <v>44</v>
      </c>
      <c r="D59" s="20">
        <v>34306</v>
      </c>
      <c r="E59" s="24">
        <f t="shared" si="4"/>
        <v>1.3141962729984247E-2</v>
      </c>
      <c r="F59" s="24">
        <f t="shared" si="3"/>
        <v>4.2558153092753452E-2</v>
      </c>
      <c r="G59" s="38">
        <f t="shared" si="5"/>
        <v>5.5929766180193297E-4</v>
      </c>
    </row>
    <row r="60" spans="1:7" x14ac:dyDescent="0.15">
      <c r="A60" s="37"/>
      <c r="B60" s="20"/>
      <c r="C60" s="20">
        <v>45</v>
      </c>
      <c r="D60" s="20">
        <v>34740</v>
      </c>
      <c r="E60" s="24">
        <f t="shared" si="4"/>
        <v>1.2650848248119795E-2</v>
      </c>
      <c r="F60" s="24">
        <f t="shared" si="3"/>
        <v>4.2026482440990214E-2</v>
      </c>
      <c r="G60" s="38">
        <f t="shared" si="5"/>
        <v>5.3167065176323858E-4</v>
      </c>
    </row>
    <row r="61" spans="1:7" x14ac:dyDescent="0.15">
      <c r="A61" s="37"/>
      <c r="B61" s="20"/>
      <c r="C61" s="20">
        <v>46</v>
      </c>
      <c r="D61" s="20">
        <v>35164</v>
      </c>
      <c r="E61" s="24">
        <f t="shared" si="4"/>
        <v>1.2204951065054592E-2</v>
      </c>
      <c r="F61" s="24">
        <f t="shared" si="3"/>
        <v>4.1519736093732225E-2</v>
      </c>
      <c r="G61" s="38">
        <f t="shared" si="5"/>
        <v>5.0674634725798862E-4</v>
      </c>
    </row>
    <row r="62" spans="1:7" x14ac:dyDescent="0.15">
      <c r="A62" s="37"/>
      <c r="B62" s="20"/>
      <c r="C62" s="20">
        <v>47</v>
      </c>
      <c r="D62" s="20">
        <v>35577</v>
      </c>
      <c r="E62" s="24">
        <f t="shared" si="4"/>
        <v>1.1744966442952975E-2</v>
      </c>
      <c r="F62" s="24">
        <f t="shared" si="3"/>
        <v>4.10377491075695E-2</v>
      </c>
      <c r="G62" s="38">
        <f t="shared" si="5"/>
        <v>4.8198698616272462E-4</v>
      </c>
    </row>
    <row r="63" spans="1:7" ht="14.25" thickBot="1" x14ac:dyDescent="0.2">
      <c r="A63" s="93"/>
      <c r="B63" s="39"/>
      <c r="C63" s="20">
        <v>48</v>
      </c>
      <c r="D63" s="39">
        <v>35981</v>
      </c>
      <c r="E63" s="40">
        <f t="shared" si="4"/>
        <v>1.1355651122916477E-2</v>
      </c>
      <c r="F63" s="40">
        <f t="shared" si="3"/>
        <v>4.0576971179233486E-2</v>
      </c>
      <c r="G63" s="41">
        <f t="shared" si="5"/>
        <v>4.6077792833601472E-4</v>
      </c>
    </row>
    <row r="64" spans="1:7" x14ac:dyDescent="0.15">
      <c r="A64" s="32">
        <v>3</v>
      </c>
      <c r="B64" s="33">
        <v>0.75</v>
      </c>
      <c r="C64" s="34">
        <v>20</v>
      </c>
      <c r="D64" s="34">
        <v>11278</v>
      </c>
      <c r="E64" s="34"/>
      <c r="F64" s="35">
        <f>$A$64*365*$B$64/D64</f>
        <v>7.2818762191877995E-2</v>
      </c>
      <c r="G64" s="36"/>
    </row>
    <row r="65" spans="1:7" x14ac:dyDescent="0.15">
      <c r="A65" s="37"/>
      <c r="B65" s="20"/>
      <c r="C65" s="20">
        <v>21</v>
      </c>
      <c r="D65" s="20">
        <v>11712</v>
      </c>
      <c r="E65" s="24">
        <f>D65/D64-1</f>
        <v>3.8482000354672863E-2</v>
      </c>
      <c r="F65" s="24">
        <f t="shared" ref="F65:F92" si="6">$A$64*365*$B$64/D65</f>
        <v>7.0120389344262291E-2</v>
      </c>
      <c r="G65" s="38">
        <f>F64-F65</f>
        <v>2.6983728476157043E-3</v>
      </c>
    </row>
    <row r="66" spans="1:7" x14ac:dyDescent="0.15">
      <c r="A66" s="37"/>
      <c r="B66" s="20"/>
      <c r="C66" s="20">
        <v>22</v>
      </c>
      <c r="D66" s="20">
        <v>12136</v>
      </c>
      <c r="E66" s="24">
        <f t="shared" ref="E66:E92" si="7">D66/D65-1</f>
        <v>3.6202185792349795E-2</v>
      </c>
      <c r="F66" s="24">
        <f t="shared" si="6"/>
        <v>6.7670566908371782E-2</v>
      </c>
      <c r="G66" s="38">
        <f t="shared" ref="G66:G92" si="8">F65-F66</f>
        <v>2.4498224358905085E-3</v>
      </c>
    </row>
    <row r="67" spans="1:7" x14ac:dyDescent="0.15">
      <c r="A67" s="37"/>
      <c r="B67" s="20"/>
      <c r="C67" s="20">
        <v>23</v>
      </c>
      <c r="D67" s="20">
        <v>12550</v>
      </c>
      <c r="E67" s="24">
        <f t="shared" si="7"/>
        <v>3.411338167435729E-2</v>
      </c>
      <c r="F67" s="24">
        <f t="shared" si="6"/>
        <v>6.5438247011952194E-2</v>
      </c>
      <c r="G67" s="38">
        <f t="shared" si="8"/>
        <v>2.2323198964195878E-3</v>
      </c>
    </row>
    <row r="68" spans="1:7" x14ac:dyDescent="0.15">
      <c r="A68" s="37"/>
      <c r="B68" s="20"/>
      <c r="C68" s="20">
        <v>24</v>
      </c>
      <c r="D68" s="20">
        <v>12954</v>
      </c>
      <c r="E68" s="24">
        <f t="shared" si="7"/>
        <v>3.2191235059760848E-2</v>
      </c>
      <c r="F68" s="24">
        <f t="shared" si="6"/>
        <v>6.339740620657712E-2</v>
      </c>
      <c r="G68" s="38">
        <f t="shared" si="8"/>
        <v>2.0408408053750743E-3</v>
      </c>
    </row>
    <row r="69" spans="1:7" x14ac:dyDescent="0.15">
      <c r="A69" s="37"/>
      <c r="B69" s="20"/>
      <c r="C69" s="20">
        <v>25</v>
      </c>
      <c r="D69" s="20">
        <v>13349</v>
      </c>
      <c r="E69" s="24">
        <f t="shared" si="7"/>
        <v>3.0492511965416025E-2</v>
      </c>
      <c r="F69" s="24">
        <f t="shared" si="6"/>
        <v>6.1521462281818866E-2</v>
      </c>
      <c r="G69" s="38">
        <f t="shared" si="8"/>
        <v>1.8759439247582541E-3</v>
      </c>
    </row>
    <row r="70" spans="1:7" x14ac:dyDescent="0.15">
      <c r="A70" s="37"/>
      <c r="B70" s="20"/>
      <c r="C70" s="20">
        <v>26</v>
      </c>
      <c r="D70" s="20">
        <v>13734</v>
      </c>
      <c r="E70" s="24">
        <f t="shared" si="7"/>
        <v>2.8841111693759913E-2</v>
      </c>
      <c r="F70" s="24">
        <f t="shared" si="6"/>
        <v>5.9796854521625163E-2</v>
      </c>
      <c r="G70" s="38">
        <f t="shared" si="8"/>
        <v>1.7246077601937027E-3</v>
      </c>
    </row>
    <row r="71" spans="1:7" x14ac:dyDescent="0.15">
      <c r="A71" s="37"/>
      <c r="B71" s="20"/>
      <c r="C71" s="20">
        <v>27</v>
      </c>
      <c r="D71" s="20">
        <v>14110</v>
      </c>
      <c r="E71" s="24">
        <f t="shared" si="7"/>
        <v>2.7377311780981461E-2</v>
      </c>
      <c r="F71" s="24">
        <f t="shared" si="6"/>
        <v>5.820340184266478E-2</v>
      </c>
      <c r="G71" s="38">
        <f t="shared" si="8"/>
        <v>1.5934526789603831E-3</v>
      </c>
    </row>
    <row r="72" spans="1:7" x14ac:dyDescent="0.15">
      <c r="A72" s="37"/>
      <c r="B72" s="20"/>
      <c r="C72" s="20">
        <v>28</v>
      </c>
      <c r="D72" s="20">
        <v>14477</v>
      </c>
      <c r="E72" s="24">
        <f t="shared" si="7"/>
        <v>2.6009922041105638E-2</v>
      </c>
      <c r="F72" s="24">
        <f t="shared" si="6"/>
        <v>5.6727913241693718E-2</v>
      </c>
      <c r="G72" s="38">
        <f t="shared" si="8"/>
        <v>1.4754886009710616E-3</v>
      </c>
    </row>
    <row r="73" spans="1:7" x14ac:dyDescent="0.15">
      <c r="A73" s="37"/>
      <c r="B73" s="20"/>
      <c r="C73" s="20">
        <v>29</v>
      </c>
      <c r="D73" s="20">
        <v>14835</v>
      </c>
      <c r="E73" s="24">
        <f t="shared" si="7"/>
        <v>2.4728880292878452E-2</v>
      </c>
      <c r="F73" s="24">
        <f t="shared" si="6"/>
        <v>5.5358948432760367E-2</v>
      </c>
      <c r="G73" s="38">
        <f t="shared" si="8"/>
        <v>1.3689648089333512E-3</v>
      </c>
    </row>
    <row r="74" spans="1:7" x14ac:dyDescent="0.15">
      <c r="A74" s="37"/>
      <c r="B74" s="20"/>
      <c r="C74" s="20">
        <v>30</v>
      </c>
      <c r="D74" s="20">
        <v>15185</v>
      </c>
      <c r="E74" s="24">
        <f t="shared" si="7"/>
        <v>2.3592854735422941E-2</v>
      </c>
      <c r="F74" s="24">
        <f t="shared" si="6"/>
        <v>5.4082976621666119E-2</v>
      </c>
      <c r="G74" s="38">
        <f t="shared" si="8"/>
        <v>1.2759718110942481E-3</v>
      </c>
    </row>
    <row r="75" spans="1:7" x14ac:dyDescent="0.15">
      <c r="A75" s="37"/>
      <c r="B75" s="20"/>
      <c r="C75" s="20">
        <v>31</v>
      </c>
      <c r="D75" s="20">
        <v>15527</v>
      </c>
      <c r="E75" s="24">
        <f t="shared" si="7"/>
        <v>2.2522225880803326E-2</v>
      </c>
      <c r="F75" s="24">
        <f t="shared" si="6"/>
        <v>5.2891736974302828E-2</v>
      </c>
      <c r="G75" s="38">
        <f t="shared" si="8"/>
        <v>1.1912396473632916E-3</v>
      </c>
    </row>
    <row r="76" spans="1:7" x14ac:dyDescent="0.15">
      <c r="A76" s="37"/>
      <c r="B76" s="20"/>
      <c r="C76" s="20">
        <v>32</v>
      </c>
      <c r="D76" s="20">
        <v>15860</v>
      </c>
      <c r="E76" s="24">
        <f t="shared" si="7"/>
        <v>2.1446512526566597E-2</v>
      </c>
      <c r="F76" s="24">
        <f t="shared" si="6"/>
        <v>5.1781210592686006E-2</v>
      </c>
      <c r="G76" s="38">
        <f t="shared" si="8"/>
        <v>1.110526381616822E-3</v>
      </c>
    </row>
    <row r="77" spans="1:7" x14ac:dyDescent="0.15">
      <c r="A77" s="37"/>
      <c r="B77" s="20"/>
      <c r="C77" s="20">
        <v>33</v>
      </c>
      <c r="D77" s="20">
        <v>16186</v>
      </c>
      <c r="E77" s="24">
        <f t="shared" si="7"/>
        <v>2.0554854981084558E-2</v>
      </c>
      <c r="F77" s="24">
        <f t="shared" si="6"/>
        <v>5.0738292351414804E-2</v>
      </c>
      <c r="G77" s="38">
        <f t="shared" si="8"/>
        <v>1.0429182412712013E-3</v>
      </c>
    </row>
    <row r="78" spans="1:7" x14ac:dyDescent="0.15">
      <c r="A78" s="37"/>
      <c r="B78" s="20"/>
      <c r="C78" s="20">
        <v>34</v>
      </c>
      <c r="D78" s="20">
        <v>16504</v>
      </c>
      <c r="E78" s="24">
        <f t="shared" si="7"/>
        <v>1.9646608179908487E-2</v>
      </c>
      <c r="F78" s="24">
        <f t="shared" si="6"/>
        <v>4.9760664081434806E-2</v>
      </c>
      <c r="G78" s="38">
        <f t="shared" si="8"/>
        <v>9.7762826997999791E-4</v>
      </c>
    </row>
    <row r="79" spans="1:7" x14ac:dyDescent="0.15">
      <c r="A79" s="37"/>
      <c r="B79" s="20"/>
      <c r="C79" s="20">
        <v>35</v>
      </c>
      <c r="D79" s="20">
        <v>16814</v>
      </c>
      <c r="E79" s="24">
        <f t="shared" si="7"/>
        <v>1.8783325254483785E-2</v>
      </c>
      <c r="F79" s="24">
        <f t="shared" si="6"/>
        <v>4.8843225883192579E-2</v>
      </c>
      <c r="G79" s="38">
        <f t="shared" si="8"/>
        <v>9.1743819824222778E-4</v>
      </c>
    </row>
    <row r="80" spans="1:7" x14ac:dyDescent="0.15">
      <c r="A80" s="37"/>
      <c r="B80" s="20"/>
      <c r="C80" s="20">
        <v>36</v>
      </c>
      <c r="D80" s="20">
        <v>17117</v>
      </c>
      <c r="E80" s="24">
        <f t="shared" si="7"/>
        <v>1.8020697038182432E-2</v>
      </c>
      <c r="F80" s="24">
        <f t="shared" si="6"/>
        <v>4.7978617748437223E-2</v>
      </c>
      <c r="G80" s="38">
        <f t="shared" si="8"/>
        <v>8.6460813475535553E-4</v>
      </c>
    </row>
    <row r="81" spans="1:7" x14ac:dyDescent="0.15">
      <c r="A81" s="37"/>
      <c r="B81" s="20"/>
      <c r="C81" s="20">
        <v>37</v>
      </c>
      <c r="D81" s="20">
        <v>17413</v>
      </c>
      <c r="E81" s="24">
        <f t="shared" si="7"/>
        <v>1.7292749897762416E-2</v>
      </c>
      <c r="F81" s="24">
        <f t="shared" si="6"/>
        <v>4.7163039108711884E-2</v>
      </c>
      <c r="G81" s="38">
        <f t="shared" si="8"/>
        <v>8.155786397253395E-4</v>
      </c>
    </row>
    <row r="82" spans="1:7" x14ac:dyDescent="0.15">
      <c r="A82" s="37"/>
      <c r="B82" s="20"/>
      <c r="C82" s="20">
        <v>38</v>
      </c>
      <c r="D82" s="20">
        <v>17702</v>
      </c>
      <c r="E82" s="24">
        <f t="shared" si="7"/>
        <v>1.6596795497616723E-2</v>
      </c>
      <c r="F82" s="24">
        <f t="shared" si="6"/>
        <v>4.6393062930742288E-2</v>
      </c>
      <c r="G82" s="38">
        <f t="shared" si="8"/>
        <v>7.69976177969596E-4</v>
      </c>
    </row>
    <row r="83" spans="1:7" x14ac:dyDescent="0.15">
      <c r="A83" s="37"/>
      <c r="B83" s="20"/>
      <c r="C83" s="20">
        <v>39</v>
      </c>
      <c r="D83" s="20">
        <v>17984</v>
      </c>
      <c r="E83" s="24">
        <f t="shared" si="7"/>
        <v>1.5930403344254884E-2</v>
      </c>
      <c r="F83" s="24">
        <f t="shared" si="6"/>
        <v>4.5665591637010679E-2</v>
      </c>
      <c r="G83" s="38">
        <f t="shared" si="8"/>
        <v>7.2747129373160885E-4</v>
      </c>
    </row>
    <row r="84" spans="1:7" x14ac:dyDescent="0.15">
      <c r="A84" s="37"/>
      <c r="B84" s="20"/>
      <c r="C84" s="20">
        <v>40</v>
      </c>
      <c r="D84" s="20">
        <v>18259</v>
      </c>
      <c r="E84" s="24">
        <f t="shared" si="7"/>
        <v>1.5291370106761626E-2</v>
      </c>
      <c r="F84" s="24">
        <f t="shared" si="6"/>
        <v>4.4977819157675666E-2</v>
      </c>
      <c r="G84" s="38">
        <f t="shared" si="8"/>
        <v>6.8777247933501234E-4</v>
      </c>
    </row>
    <row r="85" spans="1:7" x14ac:dyDescent="0.15">
      <c r="A85" s="37"/>
      <c r="B85" s="20"/>
      <c r="C85" s="20">
        <v>41</v>
      </c>
      <c r="D85" s="20">
        <v>18528</v>
      </c>
      <c r="E85" s="24">
        <f t="shared" si="7"/>
        <v>1.4732460704310224E-2</v>
      </c>
      <c r="F85" s="24">
        <f t="shared" si="6"/>
        <v>4.4324805699481863E-2</v>
      </c>
      <c r="G85" s="38">
        <f t="shared" si="8"/>
        <v>6.5301345819380324E-4</v>
      </c>
    </row>
    <row r="86" spans="1:7" x14ac:dyDescent="0.15">
      <c r="A86" s="37"/>
      <c r="B86" s="20"/>
      <c r="C86" s="20">
        <v>42</v>
      </c>
      <c r="D86" s="20">
        <v>18791</v>
      </c>
      <c r="E86" s="24">
        <f t="shared" si="7"/>
        <v>1.4194732297063917E-2</v>
      </c>
      <c r="F86" s="24">
        <f t="shared" si="6"/>
        <v>4.3704432973231865E-2</v>
      </c>
      <c r="G86" s="38">
        <f t="shared" si="8"/>
        <v>6.2037272624999862E-4</v>
      </c>
    </row>
    <row r="87" spans="1:7" x14ac:dyDescent="0.15">
      <c r="A87" s="37"/>
      <c r="B87" s="20"/>
      <c r="C87" s="20">
        <v>43</v>
      </c>
      <c r="D87" s="20">
        <v>19047</v>
      </c>
      <c r="E87" s="24">
        <f t="shared" si="7"/>
        <v>1.3623543185567577E-2</v>
      </c>
      <c r="F87" s="24">
        <f t="shared" si="6"/>
        <v>4.3117026303354858E-2</v>
      </c>
      <c r="G87" s="38">
        <f t="shared" si="8"/>
        <v>5.8740666987700668E-4</v>
      </c>
    </row>
    <row r="88" spans="1:7" x14ac:dyDescent="0.15">
      <c r="A88" s="37"/>
      <c r="B88" s="20"/>
      <c r="C88" s="20">
        <v>44</v>
      </c>
      <c r="D88" s="20">
        <v>19297</v>
      </c>
      <c r="E88" s="24">
        <f t="shared" si="7"/>
        <v>1.3125426576363841E-2</v>
      </c>
      <c r="F88" s="24">
        <f t="shared" si="6"/>
        <v>4.25584287713116E-2</v>
      </c>
      <c r="G88" s="38">
        <f t="shared" si="8"/>
        <v>5.5859753204325763E-4</v>
      </c>
    </row>
    <row r="89" spans="1:7" x14ac:dyDescent="0.15">
      <c r="A89" s="37"/>
      <c r="B89" s="20"/>
      <c r="C89" s="20">
        <v>45</v>
      </c>
      <c r="D89" s="20">
        <v>19541</v>
      </c>
      <c r="E89" s="24">
        <f t="shared" si="7"/>
        <v>1.2644452505570891E-2</v>
      </c>
      <c r="F89" s="24">
        <f t="shared" si="6"/>
        <v>4.2027020111560308E-2</v>
      </c>
      <c r="G89" s="38">
        <f t="shared" si="8"/>
        <v>5.3140865975129237E-4</v>
      </c>
    </row>
    <row r="90" spans="1:7" x14ac:dyDescent="0.15">
      <c r="A90" s="37"/>
      <c r="B90" s="20"/>
      <c r="C90" s="20">
        <v>46</v>
      </c>
      <c r="D90" s="20">
        <v>19780</v>
      </c>
      <c r="E90" s="24">
        <f t="shared" si="7"/>
        <v>1.2230694437336931E-2</v>
      </c>
      <c r="F90" s="24">
        <f t="shared" si="6"/>
        <v>4.1519211324570274E-2</v>
      </c>
      <c r="G90" s="38">
        <f t="shared" si="8"/>
        <v>5.0780878699003412E-4</v>
      </c>
    </row>
    <row r="91" spans="1:7" x14ac:dyDescent="0.15">
      <c r="A91" s="37"/>
      <c r="B91" s="20"/>
      <c r="C91" s="20">
        <v>47</v>
      </c>
      <c r="D91" s="20">
        <v>20012</v>
      </c>
      <c r="E91" s="24">
        <f t="shared" si="7"/>
        <v>1.1729019211324632E-2</v>
      </c>
      <c r="F91" s="24">
        <f t="shared" si="6"/>
        <v>4.1037877273635816E-2</v>
      </c>
      <c r="G91" s="38">
        <f t="shared" si="8"/>
        <v>4.8133405093445797E-4</v>
      </c>
    </row>
    <row r="92" spans="1:7" ht="14.25" thickBot="1" x14ac:dyDescent="0.2">
      <c r="A92" s="93"/>
      <c r="B92" s="39"/>
      <c r="C92" s="20">
        <v>48</v>
      </c>
      <c r="D92" s="39">
        <v>20240</v>
      </c>
      <c r="E92" s="40">
        <f t="shared" si="7"/>
        <v>1.1393164101539011E-2</v>
      </c>
      <c r="F92" s="40">
        <f t="shared" si="6"/>
        <v>4.0575592885375496E-2</v>
      </c>
      <c r="G92" s="41">
        <f t="shared" si="8"/>
        <v>4.6228438826032003E-4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6" sqref="H36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系统读取表</vt:lpstr>
      <vt:lpstr>商业</vt:lpstr>
      <vt:lpstr>办公研发等</vt:lpstr>
      <vt:lpstr>商业-逐年试算</vt:lpstr>
      <vt:lpstr>办公-逐年试算</vt:lpstr>
      <vt:lpstr>Sheet1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Han</cp:lastModifiedBy>
  <dcterms:created xsi:type="dcterms:W3CDTF">2023-02-28T09:12:32Z</dcterms:created>
  <dcterms:modified xsi:type="dcterms:W3CDTF">2023-03-16T06:07:24Z</dcterms:modified>
</cp:coreProperties>
</file>