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E:\资产\2023年\综合项目\2023-1-0839 北京市房山区阜盛东街58号院2号楼、4号楼共541套公共租赁住房项目市场租金评估\专家意见修改\"/>
    </mc:Choice>
  </mc:AlternateContent>
  <xr:revisionPtr revIDLastSave="0" documentId="13_ncr:1_{9B5289DC-13B9-4D96-AB76-70D24F2A282E}" xr6:coauthVersionLast="47" xr6:coauthVersionMax="47" xr10:uidLastSave="{00000000-0000-0000-0000-000000000000}"/>
  <bookViews>
    <workbookView xWindow="-90" yWindow="0" windowWidth="9780" windowHeight="10170" tabRatio="747" activeTab="1" xr2:uid="{00000000-000D-0000-FFFF-FFFF00000000}"/>
  </bookViews>
  <sheets>
    <sheet name="比较法" sheetId="1" r:id="rId1"/>
    <sheet name="成本（静态）" sheetId="5" r:id="rId2"/>
    <sheet name="朗悦嘉园明细表 " sheetId="39" r:id="rId3"/>
    <sheet name="权证" sheetId="37" r:id="rId4"/>
    <sheet name="市场" sheetId="43" r:id="rId5"/>
    <sheet name="中指" sheetId="40" r:id="rId6"/>
    <sheet name="城研" sheetId="41" r:id="rId7"/>
    <sheet name="数据统计" sheetId="42" r:id="rId8"/>
    <sheet name="各小区租金结果" sheetId="30" state="hidden" r:id="rId9"/>
    <sheet name="系统读取表" sheetId="4" r:id="rId10"/>
  </sheets>
  <externalReferences>
    <externalReference r:id="rId11"/>
    <externalReference r:id="rId12"/>
    <externalReference r:id="rId13"/>
    <externalReference r:id="rId14"/>
    <externalReference r:id="rId15"/>
  </externalReferences>
  <definedNames>
    <definedName name="_xlnm._FilterDatabase" localSheetId="6" hidden="1">城研!$A$1:$E$1681</definedName>
    <definedName name="_xlnm._FilterDatabase" localSheetId="2" hidden="1">'朗悦嘉园明细表 '!$A$1:$BB$543</definedName>
    <definedName name="_xlnm._FilterDatabase" localSheetId="5" hidden="1">中指!$A$2:$M$102</definedName>
    <definedName name="d">'[1]4（补充）'!$D$17:$D$2351</definedName>
    <definedName name="K">'[2]2（处理）'!A1</definedName>
    <definedName name="NO.1">'[1]4（补充）'!$D$2:$D$16</definedName>
    <definedName name="单元">#REF!</definedName>
    <definedName name="房号">#REF!</definedName>
    <definedName name="房间">#REF!</definedName>
    <definedName name="房间号">#REF!</definedName>
    <definedName name="房屋产权性质">[3]楼层测算!$N$2:$N$9</definedName>
    <definedName name="房屋朝向">[3]楼层测算!$A$117:$A$126</definedName>
    <definedName name="房屋装修">[3]楼层测算!$K$2:$K$5</definedName>
    <definedName name="教委">#REF!</definedName>
    <definedName name="扣缴日期">#REF!</definedName>
    <definedName name="楼栋">#REF!</definedName>
    <definedName name="楼号">#REF!</definedName>
    <definedName name="区域成熟度" localSheetId="1">#REF!</definedName>
    <definedName name="区域成熟度">#REF!</definedName>
    <definedName name="身份证号码">#REF!</definedName>
    <definedName name="所在楼层">[3]楼层测算!$L$2:$L$6</definedName>
    <definedName name="租户名称">#REF!</definedName>
    <definedName name="租户银行账户">#REF!</definedName>
  </definedNames>
  <calcPr calcId="191029"/>
</workbook>
</file>

<file path=xl/calcChain.xml><?xml version="1.0" encoding="utf-8"?>
<calcChain xmlns="http://schemas.openxmlformats.org/spreadsheetml/2006/main">
  <c r="E10" i="5" l="1"/>
  <c r="C12" i="5"/>
  <c r="C7" i="5"/>
  <c r="C10" i="5"/>
  <c r="C11" i="5" s="1"/>
  <c r="E9" i="5"/>
  <c r="I2" i="5"/>
  <c r="C2" i="5"/>
  <c r="F9" i="5"/>
  <c r="E6" i="5"/>
  <c r="F4" i="5"/>
  <c r="G9" i="5" l="1"/>
  <c r="C9" i="5" s="1"/>
  <c r="C4" i="5"/>
  <c r="E4" i="5"/>
  <c r="C6" i="5" s="1"/>
  <c r="C20" i="1"/>
  <c r="K10" i="1"/>
  <c r="E10" i="1"/>
  <c r="E9" i="1"/>
  <c r="K12" i="1"/>
  <c r="E12" i="1"/>
  <c r="K11" i="1"/>
  <c r="E11" i="1"/>
  <c r="K9" i="1"/>
  <c r="C3" i="5" l="1"/>
  <c r="B1" i="4"/>
  <c r="R43" i="42"/>
  <c r="R26" i="42"/>
  <c r="R11" i="42"/>
  <c r="P34" i="42"/>
  <c r="R40" i="42" s="1"/>
  <c r="P36" i="42"/>
  <c r="S40" i="42" s="1"/>
  <c r="P39" i="42"/>
  <c r="T40" i="42" s="1"/>
  <c r="P42" i="42"/>
  <c r="U40" i="42" s="1"/>
  <c r="N42" i="42"/>
  <c r="U38" i="42" s="1"/>
  <c r="N39" i="42"/>
  <c r="T38" i="42" s="1"/>
  <c r="N36" i="42"/>
  <c r="S38" i="42" s="1"/>
  <c r="N34" i="42"/>
  <c r="R38" i="42" s="1"/>
  <c r="L45" i="42"/>
  <c r="L34" i="42"/>
  <c r="N45" i="42"/>
  <c r="V38" i="42" s="1"/>
  <c r="P45" i="42"/>
  <c r="V40" i="42" s="1"/>
  <c r="P29" i="42"/>
  <c r="V23" i="42" s="1"/>
  <c r="P26" i="42"/>
  <c r="U23" i="42" s="1"/>
  <c r="P23" i="42"/>
  <c r="T23" i="42" s="1"/>
  <c r="P20" i="42"/>
  <c r="S23" i="42" s="1"/>
  <c r="P18" i="42"/>
  <c r="N29" i="42"/>
  <c r="V21" i="42" s="1"/>
  <c r="N26" i="42"/>
  <c r="U21" i="42" s="1"/>
  <c r="N23" i="42"/>
  <c r="T21" i="42" s="1"/>
  <c r="N20" i="42"/>
  <c r="S21" i="42" s="1"/>
  <c r="N18" i="42"/>
  <c r="R21" i="42" s="1"/>
  <c r="P14" i="42"/>
  <c r="V7" i="42" s="1"/>
  <c r="P11" i="42"/>
  <c r="U7" i="42" s="1"/>
  <c r="P8" i="42"/>
  <c r="T7" i="42" s="1"/>
  <c r="P5" i="42"/>
  <c r="S7" i="42" s="1"/>
  <c r="P3" i="42"/>
  <c r="P15" i="42" s="1"/>
  <c r="N14" i="42"/>
  <c r="V5" i="42" s="1"/>
  <c r="N11" i="42"/>
  <c r="U5" i="42" s="1"/>
  <c r="N8" i="42"/>
  <c r="T5" i="42" s="1"/>
  <c r="N5" i="42"/>
  <c r="S5" i="42" s="1"/>
  <c r="N3" i="42"/>
  <c r="R5" i="42" s="1"/>
  <c r="K4" i="42"/>
  <c r="D44" i="43"/>
  <c r="D43" i="43"/>
  <c r="D42" i="43"/>
  <c r="D41" i="43"/>
  <c r="D40" i="43"/>
  <c r="D39" i="43"/>
  <c r="D38" i="43"/>
  <c r="D37" i="43"/>
  <c r="D36" i="43"/>
  <c r="D35" i="43"/>
  <c r="D34" i="43"/>
  <c r="D33" i="43"/>
  <c r="D29" i="43"/>
  <c r="D28" i="43"/>
  <c r="D27" i="43"/>
  <c r="D26" i="43"/>
  <c r="D25" i="43"/>
  <c r="D24" i="43"/>
  <c r="D23" i="43"/>
  <c r="D22" i="43"/>
  <c r="D21" i="43"/>
  <c r="D20" i="43"/>
  <c r="D19" i="43"/>
  <c r="D18" i="43"/>
  <c r="D3" i="43"/>
  <c r="D15" i="43"/>
  <c r="D4" i="43"/>
  <c r="D5" i="43"/>
  <c r="D6" i="43"/>
  <c r="D7" i="43"/>
  <c r="D8" i="43"/>
  <c r="D9" i="43"/>
  <c r="D10" i="43"/>
  <c r="D11" i="43"/>
  <c r="D12" i="43"/>
  <c r="D13" i="43"/>
  <c r="D14" i="43"/>
  <c r="D2" i="43"/>
  <c r="K42" i="42"/>
  <c r="L42" i="42" s="1"/>
  <c r="U39" i="42" s="1"/>
  <c r="K41" i="42"/>
  <c r="K39" i="42"/>
  <c r="L39" i="42" s="1"/>
  <c r="T39" i="42" s="1"/>
  <c r="K36" i="42"/>
  <c r="L36" i="42" s="1"/>
  <c r="K32" i="42"/>
  <c r="K4" i="1" s="1"/>
  <c r="K29" i="42"/>
  <c r="L29" i="42" s="1"/>
  <c r="V22" i="42" s="1"/>
  <c r="K28" i="42"/>
  <c r="K27" i="42"/>
  <c r="L26" i="42" s="1"/>
  <c r="U22" i="42" s="1"/>
  <c r="K26" i="42"/>
  <c r="K25" i="42"/>
  <c r="K24" i="42"/>
  <c r="K23" i="42"/>
  <c r="K22" i="42"/>
  <c r="K21" i="42"/>
  <c r="K20" i="42"/>
  <c r="K19" i="42"/>
  <c r="L18" i="42" s="1"/>
  <c r="K18" i="42"/>
  <c r="K16" i="42"/>
  <c r="G4" i="1" s="1"/>
  <c r="K14" i="42"/>
  <c r="L14" i="42" s="1"/>
  <c r="V6" i="42" s="1"/>
  <c r="K13" i="42"/>
  <c r="K12" i="42"/>
  <c r="K11" i="42"/>
  <c r="K9" i="42"/>
  <c r="K8" i="42"/>
  <c r="L8" i="42" s="1"/>
  <c r="T6" i="42" s="1"/>
  <c r="K7" i="42"/>
  <c r="K6" i="42"/>
  <c r="L5" i="42" s="1"/>
  <c r="S6" i="42" s="1"/>
  <c r="K5" i="42"/>
  <c r="K3" i="42"/>
  <c r="L3" i="42" s="1"/>
  <c r="K1" i="42"/>
  <c r="E4" i="1" s="1"/>
  <c r="AO16" i="39"/>
  <c r="AY47" i="39"/>
  <c r="AY45" i="39"/>
  <c r="AY40" i="39"/>
  <c r="AY37" i="39"/>
  <c r="AY34" i="39"/>
  <c r="AZ19" i="39"/>
  <c r="AZ18" i="39"/>
  <c r="AY18" i="39"/>
  <c r="AY19" i="39" s="1"/>
  <c r="AZ17" i="39"/>
  <c r="AZ16" i="39"/>
  <c r="AY16" i="39"/>
  <c r="AY17" i="39" s="1"/>
  <c r="AU20" i="39"/>
  <c r="AU19" i="39"/>
  <c r="AU18" i="39"/>
  <c r="AU17" i="39"/>
  <c r="AU16" i="39"/>
  <c r="AT19" i="39"/>
  <c r="AT20" i="39" s="1"/>
  <c r="AT17" i="39"/>
  <c r="AT18" i="39" s="1"/>
  <c r="AT16" i="39"/>
  <c r="AP28" i="39"/>
  <c r="AO28" i="39"/>
  <c r="AP27" i="39"/>
  <c r="AO27" i="39"/>
  <c r="AP26" i="39"/>
  <c r="AO26" i="39"/>
  <c r="AP25" i="39"/>
  <c r="AP24" i="39"/>
  <c r="AO24" i="39"/>
  <c r="AO25" i="39" s="1"/>
  <c r="AP23" i="39"/>
  <c r="AO23" i="39"/>
  <c r="AP22" i="39"/>
  <c r="AP19" i="39"/>
  <c r="AP18" i="39"/>
  <c r="AO18" i="39"/>
  <c r="AO19" i="39" s="1"/>
  <c r="AO22" i="39"/>
  <c r="AP21" i="39"/>
  <c r="AP20" i="39"/>
  <c r="AO20" i="39"/>
  <c r="AO21" i="39" s="1"/>
  <c r="AP17" i="39"/>
  <c r="AP16" i="39"/>
  <c r="R41" i="39"/>
  <c r="AD22" i="39" s="1"/>
  <c r="Q41" i="39"/>
  <c r="AC22" i="39" s="1"/>
  <c r="BA44" i="39" s="1"/>
  <c r="BB44" i="39" s="1"/>
  <c r="Q8" i="39"/>
  <c r="AC30" i="39" s="1"/>
  <c r="Q7" i="39"/>
  <c r="AC29" i="39" s="1"/>
  <c r="Q6" i="39"/>
  <c r="AB7" i="39"/>
  <c r="AB8" i="39"/>
  <c r="AB9" i="39"/>
  <c r="AB10" i="39"/>
  <c r="AB11" i="39"/>
  <c r="AB12" i="39"/>
  <c r="AB13" i="39"/>
  <c r="AB14" i="39"/>
  <c r="AB15" i="39"/>
  <c r="AB16" i="39"/>
  <c r="AB17" i="39"/>
  <c r="AB18" i="39"/>
  <c r="AB19" i="39"/>
  <c r="AB20" i="39"/>
  <c r="AB21" i="39"/>
  <c r="AB22" i="39"/>
  <c r="AB23" i="39"/>
  <c r="AB24" i="39"/>
  <c r="AB25" i="39"/>
  <c r="AB26" i="39"/>
  <c r="AB27" i="39"/>
  <c r="AB28" i="39"/>
  <c r="AB29" i="39"/>
  <c r="AB30" i="39"/>
  <c r="AB31" i="39"/>
  <c r="AB32" i="39"/>
  <c r="AB33" i="39"/>
  <c r="AB34" i="39"/>
  <c r="AB35" i="39"/>
  <c r="AB36" i="39"/>
  <c r="AB37" i="39"/>
  <c r="AB38" i="39"/>
  <c r="AB39" i="39"/>
  <c r="AB40" i="39"/>
  <c r="AB41" i="39"/>
  <c r="AB42" i="39"/>
  <c r="AB6" i="39"/>
  <c r="G543" i="39"/>
  <c r="X42" i="39"/>
  <c r="AJ23" i="39" s="1"/>
  <c r="W42" i="39"/>
  <c r="AI23" i="39" s="1"/>
  <c r="V42" i="39"/>
  <c r="AH23" i="39" s="1"/>
  <c r="U42" i="39"/>
  <c r="AG23" i="39" s="1"/>
  <c r="T42" i="39"/>
  <c r="AF23" i="39" s="1"/>
  <c r="S42" i="39"/>
  <c r="AE23" i="39" s="1"/>
  <c r="R42" i="39"/>
  <c r="AD23" i="39" s="1"/>
  <c r="BA46" i="39" s="1"/>
  <c r="BB46" i="39" s="1"/>
  <c r="Q42" i="39"/>
  <c r="AC23" i="39" s="1"/>
  <c r="P42" i="39"/>
  <c r="X41" i="39"/>
  <c r="AJ22" i="39" s="1"/>
  <c r="W41" i="39"/>
  <c r="AI22" i="39" s="1"/>
  <c r="V41" i="39"/>
  <c r="AH22" i="39" s="1"/>
  <c r="U41" i="39"/>
  <c r="AG22" i="39" s="1"/>
  <c r="T41" i="39"/>
  <c r="AF22" i="39" s="1"/>
  <c r="S41" i="39"/>
  <c r="AE22" i="39" s="1"/>
  <c r="P41" i="39"/>
  <c r="X40" i="39"/>
  <c r="AJ21" i="39" s="1"/>
  <c r="W40" i="39"/>
  <c r="AI21" i="39" s="1"/>
  <c r="V40" i="39"/>
  <c r="AH21" i="39" s="1"/>
  <c r="BA43" i="39" s="1"/>
  <c r="BB43" i="39" s="1"/>
  <c r="U40" i="39"/>
  <c r="AG21" i="39" s="1"/>
  <c r="T40" i="39"/>
  <c r="AF21" i="39" s="1"/>
  <c r="S40" i="39"/>
  <c r="AE21" i="39" s="1"/>
  <c r="R40" i="39"/>
  <c r="AD21" i="39" s="1"/>
  <c r="Q40" i="39"/>
  <c r="AC21" i="39" s="1"/>
  <c r="BA42" i="39" s="1"/>
  <c r="BB42" i="39" s="1"/>
  <c r="P40" i="39"/>
  <c r="X39" i="39"/>
  <c r="AJ20" i="39" s="1"/>
  <c r="W39" i="39"/>
  <c r="AI20" i="39" s="1"/>
  <c r="V39" i="39"/>
  <c r="AH20" i="39" s="1"/>
  <c r="BA41" i="39" s="1"/>
  <c r="BB41" i="39" s="1"/>
  <c r="U39" i="39"/>
  <c r="AG20" i="39" s="1"/>
  <c r="T39" i="39"/>
  <c r="AF20" i="39" s="1"/>
  <c r="S39" i="39"/>
  <c r="AE20" i="39" s="1"/>
  <c r="R39" i="39"/>
  <c r="AD20" i="39" s="1"/>
  <c r="Q39" i="39"/>
  <c r="AC20" i="39" s="1"/>
  <c r="P39" i="39"/>
  <c r="X38" i="39"/>
  <c r="AJ19" i="39" s="1"/>
  <c r="W38" i="39"/>
  <c r="AI19" i="39" s="1"/>
  <c r="V38" i="39"/>
  <c r="AH19" i="39" s="1"/>
  <c r="U38" i="39"/>
  <c r="AG19" i="39" s="1"/>
  <c r="T38" i="39"/>
  <c r="AF19" i="39" s="1"/>
  <c r="S38" i="39"/>
  <c r="AE19" i="39" s="1"/>
  <c r="R38" i="39"/>
  <c r="AD19" i="39" s="1"/>
  <c r="Q38" i="39"/>
  <c r="AC19" i="39" s="1"/>
  <c r="BA39" i="39" s="1"/>
  <c r="BB39" i="39" s="1"/>
  <c r="P38" i="39"/>
  <c r="X37" i="39"/>
  <c r="AJ18" i="39" s="1"/>
  <c r="W37" i="39"/>
  <c r="AI18" i="39" s="1"/>
  <c r="V37" i="39"/>
  <c r="AH18" i="39" s="1"/>
  <c r="U37" i="39"/>
  <c r="AG18" i="39" s="1"/>
  <c r="T37" i="39"/>
  <c r="AF18" i="39" s="1"/>
  <c r="S37" i="39"/>
  <c r="AE18" i="39" s="1"/>
  <c r="R37" i="39"/>
  <c r="AD18" i="39" s="1"/>
  <c r="Q37" i="39"/>
  <c r="AC18" i="39" s="1"/>
  <c r="BA38" i="39" s="1"/>
  <c r="BB38" i="39" s="1"/>
  <c r="P37" i="39"/>
  <c r="X36" i="39"/>
  <c r="AJ17" i="39" s="1"/>
  <c r="W36" i="39"/>
  <c r="AI17" i="39" s="1"/>
  <c r="V36" i="39"/>
  <c r="AH17" i="39" s="1"/>
  <c r="U36" i="39"/>
  <c r="AG17" i="39" s="1"/>
  <c r="T36" i="39"/>
  <c r="AF17" i="39" s="1"/>
  <c r="S36" i="39"/>
  <c r="AE17" i="39" s="1"/>
  <c r="R36" i="39"/>
  <c r="AD17" i="39" s="1"/>
  <c r="Q36" i="39"/>
  <c r="AC17" i="39" s="1"/>
  <c r="BA36" i="39" s="1"/>
  <c r="BB36" i="39" s="1"/>
  <c r="P36" i="39"/>
  <c r="X35" i="39"/>
  <c r="AJ40" i="39" s="1"/>
  <c r="W35" i="39"/>
  <c r="AI40" i="39" s="1"/>
  <c r="V35" i="39"/>
  <c r="AH40" i="39" s="1"/>
  <c r="U35" i="39"/>
  <c r="AG40" i="39" s="1"/>
  <c r="BA52" i="39" s="1"/>
  <c r="BB52" i="39" s="1"/>
  <c r="T35" i="39"/>
  <c r="AF40" i="39" s="1"/>
  <c r="S35" i="39"/>
  <c r="AE40" i="39" s="1"/>
  <c r="R35" i="39"/>
  <c r="AD40" i="39" s="1"/>
  <c r="Q35" i="39"/>
  <c r="AC40" i="39" s="1"/>
  <c r="P35" i="39"/>
  <c r="X34" i="39"/>
  <c r="AJ16" i="39" s="1"/>
  <c r="W34" i="39"/>
  <c r="AI16" i="39" s="1"/>
  <c r="V34" i="39"/>
  <c r="AH16" i="39" s="1"/>
  <c r="U34" i="39"/>
  <c r="AG16" i="39" s="1"/>
  <c r="T34" i="39"/>
  <c r="AF16" i="39" s="1"/>
  <c r="S34" i="39"/>
  <c r="AE16" i="39" s="1"/>
  <c r="R34" i="39"/>
  <c r="AD16" i="39" s="1"/>
  <c r="Q34" i="39"/>
  <c r="AC16" i="39" s="1"/>
  <c r="BA35" i="39" s="1"/>
  <c r="BB35" i="39" s="1"/>
  <c r="P34" i="39"/>
  <c r="X33" i="39"/>
  <c r="AJ15" i="39" s="1"/>
  <c r="W33" i="39"/>
  <c r="AI15" i="39" s="1"/>
  <c r="V33" i="39"/>
  <c r="AH15" i="39" s="1"/>
  <c r="U33" i="39"/>
  <c r="AG15" i="39" s="1"/>
  <c r="T33" i="39"/>
  <c r="AF15" i="39" s="1"/>
  <c r="S33" i="39"/>
  <c r="AE15" i="39" s="1"/>
  <c r="R33" i="39"/>
  <c r="AD15" i="39" s="1"/>
  <c r="Q33" i="39"/>
  <c r="AC15" i="39" s="1"/>
  <c r="BA33" i="39" s="1"/>
  <c r="BB33" i="39" s="1"/>
  <c r="P33" i="39"/>
  <c r="X32" i="39"/>
  <c r="AJ14" i="39" s="1"/>
  <c r="W32" i="39"/>
  <c r="AI14" i="39" s="1"/>
  <c r="V32" i="39"/>
  <c r="AH14" i="39" s="1"/>
  <c r="U32" i="39"/>
  <c r="AG14" i="39" s="1"/>
  <c r="T32" i="39"/>
  <c r="AF14" i="39" s="1"/>
  <c r="S32" i="39"/>
  <c r="AE14" i="39" s="1"/>
  <c r="R32" i="39"/>
  <c r="AD14" i="39" s="1"/>
  <c r="Q32" i="39"/>
  <c r="AC14" i="39" s="1"/>
  <c r="BA32" i="39" s="1"/>
  <c r="BB32" i="39" s="1"/>
  <c r="P32" i="39"/>
  <c r="X31" i="39"/>
  <c r="AJ39" i="39" s="1"/>
  <c r="W31" i="39"/>
  <c r="AI39" i="39" s="1"/>
  <c r="V31" i="39"/>
  <c r="AH39" i="39" s="1"/>
  <c r="U31" i="39"/>
  <c r="AG39" i="39" s="1"/>
  <c r="BA51" i="39" s="1"/>
  <c r="BB51" i="39" s="1"/>
  <c r="T31" i="39"/>
  <c r="AF39" i="39" s="1"/>
  <c r="S31" i="39"/>
  <c r="AE39" i="39" s="1"/>
  <c r="R31" i="39"/>
  <c r="AD39" i="39" s="1"/>
  <c r="Q31" i="39"/>
  <c r="AC39" i="39" s="1"/>
  <c r="P31" i="39"/>
  <c r="X30" i="39"/>
  <c r="AJ38" i="39" s="1"/>
  <c r="W30" i="39"/>
  <c r="AI38" i="39" s="1"/>
  <c r="V30" i="39"/>
  <c r="AH38" i="39" s="1"/>
  <c r="U30" i="39"/>
  <c r="AG38" i="39" s="1"/>
  <c r="BA50" i="39" s="1"/>
  <c r="BB50" i="39" s="1"/>
  <c r="T30" i="39"/>
  <c r="AF38" i="39" s="1"/>
  <c r="S30" i="39"/>
  <c r="AE38" i="39" s="1"/>
  <c r="R30" i="39"/>
  <c r="AD38" i="39" s="1"/>
  <c r="Q30" i="39"/>
  <c r="AC38" i="39" s="1"/>
  <c r="P30" i="39"/>
  <c r="X29" i="39"/>
  <c r="AJ42" i="39" s="1"/>
  <c r="W29" i="39"/>
  <c r="AI42" i="39" s="1"/>
  <c r="V29" i="39"/>
  <c r="AH42" i="39" s="1"/>
  <c r="U29" i="39"/>
  <c r="AG42" i="39" s="1"/>
  <c r="T29" i="39"/>
  <c r="AF42" i="39" s="1"/>
  <c r="BA54" i="39" s="1"/>
  <c r="BB54" i="39" s="1"/>
  <c r="S29" i="39"/>
  <c r="AE42" i="39" s="1"/>
  <c r="R29" i="39"/>
  <c r="AD42" i="39" s="1"/>
  <c r="Q29" i="39"/>
  <c r="AC42" i="39" s="1"/>
  <c r="P29" i="39"/>
  <c r="X28" i="39"/>
  <c r="AJ37" i="39" s="1"/>
  <c r="W28" i="39"/>
  <c r="AI37" i="39" s="1"/>
  <c r="V28" i="39"/>
  <c r="AH37" i="39" s="1"/>
  <c r="U28" i="39"/>
  <c r="AG37" i="39" s="1"/>
  <c r="BA49" i="39" s="1"/>
  <c r="BB49" i="39" s="1"/>
  <c r="T28" i="39"/>
  <c r="AF37" i="39" s="1"/>
  <c r="S28" i="39"/>
  <c r="AE37" i="39" s="1"/>
  <c r="R28" i="39"/>
  <c r="AD37" i="39" s="1"/>
  <c r="Q28" i="39"/>
  <c r="AC37" i="39" s="1"/>
  <c r="P28" i="39"/>
  <c r="X27" i="39"/>
  <c r="AJ41" i="39" s="1"/>
  <c r="W27" i="39"/>
  <c r="AI41" i="39" s="1"/>
  <c r="V27" i="39"/>
  <c r="AH41" i="39" s="1"/>
  <c r="U27" i="39"/>
  <c r="AG41" i="39" s="1"/>
  <c r="T27" i="39"/>
  <c r="AF41" i="39" s="1"/>
  <c r="BA53" i="39" s="1"/>
  <c r="BB53" i="39" s="1"/>
  <c r="S27" i="39"/>
  <c r="AE41" i="39" s="1"/>
  <c r="R27" i="39"/>
  <c r="AD41" i="39" s="1"/>
  <c r="Q27" i="39"/>
  <c r="AC41" i="39" s="1"/>
  <c r="P27" i="39"/>
  <c r="X26" i="39"/>
  <c r="AJ36" i="39" s="1"/>
  <c r="W26" i="39"/>
  <c r="AI36" i="39" s="1"/>
  <c r="V26" i="39"/>
  <c r="AH36" i="39" s="1"/>
  <c r="U26" i="39"/>
  <c r="AG36" i="39" s="1"/>
  <c r="BA48" i="39" s="1"/>
  <c r="BB48" i="39" s="1"/>
  <c r="T26" i="39"/>
  <c r="AF36" i="39" s="1"/>
  <c r="S26" i="39"/>
  <c r="AE36" i="39" s="1"/>
  <c r="R26" i="39"/>
  <c r="AD36" i="39" s="1"/>
  <c r="Q26" i="39"/>
  <c r="AC36" i="39" s="1"/>
  <c r="P26" i="39"/>
  <c r="X25" i="39"/>
  <c r="AJ13" i="39" s="1"/>
  <c r="W25" i="39"/>
  <c r="AI13" i="39" s="1"/>
  <c r="V25" i="39"/>
  <c r="AH13" i="39" s="1"/>
  <c r="BA31" i="39" s="1"/>
  <c r="BB31" i="39" s="1"/>
  <c r="U25" i="39"/>
  <c r="AG13" i="39" s="1"/>
  <c r="T25" i="39"/>
  <c r="AF13" i="39" s="1"/>
  <c r="S25" i="39"/>
  <c r="AE13" i="39" s="1"/>
  <c r="R25" i="39"/>
  <c r="AD13" i="39" s="1"/>
  <c r="Q25" i="39"/>
  <c r="AC13" i="39" s="1"/>
  <c r="BA30" i="39" s="1"/>
  <c r="BB30" i="39" s="1"/>
  <c r="P25" i="39"/>
  <c r="X24" i="39"/>
  <c r="AJ12" i="39" s="1"/>
  <c r="W24" i="39"/>
  <c r="AI12" i="39" s="1"/>
  <c r="V24" i="39"/>
  <c r="AH12" i="39" s="1"/>
  <c r="BA29" i="39" s="1"/>
  <c r="BB29" i="39" s="1"/>
  <c r="U24" i="39"/>
  <c r="AG12" i="39" s="1"/>
  <c r="T24" i="39"/>
  <c r="AF12" i="39" s="1"/>
  <c r="S24" i="39"/>
  <c r="AE12" i="39" s="1"/>
  <c r="R24" i="39"/>
  <c r="AD12" i="39" s="1"/>
  <c r="Q24" i="39"/>
  <c r="AC12" i="39" s="1"/>
  <c r="BA28" i="39" s="1"/>
  <c r="BB28" i="39" s="1"/>
  <c r="P24" i="39"/>
  <c r="X23" i="39"/>
  <c r="AJ11" i="39" s="1"/>
  <c r="W23" i="39"/>
  <c r="AI11" i="39" s="1"/>
  <c r="V23" i="39"/>
  <c r="AH11" i="39" s="1"/>
  <c r="BA27" i="39" s="1"/>
  <c r="BB27" i="39" s="1"/>
  <c r="U23" i="39"/>
  <c r="AG11" i="39" s="1"/>
  <c r="T23" i="39"/>
  <c r="AF11" i="39" s="1"/>
  <c r="S23" i="39"/>
  <c r="AE11" i="39" s="1"/>
  <c r="R23" i="39"/>
  <c r="AD11" i="39" s="1"/>
  <c r="Q23" i="39"/>
  <c r="AC11" i="39" s="1"/>
  <c r="BA26" i="39" s="1"/>
  <c r="BB26" i="39" s="1"/>
  <c r="P23" i="39"/>
  <c r="X22" i="39"/>
  <c r="AJ10" i="39" s="1"/>
  <c r="W22" i="39"/>
  <c r="AI10" i="39" s="1"/>
  <c r="V22" i="39"/>
  <c r="AH10" i="39" s="1"/>
  <c r="BA25" i="39" s="1"/>
  <c r="BB25" i="39" s="1"/>
  <c r="U22" i="39"/>
  <c r="AG10" i="39" s="1"/>
  <c r="T22" i="39"/>
  <c r="AF10" i="39" s="1"/>
  <c r="S22" i="39"/>
  <c r="AE10" i="39" s="1"/>
  <c r="R22" i="39"/>
  <c r="AD10" i="39" s="1"/>
  <c r="Q22" i="39"/>
  <c r="AC10" i="39" s="1"/>
  <c r="BA24" i="39" s="1"/>
  <c r="BB24" i="39" s="1"/>
  <c r="P22" i="39"/>
  <c r="X21" i="39"/>
  <c r="AJ9" i="39" s="1"/>
  <c r="W21" i="39"/>
  <c r="AI9" i="39" s="1"/>
  <c r="V21" i="39"/>
  <c r="AH9" i="39" s="1"/>
  <c r="BA23" i="39" s="1"/>
  <c r="BB23" i="39" s="1"/>
  <c r="U21" i="39"/>
  <c r="AG9" i="39" s="1"/>
  <c r="T21" i="39"/>
  <c r="AF9" i="39" s="1"/>
  <c r="S21" i="39"/>
  <c r="AE9" i="39" s="1"/>
  <c r="R21" i="39"/>
  <c r="AD9" i="39" s="1"/>
  <c r="Q21" i="39"/>
  <c r="AC9" i="39" s="1"/>
  <c r="BA22" i="39" s="1"/>
  <c r="BB22" i="39" s="1"/>
  <c r="P21" i="39"/>
  <c r="X20" i="39"/>
  <c r="AJ8" i="39" s="1"/>
  <c r="W20" i="39"/>
  <c r="AI8" i="39" s="1"/>
  <c r="V20" i="39"/>
  <c r="AH8" i="39" s="1"/>
  <c r="BA21" i="39" s="1"/>
  <c r="BB21" i="39" s="1"/>
  <c r="U20" i="39"/>
  <c r="AG8" i="39" s="1"/>
  <c r="T20" i="39"/>
  <c r="AF8" i="39" s="1"/>
  <c r="S20" i="39"/>
  <c r="AE8" i="39" s="1"/>
  <c r="R20" i="39"/>
  <c r="AD8" i="39" s="1"/>
  <c r="Q20" i="39"/>
  <c r="AC8" i="39" s="1"/>
  <c r="BA20" i="39" s="1"/>
  <c r="BB20" i="39" s="1"/>
  <c r="P20" i="39"/>
  <c r="X19" i="39"/>
  <c r="AJ7" i="39" s="1"/>
  <c r="W19" i="39"/>
  <c r="AI7" i="39" s="1"/>
  <c r="V19" i="39"/>
  <c r="AH7" i="39" s="1"/>
  <c r="U19" i="39"/>
  <c r="AG7" i="39" s="1"/>
  <c r="T19" i="39"/>
  <c r="AF7" i="39" s="1"/>
  <c r="S19" i="39"/>
  <c r="AE7" i="39" s="1"/>
  <c r="R19" i="39"/>
  <c r="AD7" i="39" s="1"/>
  <c r="Q19" i="39"/>
  <c r="AC7" i="39" s="1"/>
  <c r="P19" i="39"/>
  <c r="X18" i="39"/>
  <c r="AJ26" i="39" s="1"/>
  <c r="W18" i="39"/>
  <c r="AI26" i="39" s="1"/>
  <c r="V18" i="39"/>
  <c r="AH26" i="39" s="1"/>
  <c r="U18" i="39"/>
  <c r="AG26" i="39" s="1"/>
  <c r="T18" i="39"/>
  <c r="AF26" i="39" s="1"/>
  <c r="S18" i="39"/>
  <c r="AE26" i="39" s="1"/>
  <c r="R18" i="39"/>
  <c r="AD26" i="39" s="1"/>
  <c r="Q18" i="39"/>
  <c r="AC26" i="39" s="1"/>
  <c r="P18" i="39"/>
  <c r="X17" i="39"/>
  <c r="AJ6" i="39" s="1"/>
  <c r="W17" i="39"/>
  <c r="AI6" i="39" s="1"/>
  <c r="V17" i="39"/>
  <c r="AH6" i="39" s="1"/>
  <c r="U17" i="39"/>
  <c r="AG6" i="39" s="1"/>
  <c r="T17" i="39"/>
  <c r="AF6" i="39" s="1"/>
  <c r="S17" i="39"/>
  <c r="AE6" i="39" s="1"/>
  <c r="R17" i="39"/>
  <c r="AD6" i="39" s="1"/>
  <c r="Q17" i="39"/>
  <c r="AC6" i="39" s="1"/>
  <c r="P17" i="39"/>
  <c r="X16" i="39"/>
  <c r="AJ25" i="39" s="1"/>
  <c r="W16" i="39"/>
  <c r="AI25" i="39" s="1"/>
  <c r="V16" i="39"/>
  <c r="AH25" i="39" s="1"/>
  <c r="U16" i="39"/>
  <c r="AG25" i="39" s="1"/>
  <c r="T16" i="39"/>
  <c r="AF25" i="39" s="1"/>
  <c r="S16" i="39"/>
  <c r="AE25" i="39" s="1"/>
  <c r="R16" i="39"/>
  <c r="AD25" i="39" s="1"/>
  <c r="Q16" i="39"/>
  <c r="AC25" i="39" s="1"/>
  <c r="P16" i="39"/>
  <c r="X15" i="39"/>
  <c r="AJ24" i="39" s="1"/>
  <c r="W15" i="39"/>
  <c r="AI24" i="39" s="1"/>
  <c r="V15" i="39"/>
  <c r="AH24" i="39" s="1"/>
  <c r="U15" i="39"/>
  <c r="AG24" i="39" s="1"/>
  <c r="T15" i="39"/>
  <c r="AF24" i="39" s="1"/>
  <c r="S15" i="39"/>
  <c r="AE24" i="39" s="1"/>
  <c r="R15" i="39"/>
  <c r="AD24" i="39" s="1"/>
  <c r="Q15" i="39"/>
  <c r="AC24" i="39" s="1"/>
  <c r="P15" i="39"/>
  <c r="X14" i="39"/>
  <c r="AJ28" i="39" s="1"/>
  <c r="W14" i="39"/>
  <c r="AI28" i="39" s="1"/>
  <c r="V14" i="39"/>
  <c r="AH28" i="39" s="1"/>
  <c r="U14" i="39"/>
  <c r="AG28" i="39" s="1"/>
  <c r="T14" i="39"/>
  <c r="AF28" i="39" s="1"/>
  <c r="S14" i="39"/>
  <c r="AE28" i="39" s="1"/>
  <c r="R14" i="39"/>
  <c r="AD28" i="39" s="1"/>
  <c r="Q14" i="39"/>
  <c r="AC28" i="39" s="1"/>
  <c r="P14" i="39"/>
  <c r="X13" i="39"/>
  <c r="AJ27" i="39" s="1"/>
  <c r="W13" i="39"/>
  <c r="AI27" i="39" s="1"/>
  <c r="V13" i="39"/>
  <c r="AH27" i="39" s="1"/>
  <c r="U13" i="39"/>
  <c r="AG27" i="39" s="1"/>
  <c r="T13" i="39"/>
  <c r="AF27" i="39" s="1"/>
  <c r="S13" i="39"/>
  <c r="AE27" i="39" s="1"/>
  <c r="R13" i="39"/>
  <c r="AD27" i="39" s="1"/>
  <c r="Q13" i="39"/>
  <c r="AC27" i="39" s="1"/>
  <c r="P13" i="39"/>
  <c r="X12" i="39"/>
  <c r="AJ34" i="39" s="1"/>
  <c r="W12" i="39"/>
  <c r="AI34" i="39" s="1"/>
  <c r="V12" i="39"/>
  <c r="AH34" i="39" s="1"/>
  <c r="U12" i="39"/>
  <c r="AG34" i="39" s="1"/>
  <c r="T12" i="39"/>
  <c r="AF34" i="39" s="1"/>
  <c r="S12" i="39"/>
  <c r="AE34" i="39" s="1"/>
  <c r="R12" i="39"/>
  <c r="AD34" i="39" s="1"/>
  <c r="Q12" i="39"/>
  <c r="AC34" i="39" s="1"/>
  <c r="P12" i="39"/>
  <c r="X11" i="39"/>
  <c r="AJ33" i="39" s="1"/>
  <c r="W11" i="39"/>
  <c r="AI33" i="39" s="1"/>
  <c r="V11" i="39"/>
  <c r="AH33" i="39" s="1"/>
  <c r="U11" i="39"/>
  <c r="AG33" i="39" s="1"/>
  <c r="T11" i="39"/>
  <c r="AF33" i="39" s="1"/>
  <c r="S11" i="39"/>
  <c r="AE33" i="39" s="1"/>
  <c r="R11" i="39"/>
  <c r="AD33" i="39" s="1"/>
  <c r="Q11" i="39"/>
  <c r="AC33" i="39" s="1"/>
  <c r="P11" i="39"/>
  <c r="X10" i="39"/>
  <c r="AJ32" i="39" s="1"/>
  <c r="W10" i="39"/>
  <c r="AI32" i="39" s="1"/>
  <c r="V10" i="39"/>
  <c r="AH32" i="39" s="1"/>
  <c r="U10" i="39"/>
  <c r="AG32" i="39" s="1"/>
  <c r="T10" i="39"/>
  <c r="AF32" i="39" s="1"/>
  <c r="S10" i="39"/>
  <c r="AE32" i="39" s="1"/>
  <c r="R10" i="39"/>
  <c r="AD32" i="39" s="1"/>
  <c r="Q10" i="39"/>
  <c r="AC32" i="39" s="1"/>
  <c r="P10" i="39"/>
  <c r="X9" i="39"/>
  <c r="AJ31" i="39" s="1"/>
  <c r="W9" i="39"/>
  <c r="AI31" i="39" s="1"/>
  <c r="V9" i="39"/>
  <c r="AH31" i="39" s="1"/>
  <c r="U9" i="39"/>
  <c r="AG31" i="39" s="1"/>
  <c r="T9" i="39"/>
  <c r="AF31" i="39" s="1"/>
  <c r="S9" i="39"/>
  <c r="AE31" i="39" s="1"/>
  <c r="R9" i="39"/>
  <c r="AD31" i="39" s="1"/>
  <c r="Q9" i="39"/>
  <c r="AC31" i="39" s="1"/>
  <c r="AQ23" i="39" s="1"/>
  <c r="AR23" i="39" s="1"/>
  <c r="P9" i="39"/>
  <c r="X8" i="39"/>
  <c r="AJ30" i="39" s="1"/>
  <c r="W8" i="39"/>
  <c r="AI30" i="39" s="1"/>
  <c r="V8" i="39"/>
  <c r="AH30" i="39" s="1"/>
  <c r="U8" i="39"/>
  <c r="AG30" i="39" s="1"/>
  <c r="T8" i="39"/>
  <c r="AF30" i="39" s="1"/>
  <c r="S8" i="39"/>
  <c r="AE30" i="39" s="1"/>
  <c r="R8" i="39"/>
  <c r="AD30" i="39" s="1"/>
  <c r="P8" i="39"/>
  <c r="X7" i="39"/>
  <c r="AJ29" i="39" s="1"/>
  <c r="W7" i="39"/>
  <c r="AI29" i="39" s="1"/>
  <c r="V7" i="39"/>
  <c r="AH29" i="39" s="1"/>
  <c r="U7" i="39"/>
  <c r="AG29" i="39" s="1"/>
  <c r="T7" i="39"/>
  <c r="AF29" i="39" s="1"/>
  <c r="S7" i="39"/>
  <c r="AE29" i="39" s="1"/>
  <c r="R7" i="39"/>
  <c r="AD29" i="39" s="1"/>
  <c r="P7" i="39"/>
  <c r="X6" i="39"/>
  <c r="W6" i="39"/>
  <c r="V6" i="39"/>
  <c r="U6" i="39"/>
  <c r="T6" i="39"/>
  <c r="S6" i="39"/>
  <c r="R6" i="39"/>
  <c r="P6" i="39"/>
  <c r="T43" i="39" l="1"/>
  <c r="V43" i="39"/>
  <c r="W43" i="39"/>
  <c r="X43" i="39"/>
  <c r="AD35" i="39"/>
  <c r="R43" i="39"/>
  <c r="S43" i="39"/>
  <c r="U43" i="39"/>
  <c r="L23" i="42"/>
  <c r="T22" i="42" s="1"/>
  <c r="L11" i="42"/>
  <c r="U6" i="42" s="1"/>
  <c r="L20" i="42"/>
  <c r="S22" i="42" s="1"/>
  <c r="R6" i="42"/>
  <c r="R22" i="42"/>
  <c r="L30" i="42"/>
  <c r="S39" i="42"/>
  <c r="L46" i="42"/>
  <c r="AH35" i="39"/>
  <c r="AJ35" i="39"/>
  <c r="N15" i="42"/>
  <c r="R7" i="42"/>
  <c r="AF35" i="39"/>
  <c r="AE35" i="39"/>
  <c r="AG35" i="39"/>
  <c r="AI35" i="39"/>
  <c r="AC35" i="39"/>
  <c r="Q43" i="39"/>
  <c r="N30" i="42"/>
  <c r="P30" i="42"/>
  <c r="R23" i="42"/>
  <c r="P46" i="42"/>
  <c r="N46" i="42"/>
  <c r="BA37" i="39"/>
  <c r="BB37" i="39" s="1"/>
  <c r="AV18" i="39"/>
  <c r="AW18" i="39" s="1"/>
  <c r="AV20" i="39"/>
  <c r="AW20" i="39" s="1"/>
  <c r="BA47" i="39"/>
  <c r="BB47" i="39" s="1"/>
  <c r="AQ27" i="39"/>
  <c r="AR27" i="39" s="1"/>
  <c r="AQ21" i="39"/>
  <c r="AR21" i="39" s="1"/>
  <c r="BA19" i="39"/>
  <c r="BB19" i="39" s="1"/>
  <c r="AQ20" i="39"/>
  <c r="AR20" i="39" s="1"/>
  <c r="BA18" i="39"/>
  <c r="BB18" i="39" s="1"/>
  <c r="AV17" i="39"/>
  <c r="AQ25" i="39"/>
  <c r="AR25" i="39" s="1"/>
  <c r="AQ28" i="39"/>
  <c r="AR28" i="39" s="1"/>
  <c r="AQ22" i="39"/>
  <c r="AR22" i="39" s="1"/>
  <c r="AQ24" i="39"/>
  <c r="AR24" i="39" s="1"/>
  <c r="AV16" i="39"/>
  <c r="AV19" i="39"/>
  <c r="AW19" i="39" s="1"/>
  <c r="BA34" i="39"/>
  <c r="BB34" i="39" s="1"/>
  <c r="AQ19" i="39"/>
  <c r="AR19" i="39" s="1"/>
  <c r="AQ26" i="39"/>
  <c r="AR26" i="39" s="1"/>
  <c r="BA17" i="39"/>
  <c r="BB17" i="39" s="1"/>
  <c r="BA40" i="39"/>
  <c r="BB40" i="39" s="1"/>
  <c r="BA16" i="39"/>
  <c r="AQ18" i="39"/>
  <c r="AR18" i="39" s="1"/>
  <c r="BA45" i="39"/>
  <c r="BB45" i="39" s="1"/>
  <c r="AQ16" i="39"/>
  <c r="AO17" i="39"/>
  <c r="AQ17" i="39" s="1"/>
  <c r="AR17" i="39" s="1"/>
  <c r="P43" i="39"/>
  <c r="N12" i="39" s="1"/>
  <c r="F23" i="4"/>
  <c r="E23" i="4"/>
  <c r="F22" i="4"/>
  <c r="E22" i="4"/>
  <c r="F21" i="4"/>
  <c r="E21" i="4"/>
  <c r="F20" i="4"/>
  <c r="E20" i="4"/>
  <c r="F19" i="4"/>
  <c r="E19" i="4"/>
  <c r="F18" i="4"/>
  <c r="E18" i="4"/>
  <c r="F17" i="4"/>
  <c r="E17" i="4"/>
  <c r="F16" i="4"/>
  <c r="E16" i="4"/>
  <c r="F15" i="4"/>
  <c r="E15" i="4"/>
  <c r="B2" i="4"/>
  <c r="O20" i="30"/>
  <c r="C20" i="30"/>
  <c r="O19" i="30"/>
  <c r="L19" i="30"/>
  <c r="H19" i="30"/>
  <c r="N19" i="30" s="1"/>
  <c r="C19" i="30"/>
  <c r="O18" i="30"/>
  <c r="L18" i="30" s="1"/>
  <c r="C18" i="30"/>
  <c r="O17" i="30"/>
  <c r="C17" i="30"/>
  <c r="O16" i="30"/>
  <c r="C16" i="30"/>
  <c r="O15" i="30"/>
  <c r="C15" i="30"/>
  <c r="O14" i="30"/>
  <c r="N14" i="30"/>
  <c r="H14" i="30"/>
  <c r="L14" i="30" s="1"/>
  <c r="C14" i="30"/>
  <c r="O13" i="30"/>
  <c r="C13" i="30"/>
  <c r="O12" i="30"/>
  <c r="C12" i="30"/>
  <c r="O11" i="30"/>
  <c r="C11" i="30"/>
  <c r="O10" i="30"/>
  <c r="N10" i="30"/>
  <c r="L10" i="30"/>
  <c r="H10" i="30"/>
  <c r="C10" i="30"/>
  <c r="AA9" i="30"/>
  <c r="Z9" i="30"/>
  <c r="X9" i="30"/>
  <c r="W9" i="30"/>
  <c r="U9" i="30"/>
  <c r="T9" i="30"/>
  <c r="S9" i="30"/>
  <c r="O9" i="30"/>
  <c r="L9" i="30"/>
  <c r="N9" i="30" s="1"/>
  <c r="C9" i="30"/>
  <c r="AA8" i="30"/>
  <c r="Z8" i="30"/>
  <c r="X8" i="30"/>
  <c r="X10" i="30" s="1"/>
  <c r="W8" i="30"/>
  <c r="W10" i="30" s="1"/>
  <c r="U8" i="30"/>
  <c r="T8" i="30"/>
  <c r="S8" i="30"/>
  <c r="O8" i="30"/>
  <c r="L8" i="30"/>
  <c r="H8" i="30"/>
  <c r="N8" i="30" s="1"/>
  <c r="C8" i="30"/>
  <c r="N7" i="30"/>
  <c r="L7" i="30"/>
  <c r="J7" i="30"/>
  <c r="H7" i="30"/>
  <c r="G5" i="30"/>
  <c r="I5" i="30" s="1"/>
  <c r="I21" i="30" s="1"/>
  <c r="M4" i="30"/>
  <c r="K4" i="30"/>
  <c r="I4" i="30"/>
  <c r="G4" i="30"/>
  <c r="E4" i="30"/>
  <c r="C4" i="30"/>
  <c r="F2" i="5"/>
  <c r="F26" i="1"/>
  <c r="H26" i="1" s="1"/>
  <c r="L25" i="1"/>
  <c r="H25" i="1"/>
  <c r="F25" i="1"/>
  <c r="L7" i="1"/>
  <c r="J7" i="1"/>
  <c r="H7" i="1"/>
  <c r="I5" i="1"/>
  <c r="I28" i="1" s="1"/>
  <c r="I29" i="1" s="1"/>
  <c r="I4" i="1"/>
  <c r="J30" i="42" l="1"/>
  <c r="R28" i="42" s="1"/>
  <c r="R29" i="42" s="1"/>
  <c r="R30" i="42" s="1"/>
  <c r="G5" i="1" s="1"/>
  <c r="L15" i="42"/>
  <c r="J15" i="42" s="1"/>
  <c r="R13" i="42" s="1"/>
  <c r="J46" i="42"/>
  <c r="R45" i="42" s="1"/>
  <c r="R46" i="42" s="1"/>
  <c r="R47" i="42" s="1"/>
  <c r="K5" i="1" s="1"/>
  <c r="K28" i="1" s="1"/>
  <c r="H18" i="30"/>
  <c r="AV55" i="39"/>
  <c r="BA55" i="39"/>
  <c r="AW16" i="39"/>
  <c r="AQ55" i="39"/>
  <c r="AR16" i="39"/>
  <c r="AR55" i="39" s="1"/>
  <c r="BB16" i="39"/>
  <c r="BB55" i="39" s="1"/>
  <c r="AW17" i="39"/>
  <c r="N29" i="39"/>
  <c r="N34" i="39"/>
  <c r="N8" i="39"/>
  <c r="N39" i="39"/>
  <c r="N6" i="39"/>
  <c r="N18" i="39"/>
  <c r="N31" i="39"/>
  <c r="N26" i="39"/>
  <c r="N35" i="39"/>
  <c r="N10" i="39"/>
  <c r="N23" i="39"/>
  <c r="N27" i="39"/>
  <c r="N41" i="39"/>
  <c r="N19" i="39"/>
  <c r="N33" i="39"/>
  <c r="N7" i="39"/>
  <c r="N11" i="39"/>
  <c r="N25" i="39"/>
  <c r="N30" i="39"/>
  <c r="N15" i="39"/>
  <c r="N42" i="39"/>
  <c r="N9" i="39"/>
  <c r="N17" i="39"/>
  <c r="N38" i="39"/>
  <c r="N22" i="39"/>
  <c r="N14" i="39"/>
  <c r="N20" i="39"/>
  <c r="N40" i="39"/>
  <c r="N24" i="39"/>
  <c r="N28" i="39"/>
  <c r="N32" i="39"/>
  <c r="N36" i="39"/>
  <c r="N37" i="39"/>
  <c r="N16" i="39"/>
  <c r="N21" i="39"/>
  <c r="N13" i="39"/>
  <c r="K5" i="30"/>
  <c r="M5" i="30" s="1"/>
  <c r="M21" i="30" s="1"/>
  <c r="M22" i="30" s="1"/>
  <c r="M25" i="30" s="1"/>
  <c r="M27" i="30" s="1"/>
  <c r="L26" i="1"/>
  <c r="J18" i="30"/>
  <c r="I22" i="30" s="1"/>
  <c r="I25" i="30" s="1"/>
  <c r="I27" i="30" s="1"/>
  <c r="B14" i="4"/>
  <c r="I8" i="30"/>
  <c r="G8" i="30"/>
  <c r="K8" i="30"/>
  <c r="M8" i="30"/>
  <c r="G21" i="30"/>
  <c r="R14" i="42" l="1"/>
  <c r="R15" i="42" s="1"/>
  <c r="E5" i="1" s="1"/>
  <c r="K29" i="1"/>
  <c r="K33" i="1" s="1"/>
  <c r="AW55" i="39"/>
  <c r="K21" i="30"/>
  <c r="K22" i="30" s="1"/>
  <c r="K25" i="30" s="1"/>
  <c r="K27" i="30" s="1"/>
  <c r="G22" i="30"/>
  <c r="G25" i="30" s="1"/>
  <c r="G27" i="30" s="1"/>
  <c r="G28" i="1" l="1"/>
  <c r="N28" i="1" l="1"/>
  <c r="O28" i="1"/>
  <c r="G29" i="1"/>
  <c r="G33" i="1" s="1"/>
  <c r="G35" i="1" s="1"/>
  <c r="E28" i="1"/>
  <c r="K35" i="1"/>
  <c r="O29" i="1" l="1"/>
  <c r="N29" i="1"/>
  <c r="E29" i="1"/>
  <c r="E33" i="1" s="1"/>
  <c r="E35" i="1" s="1"/>
  <c r="A30" i="1" l="1"/>
  <c r="C33" i="1"/>
  <c r="E8" i="5" s="1"/>
  <c r="F8" i="5" s="1"/>
  <c r="C34" i="1" l="1"/>
  <c r="D14" i="4" s="1"/>
  <c r="C8" i="5"/>
  <c r="C5" i="30"/>
  <c r="E21" i="30" s="1"/>
  <c r="E14" i="4"/>
  <c r="F14" i="4" l="1"/>
  <c r="B5" i="4"/>
  <c r="B6" i="4"/>
  <c r="C27" i="30"/>
  <c r="Y8" i="30" s="1"/>
  <c r="AB8" i="30" s="1"/>
  <c r="E22" i="30"/>
  <c r="A23" i="30" l="1"/>
  <c r="E25" i="30"/>
  <c r="E27" i="30" s="1"/>
  <c r="Y9" i="30" s="1"/>
  <c r="AB9" i="30" s="1"/>
  <c r="B10" i="4"/>
  <c r="B7" i="4"/>
  <c r="D5" i="4"/>
  <c r="B8" i="4"/>
  <c r="C5" i="4"/>
  <c r="C6" i="4"/>
  <c r="D6" i="4"/>
  <c r="C8" i="4" l="1"/>
  <c r="D8" i="4"/>
  <c r="D7" i="4"/>
  <c r="C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D4" authorId="0" shapeId="0" xr:uid="{08C02341-ACE2-4203-8008-C9CFB459B638}">
      <text>
        <r>
          <rPr>
            <b/>
            <sz val="9"/>
            <rFont val="宋体"/>
            <family val="3"/>
            <charset val="134"/>
          </rPr>
          <t>hp:</t>
        </r>
        <r>
          <rPr>
            <sz val="9"/>
            <rFont val="宋体"/>
            <family val="3"/>
            <charset val="134"/>
          </rPr>
          <t xml:space="preserve">
有燃气</t>
        </r>
      </text>
    </comment>
    <comment ref="D9" authorId="0" shapeId="0" xr:uid="{8F705DD0-4227-4F90-B19B-E9B56F25A64D}">
      <text>
        <r>
          <rPr>
            <b/>
            <sz val="9"/>
            <rFont val="宋体"/>
            <family val="3"/>
            <charset val="134"/>
          </rPr>
          <t>hp:</t>
        </r>
        <r>
          <rPr>
            <sz val="9"/>
            <rFont val="宋体"/>
            <family val="3"/>
            <charset val="134"/>
          </rPr>
          <t xml:space="preserve">
有燃气</t>
        </r>
      </text>
    </comment>
  </commentList>
</comments>
</file>

<file path=xl/sharedStrings.xml><?xml version="1.0" encoding="utf-8"?>
<sst xmlns="http://schemas.openxmlformats.org/spreadsheetml/2006/main" count="9519" uniqueCount="970">
  <si>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</si>
  <si>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</si>
  <si>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</si>
  <si>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</si>
  <si>
    <r>
      <rPr>
        <sz val="10"/>
        <rFont val="仿宋_GB2312"/>
        <family val="3"/>
        <charset val="134"/>
      </rPr>
      <t>可比实例</t>
    </r>
    <r>
      <rPr>
        <sz val="10"/>
        <rFont val="Arial"/>
        <family val="2"/>
      </rPr>
      <t>2</t>
    </r>
  </si>
  <si>
    <r>
      <rPr>
        <sz val="10"/>
        <rFont val="仿宋_GB2312"/>
        <family val="3"/>
        <charset val="134"/>
      </rPr>
      <t>可比案例</t>
    </r>
    <r>
      <rPr>
        <sz val="10"/>
        <rFont val="Arial"/>
        <family val="2"/>
      </rPr>
      <t>3</t>
    </r>
  </si>
  <si>
    <r>
      <rPr>
        <sz val="10"/>
        <rFont val="仿宋_GB2312"/>
        <family val="3"/>
        <charset val="134"/>
      </rPr>
      <t>可比实例</t>
    </r>
    <r>
      <rPr>
        <sz val="10"/>
        <rFont val="Arial"/>
        <family val="2"/>
      </rPr>
      <t>3</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</si>
  <si>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</si>
  <si>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</si>
  <si>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</si>
  <si>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</si>
  <si>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</si>
  <si>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</si>
  <si>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</si>
  <si>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</si>
  <si>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</si>
  <si>
    <r>
      <rPr>
        <sz val="10"/>
        <rFont val="仿宋_GB2312"/>
        <family val="3"/>
        <charset val="134"/>
      </rPr>
      <t>较好</t>
    </r>
  </si>
  <si>
    <t>交通条件</t>
  </si>
  <si>
    <t>商业设施</t>
  </si>
  <si>
    <t>周边有临街商铺等，商业设施以小区配套为主，且数量一般，综合评价商业设施一般。</t>
  </si>
  <si>
    <r>
      <rPr>
        <sz val="10"/>
        <rFont val="仿宋_GB2312"/>
        <family val="3"/>
        <charset val="134"/>
      </rPr>
      <t>一般</t>
    </r>
  </si>
  <si>
    <t>自然环境</t>
  </si>
  <si>
    <t>公共配套</t>
  </si>
  <si>
    <r>
      <rPr>
        <sz val="10"/>
        <rFont val="仿宋_GB2312"/>
        <family val="3"/>
        <charset val="134"/>
      </rPr>
      <t>区域内银行、超市、中小学校、餐饮、医院等公共配套设施较齐全</t>
    </r>
  </si>
  <si>
    <r>
      <rPr>
        <sz val="11"/>
        <color theme="1"/>
        <rFont val="仿宋_GB2312"/>
        <family val="3"/>
        <charset val="134"/>
      </rPr>
      <t>实物状况</t>
    </r>
  </si>
  <si>
    <t>物业服务</t>
  </si>
  <si>
    <t>有专业物业公司，物业服务保障较好</t>
  </si>
  <si>
    <t>小区环境</t>
  </si>
  <si>
    <r>
      <rPr>
        <sz val="10"/>
        <rFont val="仿宋_GB2312"/>
        <family val="3"/>
        <charset val="134"/>
      </rPr>
      <t>绿化率约为</t>
    </r>
    <r>
      <rPr>
        <sz val="10"/>
        <rFont val="Arial"/>
        <family val="2"/>
      </rPr>
      <t>30%</t>
    </r>
    <r>
      <rPr>
        <sz val="10"/>
        <rFont val="仿宋_GB2312"/>
        <family val="3"/>
        <charset val="134"/>
      </rPr>
      <t>，较好</t>
    </r>
  </si>
  <si>
    <r>
      <rPr>
        <sz val="10"/>
        <rFont val="仿宋_GB2312"/>
        <family val="3"/>
        <charset val="134"/>
      </rPr>
      <t>该小区装修为基本装修，未对居住产生不良影响，一般</t>
    </r>
  </si>
  <si>
    <r>
      <rPr>
        <sz val="10"/>
        <rFont val="仿宋_GB2312"/>
        <family val="3"/>
        <charset val="134"/>
      </rPr>
      <t>配套设施</t>
    </r>
  </si>
  <si>
    <t>配备活动站、医疗站</t>
  </si>
  <si>
    <r>
      <rPr>
        <sz val="10"/>
        <rFont val="仿宋_GB2312"/>
        <family val="3"/>
        <charset val="134"/>
      </rPr>
      <t>配备活动站、医疗站</t>
    </r>
  </si>
  <si>
    <r>
      <rPr>
        <sz val="10"/>
        <rFont val="仿宋_GB2312"/>
        <family val="3"/>
        <charset val="134"/>
      </rPr>
      <t>朝向较好，能保证较长时间的采光，通风较好，较好</t>
    </r>
  </si>
  <si>
    <t>居住管理</t>
  </si>
  <si>
    <r>
      <rPr>
        <sz val="10"/>
        <rFont val="仿宋_GB2312"/>
        <family val="3"/>
        <charset val="134"/>
      </rPr>
      <t>配备管理人员</t>
    </r>
  </si>
  <si>
    <t>建筑结构</t>
  </si>
  <si>
    <t>钢混</t>
  </si>
  <si>
    <t>成新度</t>
  </si>
  <si>
    <t>户型</t>
  </si>
  <si>
    <t>主力户型为两居室，住宅套型较好</t>
  </si>
  <si>
    <t>建筑面积</t>
  </si>
  <si>
    <t>朝向、采光、通风</t>
  </si>
  <si>
    <t>朝向较好，能保证较长时间的采光，通风较好，较好</t>
  </si>
  <si>
    <t>建筑类型及电梯配备情况</t>
  </si>
  <si>
    <t>该小区为高层楼宇，配备有电梯</t>
  </si>
  <si>
    <t>装修</t>
  </si>
  <si>
    <t>该小区装修为普通装修，公共部分装修效果较好，与居住功能相适用，较好</t>
  </si>
  <si>
    <r>
      <rPr>
        <sz val="10"/>
        <rFont val="仿宋_GB2312"/>
        <family val="3"/>
        <charset val="134"/>
      </rPr>
      <t>空间布局与居住功能适宜；休息、学习与活动空间影响不大，较好</t>
    </r>
  </si>
  <si>
    <t>设备</t>
  </si>
  <si>
    <r>
      <rPr>
        <sz val="10"/>
        <rFont val="仿宋_GB2312"/>
        <family val="3"/>
        <charset val="134"/>
      </rPr>
      <t>有专业物业公司，物业服务保障好</t>
    </r>
  </si>
  <si>
    <r>
      <rPr>
        <sz val="10"/>
        <rFont val="仿宋_GB2312"/>
        <family val="3"/>
        <charset val="134"/>
      </rPr>
      <t>出租稳定性</t>
    </r>
  </si>
  <si>
    <r>
      <rPr>
        <sz val="10"/>
        <rFont val="仿宋_GB2312"/>
        <family val="3"/>
        <charset val="134"/>
      </rPr>
      <t>出租稳定性好</t>
    </r>
  </si>
  <si>
    <t>出租稳定性一般</t>
  </si>
  <si>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</si>
  <si>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</si>
  <si>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</si>
  <si>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</si>
  <si>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</si>
  <si>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</si>
  <si>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</si>
  <si>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</si>
  <si>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物业费</t>
  </si>
  <si>
    <t>元/平方米/月</t>
  </si>
  <si>
    <t>最终结果</t>
  </si>
  <si>
    <t>南</t>
  </si>
  <si>
    <t>南北</t>
  </si>
  <si>
    <t>开间</t>
  </si>
  <si>
    <t>一室</t>
  </si>
  <si>
    <t>两室</t>
  </si>
  <si>
    <t>序号</t>
  </si>
  <si>
    <t>项目</t>
  </si>
  <si>
    <t>测算值</t>
  </si>
  <si>
    <t>说明</t>
  </si>
  <si>
    <t>折旧及摊销成本</t>
  </si>
  <si>
    <t>运营费用（元）</t>
  </si>
  <si>
    <t>2=2.1+2.2+2.3</t>
  </si>
  <si>
    <t>维修费（元）</t>
  </si>
  <si>
    <t>保险费（元）</t>
  </si>
  <si>
    <r>
      <rPr>
        <sz val="10"/>
        <color rgb="FF000000"/>
        <rFont val="宋体"/>
        <family val="3"/>
        <charset val="134"/>
      </rPr>
      <t>物业费</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</si>
  <si>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</si>
  <si>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</si>
  <si>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</si>
  <si>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rPr>
        <sz val="10"/>
        <color rgb="FF000000"/>
        <rFont val="宋体"/>
        <family val="3"/>
        <charset val="134"/>
      </rPr>
      <t>利息</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</si>
  <si>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利润</t>
    </r>
    <r>
      <rPr>
        <sz val="10"/>
        <color rgb="FF000000"/>
        <rFont val="Arial"/>
        <family val="2"/>
      </rPr>
      <t>(</t>
    </r>
    <r>
      <rPr>
        <sz val="10"/>
        <color rgb="FF000000"/>
        <rFont val="宋体"/>
        <family val="3"/>
        <charset val="134"/>
      </rPr>
      <t>元</t>
    </r>
    <r>
      <rPr>
        <sz val="10"/>
        <color rgb="FF000000"/>
        <rFont val="Arial"/>
        <family val="2"/>
      </rPr>
      <t>)</t>
    </r>
  </si>
  <si>
    <t>年成本收益（元）</t>
  </si>
  <si>
    <t>4=1+2+3</t>
  </si>
  <si>
    <r>
      <rPr>
        <sz val="10"/>
        <color rgb="FF000000"/>
        <rFont val="宋体"/>
        <family val="3"/>
        <charset val="134"/>
      </rP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</si>
  <si>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0"/>
        <color rgb="FF000000"/>
        <rFont val="Arial"/>
        <family val="2"/>
      </rP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</si>
  <si>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居室</t>
  </si>
  <si>
    <t>朝向</t>
  </si>
  <si>
    <t>东南</t>
  </si>
  <si>
    <t>西北</t>
  </si>
  <si>
    <t>西</t>
  </si>
  <si>
    <t>西南</t>
  </si>
  <si>
    <t>小区</t>
  </si>
  <si>
    <t>小区名称</t>
  </si>
  <si>
    <t>起租日期 年</t>
  </si>
  <si>
    <t>起租日期 月</t>
  </si>
  <si>
    <t>整租租金</t>
  </si>
  <si>
    <t>十二月</t>
  </si>
  <si>
    <t>十一月</t>
  </si>
  <si>
    <t>十月</t>
  </si>
  <si>
    <t>九月</t>
  </si>
  <si>
    <t>八月</t>
  </si>
  <si>
    <t>七月</t>
  </si>
  <si>
    <t>六月</t>
  </si>
  <si>
    <t>五月</t>
  </si>
  <si>
    <t>四月</t>
  </si>
  <si>
    <t>三月</t>
  </si>
  <si>
    <t>二月</t>
  </si>
  <si>
    <t>一月</t>
  </si>
  <si>
    <t>朝阳区</t>
  </si>
  <si>
    <t>面积</t>
  </si>
  <si>
    <t>楼层</t>
  </si>
  <si>
    <t>行业主管部门（北京市房地产市场管理事务中心）监测数据</t>
  </si>
  <si>
    <t>估价机构市场调研数据</t>
  </si>
  <si>
    <t>2023年1季度</t>
  </si>
  <si>
    <t>2023年2季度</t>
  </si>
  <si>
    <t>待估</t>
  </si>
  <si>
    <r>
      <rPr>
        <sz val="12"/>
        <color theme="1"/>
        <rFont val="仿宋_GB2312"/>
        <family val="3"/>
        <charset val="134"/>
      </rPr>
      <t>小区名称</t>
    </r>
  </si>
  <si>
    <r>
      <rPr>
        <sz val="12"/>
        <color theme="1"/>
        <rFont val="仿宋_GB2312"/>
        <family val="3"/>
        <charset val="134"/>
      </rPr>
      <t>户型</t>
    </r>
  </si>
  <si>
    <r>
      <rPr>
        <sz val="12"/>
        <color theme="1"/>
        <rFont val="仿宋_GB2312"/>
        <family val="3"/>
        <charset val="134"/>
      </rPr>
      <t>朝向</t>
    </r>
  </si>
  <si>
    <r>
      <rPr>
        <sz val="12"/>
        <color theme="1"/>
        <rFont val="仿宋_GB2312"/>
        <family val="3"/>
        <charset val="134"/>
      </rPr>
      <t>面积</t>
    </r>
  </si>
  <si>
    <r>
      <rPr>
        <sz val="12"/>
        <color theme="1"/>
        <rFont val="仿宋_GB2312"/>
        <family val="3"/>
        <charset val="134"/>
      </rPr>
      <t>装修</t>
    </r>
  </si>
  <si>
    <r>
      <rPr>
        <sz val="12"/>
        <color theme="1"/>
        <rFont val="仿宋_GB2312"/>
        <family val="3"/>
        <charset val="134"/>
      </rPr>
      <t>套数</t>
    </r>
  </si>
  <si>
    <r>
      <rPr>
        <sz val="12"/>
        <color theme="1"/>
        <rFont val="仿宋_GB2312"/>
        <family val="3"/>
        <charset val="134"/>
      </rPr>
      <t>房源表面积</t>
    </r>
  </si>
  <si>
    <r>
      <rPr>
        <sz val="12"/>
        <color theme="1"/>
        <rFont val="仿宋_GB2312"/>
        <family val="3"/>
        <charset val="134"/>
      </rPr>
      <t>不含物业费、取暖费</t>
    </r>
  </si>
  <si>
    <r>
      <rPr>
        <sz val="12"/>
        <color theme="1"/>
        <rFont val="仿宋_GB2312"/>
        <family val="3"/>
        <charset val="134"/>
      </rPr>
      <t>物业费</t>
    </r>
  </si>
  <si>
    <r>
      <rPr>
        <sz val="12"/>
        <color theme="1"/>
        <rFont val="仿宋_GB2312"/>
        <family val="3"/>
        <charset val="134"/>
      </rPr>
      <t>取暖费</t>
    </r>
  </si>
  <si>
    <r>
      <rPr>
        <sz val="12"/>
        <color theme="1"/>
        <rFont val="仿宋_GB2312"/>
        <family val="3"/>
        <charset val="134"/>
      </rPr>
      <t>含物业费、取暖费</t>
    </r>
  </si>
  <si>
    <r>
      <rPr>
        <sz val="11"/>
        <color indexed="8"/>
        <rFont val="仿宋_GB2312"/>
        <family val="3"/>
        <charset val="134"/>
      </rPr>
      <t>区域状况</t>
    </r>
  </si>
  <si>
    <t>周边有南海家园、亦庄金茂悦、北京城建海梓府、亦城亦景家园、博客雅苑等居住小区，居住小区规模较大，入住率较高，综合评价居住区成熟度较好。</t>
  </si>
  <si>
    <r>
      <rPr>
        <sz val="12"/>
        <color theme="1"/>
        <rFont val="Arial"/>
        <family val="2"/>
      </rPr>
      <t>X17</t>
    </r>
    <r>
      <rPr>
        <sz val="12"/>
        <color theme="1"/>
        <rFont val="宋体"/>
        <family val="3"/>
        <charset val="134"/>
      </rPr>
      <t>亦城茗苑</t>
    </r>
  </si>
  <si>
    <r>
      <rPr>
        <sz val="12"/>
        <color theme="1"/>
        <rFont val="仿宋_GB2312"/>
        <family val="3"/>
        <charset val="134"/>
      </rPr>
      <t>普通装修</t>
    </r>
  </si>
  <si>
    <t>紧邻城市次干道——泰河二街，距南六环路约2.1公里，路网密集度较好；周边有公交车站（鹿海园五里东门），停靠线路有578路、580路、兴48路、兴49路、兴59路、专183路、专187路等十余条公交线路，距离地铁亦庄T1线（九号村站）约700米，道路通达度较好，综合评价交通便捷度较好。</t>
  </si>
  <si>
    <t>燕谷嘉苑紧邻城市次干道——平谷大街、附近有平谷客运总站、汽配城，停靠线路有平13路、平22路、平42路、平57路等，周边段道路情况良好，道路通达度较好，综合评价交通便捷度较好。</t>
  </si>
  <si>
    <t>洳苑嘉园紧邻城市支路——平谷体育中心西路、洳河西路，附近有公交车站旭辉小区，停靠线路有平19路、平37路、平46路等，周边段道路情况一般，道路通达度一般，综合评价交通便捷度一般。</t>
  </si>
  <si>
    <t>悦洳汇紧邻城市支路——平谷体育中心西路、洳河西路，附近有公交车站悦洳汇西门，停靠线路有平6路、平19路、平46路等，周边段道路情况一般，道路通达度一般，综合评价交通便捷度一般。</t>
  </si>
  <si>
    <r>
      <rPr>
        <sz val="12"/>
        <color theme="1"/>
        <rFont val="Arial"/>
        <family val="2"/>
      </rPr>
      <t>X31</t>
    </r>
    <r>
      <rPr>
        <sz val="12"/>
        <color theme="1"/>
        <rFont val="宋体"/>
        <family val="3"/>
        <charset val="134"/>
      </rPr>
      <t>博客雅苑</t>
    </r>
  </si>
  <si>
    <t>燕谷嘉苑位于平谷新城区域，周边商业设施以小区配套为主，且数量一般，综合评价商业设施一般。</t>
  </si>
  <si>
    <t>洳苑嘉园位于平谷新城区域，周边商业设施以小区配套为主，且数量很少，综合评价商业设施较差。</t>
  </si>
  <si>
    <t>悦洳汇位于平谷新城区域，周边商业设施以小区配套为主，且数量很少，综合评价商业设施较差。</t>
  </si>
  <si>
    <t>周边有南海子公园、亦庄新城滨河公园、凉水河、体育公园等，周边无高等教育学校或博物馆等人文景观，综合评价环境状况一般。</t>
  </si>
  <si>
    <t>燕谷嘉苑北侧临近人民公园、平谷湿地公园、东侧临近洳河，周边无高等教育学校或博物馆等人文景观，综合评价环境状况较好。</t>
  </si>
  <si>
    <t>洳苑嘉园北侧临近人民公园、平谷湿地公园、东侧临近洳河，周边无高等教育学校或博物馆等人文景观，综合评价环境状况较好。</t>
  </si>
  <si>
    <t>悦洳汇北侧临近人民公园、平谷湿地公园、东侧临近洳河，周边无高等教育学校或博物馆等人文景观，综合评价环境状况较好。</t>
  </si>
  <si>
    <t>周边2公里范围内有北京农村商业银行、中国建设银行等金融机构；北京瑞海喜盛超市、物美超市等商服设施；周边有中芯学校、亦庄实验中学、亦庄实验小校、亦庄第二中心小学等教育机构；有北京中医药大学东方医院等医疗机构设施。公共配套设施较齐全</t>
  </si>
  <si>
    <t>燕谷嘉苑所在区域周边2公里范围内有建设银行、邮政储蓄银行、农商银行等金融机构；香溢万卷生活超市等商服设施；周边有平谷区第五中学（高中部）、平谷区精英未来学校等教育机构；有平谷区医院、京谷友好医院等医疗机构设施。公共配套设施较齐全。</t>
  </si>
  <si>
    <t>洳苑嘉园所在区域周边2公里范围内有建设银行、邮政储蓄银行、兴业银行等金融机构；世纪华联超市等商服设施；周边有北京第一师范学校附属小学（平谷分校）、北京第二实验小学(平谷分校)等教育机构；有北城子村卫生室等医疗机构设施。公共配套设施一般。</t>
  </si>
  <si>
    <t>悦洳汇所在区域周边2公里范围内有建设银行、邮政储蓄银行、兴业银行等金融机构；世纪华联超市等商服设施；周边有北京第一师范学校附属小学（平谷分校）、北京第二实验小学(平谷分校)等教育机构；有北城子村卫生室等医疗机构设施。公共配套设施一般。</t>
  </si>
  <si>
    <r>
      <rPr>
        <sz val="11"/>
        <color indexed="8"/>
        <rFont val="仿宋_GB2312"/>
        <family val="3"/>
        <charset val="134"/>
      </rPr>
      <t>实物状况</t>
    </r>
  </si>
  <si>
    <r>
      <rPr>
        <sz val="10"/>
        <rFont val="仿宋_GB2312"/>
        <family val="3"/>
        <charset val="134"/>
      </rPr>
      <t>绿化率约为</t>
    </r>
    <r>
      <rPr>
        <sz val="10"/>
        <rFont val="Arial"/>
        <family val="2"/>
      </rPr>
      <t>35%</t>
    </r>
    <r>
      <rPr>
        <sz val="10"/>
        <rFont val="仿宋_GB2312"/>
        <family val="3"/>
        <charset val="134"/>
      </rPr>
      <t>，好</t>
    </r>
  </si>
  <si>
    <t>配备管理人员，数量充足，居住管理较好</t>
  </si>
  <si>
    <t>主力户型为二居室，住宅套型较好</t>
  </si>
  <si>
    <t>主力户型为开间，住宅套型较好</t>
  </si>
  <si>
    <t>朝向较好，能保证较长时间的采光，通风较好，综合分析朝向、采光、通风状况较好</t>
  </si>
  <si>
    <t>朝向一般，能保证较长时间的采光，通风较好，综合分析朝向、采光、通风状况一般</t>
  </si>
  <si>
    <t>该小区装修为普通装修，公共部分装修效果较好，与居住功能相适用，一般</t>
  </si>
  <si>
    <t>厨房卫生间配备家具家电，程度较新；功能正常，质量有保证，一般</t>
  </si>
  <si>
    <t>东</t>
  </si>
  <si>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</si>
  <si>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</si>
  <si>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</si>
  <si>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</si>
  <si>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</si>
  <si>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</si>
  <si>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</si>
  <si>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</si>
  <si>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</si>
  <si>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</si>
  <si>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</si>
  <si>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</si>
  <si>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</si>
  <si>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</si>
  <si>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</si>
  <si>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</si>
  <si>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</si>
  <si>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</si>
  <si>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</si>
  <si>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</si>
  <si>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</si>
  <si>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</si>
  <si>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</si>
  <si>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</si>
  <si>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</si>
  <si>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</si>
  <si>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</si>
  <si>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</si>
  <si>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</si>
  <si>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用途</t>
    <phoneticPr fontId="30" type="noConversion"/>
  </si>
  <si>
    <t>总建筑面积</t>
    <phoneticPr fontId="30" type="noConversion"/>
  </si>
  <si>
    <t>坐落</t>
    <phoneticPr fontId="30" type="noConversion"/>
  </si>
  <si>
    <t>权利性质</t>
    <phoneticPr fontId="30" type="noConversion"/>
  </si>
  <si>
    <t>面积</t>
    <phoneticPr fontId="30" type="noConversion"/>
  </si>
  <si>
    <t>好</t>
    <phoneticPr fontId="30" type="noConversion"/>
  </si>
  <si>
    <t>较好</t>
    <phoneticPr fontId="30" type="noConversion"/>
  </si>
  <si>
    <t>一般</t>
    <phoneticPr fontId="30" type="noConversion"/>
  </si>
  <si>
    <t>较差</t>
    <phoneticPr fontId="30" type="noConversion"/>
  </si>
  <si>
    <t>差</t>
    <phoneticPr fontId="30" type="noConversion"/>
  </si>
  <si>
    <t>南</t>
    <phoneticPr fontId="30" type="noConversion"/>
  </si>
  <si>
    <t>南北</t>
    <phoneticPr fontId="30" type="noConversion"/>
  </si>
  <si>
    <t>配备家具、家电；使用品牌家具、家电；功能正常，质量有保证，较好</t>
    <phoneticPr fontId="30" type="noConversion"/>
  </si>
  <si>
    <t>取得方式</t>
    <phoneticPr fontId="30" type="noConversion"/>
  </si>
  <si>
    <t>出让</t>
    <phoneticPr fontId="30" type="noConversion"/>
  </si>
  <si>
    <t>居住</t>
    <phoneticPr fontId="30" type="noConversion"/>
  </si>
  <si>
    <t>土地使用年限</t>
    <phoneticPr fontId="30" type="noConversion"/>
  </si>
  <si>
    <t>2010年12月13日至2080年12月12日</t>
    <phoneticPr fontId="30" type="noConversion"/>
  </si>
  <si>
    <t>房山区房山线理工大学站东侧，良乡东路北侧</t>
    <phoneticPr fontId="30" type="noConversion"/>
  </si>
  <si>
    <t>地上建筑面积</t>
    <phoneticPr fontId="30" type="noConversion"/>
  </si>
  <si>
    <t>套数</t>
    <phoneticPr fontId="30" type="noConversion"/>
  </si>
  <si>
    <t>京（2017）房不动产权第0053282号</t>
    <phoneticPr fontId="30" type="noConversion"/>
  </si>
  <si>
    <t>房山区阜盛东街58号院2号楼</t>
    <phoneticPr fontId="30" type="noConversion"/>
  </si>
  <si>
    <t>使用期限</t>
    <phoneticPr fontId="30" type="noConversion"/>
  </si>
  <si>
    <t>城镇住宅用地</t>
    <phoneticPr fontId="30" type="noConversion"/>
  </si>
  <si>
    <t>共有宗地面积</t>
    <phoneticPr fontId="30" type="noConversion"/>
  </si>
  <si>
    <t>房屋建筑面积</t>
    <phoneticPr fontId="30" type="noConversion"/>
  </si>
  <si>
    <t>房山朗悦嘉园2号楼</t>
  </si>
  <si>
    <t>房山朗悦嘉园4号楼</t>
  </si>
  <si>
    <t>京（2017）房不动产权第0053281号</t>
    <phoneticPr fontId="30" type="noConversion"/>
  </si>
  <si>
    <t>房山区阜盛东街58号院4号楼</t>
    <phoneticPr fontId="30" type="noConversion"/>
  </si>
  <si>
    <t>楼号</t>
  </si>
  <si>
    <t>单元</t>
  </si>
  <si>
    <t>房间号</t>
  </si>
  <si>
    <t>面积
（㎡）</t>
  </si>
  <si>
    <t>公租租金标准</t>
  </si>
  <si>
    <t>市场租金标准</t>
  </si>
  <si>
    <t>承租状态</t>
  </si>
  <si>
    <t>朗悦嘉园</t>
  </si>
  <si>
    <t>02</t>
  </si>
  <si>
    <t>0101</t>
  </si>
  <si>
    <t>E</t>
  </si>
  <si>
    <t>小</t>
  </si>
  <si>
    <t>已租</t>
  </si>
  <si>
    <t>0102</t>
  </si>
  <si>
    <t>B</t>
  </si>
  <si>
    <t>大</t>
  </si>
  <si>
    <t>0103</t>
  </si>
  <si>
    <t>F</t>
  </si>
  <si>
    <t>0104</t>
  </si>
  <si>
    <t>0105</t>
  </si>
  <si>
    <t>0106</t>
  </si>
  <si>
    <t>0107</t>
  </si>
  <si>
    <t>0108</t>
  </si>
  <si>
    <t>0109</t>
  </si>
  <si>
    <t>办公</t>
  </si>
  <si>
    <t>0110</t>
  </si>
  <si>
    <t>A</t>
  </si>
  <si>
    <t>中</t>
  </si>
  <si>
    <t>0111</t>
  </si>
  <si>
    <t>空置</t>
  </si>
  <si>
    <t>0113</t>
  </si>
  <si>
    <t>C</t>
  </si>
  <si>
    <t>0114</t>
  </si>
  <si>
    <t>0115</t>
  </si>
  <si>
    <t>0116</t>
  </si>
  <si>
    <t>0117</t>
  </si>
  <si>
    <t>0118</t>
  </si>
  <si>
    <t>0120</t>
  </si>
  <si>
    <t>0201</t>
  </si>
  <si>
    <t>0202</t>
  </si>
  <si>
    <t>0203</t>
  </si>
  <si>
    <t>0204</t>
  </si>
  <si>
    <t>0205</t>
  </si>
  <si>
    <t>0206</t>
  </si>
  <si>
    <t>0207</t>
  </si>
  <si>
    <t>0208</t>
  </si>
  <si>
    <t>0209</t>
  </si>
  <si>
    <t>0210</t>
  </si>
  <si>
    <t>0211</t>
  </si>
  <si>
    <t>0212</t>
  </si>
  <si>
    <t>0213</t>
  </si>
  <si>
    <t>0214</t>
  </si>
  <si>
    <t>0215</t>
  </si>
  <si>
    <t>0216</t>
  </si>
  <si>
    <t>0217</t>
  </si>
  <si>
    <t>0218</t>
  </si>
  <si>
    <t>0220</t>
  </si>
  <si>
    <t>0301</t>
  </si>
  <si>
    <t>0302</t>
  </si>
  <si>
    <t>0303</t>
  </si>
  <si>
    <t>0304</t>
  </si>
  <si>
    <t>0305</t>
  </si>
  <si>
    <t>0306</t>
  </si>
  <si>
    <t>0307</t>
  </si>
  <si>
    <t>0308</t>
  </si>
  <si>
    <t>0309</t>
  </si>
  <si>
    <t>0310</t>
  </si>
  <si>
    <t>0311</t>
  </si>
  <si>
    <t>0312</t>
  </si>
  <si>
    <t>0313</t>
  </si>
  <si>
    <t>0314</t>
  </si>
  <si>
    <t>0315</t>
  </si>
  <si>
    <t>0316</t>
  </si>
  <si>
    <t>0317</t>
  </si>
  <si>
    <t>0318</t>
  </si>
  <si>
    <t>0320</t>
  </si>
  <si>
    <t>0401</t>
  </si>
  <si>
    <t>D</t>
  </si>
  <si>
    <t>东北</t>
  </si>
  <si>
    <t>0402</t>
  </si>
  <si>
    <t>0403</t>
  </si>
  <si>
    <t>0404</t>
  </si>
  <si>
    <t>0405</t>
  </si>
  <si>
    <t>0406</t>
  </si>
  <si>
    <t>0407</t>
  </si>
  <si>
    <t>0408</t>
  </si>
  <si>
    <t>0409</t>
  </si>
  <si>
    <t>0410</t>
  </si>
  <si>
    <t>0411</t>
  </si>
  <si>
    <t>0412</t>
  </si>
  <si>
    <t>0413</t>
  </si>
  <si>
    <t>0414</t>
  </si>
  <si>
    <t>0415</t>
  </si>
  <si>
    <t>0416</t>
  </si>
  <si>
    <t>0417</t>
  </si>
  <si>
    <t>0418</t>
  </si>
  <si>
    <t>0419</t>
  </si>
  <si>
    <t>0420</t>
  </si>
  <si>
    <t>0421</t>
  </si>
  <si>
    <t>0422</t>
  </si>
  <si>
    <t>0424</t>
  </si>
  <si>
    <t>0501</t>
  </si>
  <si>
    <t>0502</t>
  </si>
  <si>
    <t>0503</t>
  </si>
  <si>
    <t>0504</t>
  </si>
  <si>
    <t>0505</t>
  </si>
  <si>
    <t>0506</t>
  </si>
  <si>
    <t>0507</t>
  </si>
  <si>
    <t>0508</t>
  </si>
  <si>
    <t>0509</t>
  </si>
  <si>
    <t>0510</t>
  </si>
  <si>
    <t>0511</t>
  </si>
  <si>
    <t>0512</t>
  </si>
  <si>
    <t>0513</t>
  </si>
  <si>
    <t>0514</t>
  </si>
  <si>
    <t>0515</t>
  </si>
  <si>
    <t>0516</t>
  </si>
  <si>
    <t>0517</t>
  </si>
  <si>
    <t>0518</t>
  </si>
  <si>
    <t>0519</t>
  </si>
  <si>
    <t>0520</t>
  </si>
  <si>
    <t>0521</t>
  </si>
  <si>
    <t>0522</t>
  </si>
  <si>
    <t>0523</t>
  </si>
  <si>
    <t>0524</t>
  </si>
  <si>
    <t>0601</t>
  </si>
  <si>
    <t>0602</t>
  </si>
  <si>
    <t>0603</t>
  </si>
  <si>
    <t>0604</t>
  </si>
  <si>
    <t>0605</t>
  </si>
  <si>
    <t>0606</t>
  </si>
  <si>
    <t>0607</t>
  </si>
  <si>
    <t>0608</t>
  </si>
  <si>
    <t>0609</t>
  </si>
  <si>
    <t>0610</t>
  </si>
  <si>
    <t>0611</t>
  </si>
  <si>
    <t>0612</t>
  </si>
  <si>
    <t>0613</t>
  </si>
  <si>
    <t>0614</t>
  </si>
  <si>
    <t>0615</t>
  </si>
  <si>
    <t>0616</t>
  </si>
  <si>
    <t>0617</t>
  </si>
  <si>
    <t>0618</t>
  </si>
  <si>
    <t>0619</t>
  </si>
  <si>
    <t>0620</t>
  </si>
  <si>
    <t>0621</t>
  </si>
  <si>
    <t>0622</t>
  </si>
  <si>
    <t>0623</t>
  </si>
  <si>
    <t>0624</t>
  </si>
  <si>
    <t>0701</t>
  </si>
  <si>
    <t>0702</t>
  </si>
  <si>
    <t>0703</t>
  </si>
  <si>
    <t>0705</t>
  </si>
  <si>
    <t>0706</t>
  </si>
  <si>
    <t>0707</t>
  </si>
  <si>
    <t>0708</t>
  </si>
  <si>
    <t>0709</t>
  </si>
  <si>
    <t>0710</t>
  </si>
  <si>
    <t>0711</t>
  </si>
  <si>
    <t>0712</t>
  </si>
  <si>
    <t>0713</t>
  </si>
  <si>
    <t>0714</t>
  </si>
  <si>
    <t>0715</t>
  </si>
  <si>
    <t>0716</t>
  </si>
  <si>
    <t>0717</t>
  </si>
  <si>
    <t>0718</t>
  </si>
  <si>
    <t>0719</t>
  </si>
  <si>
    <t>0720</t>
  </si>
  <si>
    <t>0721</t>
  </si>
  <si>
    <t>0722</t>
  </si>
  <si>
    <t>0723</t>
  </si>
  <si>
    <t>0724</t>
  </si>
  <si>
    <t>0801</t>
  </si>
  <si>
    <t>0802</t>
  </si>
  <si>
    <t>0803</t>
  </si>
  <si>
    <t>0804</t>
  </si>
  <si>
    <t>0805</t>
  </si>
  <si>
    <t>0806</t>
  </si>
  <si>
    <t>0807</t>
  </si>
  <si>
    <t>0808</t>
  </si>
  <si>
    <t>0809</t>
  </si>
  <si>
    <t>0810</t>
  </si>
  <si>
    <t>0811</t>
  </si>
  <si>
    <t>0812</t>
  </si>
  <si>
    <t>0813</t>
  </si>
  <si>
    <t>0814</t>
  </si>
  <si>
    <t>0815</t>
  </si>
  <si>
    <t>0816</t>
  </si>
  <si>
    <t>0817</t>
  </si>
  <si>
    <t>0818</t>
  </si>
  <si>
    <t>0819</t>
  </si>
  <si>
    <t>0820</t>
  </si>
  <si>
    <t>0821</t>
  </si>
  <si>
    <t>0822</t>
  </si>
  <si>
    <t>0823</t>
  </si>
  <si>
    <t>0824</t>
  </si>
  <si>
    <t>0901</t>
  </si>
  <si>
    <t>0902</t>
  </si>
  <si>
    <t>0903</t>
  </si>
  <si>
    <t>0904</t>
  </si>
  <si>
    <t>0905</t>
  </si>
  <si>
    <t>0906</t>
  </si>
  <si>
    <t>0907</t>
  </si>
  <si>
    <t>0908</t>
  </si>
  <si>
    <t>0909</t>
  </si>
  <si>
    <t>0910</t>
  </si>
  <si>
    <t>0911</t>
  </si>
  <si>
    <t>0912</t>
  </si>
  <si>
    <t>0913</t>
  </si>
  <si>
    <t>0914</t>
  </si>
  <si>
    <t>0915</t>
  </si>
  <si>
    <t>0916</t>
  </si>
  <si>
    <t>0917</t>
  </si>
  <si>
    <t>0918</t>
  </si>
  <si>
    <t>0919</t>
  </si>
  <si>
    <t>0920</t>
  </si>
  <si>
    <t>0921</t>
  </si>
  <si>
    <t>0922</t>
  </si>
  <si>
    <t>0923</t>
  </si>
  <si>
    <t>0924</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</si>
  <si>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</si>
  <si>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</si>
  <si>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</si>
  <si>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</si>
  <si>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</si>
  <si>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</si>
  <si>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</si>
  <si>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</si>
  <si>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</si>
  <si>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</si>
  <si>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</si>
  <si>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</si>
  <si>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</si>
  <si>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</si>
  <si>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</si>
  <si>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</si>
  <si>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</si>
  <si>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</si>
  <si>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</si>
  <si>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</si>
  <si>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</si>
  <si>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</si>
  <si>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</si>
  <si>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</si>
  <si>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</si>
  <si>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</si>
  <si>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</si>
  <si>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</si>
  <si>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</si>
  <si>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</si>
  <si>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</si>
  <si>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</si>
  <si>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</si>
  <si>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</si>
  <si>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</si>
  <si>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</si>
  <si>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</si>
  <si>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</si>
  <si>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</si>
  <si>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</si>
  <si>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</si>
  <si>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</si>
  <si>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</si>
  <si>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</si>
  <si>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</si>
  <si>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</si>
  <si>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</si>
  <si>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</si>
  <si>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</si>
  <si>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</si>
  <si>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</si>
  <si>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</si>
  <si>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</si>
  <si>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</si>
  <si>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</si>
  <si>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</si>
  <si>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</si>
  <si>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</si>
  <si>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</si>
  <si>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</si>
  <si>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</si>
  <si>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</si>
  <si>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</si>
  <si>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</si>
  <si>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</si>
  <si>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</si>
  <si>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</si>
  <si>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</si>
  <si>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</si>
  <si>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</si>
  <si>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</si>
  <si>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</si>
  <si>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</si>
  <si>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</si>
  <si>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</si>
  <si>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</si>
  <si>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</si>
  <si>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</si>
  <si>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</si>
  <si>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</si>
  <si>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</si>
  <si>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</si>
  <si>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</si>
  <si>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</si>
  <si>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</si>
  <si>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</si>
  <si>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</si>
  <si>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</si>
  <si>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</si>
  <si>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</si>
  <si>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</si>
  <si>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</si>
  <si>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</si>
  <si>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</si>
  <si>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1401</t>
  </si>
  <si>
    <t>1402</t>
  </si>
  <si>
    <t>1403</t>
  </si>
  <si>
    <t>1404</t>
  </si>
  <si>
    <t>1405</t>
  </si>
  <si>
    <t>1406</t>
  </si>
  <si>
    <t>1407</t>
  </si>
  <si>
    <t>1408</t>
  </si>
  <si>
    <t>1409</t>
  </si>
  <si>
    <t>1410</t>
  </si>
  <si>
    <t>1411</t>
  </si>
  <si>
    <t>1412</t>
  </si>
  <si>
    <t>1413</t>
  </si>
  <si>
    <t>1414</t>
  </si>
  <si>
    <t>1415</t>
  </si>
  <si>
    <t>1416</t>
  </si>
  <si>
    <t>1417</t>
  </si>
  <si>
    <t>1418</t>
  </si>
  <si>
    <t>1501</t>
  </si>
  <si>
    <t>1502</t>
  </si>
  <si>
    <t>1503</t>
  </si>
  <si>
    <t>1504</t>
  </si>
  <si>
    <t>1505</t>
  </si>
  <si>
    <t>1506</t>
  </si>
  <si>
    <t>1507</t>
  </si>
  <si>
    <t>1508</t>
  </si>
  <si>
    <t>1509</t>
  </si>
  <si>
    <t>1510</t>
  </si>
  <si>
    <t>1511</t>
  </si>
  <si>
    <t>1512</t>
  </si>
  <si>
    <t>1513</t>
  </si>
  <si>
    <t>1514</t>
  </si>
  <si>
    <t>1515</t>
  </si>
  <si>
    <t>1516</t>
  </si>
  <si>
    <t>1517</t>
  </si>
  <si>
    <t>1518</t>
  </si>
  <si>
    <t>1601</t>
  </si>
  <si>
    <t>1602</t>
  </si>
  <si>
    <t>1603</t>
  </si>
  <si>
    <t>1604</t>
  </si>
  <si>
    <t>1605</t>
  </si>
  <si>
    <t>1606</t>
  </si>
  <si>
    <t>1607</t>
  </si>
  <si>
    <t>1608</t>
  </si>
  <si>
    <t>1609</t>
  </si>
  <si>
    <t>1610</t>
  </si>
  <si>
    <t>1611</t>
  </si>
  <si>
    <t>1612</t>
  </si>
  <si>
    <t>1613</t>
  </si>
  <si>
    <t>1614</t>
  </si>
  <si>
    <t>1615</t>
  </si>
  <si>
    <t>1616</t>
  </si>
  <si>
    <t>1617</t>
  </si>
  <si>
    <t>1618</t>
  </si>
  <si>
    <t>G</t>
  </si>
  <si>
    <t>H</t>
  </si>
  <si>
    <t>04</t>
  </si>
  <si>
    <t>0704</t>
  </si>
  <si>
    <t>套型</t>
    <phoneticPr fontId="30" type="noConversion"/>
  </si>
  <si>
    <t>东</t>
    <phoneticPr fontId="30" type="noConversion"/>
  </si>
  <si>
    <t>东北</t>
    <phoneticPr fontId="30" type="noConversion"/>
  </si>
  <si>
    <t>东南</t>
    <phoneticPr fontId="30" type="noConversion"/>
  </si>
  <si>
    <t>西</t>
    <phoneticPr fontId="30" type="noConversion"/>
  </si>
  <si>
    <t>西北</t>
    <phoneticPr fontId="30" type="noConversion"/>
  </si>
  <si>
    <t>西南</t>
    <phoneticPr fontId="30" type="noConversion"/>
  </si>
  <si>
    <t>百分比</t>
    <phoneticPr fontId="30" type="noConversion"/>
  </si>
  <si>
    <t>户型</t>
    <phoneticPr fontId="30" type="noConversion"/>
  </si>
  <si>
    <t>A</t>
    <phoneticPr fontId="30" type="noConversion"/>
  </si>
  <si>
    <t>B</t>
    <phoneticPr fontId="30" type="noConversion"/>
  </si>
  <si>
    <t>C</t>
    <phoneticPr fontId="30" type="noConversion"/>
  </si>
  <si>
    <t>D</t>
    <phoneticPr fontId="30" type="noConversion"/>
  </si>
  <si>
    <t>E</t>
    <phoneticPr fontId="30" type="noConversion"/>
  </si>
  <si>
    <t>F</t>
    <phoneticPr fontId="30" type="noConversion"/>
  </si>
  <si>
    <t>G</t>
    <phoneticPr fontId="30" type="noConversion"/>
  </si>
  <si>
    <t>H</t>
    <phoneticPr fontId="30" type="noConversion"/>
  </si>
  <si>
    <t>二居</t>
    <phoneticPr fontId="30" type="noConversion"/>
  </si>
  <si>
    <t>一居</t>
    <phoneticPr fontId="30" type="noConversion"/>
  </si>
  <si>
    <t>零居</t>
    <phoneticPr fontId="30" type="noConversion"/>
  </si>
  <si>
    <t>朝向</t>
    <phoneticPr fontId="30" type="noConversion"/>
  </si>
  <si>
    <t>居室</t>
    <phoneticPr fontId="30" type="noConversion"/>
  </si>
  <si>
    <t>标准房</t>
  </si>
  <si>
    <t>中楼层</t>
  </si>
  <si>
    <t>普通装修</t>
  </si>
  <si>
    <t>不配备家具、家电</t>
  </si>
  <si>
    <t>84.00㎡</t>
    <phoneticPr fontId="30" type="noConversion"/>
  </si>
  <si>
    <t>合计</t>
    <phoneticPr fontId="30" type="noConversion"/>
  </si>
  <si>
    <t>平米租金(元/㎡·月)</t>
  </si>
  <si>
    <t>万科中央城&lt;长阳&lt;房山区</t>
  </si>
  <si>
    <t>中海寰宇视界&lt;世界公园、宛平&lt;丰台区</t>
  </si>
  <si>
    <t>--</t>
  </si>
  <si>
    <t>房山超级蜂巢&lt;良乡&lt;房山区</t>
  </si>
  <si>
    <t>天资陸号院&lt;长阳&lt;房山区</t>
  </si>
  <si>
    <t>远洋新仕界&lt;长阳&lt;房山区</t>
  </si>
  <si>
    <t>首开·熙悦观湖&lt;青龙湖&lt;房山区</t>
  </si>
  <si>
    <t>韩建青春誌&lt;长阳&lt;房山区</t>
  </si>
  <si>
    <t>合景领峰&lt;长阳&lt;房山区</t>
  </si>
  <si>
    <t>康泽佳苑&lt;长阳&lt;房山区</t>
  </si>
  <si>
    <t>首开熙悦山澜庭&lt;长阳&lt;房山区</t>
  </si>
  <si>
    <t>中粮·京西祥云&lt;世界公园、宛平&lt;丰台区</t>
  </si>
  <si>
    <t>蓝爵公馆&lt;良乡&lt;房山区</t>
  </si>
  <si>
    <t>徜徉嘉园6号院&lt;长阳&lt;房山区</t>
  </si>
  <si>
    <t>五和万科长阳天地&lt;长阳&lt;房山区</t>
  </si>
  <si>
    <t>芭蕾雨悦都&lt;长阳&lt;房山区</t>
  </si>
  <si>
    <t>徜徉嘉园8号院&lt;长阳&lt;房山区</t>
  </si>
  <si>
    <t>紫云家园&lt;长阳&lt;房山区</t>
  </si>
  <si>
    <t>金地朗悦&lt;长阳&lt;房山区</t>
  </si>
  <si>
    <t>广阳郡九号&lt;长阳&lt;房山区</t>
  </si>
  <si>
    <t>长阳半岛&lt;长阳&lt;房山区</t>
  </si>
  <si>
    <t>首开熙悦汇&lt;长阳&lt;房山区</t>
  </si>
  <si>
    <t>首创紫悦台&lt;长阳&lt;房山区</t>
  </si>
  <si>
    <t>金域公园&lt;长阳&lt;房山区</t>
  </si>
  <si>
    <t>金隅·糖+&lt;长阳&lt;房山区</t>
  </si>
  <si>
    <t>首开熙悦睿府书香&lt;长阳&lt;房山区</t>
  </si>
  <si>
    <t>金地·大湖风华&lt;青龙湖&lt;房山区</t>
  </si>
  <si>
    <t>稻田回迁楼&lt;世界公园、宛平&lt;丰台区</t>
  </si>
  <si>
    <t>首开熙悦山&lt;长阳&lt;房山区</t>
  </si>
  <si>
    <t>长景新园&lt;世界公园、宛平&lt;丰台区</t>
  </si>
  <si>
    <t>金域缇香&lt;世界公园、宛平&lt;丰台区</t>
  </si>
  <si>
    <t>徜徉嘉园5号院&lt;长阳&lt;房山区</t>
  </si>
  <si>
    <t>清雅小区&lt;长阳&lt;房山区</t>
  </si>
  <si>
    <t>首创新悦都&lt;长阳&lt;房山区</t>
  </si>
  <si>
    <t>建邦华庭&lt;长阳&lt;房山区</t>
  </si>
  <si>
    <t>原香小镇二区&lt;长阳&lt;房山区</t>
  </si>
  <si>
    <t>长阳国际城&lt;长阳&lt;房山区</t>
  </si>
  <si>
    <t>北京城建胜茂傲山&lt;良乡&lt;房山区</t>
  </si>
  <si>
    <t>军留庄小区&lt;长阳&lt;房山区</t>
  </si>
  <si>
    <t>蓝光星华海悦城&lt;良乡&lt;房山区</t>
  </si>
  <si>
    <t>中建·京西印玥&lt;长阳&lt;房山区</t>
  </si>
  <si>
    <t>中国铁建国际花园&lt;长阳&lt;房山区</t>
  </si>
  <si>
    <t>邑上公馆&lt;长阳&lt;房山区</t>
  </si>
  <si>
    <t>金隅畅和园&lt;长阳&lt;房山区</t>
  </si>
  <si>
    <t>拱辰大街小区&lt;长阳&lt;房山区</t>
  </si>
  <si>
    <t>大宁山庄&lt;世界公园、宛平&lt;丰台区</t>
  </si>
  <si>
    <t>西悦雅居&lt;长阳&lt;房山区</t>
  </si>
  <si>
    <t>智汇雅苑&lt;长阳&lt;房山区</t>
  </si>
  <si>
    <t>北京城建广悦居&lt;长阳&lt;房山区</t>
  </si>
  <si>
    <t>五矿·名品&lt;长阳&lt;房山区</t>
  </si>
  <si>
    <t>长阳光和作用&lt;世界公园、宛平&lt;丰台区</t>
  </si>
  <si>
    <t>西悦欣居&lt;长阳&lt;房山区</t>
  </si>
  <si>
    <t>北京华发·中央公园&lt;长阳&lt;房山区</t>
  </si>
  <si>
    <t>广阳城新区&lt;长阳&lt;房山区</t>
  </si>
  <si>
    <t>原香小镇一区&lt;长阳&lt;房山区</t>
  </si>
  <si>
    <t>修造厂八区&lt;长阳&lt;房山区</t>
  </si>
  <si>
    <t>翠林漫步&lt;长阳&lt;房山区</t>
  </si>
  <si>
    <t>体育场路26号院&lt;长阳&lt;房山区</t>
  </si>
  <si>
    <t>北关东路&lt;长阳&lt;房山区</t>
  </si>
  <si>
    <t>文化路小区&lt;长阳&lt;房山区</t>
  </si>
  <si>
    <t>天资华府&lt;长阳&lt;房山区</t>
  </si>
  <si>
    <t>天骄俊园&lt;长阳&lt;房山区</t>
  </si>
  <si>
    <t>天资璟庭&lt;长阳&lt;房山区</t>
  </si>
  <si>
    <t>绿地新都会国际花都&lt;长阳&lt;房山区</t>
  </si>
  <si>
    <t>昊天大街&lt;长阳&lt;房山区</t>
  </si>
  <si>
    <t>楸树家园&lt;良乡&lt;房山区</t>
  </si>
  <si>
    <t>长阳家园&lt;长阳&lt;房山区</t>
  </si>
  <si>
    <t>恒大·滨河左岸&lt;良乡&lt;房山区</t>
  </si>
  <si>
    <t>张家场新村&lt;长阳&lt;房山区</t>
  </si>
  <si>
    <t>明源北里&lt;长阳&lt;房山区</t>
  </si>
  <si>
    <t>天恒·水岸壹号&lt;良乡&lt;房山区</t>
  </si>
  <si>
    <t>禧悦首府&lt;长阳&lt;房山区</t>
  </si>
  <si>
    <t>阳光邑上&lt;长阳&lt;房山区</t>
  </si>
  <si>
    <t>宜春里&lt;良乡&lt;房山区</t>
  </si>
  <si>
    <t>瑞雪春堂&lt;良乡&lt;房山区</t>
  </si>
  <si>
    <t>修造厂四区&lt;长阳&lt;房山区</t>
  </si>
  <si>
    <t>修造厂六区&lt;长阳&lt;房山区</t>
  </si>
  <si>
    <t>鸿顺园东区&lt;长阳&lt;房山区</t>
  </si>
  <si>
    <t>加州水郡西区&lt;长阳&lt;房山区</t>
  </si>
  <si>
    <t>拱辰南大街&lt;长阳&lt;房山区</t>
  </si>
  <si>
    <t>宜居园&lt;世界公园、宛平&lt;丰台区</t>
  </si>
  <si>
    <t>昊天嘉园&lt;长阳&lt;房山区</t>
  </si>
  <si>
    <t>北潞馨家园&lt;良乡&lt;房山区</t>
  </si>
  <si>
    <t>海逸半岛&lt;良乡&lt;房山区</t>
  </si>
  <si>
    <t>西潞园小区&lt;良乡&lt;房山区</t>
  </si>
  <si>
    <t>伟业嘉园&lt;长阳&lt;房山区</t>
  </si>
  <si>
    <t>聪慧小区&lt;长阳&lt;房山区</t>
  </si>
  <si>
    <t>昊文温泉家园&lt;长阳&lt;房山区</t>
  </si>
  <si>
    <t>青年南路小区&lt;城关&lt;房山区</t>
  </si>
  <si>
    <t>绿城百合北区&lt;闫村&lt;房山区</t>
  </si>
  <si>
    <t>小西庄回迁楼&lt;长阳&lt;房山区</t>
  </si>
  <si>
    <t>碧波园温泉家园&lt;长阳&lt;房山区</t>
  </si>
  <si>
    <t>鸿顺园&lt;良乡&lt;房山区</t>
  </si>
  <si>
    <t>玉竹园一里&lt;长阳&lt;房山区</t>
  </si>
  <si>
    <t>加州水郡东区&lt;长阳&lt;房山区</t>
  </si>
  <si>
    <t>圣景苑&lt;良乡&lt;房山区</t>
  </si>
  <si>
    <t>良乡西路&lt;良乡&lt;房山区</t>
  </si>
  <si>
    <t>碧桂园小区C区&lt;长阳&lt;房山区</t>
  </si>
  <si>
    <t>区</t>
  </si>
  <si>
    <t>石景山区</t>
  </si>
  <si>
    <t>七星园</t>
  </si>
  <si>
    <t>六合园</t>
  </si>
  <si>
    <t>融景城</t>
  </si>
  <si>
    <t>拾景名苑</t>
  </si>
  <si>
    <t>石景嘉园</t>
  </si>
  <si>
    <t>西引力</t>
  </si>
  <si>
    <t>诗景长安</t>
  </si>
  <si>
    <t>重聚园</t>
  </si>
  <si>
    <t>丰台区</t>
  </si>
  <si>
    <t>瑞丽江畔</t>
  </si>
  <si>
    <t>怡海花园恒丰园</t>
  </si>
  <si>
    <t>鸿业兴园一区</t>
  </si>
  <si>
    <t>鸿业兴园二区</t>
  </si>
  <si>
    <t>南庭新苑南区</t>
  </si>
  <si>
    <t>南庭新苑北区</t>
  </si>
  <si>
    <t>亚林西居住区</t>
  </si>
  <si>
    <t>万润风景</t>
  </si>
  <si>
    <t>建欣苑一里</t>
  </si>
  <si>
    <t>建欣苑四里</t>
  </si>
  <si>
    <t>建欣苑三里</t>
  </si>
  <si>
    <t>建欣苑五里</t>
  </si>
  <si>
    <t>建欣苑二里</t>
  </si>
  <si>
    <t>建欣苑六里</t>
  </si>
  <si>
    <t>银地家园</t>
  </si>
  <si>
    <t>海淀区</t>
  </si>
  <si>
    <t>颐丰庄园</t>
  </si>
  <si>
    <t>冠城大通百旺府</t>
  </si>
  <si>
    <t>正源尚峰尚水</t>
  </si>
  <si>
    <t>香麓雅庭</t>
  </si>
  <si>
    <t>中国铁建环保嘉苑</t>
  </si>
  <si>
    <t>水岸温泉</t>
  </si>
  <si>
    <t>环山村</t>
  </si>
  <si>
    <t>友谊社区</t>
  </si>
  <si>
    <t>友谊嘉园一期</t>
  </si>
  <si>
    <t>友谊嘉园三期</t>
  </si>
  <si>
    <t>友谊嘉园二期</t>
  </si>
  <si>
    <t>大牛坊四期</t>
  </si>
  <si>
    <t>大牛坊三期</t>
  </si>
  <si>
    <t>大牛坊二期</t>
  </si>
  <si>
    <t>大牛坊</t>
  </si>
  <si>
    <t>万和嘉园一区</t>
  </si>
  <si>
    <t>唐家岭新城</t>
  </si>
  <si>
    <t>房山区</t>
  </si>
  <si>
    <t>京投万科新里程家园南区</t>
  </si>
  <si>
    <t>京投万科新里程家园北区</t>
  </si>
  <si>
    <t>首开熙悦睿府书香</t>
  </si>
  <si>
    <t>首创紫悦台</t>
  </si>
  <si>
    <t>世茂维拉</t>
  </si>
  <si>
    <t>世茂维拉左右间</t>
  </si>
  <si>
    <t>水碾屯东里</t>
  </si>
  <si>
    <t>水碾屯西里</t>
  </si>
  <si>
    <t>碧波园</t>
  </si>
  <si>
    <t>世华龙樾三期</t>
  </si>
  <si>
    <t>世华龙樾</t>
  </si>
  <si>
    <t>北京城建世华龙樾</t>
  </si>
  <si>
    <t>世华龙樾二期</t>
  </si>
  <si>
    <t>文晟家园</t>
  </si>
  <si>
    <t>育新花园</t>
  </si>
  <si>
    <t>美欣家园</t>
  </si>
  <si>
    <t>沁春家园</t>
  </si>
  <si>
    <t>燕清源</t>
  </si>
  <si>
    <t>福美苑</t>
  </si>
  <si>
    <t>悦秀园</t>
  </si>
  <si>
    <t>天鸿美域</t>
  </si>
  <si>
    <t>双林苑</t>
  </si>
  <si>
    <t>广安﹒康馨家园</t>
  </si>
  <si>
    <t>长安新城一区</t>
  </si>
  <si>
    <t>长安新城二区</t>
  </si>
  <si>
    <t>民岳家园三期</t>
  </si>
  <si>
    <t>民岳家园</t>
  </si>
  <si>
    <t>珠江峰景</t>
  </si>
  <si>
    <t>昌平区</t>
  </si>
  <si>
    <t>保利罗兰香谷</t>
  </si>
  <si>
    <t>保利紫荆香谷</t>
  </si>
  <si>
    <t>冠芳园</t>
  </si>
  <si>
    <t>领秀慧谷D区</t>
  </si>
  <si>
    <t>领秀慧谷D2区</t>
  </si>
  <si>
    <t>领秀慧谷C区</t>
  </si>
  <si>
    <t>领秀慧谷B区</t>
  </si>
  <si>
    <t>领秀慧谷A区</t>
  </si>
  <si>
    <t>北京城建畅悦居</t>
  </si>
  <si>
    <t>京投发展公园悦府</t>
  </si>
  <si>
    <t>首开国风美唐二期</t>
  </si>
  <si>
    <t>东亚上北中心</t>
  </si>
  <si>
    <t>瑞雪春堂</t>
  </si>
  <si>
    <t>加州水郡四期</t>
  </si>
  <si>
    <t>加州水郡三期</t>
  </si>
  <si>
    <t>加州水郡一期</t>
  </si>
  <si>
    <t>加州水郡金桥国际酒店</t>
  </si>
  <si>
    <t>加州水郡Q酷</t>
  </si>
  <si>
    <t>加州水郡二期</t>
  </si>
  <si>
    <t>芭蕾雨悦都南区</t>
  </si>
  <si>
    <t>芭蕾雨悦都北区</t>
  </si>
  <si>
    <t>清雅小区</t>
  </si>
  <si>
    <t>鸿顺园西区</t>
  </si>
  <si>
    <t>鸿顺园东区</t>
  </si>
  <si>
    <t>绿地诺亚方舟</t>
  </si>
  <si>
    <t>远洋新仕界</t>
  </si>
  <si>
    <t>北京时代广场</t>
  </si>
  <si>
    <t>旭辉E天地</t>
  </si>
  <si>
    <t>佳运园一期</t>
  </si>
  <si>
    <t>佳运园二期</t>
  </si>
  <si>
    <t>佳运园三期</t>
  </si>
  <si>
    <t>嘉诚花园一期</t>
  </si>
  <si>
    <t>嘉诚花园二期</t>
  </si>
  <si>
    <t>北京北</t>
  </si>
  <si>
    <t>东辰小区</t>
  </si>
  <si>
    <t>清水园一期</t>
  </si>
  <si>
    <t>清水园二期</t>
  </si>
  <si>
    <t>合立方</t>
  </si>
  <si>
    <t>天畅园</t>
  </si>
  <si>
    <t>平安嘉苑</t>
  </si>
  <si>
    <t>林奥嘉园</t>
  </si>
  <si>
    <t>华发颐园</t>
  </si>
  <si>
    <t>北苑家园望春园</t>
  </si>
  <si>
    <t>明天第一城8号院</t>
  </si>
  <si>
    <t>明天第一城7号院</t>
  </si>
  <si>
    <t>明天第一城6号院</t>
  </si>
  <si>
    <t>明天第一城5号院</t>
  </si>
  <si>
    <t>明天第一城1号院</t>
  </si>
  <si>
    <t>门头沟区</t>
  </si>
  <si>
    <t>惠民家园</t>
  </si>
  <si>
    <t>城子西街1号院</t>
  </si>
  <si>
    <t>城子西街</t>
  </si>
  <si>
    <t>蓝龙小区</t>
  </si>
  <si>
    <t>西山御园</t>
  </si>
  <si>
    <t>中骏西山天璟</t>
  </si>
  <si>
    <t>绿岛家园</t>
  </si>
  <si>
    <t>平谷区</t>
  </si>
  <si>
    <t>春曦园</t>
  </si>
  <si>
    <t>园丁小区</t>
  </si>
  <si>
    <t>乐园西小区</t>
  </si>
  <si>
    <t>怡馨家园</t>
  </si>
  <si>
    <t>延庆区</t>
  </si>
  <si>
    <t>城建万科城</t>
  </si>
  <si>
    <t>双路小区</t>
  </si>
  <si>
    <t>石河营东街</t>
  </si>
  <si>
    <t>温泉南里</t>
  </si>
  <si>
    <t>东外大街55号</t>
  </si>
  <si>
    <t>湖南小区</t>
  </si>
  <si>
    <t>格兰山水</t>
  </si>
  <si>
    <t>龙庆望都佳园</t>
  </si>
  <si>
    <t>丽景长安二期</t>
  </si>
  <si>
    <t>丽景长安</t>
  </si>
  <si>
    <t>保利首开四季怡园</t>
  </si>
  <si>
    <t>永和新苑</t>
  </si>
  <si>
    <t>冯村信园小区</t>
  </si>
  <si>
    <t>冯村嘉园二区</t>
  </si>
  <si>
    <t>冯村嘉园一区</t>
  </si>
  <si>
    <t>润西山苑</t>
  </si>
  <si>
    <t>远洋新天地</t>
  </si>
  <si>
    <t>西长安壹号32号院</t>
  </si>
  <si>
    <t>电建金地华宸</t>
  </si>
  <si>
    <t>惠康嘉园五区</t>
  </si>
  <si>
    <t>惠康嘉园三区</t>
  </si>
  <si>
    <t>惠康嘉园二区</t>
  </si>
  <si>
    <t>惠康嘉园六区</t>
  </si>
  <si>
    <t>惠康嘉园四区</t>
  </si>
  <si>
    <t>颐慧佳园</t>
  </si>
  <si>
    <t>气象西苑</t>
  </si>
  <si>
    <t>定慧福里</t>
  </si>
  <si>
    <t>五福玲珑居</t>
  </si>
  <si>
    <t>美丽西园</t>
  </si>
  <si>
    <t>万泽御河湾</t>
  </si>
  <si>
    <t>颐安嘉园</t>
  </si>
  <si>
    <t>亮丽园</t>
  </si>
  <si>
    <t>北洼路29号院</t>
  </si>
  <si>
    <t>中海雅园</t>
  </si>
  <si>
    <t>世纪新景</t>
  </si>
  <si>
    <t>望塔园</t>
  </si>
  <si>
    <t>美丽星苑</t>
  </si>
  <si>
    <t>东城区</t>
  </si>
  <si>
    <t>丽水湾畔家园</t>
  </si>
  <si>
    <t>天娇园</t>
  </si>
  <si>
    <t>本家润园三期</t>
  </si>
  <si>
    <t>本家润园一期</t>
  </si>
  <si>
    <t>本家润园二期</t>
  </si>
  <si>
    <t>金桥国际</t>
  </si>
  <si>
    <t>花市枣苑一期</t>
  </si>
  <si>
    <t>花市枣苑三期</t>
  </si>
  <si>
    <t>花市枣苑二期</t>
  </si>
  <si>
    <t>新景家园西区</t>
  </si>
  <si>
    <t>新景家园东区</t>
  </si>
  <si>
    <t>白桥苑</t>
  </si>
  <si>
    <t>幸福家园一期</t>
  </si>
  <si>
    <t>幸福家园三期</t>
  </si>
  <si>
    <t>幸福家园二期</t>
  </si>
  <si>
    <t>滨河小区</t>
  </si>
  <si>
    <t>京投万科新里程家园南区</t>
    <phoneticPr fontId="30" type="noConversion"/>
  </si>
  <si>
    <t>水碾屯东里</t>
    <phoneticPr fontId="30" type="noConversion"/>
  </si>
  <si>
    <t>加州水郡四期</t>
    <phoneticPr fontId="30" type="noConversion"/>
  </si>
  <si>
    <t>芭蕾雨悦都南区</t>
    <phoneticPr fontId="30" type="noConversion"/>
  </si>
  <si>
    <t>鸿顺园西区</t>
    <phoneticPr fontId="30" type="noConversion"/>
  </si>
  <si>
    <t>2022年4季度</t>
    <phoneticPr fontId="30" type="noConversion"/>
  </si>
  <si>
    <t>2023年1季度</t>
    <phoneticPr fontId="30" type="noConversion"/>
  </si>
  <si>
    <t>2023年2季度</t>
    <phoneticPr fontId="30" type="noConversion"/>
  </si>
  <si>
    <t>2023年3季度</t>
    <phoneticPr fontId="30" type="noConversion"/>
  </si>
  <si>
    <t>2023年4季度</t>
    <phoneticPr fontId="30" type="noConversion"/>
  </si>
  <si>
    <t>2023年3季度</t>
  </si>
  <si>
    <t>2023年4季度（2023年10月）</t>
    <phoneticPr fontId="30" type="noConversion"/>
  </si>
  <si>
    <t>2022年4季度（2022年11月-12月）</t>
    <phoneticPr fontId="30" type="noConversion"/>
  </si>
  <si>
    <t>城研数据</t>
    <phoneticPr fontId="30" type="noConversion"/>
  </si>
  <si>
    <t>中指数据</t>
    <phoneticPr fontId="30" type="noConversion"/>
  </si>
  <si>
    <t>市场数据</t>
    <phoneticPr fontId="30" type="noConversion"/>
  </si>
  <si>
    <t>京投万科新里程</t>
    <phoneticPr fontId="30" type="noConversion"/>
  </si>
  <si>
    <t>世茂维拉</t>
    <phoneticPr fontId="30" type="noConversion"/>
  </si>
  <si>
    <t>水碾屯小区</t>
    <phoneticPr fontId="30" type="noConversion"/>
  </si>
  <si>
    <t>日期</t>
    <phoneticPr fontId="30" type="noConversion"/>
  </si>
  <si>
    <t>取暖</t>
    <phoneticPr fontId="30" type="noConversion"/>
  </si>
  <si>
    <t>物业</t>
    <phoneticPr fontId="30" type="noConversion"/>
  </si>
  <si>
    <t>扣除取暖、物业之后租金</t>
    <phoneticPr fontId="30" type="noConversion"/>
  </si>
  <si>
    <t>朗悦嘉园</t>
    <phoneticPr fontId="30" type="noConversion"/>
  </si>
  <si>
    <t>税费</t>
    <phoneticPr fontId="30" type="noConversion"/>
  </si>
  <si>
    <t>比较租金</t>
    <phoneticPr fontId="30" type="noConversion"/>
  </si>
  <si>
    <t>周边有金地朗悦、水碾屯、京投万科新里程等居住小区，居住小区规模较大，入住率较高，综合评价居住区成熟度较好。</t>
    <phoneticPr fontId="30" type="noConversion"/>
  </si>
  <si>
    <t>周边有金地朗悦、水碾屯、朗悦嘉园等居住小区，居住小区规模较大，入住率较高，综合评价居住区成熟度较好。</t>
    <phoneticPr fontId="30" type="noConversion"/>
  </si>
  <si>
    <t>周边有金地朗悦、京投万科新里程家园、朗悦嘉园等居住小区，居住小区规模较大，入住率较高，综合评价居住区成熟度较好。</t>
    <phoneticPr fontId="30" type="noConversion"/>
  </si>
  <si>
    <t>周边有房山新城滨水森林公园、广阳城森林公园等，周边有中国社会科学院大学（良乡校区）、北京理工大学（良乡校区）等人文景观，综合评价环境状况较好。</t>
    <phoneticPr fontId="30" type="noConversion"/>
  </si>
  <si>
    <t>周边2公里范围内有中北京农商银行（长阳支行）等金融机构；首开龙湖北京熙悦天街、广阳城便民购物广场等商服设施；周边有北京市房山区长阳第三幼儿园、北京市第十二中学教育集团良乡小学(铭品校区)、北京十二中(朗悦学校)等教育机构；有北京市房山区长阳镇碧波园社区卫生服务站等医疗机构设施。公共配套设施较齐全</t>
    <phoneticPr fontId="30" type="noConversion"/>
  </si>
  <si>
    <t>主力户型为二居室，住宅套型较好</t>
    <phoneticPr fontId="30" type="noConversion"/>
  </si>
  <si>
    <t>周边有启航国际、长阳新泰家园、碧波园等居住小区，居住小区规模较大，入住率较高，综合评价居住区成熟度较好。</t>
    <phoneticPr fontId="30" type="noConversion"/>
  </si>
  <si>
    <t>紧邻城市次干道——辰光东路，距城市高速路京雄高速约2公里，路网密集度较好；周边有公交车站（中国社会科学院（良乡）），停靠线路有953路、F12路、F1路内环、F1路外环、F46路、F47路等多条公交线路，距离地铁房山线（广阳城站）约790米，道路通达度较好，综合评价交通便捷度较好。</t>
    <phoneticPr fontId="30" type="noConversion"/>
  </si>
  <si>
    <t>周边有首开龙湖北京熙悦天街等购物中心，商业设施以小区配套为主，且数量一般，综合评价商业设施一般。</t>
    <phoneticPr fontId="30" type="noConversion"/>
  </si>
  <si>
    <t>周边有清水熙森林公园、长阳公园、房山新城滨水森林公园等，周边有中国社会科学院大学（良乡校区）、北京理工大学（良乡校区）等人文景观，综合评价环境状况较好。</t>
    <phoneticPr fontId="30" type="noConversion"/>
  </si>
  <si>
    <t>周边2公里范围内有北京农商银行（长阳支行）等金融机构；首开龙湖北京熙悦天街、惠万佳超市等商服设施；周边有北京市房山区未来之星第三幼儿园、长阳中心小学、北京十二中(朗悦学校)等教育机构；有北京市房山区长阳镇碧波园社区卫生服务站等医疗机构设施。公共配套设施较齐全</t>
    <phoneticPr fontId="30" type="noConversion"/>
  </si>
  <si>
    <t>紧邻城市次干道——阜盛东街，距城市高速路京雄高速约1公里，路网密集度较好；周边有公交车站（水碾屯新村），停靠线路有832路、953路、F1路内环、F1路外环、F2路内环、F2路外环、F46路等多条公交线路，距离地铁房山线（良乡大学城北站）约750米，道路通达度较好，综合评价交通便捷度较好。</t>
    <phoneticPr fontId="30" type="noConversion"/>
  </si>
  <si>
    <t>配备专业管理人员，出租房屋住户均有备案，居住安全性好。</t>
    <phoneticPr fontId="30" type="noConversion"/>
  </si>
  <si>
    <t>建成年代较近，观察成新度较高，成新度较高</t>
    <phoneticPr fontId="30" type="noConversion"/>
  </si>
  <si>
    <t>主力户型为一居室，住宅套型一般</t>
    <phoneticPr fontId="30" type="noConversion"/>
  </si>
  <si>
    <t>0-60</t>
    <phoneticPr fontId="30" type="noConversion"/>
  </si>
  <si>
    <t>60-90</t>
    <phoneticPr fontId="30" type="noConversion"/>
  </si>
  <si>
    <r>
      <t>绿化率约为4</t>
    </r>
    <r>
      <rPr>
        <sz val="10"/>
        <rFont val="Arial"/>
        <family val="2"/>
      </rPr>
      <t>0%</t>
    </r>
    <r>
      <rPr>
        <sz val="10"/>
        <rFont val="仿宋_GB2312"/>
        <family val="3"/>
        <charset val="134"/>
      </rPr>
      <t>，好</t>
    </r>
    <phoneticPr fontId="30" type="noConversion"/>
  </si>
  <si>
    <t>该小区装修为普通装修，公共部分装修效果较好，与居住功能相适用，较好。</t>
    <phoneticPr fontId="30" type="noConversion"/>
  </si>
  <si>
    <t>仅厨房卫生间配备家具、家电。功能正常，质量有保证。居室无家具家电，较差</t>
    <phoneticPr fontId="30" type="noConversion"/>
  </si>
  <si>
    <r>
      <rPr>
        <sz val="10"/>
        <color rgb="FF000000"/>
        <rFont val="宋体"/>
        <family val="3"/>
        <charset val="134"/>
      </rPr>
      <t>主要包括室内部分及附属设施设备、公用部位和共用设施设备及相关场地的维修运行费用，参考同类项目测算，一般取值为</t>
    </r>
    <r>
      <rPr>
        <sz val="10"/>
        <color rgb="FF000000"/>
        <rFont val="Arial"/>
        <family val="3"/>
      </rPr>
      <t>1-2</t>
    </r>
    <r>
      <rPr>
        <sz val="10"/>
        <color rgb="FF000000"/>
        <rFont val="仿宋_GB2312"/>
        <family val="3"/>
        <charset val="134"/>
      </rPr>
      <t>元</t>
    </r>
    <r>
      <rPr>
        <sz val="10"/>
        <color rgb="FF000000"/>
        <rFont val="Arial"/>
        <family val="3"/>
      </rPr>
      <t>/</t>
    </r>
    <r>
      <rPr>
        <sz val="10"/>
        <color rgb="FF000000"/>
        <rFont val="仿宋_GB2312"/>
        <family val="3"/>
        <charset val="134"/>
      </rPr>
      <t>平方米</t>
    </r>
    <r>
      <rPr>
        <sz val="10"/>
        <color rgb="FF000000"/>
        <rFont val="Arial"/>
        <family val="3"/>
      </rPr>
      <t>·</t>
    </r>
    <r>
      <rPr>
        <sz val="10"/>
        <color rgb="FF000000"/>
        <rFont val="仿宋_GB2312"/>
        <family val="3"/>
        <charset val="134"/>
      </rPr>
      <t>月，本次取值为</t>
    </r>
    <r>
      <rPr>
        <sz val="10"/>
        <color rgb="FF000000"/>
        <rFont val="Arial"/>
        <family val="3"/>
      </rPr>
      <t>1.5</t>
    </r>
    <r>
      <rPr>
        <sz val="10"/>
        <color rgb="FF000000"/>
        <rFont val="仿宋_GB2312"/>
        <family val="3"/>
        <charset val="134"/>
      </rPr>
      <t>元</t>
    </r>
    <r>
      <rPr>
        <sz val="10"/>
        <color rgb="FF000000"/>
        <rFont val="Arial"/>
        <family val="3"/>
      </rPr>
      <t>/</t>
    </r>
    <r>
      <rPr>
        <sz val="10"/>
        <color rgb="FF000000"/>
        <rFont val="仿宋_GB2312"/>
        <family val="3"/>
        <charset val="134"/>
      </rPr>
      <t>平方米</t>
    </r>
    <r>
      <rPr>
        <sz val="10"/>
        <color rgb="FF000000"/>
        <rFont val="Arial"/>
        <family val="3"/>
      </rPr>
      <t>·</t>
    </r>
    <r>
      <rPr>
        <sz val="10"/>
        <color rgb="FF000000"/>
        <rFont val="仿宋_GB2312"/>
        <family val="3"/>
        <charset val="134"/>
      </rPr>
      <t>月，则</t>
    </r>
    <r>
      <rPr>
        <sz val="10"/>
        <color rgb="FF000000"/>
        <rFont val="Arial"/>
        <family val="3"/>
      </rPr>
      <t>1.5×12×30031.62=540569</t>
    </r>
    <r>
      <rPr>
        <sz val="10"/>
        <color rgb="FF000000"/>
        <rFont val="仿宋_GB2312"/>
        <family val="3"/>
        <charset val="134"/>
      </rPr>
      <t>元</t>
    </r>
    <phoneticPr fontId="30" type="noConversion"/>
  </si>
  <si>
    <r>
      <rPr>
        <sz val="10"/>
        <color rgb="FF000000"/>
        <rFont val="宋体"/>
        <family val="3"/>
        <charset val="134"/>
      </rPr>
      <t>指房屋产权人为使自己的房产避免意外损失而向保险公司支付的费用，以房屋建筑物重置成新价格为基数按照合理的费率测算。根据估价委托人提供的保险费计算表，本次估价对象保险费为</t>
    </r>
    <r>
      <rPr>
        <sz val="10"/>
        <color rgb="FF000000"/>
        <rFont val="Arial"/>
        <family val="3"/>
      </rPr>
      <t>7594.66</t>
    </r>
    <r>
      <rPr>
        <sz val="10"/>
        <color rgb="FF000000"/>
        <rFont val="仿宋_GB2312"/>
        <family val="3"/>
        <charset val="134"/>
      </rPr>
      <t>元。</t>
    </r>
    <phoneticPr fontId="30" type="noConversion"/>
  </si>
  <si>
    <r>
      <rPr>
        <sz val="10"/>
        <color rgb="FF000000"/>
        <rFont val="宋体"/>
        <family val="3"/>
        <charset val="134"/>
      </rPr>
      <t>该项目为公租房，根据不动产权利人提供《物业服务委托合同》复印件，估价对象的物业费为</t>
    </r>
    <r>
      <rPr>
        <sz val="10"/>
        <color rgb="FF000000"/>
        <rFont val="Arial"/>
        <family val="3"/>
      </rPr>
      <t>2.3</t>
    </r>
    <r>
      <rPr>
        <sz val="10"/>
        <color rgb="FF000000"/>
        <rFont val="仿宋_GB2312"/>
        <family val="3"/>
        <charset val="134"/>
      </rPr>
      <t>元</t>
    </r>
    <r>
      <rPr>
        <sz val="10"/>
        <color rgb="FF000000"/>
        <rFont val="Arial"/>
        <family val="3"/>
      </rPr>
      <t>/</t>
    </r>
    <r>
      <rPr>
        <sz val="10"/>
        <color rgb="FF000000"/>
        <rFont val="仿宋_GB2312"/>
        <family val="3"/>
        <charset val="134"/>
      </rPr>
      <t>平方米</t>
    </r>
    <r>
      <rPr>
        <sz val="10"/>
        <color rgb="FF000000"/>
        <rFont val="Arial"/>
        <family val="3"/>
      </rPr>
      <t>·</t>
    </r>
    <r>
      <rPr>
        <sz val="10"/>
        <color rgb="FF000000"/>
        <rFont val="仿宋_GB2312"/>
        <family val="3"/>
        <charset val="134"/>
      </rPr>
      <t>月，则年物业费用为</t>
    </r>
    <r>
      <rPr>
        <sz val="10"/>
        <color rgb="FF000000"/>
        <rFont val="Arial"/>
        <family val="3"/>
      </rPr>
      <t xml:space="preserve"> 2.3×30031.62×12=828873</t>
    </r>
    <r>
      <rPr>
        <sz val="10"/>
        <color rgb="FF000000"/>
        <rFont val="仿宋_GB2312"/>
        <family val="3"/>
        <charset val="134"/>
      </rPr>
      <t>元。</t>
    </r>
    <phoneticPr fontId="30" type="noConversion"/>
  </si>
  <si>
    <t>估价机构监测数据</t>
    <phoneticPr fontId="30" type="noConversion"/>
  </si>
  <si>
    <r>
      <t>绿化率约为</t>
    </r>
    <r>
      <rPr>
        <sz val="10"/>
        <rFont val="Arial"/>
        <family val="2"/>
      </rPr>
      <t>30%</t>
    </r>
    <r>
      <rPr>
        <sz val="10"/>
        <rFont val="仿宋_GB2312"/>
        <family val="3"/>
        <charset val="134"/>
      </rPr>
      <t>，一般</t>
    </r>
    <phoneticPr fontId="30" type="noConversion"/>
  </si>
  <si>
    <t>绿化率约为30%，一般</t>
    <phoneticPr fontId="30" type="noConversion"/>
  </si>
  <si>
    <t>根据不动产权利人提供的台账及介绍，总收购费用为129160966元。该项目为钢混结构，非生产用房经济耐用年限为 60 年，从2014年起算将建设成本按直线法折算至每年，即129160966÷60=2152683元。</t>
    <phoneticPr fontId="30" type="noConversion"/>
  </si>
  <si>
    <t>朝向好（南北），多数房间、通风、采光好</t>
    <phoneticPr fontId="30" type="noConversion"/>
  </si>
  <si>
    <t>朝向一般（东），能保证一定时间的采光，通风一般</t>
    <phoneticPr fontId="30" type="noConversion"/>
  </si>
  <si>
    <t>朝向较好（南），能保证较长时间的采光，通风好</t>
    <phoneticPr fontId="30" type="noConversion"/>
  </si>
  <si>
    <t>配备物业管理人员，数量较充足，居住管理较好</t>
    <phoneticPr fontId="30" type="noConversion"/>
  </si>
  <si>
    <t>指运营管理机构人员、办公等的正常开支费用，参考同类项目测算，按年租金成本收益的2%测算，即比较法计算的净租金40.41×30031.62×12×2%=291259元。</t>
    <phoneticPr fontId="30" type="noConversion"/>
  </si>
  <si>
    <t>指新建、改建、收购公租房所需资金的资金成本，根据估价委托人介绍，项目实际贷款金额为102000000元，本次测算以5年期贷款利率下的单位年利息，公租房项目贷款政府对贷款利息给与10%的下浮。故本次利息为72675元。</t>
    <phoneticPr fontId="30" type="noConversion"/>
  </si>
  <si>
    <t>公共租赁住房项目属于保障性住房，不以获取利润为主要目的，按照保本微利原则记取利润率。估价对象单位建设成为 4300.83元/㎡,本次利润率取 1%，故项目单位利润为 43 元/㎡•年。</t>
    <phoneticPr fontId="3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</si>
</sst>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76" formatCode="0.0%"/>
    <numFmt numFmtId="177" formatCode="[$-F400]h:mm:ss\ AM/PM"/>
    <numFmt numFmtId="178" formatCode="0.00_ "/>
    <numFmt numFmtId="179" formatCode="yyyy&quot;年&quot;m&quot;月&quot;d&quot;日&quot;;@"/>
    <numFmt numFmtId="180" formatCode="0_ "/>
    <numFmt numFmtId="181" formatCode="0.0_ "/>
    <numFmt numFmtId="182" formatCode="0.0000"/>
  </numFmts>
  <fonts count="44">
    <font>
      <sz val="11"/>
      <color theme="1"/>
      <name val="宋体"/>
      <charset val="134"/>
      <scheme val="minor"/>
    </font>
    <font>
      <sz val="11"/>
      <color rgb="FF666666"/>
      <name val="微软雅黑"/>
      <family val="2"/>
      <charset val="134"/>
    </font>
    <font>
      <sz val="10.5"/>
      <color theme="1"/>
      <name val="Arial"/>
      <family val="2"/>
    </font>
    <font>
      <b/>
      <sz val="10.5"/>
      <name val="宋体"/>
      <family val="3"/>
      <charset val="134"/>
    </font>
    <font>
      <sz val="10"/>
      <name val="Arial"/>
      <family val="2"/>
    </font>
    <font>
      <sz val="10"/>
      <name val="仿宋_GB2312"/>
      <family val="3"/>
      <charset val="134"/>
    </font>
    <font>
      <sz val="10"/>
      <name val="方正书宋_GBK"/>
      <charset val="134"/>
    </font>
    <font>
      <sz val="10"/>
      <name val="宋体"/>
      <family val="3"/>
      <charset val="134"/>
    </font>
    <font>
      <sz val="11"/>
      <color theme="1"/>
      <name val="Arial"/>
      <family val="2"/>
    </font>
    <font>
      <sz val="10"/>
      <color rgb="FFFF0000"/>
      <name val="Arial"/>
      <family val="2"/>
    </font>
    <font>
      <sz val="12"/>
      <color theme="1"/>
      <name val="Arial"/>
      <family val="2"/>
    </font>
    <font>
      <sz val="10"/>
      <color theme="1"/>
      <name val="华文细黑"/>
      <family val="3"/>
      <charset val="134"/>
    </font>
    <font>
      <sz val="10"/>
      <color rgb="FF000000"/>
      <name val="宋体"/>
      <family val="3"/>
      <charset val="134"/>
    </font>
    <font>
      <sz val="10"/>
      <color rgb="FF000000"/>
      <name val="Arial"/>
      <family val="2"/>
    </font>
    <font>
      <b/>
      <sz val="11"/>
      <color theme="1"/>
      <name val="宋体"/>
      <family val="3"/>
      <charset val="134"/>
      <scheme val="minor"/>
    </font>
    <font>
      <sz val="11"/>
      <color theme="1"/>
      <name val="宋体"/>
      <family val="3"/>
      <charset val="134"/>
      <scheme val="minor"/>
    </font>
    <font>
      <sz val="10"/>
      <color theme="9" tint="-0.249977111117893"/>
      <name val="仿宋_GB2312"/>
      <family val="3"/>
      <charset val="134"/>
    </font>
    <font>
      <sz val="10"/>
      <color theme="9" tint="-0.249977111117893"/>
      <name val="Arial"/>
      <family val="2"/>
    </font>
    <font>
      <sz val="11"/>
      <color indexed="8"/>
      <name val="宋体"/>
      <family val="3"/>
      <charset val="134"/>
    </font>
    <font>
      <sz val="12"/>
      <name val="宋体"/>
      <family val="3"/>
      <charset val="134"/>
    </font>
    <font>
      <sz val="11"/>
      <name val="Calibri"/>
      <family val="2"/>
    </font>
    <font>
      <sz val="11"/>
      <color indexed="8"/>
      <name val="Calibri"/>
      <family val="2"/>
    </font>
    <font>
      <sz val="12"/>
      <color theme="1"/>
      <name val="宋体"/>
      <family val="3"/>
      <charset val="134"/>
      <scheme val="minor"/>
    </font>
    <font>
      <sz val="11"/>
      <color theme="1"/>
      <name val="Tahoma"/>
      <family val="2"/>
    </font>
    <font>
      <sz val="12"/>
      <color theme="1"/>
      <name val="仿宋_GB2312"/>
      <family val="3"/>
      <charset val="134"/>
    </font>
    <font>
      <sz val="11"/>
      <color indexed="8"/>
      <name val="仿宋_GB2312"/>
      <family val="3"/>
      <charset val="134"/>
    </font>
    <font>
      <sz val="12"/>
      <color theme="1"/>
      <name val="宋体"/>
      <family val="3"/>
      <charset val="134"/>
    </font>
    <font>
      <sz val="10"/>
      <color rgb="FFFF0000"/>
      <name val="宋体"/>
      <family val="3"/>
      <charset val="134"/>
    </font>
    <font>
      <sz val="11"/>
      <color theme="1"/>
      <name val="仿宋_GB2312"/>
      <family val="3"/>
      <charset val="134"/>
    </font>
    <font>
      <sz val="11"/>
      <color theme="1"/>
      <name val="宋体"/>
      <family val="3"/>
      <charset val="134"/>
      <scheme val="minor"/>
    </font>
    <font>
      <sz val="9"/>
      <name val="宋体"/>
      <family val="3"/>
      <charset val="134"/>
      <scheme val="minor"/>
    </font>
    <font>
      <sz val="9"/>
      <color theme="1"/>
      <name val="宋体"/>
      <family val="3"/>
      <charset val="134"/>
      <scheme val="minor"/>
    </font>
    <font>
      <b/>
      <sz val="9"/>
      <name val="宋体"/>
      <family val="3"/>
      <charset val="134"/>
    </font>
    <font>
      <sz val="9"/>
      <name val="宋体"/>
      <family val="3"/>
      <charset val="134"/>
    </font>
    <font>
      <sz val="11"/>
      <color theme="1"/>
      <name val="宋体"/>
      <family val="3"/>
      <charset val="134"/>
      <scheme val="minor"/>
    </font>
    <font>
      <sz val="9"/>
      <color indexed="8"/>
      <name val="方正小标宋简体"/>
      <charset val="134"/>
    </font>
    <font>
      <sz val="9"/>
      <color theme="1"/>
      <name val="宋体"/>
      <family val="3"/>
      <charset val="134"/>
    </font>
    <font>
      <sz val="9"/>
      <color rgb="FFFF0000"/>
      <name val="宋体"/>
      <family val="3"/>
      <charset val="134"/>
    </font>
    <font>
      <sz val="9"/>
      <color rgb="FFFF0000"/>
      <name val="宋体"/>
      <family val="3"/>
      <charset val="134"/>
      <scheme val="minor"/>
    </font>
    <font>
      <sz val="12"/>
      <color theme="1"/>
      <name val="宋体"/>
      <family val="2"/>
      <scheme val="minor"/>
    </font>
    <font>
      <sz val="8"/>
      <color theme="1"/>
      <name val="宋体"/>
      <family val="3"/>
      <charset val="134"/>
      <scheme val="minor"/>
    </font>
    <font>
      <sz val="10"/>
      <color rgb="FF000000"/>
      <name val="Arial"/>
      <family val="3"/>
      <charset val="134"/>
    </font>
    <font>
      <sz val="10"/>
      <color rgb="FF000000"/>
      <name val="Arial"/>
      <family val="3"/>
    </font>
    <font>
      <sz val="10"/>
      <color rgb="FF000000"/>
      <name val="仿宋_GB2312"/>
      <family val="3"/>
      <charset val="134"/>
    </font>
  </fonts>
  <fills count="12">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39997558519241921"/>
        <bgColor indexed="64"/>
      </patternFill>
    </fill>
    <fill>
      <patternFill patternType="solid">
        <fgColor indexed="9"/>
        <bgColor indexed="64"/>
      </patternFill>
    </fill>
    <fill>
      <patternFill patternType="solid">
        <fgColor indexed="13"/>
        <bgColor indexed="64"/>
      </patternFill>
    </fill>
    <fill>
      <patternFill patternType="solid">
        <fgColor rgb="FF00B050"/>
        <bgColor indexed="64"/>
      </patternFill>
    </fill>
    <fill>
      <patternFill patternType="solid">
        <fgColor indexed="44"/>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auto="1"/>
      </right>
      <top/>
      <bottom style="thin">
        <color auto="1"/>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6">
    <xf numFmtId="0" fontId="0" fillId="0" borderId="0"/>
    <xf numFmtId="0" fontId="18"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9" fillId="0" borderId="0">
      <alignment vertical="center"/>
    </xf>
    <xf numFmtId="0" fontId="19" fillId="0" borderId="0">
      <alignment vertical="center"/>
    </xf>
    <xf numFmtId="0" fontId="18" fillId="0" borderId="0">
      <alignment vertical="center"/>
    </xf>
    <xf numFmtId="0" fontId="20" fillId="0" borderId="0">
      <alignment vertical="center"/>
    </xf>
    <xf numFmtId="0" fontId="29" fillId="0" borderId="0">
      <alignment vertical="center"/>
    </xf>
    <xf numFmtId="0" fontId="18" fillId="0" borderId="0">
      <alignment vertical="center"/>
    </xf>
    <xf numFmtId="0" fontId="18" fillId="0" borderId="0">
      <alignment vertical="center"/>
    </xf>
    <xf numFmtId="0" fontId="18" fillId="0" borderId="0">
      <alignment vertical="center"/>
    </xf>
    <xf numFmtId="0" fontId="21" fillId="0" borderId="0" applyNumberFormat="0" applyFill="0" applyBorder="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177" fontId="19"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9" fillId="0" borderId="0">
      <alignment vertical="center"/>
    </xf>
    <xf numFmtId="0" fontId="19" fillId="0" borderId="0">
      <alignment vertical="center"/>
    </xf>
    <xf numFmtId="0" fontId="18" fillId="0" borderId="0">
      <alignment vertical="center"/>
    </xf>
    <xf numFmtId="0" fontId="7" fillId="0" borderId="0"/>
    <xf numFmtId="0" fontId="18" fillId="0" borderId="0" applyNumberFormat="0" applyFont="0" applyFill="0" applyBorder="0" applyAlignment="0" applyProtection="0">
      <alignment vertical="center"/>
    </xf>
    <xf numFmtId="0" fontId="4" fillId="0" borderId="0">
      <alignment vertical="center"/>
    </xf>
    <xf numFmtId="0" fontId="19" fillId="0" borderId="0">
      <alignment vertical="center"/>
    </xf>
    <xf numFmtId="0" fontId="18" fillId="0" borderId="0">
      <alignment vertical="center"/>
    </xf>
    <xf numFmtId="0" fontId="18" fillId="0" borderId="0">
      <alignment vertical="center"/>
    </xf>
    <xf numFmtId="0" fontId="19" fillId="0" borderId="0">
      <alignment vertical="center"/>
    </xf>
    <xf numFmtId="0" fontId="18"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xf numFmtId="0" fontId="4" fillId="0" borderId="0">
      <alignment vertical="center"/>
    </xf>
    <xf numFmtId="0" fontId="19" fillId="0" borderId="0">
      <alignment vertical="center"/>
    </xf>
    <xf numFmtId="0" fontId="18" fillId="0" borderId="0">
      <alignment vertical="center"/>
    </xf>
    <xf numFmtId="0" fontId="29" fillId="0" borderId="0">
      <alignment vertical="center"/>
    </xf>
    <xf numFmtId="0" fontId="18" fillId="0" borderId="0">
      <alignment vertical="center"/>
    </xf>
    <xf numFmtId="0" fontId="19" fillId="0" borderId="0">
      <alignment vertical="center"/>
    </xf>
    <xf numFmtId="0" fontId="18" fillId="0" borderId="0">
      <alignment vertical="center"/>
    </xf>
    <xf numFmtId="0" fontId="29" fillId="0" borderId="0">
      <alignment vertical="center"/>
    </xf>
    <xf numFmtId="0" fontId="18" fillId="0" borderId="0">
      <alignment vertical="center"/>
    </xf>
    <xf numFmtId="0" fontId="19" fillId="0" borderId="0">
      <alignment vertical="center"/>
    </xf>
    <xf numFmtId="0" fontId="18" fillId="0" borderId="0">
      <alignment vertical="center"/>
    </xf>
    <xf numFmtId="0" fontId="19" fillId="0" borderId="0">
      <alignment vertical="center"/>
    </xf>
    <xf numFmtId="0" fontId="4" fillId="0" borderId="0"/>
    <xf numFmtId="0" fontId="19" fillId="0" borderId="0">
      <alignment vertical="center"/>
    </xf>
    <xf numFmtId="0" fontId="18" fillId="0" borderId="0">
      <alignment vertical="center"/>
    </xf>
    <xf numFmtId="0" fontId="18" fillId="0" borderId="0">
      <alignment vertical="center"/>
    </xf>
    <xf numFmtId="0" fontId="22" fillId="0" borderId="0"/>
    <xf numFmtId="0" fontId="18" fillId="0" borderId="0">
      <alignment vertical="center"/>
    </xf>
    <xf numFmtId="0" fontId="19" fillId="0" borderId="0">
      <alignment vertical="center"/>
    </xf>
    <xf numFmtId="0" fontId="19" fillId="0" borderId="0">
      <alignment vertical="center"/>
    </xf>
    <xf numFmtId="0" fontId="18" fillId="0" borderId="0">
      <alignment vertical="center"/>
    </xf>
    <xf numFmtId="0" fontId="19" fillId="0" borderId="0">
      <alignment vertical="center"/>
    </xf>
    <xf numFmtId="0" fontId="29" fillId="0" borderId="0">
      <alignment vertical="center"/>
    </xf>
    <xf numFmtId="0" fontId="19" fillId="0" borderId="0">
      <alignment vertical="center"/>
    </xf>
    <xf numFmtId="177" fontId="29" fillId="0" borderId="0">
      <alignment vertical="center"/>
    </xf>
    <xf numFmtId="0" fontId="18" fillId="0" borderId="0">
      <alignment vertical="center"/>
    </xf>
    <xf numFmtId="0" fontId="23" fillId="0" borderId="0"/>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4"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9" fillId="0" borderId="0"/>
    <xf numFmtId="0" fontId="18" fillId="0" borderId="0">
      <alignment vertical="center"/>
    </xf>
    <xf numFmtId="0" fontId="18" fillId="0" borderId="0">
      <alignment vertical="center"/>
    </xf>
    <xf numFmtId="43"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9" fillId="0" borderId="0"/>
    <xf numFmtId="0" fontId="15" fillId="0" borderId="0">
      <alignment vertical="center"/>
    </xf>
  </cellStyleXfs>
  <cellXfs count="257">
    <xf numFmtId="0" fontId="0" fillId="0" borderId="0" xfId="0"/>
    <xf numFmtId="0" fontId="29" fillId="0" borderId="0" xfId="45">
      <alignment vertical="center"/>
    </xf>
    <xf numFmtId="0" fontId="1" fillId="2" borderId="1" xfId="99" applyFont="1" applyFill="1" applyBorder="1" applyAlignment="1">
      <alignment horizontal="center" vertical="center" wrapText="1"/>
    </xf>
    <xf numFmtId="0" fontId="2" fillId="0" borderId="0" xfId="45" applyFont="1">
      <alignment vertical="center"/>
    </xf>
    <xf numFmtId="0" fontId="1" fillId="0" borderId="0" xfId="99" applyFont="1" applyAlignment="1">
      <alignment horizontal="left" vertical="center" wrapText="1"/>
    </xf>
    <xf numFmtId="0" fontId="29" fillId="0" borderId="0" xfId="99"/>
    <xf numFmtId="14" fontId="1" fillId="2" borderId="1" xfId="99" applyNumberFormat="1" applyFont="1" applyFill="1" applyBorder="1" applyAlignment="1">
      <alignment horizontal="center" vertical="center" wrapText="1"/>
    </xf>
    <xf numFmtId="0" fontId="1" fillId="3" borderId="1" xfId="99" applyFont="1" applyFill="1" applyBorder="1" applyAlignment="1" applyProtection="1">
      <alignment horizontal="center" vertical="center" wrapText="1"/>
      <protection locked="0"/>
    </xf>
    <xf numFmtId="0" fontId="29" fillId="2" borderId="1" xfId="99" applyFill="1" applyBorder="1" applyAlignment="1">
      <alignment vertical="center"/>
    </xf>
    <xf numFmtId="0" fontId="1" fillId="2" borderId="2" xfId="99" applyFont="1" applyFill="1" applyBorder="1" applyAlignment="1">
      <alignment horizontal="center" vertical="center" wrapText="1"/>
    </xf>
    <xf numFmtId="0" fontId="0" fillId="4" borderId="1" xfId="99" applyFont="1" applyFill="1" applyBorder="1" applyProtection="1">
      <protection locked="0"/>
    </xf>
    <xf numFmtId="0" fontId="0" fillId="2" borderId="1" xfId="99" applyFont="1" applyFill="1" applyBorder="1"/>
    <xf numFmtId="0" fontId="29" fillId="0" borderId="1" xfId="99" applyBorder="1" applyProtection="1">
      <protection locked="0"/>
    </xf>
    <xf numFmtId="0" fontId="1" fillId="0" borderId="1" xfId="99" applyFont="1" applyBorder="1" applyAlignment="1" applyProtection="1">
      <alignment horizontal="left" vertical="center" wrapText="1"/>
      <protection locked="0"/>
    </xf>
    <xf numFmtId="0" fontId="3" fillId="0" borderId="0" xfId="45" applyFont="1" applyAlignment="1">
      <alignment horizontal="center"/>
    </xf>
    <xf numFmtId="0" fontId="4" fillId="0" borderId="1" xfId="64" applyFont="1" applyBorder="1" applyAlignment="1">
      <alignment horizontal="center" vertical="center" wrapText="1"/>
    </xf>
    <xf numFmtId="179" fontId="4" fillId="0" borderId="1" xfId="64" applyNumberFormat="1" applyFont="1" applyBorder="1" applyAlignment="1">
      <alignment horizontal="center" vertical="center" wrapText="1"/>
    </xf>
    <xf numFmtId="0" fontId="4" fillId="0" borderId="1" xfId="64" applyFont="1" applyBorder="1" applyAlignment="1">
      <alignment horizontal="center" vertical="center"/>
    </xf>
    <xf numFmtId="0" fontId="5" fillId="0" borderId="1" xfId="64" applyFont="1" applyBorder="1" applyAlignment="1">
      <alignment horizontal="center" vertical="center" wrapText="1"/>
    </xf>
    <xf numFmtId="0" fontId="5" fillId="0" borderId="1" xfId="60" applyFont="1" applyBorder="1" applyAlignment="1">
      <alignment horizontal="center" vertical="center" wrapText="1"/>
    </xf>
    <xf numFmtId="0" fontId="4" fillId="0" borderId="1" xfId="60" applyFont="1" applyBorder="1" applyAlignment="1">
      <alignment horizontal="center" vertical="center" wrapText="1"/>
    </xf>
    <xf numFmtId="176" fontId="5" fillId="0" borderId="1" xfId="60" applyNumberFormat="1" applyFont="1" applyBorder="1" applyAlignment="1">
      <alignment horizontal="center" vertical="center" wrapText="1"/>
    </xf>
    <xf numFmtId="0" fontId="9" fillId="0" borderId="1" xfId="64" applyFont="1" applyBorder="1" applyAlignment="1">
      <alignment horizontal="center" vertical="center" wrapText="1"/>
    </xf>
    <xf numFmtId="178" fontId="29" fillId="0" borderId="0" xfId="45" applyNumberFormat="1">
      <alignment vertical="center"/>
    </xf>
    <xf numFmtId="0" fontId="29" fillId="0" borderId="0" xfId="45" applyAlignment="1">
      <alignment horizontal="center" vertical="center"/>
    </xf>
    <xf numFmtId="0" fontId="8" fillId="0" borderId="0" xfId="45" applyFont="1">
      <alignment vertical="center"/>
    </xf>
    <xf numFmtId="0" fontId="10" fillId="0" borderId="1" xfId="45" applyFont="1" applyBorder="1" applyAlignment="1">
      <alignment horizontal="center" vertical="center"/>
    </xf>
    <xf numFmtId="0" fontId="10" fillId="0" borderId="1" xfId="45" applyFont="1" applyBorder="1" applyAlignment="1">
      <alignment horizontal="center" vertical="center" wrapText="1"/>
    </xf>
    <xf numFmtId="178" fontId="10" fillId="0" borderId="1" xfId="45" applyNumberFormat="1" applyFont="1" applyBorder="1" applyAlignment="1">
      <alignment horizontal="center" vertical="center"/>
    </xf>
    <xf numFmtId="0" fontId="11" fillId="0" borderId="0" xfId="0" applyFont="1" applyAlignment="1">
      <alignment horizontal="left" vertical="center"/>
    </xf>
    <xf numFmtId="0" fontId="11" fillId="4" borderId="0" xfId="0" applyFont="1" applyFill="1" applyAlignment="1">
      <alignment horizontal="left"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180" fontId="13" fillId="4" borderId="1" xfId="0" applyNumberFormat="1" applyFont="1" applyFill="1" applyBorder="1" applyAlignment="1">
      <alignment horizontal="center" vertical="center" wrapText="1"/>
    </xf>
    <xf numFmtId="0" fontId="12" fillId="0" borderId="1" xfId="0" applyFont="1" applyBorder="1" applyAlignment="1">
      <alignment vertical="center" wrapText="1"/>
    </xf>
    <xf numFmtId="180" fontId="29" fillId="0" borderId="0" xfId="45" applyNumberFormat="1">
      <alignment vertical="center"/>
    </xf>
    <xf numFmtId="0" fontId="29" fillId="5" borderId="0" xfId="45" applyFill="1">
      <alignment vertical="center"/>
    </xf>
    <xf numFmtId="180"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0" fontId="13" fillId="4" borderId="1" xfId="0" applyFont="1" applyFill="1" applyBorder="1" applyAlignment="1">
      <alignment horizontal="center" vertical="center" wrapText="1"/>
    </xf>
    <xf numFmtId="0" fontId="12" fillId="0" borderId="0" xfId="0" applyFont="1" applyAlignment="1">
      <alignment vertical="center" wrapText="1"/>
    </xf>
    <xf numFmtId="0" fontId="3" fillId="0" borderId="0" xfId="0" applyFont="1" applyAlignment="1">
      <alignment horizontal="center"/>
    </xf>
    <xf numFmtId="179" fontId="4" fillId="0" borderId="1" xfId="60" applyNumberFormat="1" applyFont="1" applyBorder="1" applyAlignment="1">
      <alignment horizontal="center" vertical="center" wrapText="1"/>
    </xf>
    <xf numFmtId="0" fontId="4" fillId="0" borderId="1" xfId="60" applyFont="1" applyBorder="1" applyAlignment="1">
      <alignment horizontal="center" vertical="center"/>
    </xf>
    <xf numFmtId="0" fontId="9" fillId="0" borderId="1" xfId="60" applyFont="1" applyBorder="1" applyAlignment="1">
      <alignment horizontal="center" vertical="center" wrapText="1"/>
    </xf>
    <xf numFmtId="0" fontId="8" fillId="0" borderId="8" xfId="0" applyFont="1" applyBorder="1" applyAlignment="1">
      <alignment vertical="center"/>
    </xf>
    <xf numFmtId="0" fontId="4" fillId="6" borderId="1" xfId="60" applyFont="1" applyFill="1" applyBorder="1" applyAlignment="1">
      <alignment horizontal="center" vertical="center" wrapText="1"/>
    </xf>
    <xf numFmtId="0" fontId="0" fillId="0" borderId="0" xfId="0" applyAlignment="1">
      <alignment vertical="center"/>
    </xf>
    <xf numFmtId="0" fontId="14" fillId="0" borderId="0" xfId="0" applyFont="1" applyAlignment="1">
      <alignment vertical="center"/>
    </xf>
    <xf numFmtId="0" fontId="15" fillId="0" borderId="0" xfId="0" applyFont="1"/>
    <xf numFmtId="0" fontId="0" fillId="0" borderId="1" xfId="0" applyBorder="1"/>
    <xf numFmtId="176" fontId="4" fillId="0" borderId="1" xfId="60" applyNumberFormat="1" applyFont="1" applyBorder="1" applyAlignment="1">
      <alignment horizontal="center" vertical="center" wrapText="1"/>
    </xf>
    <xf numFmtId="0" fontId="8" fillId="0" borderId="0" xfId="0" applyFont="1" applyAlignment="1">
      <alignment vertical="center"/>
    </xf>
    <xf numFmtId="0" fontId="13" fillId="7" borderId="1" xfId="0" applyFont="1" applyFill="1" applyBorder="1" applyAlignment="1">
      <alignment horizontal="center" vertical="center" wrapText="1"/>
    </xf>
    <xf numFmtId="0" fontId="31" fillId="0" borderId="0" xfId="0" applyFont="1"/>
    <xf numFmtId="0" fontId="35" fillId="8" borderId="6" xfId="0" applyFont="1" applyFill="1" applyBorder="1" applyAlignment="1">
      <alignment horizontal="center" vertical="center" wrapText="1"/>
    </xf>
    <xf numFmtId="0" fontId="35" fillId="9" borderId="6" xfId="0" applyFont="1" applyFill="1" applyBorder="1" applyAlignment="1">
      <alignment horizontal="center" vertical="center" wrapText="1"/>
    </xf>
    <xf numFmtId="0" fontId="33" fillId="0" borderId="9" xfId="0" applyFont="1" applyBorder="1"/>
    <xf numFmtId="0" fontId="33" fillId="0" borderId="9" xfId="0" applyFont="1" applyBorder="1" applyAlignment="1">
      <alignment horizontal="center"/>
    </xf>
    <xf numFmtId="0" fontId="33" fillId="0" borderId="6" xfId="0" applyFont="1" applyBorder="1" applyAlignment="1">
      <alignment horizontal="center" vertical="center"/>
    </xf>
    <xf numFmtId="0" fontId="33" fillId="4" borderId="9" xfId="0" applyFont="1" applyFill="1" applyBorder="1" applyAlignment="1">
      <alignment horizontal="center"/>
    </xf>
    <xf numFmtId="180" fontId="33" fillId="0" borderId="4" xfId="0" applyNumberFormat="1" applyFont="1" applyBorder="1" applyAlignment="1">
      <alignment horizontal="center" vertical="center"/>
    </xf>
    <xf numFmtId="0" fontId="33" fillId="0" borderId="1" xfId="101" applyFont="1" applyBorder="1" applyAlignment="1">
      <alignment horizontal="center" vertical="center"/>
    </xf>
    <xf numFmtId="181" fontId="33" fillId="0" borderId="4" xfId="0" applyNumberFormat="1" applyFont="1" applyBorder="1" applyAlignment="1">
      <alignment horizontal="center" vertical="center"/>
    </xf>
    <xf numFmtId="0" fontId="31" fillId="0" borderId="17" xfId="0" applyFont="1" applyBorder="1"/>
    <xf numFmtId="0" fontId="33" fillId="8" borderId="9" xfId="0" applyFont="1" applyFill="1" applyBorder="1" applyAlignment="1">
      <alignment horizontal="center"/>
    </xf>
    <xf numFmtId="0" fontId="33" fillId="8" borderId="6" xfId="0" applyFont="1" applyFill="1" applyBorder="1" applyAlignment="1">
      <alignment horizontal="center" vertical="center"/>
    </xf>
    <xf numFmtId="0" fontId="33" fillId="8" borderId="9" xfId="0" applyFont="1" applyFill="1" applyBorder="1"/>
    <xf numFmtId="180" fontId="33" fillId="8" borderId="4" xfId="0" applyNumberFormat="1" applyFont="1" applyFill="1" applyBorder="1" applyAlignment="1">
      <alignment horizontal="center" vertical="center"/>
    </xf>
    <xf numFmtId="0" fontId="33" fillId="8" borderId="1" xfId="101" applyFont="1" applyFill="1" applyBorder="1" applyAlignment="1">
      <alignment horizontal="center" vertical="center"/>
    </xf>
    <xf numFmtId="181" fontId="33" fillId="8" borderId="4" xfId="0" applyNumberFormat="1" applyFont="1" applyFill="1" applyBorder="1" applyAlignment="1">
      <alignment horizontal="center" vertical="center"/>
    </xf>
    <xf numFmtId="43" fontId="31" fillId="0" borderId="17" xfId="102" applyFont="1" applyBorder="1" applyAlignment="1"/>
    <xf numFmtId="0" fontId="33" fillId="0" borderId="10" xfId="0" applyFont="1" applyBorder="1"/>
    <xf numFmtId="0" fontId="33" fillId="8" borderId="10" xfId="0" applyFont="1" applyFill="1" applyBorder="1"/>
    <xf numFmtId="0" fontId="33" fillId="10" borderId="9" xfId="0" applyFont="1" applyFill="1" applyBorder="1"/>
    <xf numFmtId="0" fontId="33" fillId="8" borderId="11" xfId="0" applyFont="1" applyFill="1" applyBorder="1"/>
    <xf numFmtId="0" fontId="33" fillId="0" borderId="1" xfId="0" applyFont="1" applyBorder="1"/>
    <xf numFmtId="0" fontId="33" fillId="8" borderId="1" xfId="0" applyFont="1" applyFill="1" applyBorder="1"/>
    <xf numFmtId="0" fontId="33" fillId="4" borderId="12" xfId="0" applyFont="1" applyFill="1" applyBorder="1" applyAlignment="1">
      <alignment horizontal="center"/>
    </xf>
    <xf numFmtId="0" fontId="33" fillId="8" borderId="12" xfId="0" applyFont="1" applyFill="1" applyBorder="1" applyAlignment="1">
      <alignment horizontal="center"/>
    </xf>
    <xf numFmtId="0" fontId="33" fillId="8" borderId="12" xfId="0" applyFont="1" applyFill="1" applyBorder="1"/>
    <xf numFmtId="180" fontId="33" fillId="8" borderId="7" xfId="0" applyNumberFormat="1" applyFont="1" applyFill="1" applyBorder="1" applyAlignment="1">
      <alignment horizontal="center" vertical="center"/>
    </xf>
    <xf numFmtId="0" fontId="33" fillId="8" borderId="2" xfId="101" applyFont="1" applyFill="1" applyBorder="1" applyAlignment="1">
      <alignment horizontal="center" vertical="center"/>
    </xf>
    <xf numFmtId="181" fontId="33" fillId="8" borderId="7" xfId="0" applyNumberFormat="1" applyFont="1" applyFill="1" applyBorder="1" applyAlignment="1">
      <alignment horizontal="center" vertical="center"/>
    </xf>
    <xf numFmtId="0" fontId="33" fillId="0" borderId="13" xfId="0" applyFont="1" applyBorder="1"/>
    <xf numFmtId="43" fontId="31" fillId="4" borderId="17" xfId="102" applyFont="1" applyFill="1" applyBorder="1" applyAlignment="1"/>
    <xf numFmtId="0" fontId="33" fillId="0" borderId="1" xfId="0" applyFont="1" applyBorder="1" applyAlignment="1">
      <alignment horizontal="center"/>
    </xf>
    <xf numFmtId="180" fontId="33" fillId="0" borderId="1" xfId="0" applyNumberFormat="1" applyFont="1" applyBorder="1" applyAlignment="1">
      <alignment horizontal="center" vertical="center"/>
    </xf>
    <xf numFmtId="181" fontId="33" fillId="0" borderId="1" xfId="0" applyNumberFormat="1" applyFont="1" applyBorder="1" applyAlignment="1">
      <alignment horizontal="center" vertical="center"/>
    </xf>
    <xf numFmtId="0" fontId="33" fillId="6" borderId="9" xfId="0" applyFont="1" applyFill="1" applyBorder="1" applyAlignment="1">
      <alignment horizontal="center"/>
    </xf>
    <xf numFmtId="0" fontId="33" fillId="6" borderId="6" xfId="0" applyFont="1" applyFill="1" applyBorder="1" applyAlignment="1">
      <alignment horizontal="center" vertical="center"/>
    </xf>
    <xf numFmtId="0" fontId="33" fillId="6" borderId="1" xfId="0" applyFont="1" applyFill="1" applyBorder="1" applyAlignment="1">
      <alignment horizontal="center"/>
    </xf>
    <xf numFmtId="0" fontId="33" fillId="6" borderId="1" xfId="0" applyFont="1" applyFill="1" applyBorder="1"/>
    <xf numFmtId="180" fontId="33" fillId="6" borderId="1" xfId="0" applyNumberFormat="1" applyFont="1" applyFill="1" applyBorder="1" applyAlignment="1">
      <alignment horizontal="center" vertical="center"/>
    </xf>
    <xf numFmtId="0" fontId="33" fillId="6" borderId="1" xfId="101" applyFont="1" applyFill="1" applyBorder="1" applyAlignment="1">
      <alignment horizontal="center" vertical="center"/>
    </xf>
    <xf numFmtId="181" fontId="33" fillId="6" borderId="1" xfId="0" applyNumberFormat="1" applyFont="1" applyFill="1" applyBorder="1" applyAlignment="1">
      <alignment horizontal="center" vertical="center"/>
    </xf>
    <xf numFmtId="0" fontId="33" fillId="4" borderId="1" xfId="0" applyFont="1" applyFill="1" applyBorder="1" applyAlignment="1">
      <alignment horizontal="center"/>
    </xf>
    <xf numFmtId="0" fontId="33" fillId="8" borderId="1" xfId="0" applyFont="1" applyFill="1" applyBorder="1" applyAlignment="1">
      <alignment horizontal="center"/>
    </xf>
    <xf numFmtId="180" fontId="33" fillId="8" borderId="1" xfId="0" applyNumberFormat="1" applyFont="1" applyFill="1" applyBorder="1" applyAlignment="1">
      <alignment horizontal="center" vertical="center"/>
    </xf>
    <xf numFmtId="181" fontId="33" fillId="8" borderId="1" xfId="0" applyNumberFormat="1" applyFont="1" applyFill="1" applyBorder="1" applyAlignment="1">
      <alignment horizontal="center" vertical="center"/>
    </xf>
    <xf numFmtId="0" fontId="33" fillId="8" borderId="14" xfId="0" applyFont="1" applyFill="1" applyBorder="1" applyAlignment="1">
      <alignment horizontal="center"/>
    </xf>
    <xf numFmtId="0" fontId="33" fillId="8" borderId="14" xfId="0" applyFont="1" applyFill="1" applyBorder="1"/>
    <xf numFmtId="180" fontId="33" fillId="8" borderId="15" xfId="0" applyNumberFormat="1" applyFont="1" applyFill="1" applyBorder="1" applyAlignment="1">
      <alignment horizontal="center" vertical="center"/>
    </xf>
    <xf numFmtId="0" fontId="33" fillId="8" borderId="6" xfId="101" applyFont="1" applyFill="1" applyBorder="1" applyAlignment="1">
      <alignment horizontal="center" vertical="center"/>
    </xf>
    <xf numFmtId="181" fontId="33" fillId="8" borderId="15" xfId="0" applyNumberFormat="1" applyFont="1" applyFill="1" applyBorder="1" applyAlignment="1">
      <alignment horizontal="center" vertical="center"/>
    </xf>
    <xf numFmtId="0" fontId="33" fillId="8" borderId="16" xfId="0" applyFont="1" applyFill="1" applyBorder="1"/>
    <xf numFmtId="0" fontId="33" fillId="0" borderId="11" xfId="0" applyFont="1" applyBorder="1"/>
    <xf numFmtId="181" fontId="33" fillId="0" borderId="15" xfId="0" applyNumberFormat="1" applyFont="1" applyBorder="1" applyAlignment="1">
      <alignment horizontal="center" vertical="center"/>
    </xf>
    <xf numFmtId="0" fontId="33" fillId="0" borderId="14" xfId="0" applyFont="1" applyBorder="1"/>
    <xf numFmtId="0" fontId="33" fillId="4" borderId="9" xfId="0" applyFont="1" applyFill="1" applyBorder="1"/>
    <xf numFmtId="0" fontId="33" fillId="6" borderId="9" xfId="0" applyFont="1" applyFill="1" applyBorder="1"/>
    <xf numFmtId="180" fontId="33" fillId="6" borderId="4" xfId="0" applyNumberFormat="1" applyFont="1" applyFill="1" applyBorder="1" applyAlignment="1">
      <alignment horizontal="center" vertical="center"/>
    </xf>
    <xf numFmtId="181" fontId="33" fillId="6" borderId="4" xfId="0" applyNumberFormat="1" applyFont="1" applyFill="1" applyBorder="1" applyAlignment="1">
      <alignment horizontal="center" vertical="center"/>
    </xf>
    <xf numFmtId="0" fontId="36" fillId="6" borderId="10" xfId="0" applyFont="1" applyFill="1" applyBorder="1"/>
    <xf numFmtId="0" fontId="33" fillId="0" borderId="3" xfId="0" applyFont="1" applyBorder="1"/>
    <xf numFmtId="0" fontId="33" fillId="0" borderId="6" xfId="101" applyFont="1" applyBorder="1" applyAlignment="1">
      <alignment horizontal="center" vertical="center"/>
    </xf>
    <xf numFmtId="0" fontId="33" fillId="6" borderId="1" xfId="0" applyFont="1" applyFill="1" applyBorder="1" applyAlignment="1">
      <alignment horizontal="center" vertical="center"/>
    </xf>
    <xf numFmtId="0" fontId="36" fillId="6" borderId="1" xfId="0" applyFont="1" applyFill="1" applyBorder="1"/>
    <xf numFmtId="0" fontId="33" fillId="0" borderId="1" xfId="0" applyFont="1" applyBorder="1" applyAlignment="1">
      <alignment horizontal="center" vertical="center"/>
    </xf>
    <xf numFmtId="0" fontId="36" fillId="6" borderId="9" xfId="0" applyFont="1" applyFill="1" applyBorder="1"/>
    <xf numFmtId="0" fontId="33" fillId="0" borderId="10" xfId="0" applyFont="1" applyBorder="1" applyAlignment="1">
      <alignment horizontal="center"/>
    </xf>
    <xf numFmtId="0" fontId="33" fillId="0" borderId="9" xfId="0" applyFont="1" applyBorder="1" applyAlignment="1">
      <alignment horizontal="center" vertical="center"/>
    </xf>
    <xf numFmtId="0" fontId="33" fillId="6" borderId="9" xfId="0" applyFont="1" applyFill="1" applyBorder="1" applyAlignment="1">
      <alignment horizontal="center" vertical="center"/>
    </xf>
    <xf numFmtId="0" fontId="33" fillId="8" borderId="10" xfId="0" applyFont="1" applyFill="1" applyBorder="1" applyAlignment="1">
      <alignment horizontal="center"/>
    </xf>
    <xf numFmtId="0" fontId="33" fillId="6" borderId="10" xfId="0" applyFont="1" applyFill="1" applyBorder="1"/>
    <xf numFmtId="0" fontId="33" fillId="6" borderId="10" xfId="0" applyFont="1" applyFill="1" applyBorder="1" applyAlignment="1">
      <alignment horizontal="center"/>
    </xf>
    <xf numFmtId="0" fontId="33" fillId="8" borderId="16" xfId="0" applyFont="1" applyFill="1" applyBorder="1" applyAlignment="1">
      <alignment horizontal="center"/>
    </xf>
    <xf numFmtId="0" fontId="33" fillId="8" borderId="6" xfId="0" applyFont="1" applyFill="1" applyBorder="1"/>
    <xf numFmtId="0" fontId="33" fillId="8" borderId="6" xfId="0" applyFont="1" applyFill="1" applyBorder="1" applyAlignment="1">
      <alignment horizontal="center"/>
    </xf>
    <xf numFmtId="180" fontId="33" fillId="8" borderId="6" xfId="0" applyNumberFormat="1" applyFont="1" applyFill="1" applyBorder="1" applyAlignment="1">
      <alignment horizontal="center" vertical="center"/>
    </xf>
    <xf numFmtId="181" fontId="33" fillId="8" borderId="6" xfId="0" applyNumberFormat="1" applyFont="1" applyFill="1" applyBorder="1" applyAlignment="1">
      <alignment horizontal="center" vertical="center"/>
    </xf>
    <xf numFmtId="0" fontId="33" fillId="8" borderId="9" xfId="0" applyFont="1" applyFill="1" applyBorder="1" applyAlignment="1">
      <alignment horizontal="center" vertical="center"/>
    </xf>
    <xf numFmtId="0" fontId="33" fillId="8" borderId="10" xfId="0" applyFont="1" applyFill="1" applyBorder="1" applyAlignment="1">
      <alignment horizontal="center" vertical="center"/>
    </xf>
    <xf numFmtId="0" fontId="33" fillId="0" borderId="2" xfId="101" applyFont="1" applyBorder="1" applyAlignment="1">
      <alignment horizontal="center" vertical="center"/>
    </xf>
    <xf numFmtId="181" fontId="33" fillId="0" borderId="7" xfId="0" applyNumberFormat="1" applyFont="1" applyBorder="1" applyAlignment="1">
      <alignment horizontal="center" vertical="center"/>
    </xf>
    <xf numFmtId="0" fontId="33" fillId="0" borderId="12" xfId="0" applyFont="1" applyBorder="1"/>
    <xf numFmtId="0" fontId="33" fillId="0" borderId="1" xfId="0" applyFont="1" applyBorder="1" applyAlignment="1">
      <alignment vertical="center"/>
    </xf>
    <xf numFmtId="0" fontId="33" fillId="0" borderId="16" xfId="0" applyFont="1" applyBorder="1"/>
    <xf numFmtId="0" fontId="33" fillId="0" borderId="12" xfId="0" applyFont="1" applyBorder="1" applyAlignment="1">
      <alignment horizontal="center"/>
    </xf>
    <xf numFmtId="180" fontId="33" fillId="0" borderId="7" xfId="0" applyNumberFormat="1" applyFont="1" applyBorder="1" applyAlignment="1">
      <alignment horizontal="center" vertical="center"/>
    </xf>
    <xf numFmtId="0" fontId="33" fillId="6" borderId="12" xfId="0" applyFont="1" applyFill="1" applyBorder="1" applyAlignment="1">
      <alignment horizontal="center"/>
    </xf>
    <xf numFmtId="0" fontId="33" fillId="6" borderId="5" xfId="0" applyFont="1" applyFill="1" applyBorder="1" applyAlignment="1">
      <alignment horizontal="center" vertical="center"/>
    </xf>
    <xf numFmtId="0" fontId="33" fillId="6" borderId="12" xfId="0" applyFont="1" applyFill="1" applyBorder="1"/>
    <xf numFmtId="180" fontId="33" fillId="6" borderId="7" xfId="0" applyNumberFormat="1" applyFont="1" applyFill="1" applyBorder="1" applyAlignment="1">
      <alignment horizontal="center" vertical="center"/>
    </xf>
    <xf numFmtId="0" fontId="33" fillId="6" borderId="2" xfId="101" applyFont="1" applyFill="1" applyBorder="1" applyAlignment="1">
      <alignment horizontal="center" vertical="center"/>
    </xf>
    <xf numFmtId="181" fontId="33" fillId="6" borderId="7" xfId="0" applyNumberFormat="1" applyFont="1" applyFill="1" applyBorder="1" applyAlignment="1">
      <alignment horizontal="center" vertical="center"/>
    </xf>
    <xf numFmtId="0" fontId="36" fillId="6" borderId="12" xfId="0" applyFont="1" applyFill="1" applyBorder="1"/>
    <xf numFmtId="0" fontId="33" fillId="8" borderId="1" xfId="0" applyFont="1" applyFill="1" applyBorder="1" applyAlignment="1">
      <alignment horizontal="center" vertical="center"/>
    </xf>
    <xf numFmtId="0" fontId="36" fillId="6" borderId="11" xfId="0" applyFont="1" applyFill="1" applyBorder="1"/>
    <xf numFmtId="0" fontId="33" fillId="8" borderId="3" xfId="0" applyFont="1" applyFill="1" applyBorder="1"/>
    <xf numFmtId="0" fontId="33" fillId="11" borderId="9" xfId="0" applyFont="1" applyFill="1" applyBorder="1" applyAlignment="1">
      <alignment horizontal="center"/>
    </xf>
    <xf numFmtId="0" fontId="33" fillId="11" borderId="6" xfId="0" applyFont="1" applyFill="1" applyBorder="1" applyAlignment="1">
      <alignment horizontal="center" vertical="center"/>
    </xf>
    <xf numFmtId="0" fontId="33" fillId="11" borderId="9" xfId="0" applyFont="1" applyFill="1" applyBorder="1"/>
    <xf numFmtId="180" fontId="33" fillId="11" borderId="4" xfId="0" applyNumberFormat="1" applyFont="1" applyFill="1" applyBorder="1" applyAlignment="1">
      <alignment horizontal="center" vertical="center"/>
    </xf>
    <xf numFmtId="0" fontId="33" fillId="11" borderId="1" xfId="101" applyFont="1" applyFill="1" applyBorder="1" applyAlignment="1">
      <alignment horizontal="center" vertical="center"/>
    </xf>
    <xf numFmtId="181" fontId="33" fillId="11" borderId="4" xfId="0" applyNumberFormat="1" applyFont="1" applyFill="1" applyBorder="1" applyAlignment="1">
      <alignment horizontal="center" vertical="center"/>
    </xf>
    <xf numFmtId="0" fontId="37" fillId="11" borderId="10" xfId="0" applyFont="1" applyFill="1" applyBorder="1"/>
    <xf numFmtId="0" fontId="33" fillId="11" borderId="9" xfId="0" applyFont="1" applyFill="1" applyBorder="1" applyAlignment="1">
      <alignment horizontal="center" vertical="center"/>
    </xf>
    <xf numFmtId="0" fontId="33" fillId="11" borderId="10" xfId="0" applyFont="1" applyFill="1" applyBorder="1" applyAlignment="1">
      <alignment horizontal="center" vertical="center"/>
    </xf>
    <xf numFmtId="0" fontId="37" fillId="6" borderId="9" xfId="0" applyFont="1" applyFill="1" applyBorder="1" applyAlignment="1">
      <alignment horizontal="center"/>
    </xf>
    <xf numFmtId="0" fontId="37" fillId="11" borderId="9" xfId="0" applyFont="1" applyFill="1" applyBorder="1"/>
    <xf numFmtId="0" fontId="33" fillId="8" borderId="12" xfId="0" applyFont="1" applyFill="1" applyBorder="1" applyAlignment="1">
      <alignment horizontal="center" vertical="center"/>
    </xf>
    <xf numFmtId="0" fontId="33" fillId="0" borderId="13" xfId="0" applyFont="1" applyBorder="1" applyAlignment="1">
      <alignment horizontal="center" vertical="center"/>
    </xf>
    <xf numFmtId="0" fontId="33" fillId="0" borderId="9" xfId="0" applyFont="1" applyBorder="1" applyAlignment="1">
      <alignment horizontal="left" vertical="center"/>
    </xf>
    <xf numFmtId="0" fontId="33" fillId="0" borderId="14" xfId="0" applyFont="1" applyBorder="1" applyAlignment="1">
      <alignment horizontal="center"/>
    </xf>
    <xf numFmtId="180" fontId="33" fillId="0" borderId="15" xfId="0" applyNumberFormat="1" applyFont="1" applyBorder="1" applyAlignment="1">
      <alignment horizontal="center" vertical="center"/>
    </xf>
    <xf numFmtId="0" fontId="33" fillId="0" borderId="5" xfId="0" applyFont="1" applyBorder="1" applyAlignment="1">
      <alignment horizontal="center" vertical="center"/>
    </xf>
    <xf numFmtId="43" fontId="31" fillId="0" borderId="0" xfId="0" applyNumberFormat="1" applyFont="1"/>
    <xf numFmtId="10" fontId="31" fillId="0" borderId="0" xfId="103" applyNumberFormat="1" applyFont="1" applyAlignment="1"/>
    <xf numFmtId="10" fontId="31" fillId="4" borderId="0" xfId="103" applyNumberFormat="1" applyFont="1" applyFill="1" applyAlignment="1"/>
    <xf numFmtId="0" fontId="31" fillId="0" borderId="18" xfId="0" applyFont="1" applyBorder="1"/>
    <xf numFmtId="43" fontId="31" fillId="0" borderId="18" xfId="102" applyFont="1" applyBorder="1" applyAlignment="1"/>
    <xf numFmtId="43" fontId="31" fillId="0" borderId="0" xfId="102" applyFont="1" applyBorder="1" applyAlignment="1"/>
    <xf numFmtId="43" fontId="31" fillId="4" borderId="0" xfId="102" applyFont="1" applyFill="1" applyBorder="1" applyAlignment="1"/>
    <xf numFmtId="10" fontId="31" fillId="0" borderId="18" xfId="103" applyNumberFormat="1" applyFont="1" applyBorder="1" applyAlignment="1"/>
    <xf numFmtId="0" fontId="31" fillId="4" borderId="18" xfId="0" applyFont="1" applyFill="1" applyBorder="1"/>
    <xf numFmtId="0" fontId="38" fillId="0" borderId="18" xfId="0" applyFont="1" applyBorder="1"/>
    <xf numFmtId="43" fontId="38" fillId="0" borderId="18" xfId="102" applyFont="1" applyBorder="1" applyAlignment="1"/>
    <xf numFmtId="0" fontId="39" fillId="0" borderId="0" xfId="104"/>
    <xf numFmtId="0" fontId="31" fillId="0" borderId="0" xfId="105" applyFont="1">
      <alignment vertical="center"/>
    </xf>
    <xf numFmtId="0" fontId="40" fillId="0" borderId="0" xfId="105" applyFont="1">
      <alignment vertical="center"/>
    </xf>
    <xf numFmtId="0" fontId="40" fillId="4" borderId="0" xfId="105" applyFont="1" applyFill="1">
      <alignment vertical="center"/>
    </xf>
    <xf numFmtId="2" fontId="40" fillId="0" borderId="0" xfId="105" applyNumberFormat="1" applyFont="1">
      <alignment vertical="center"/>
    </xf>
    <xf numFmtId="2" fontId="31" fillId="0" borderId="0" xfId="105" applyNumberFormat="1" applyFont="1">
      <alignment vertical="center"/>
    </xf>
    <xf numFmtId="57" fontId="31" fillId="0" borderId="0" xfId="0" applyNumberFormat="1" applyFont="1"/>
    <xf numFmtId="0" fontId="39" fillId="4" borderId="0" xfId="104" applyFill="1"/>
    <xf numFmtId="14" fontId="39" fillId="0" borderId="0" xfId="104" applyNumberFormat="1"/>
    <xf numFmtId="0" fontId="40" fillId="0" borderId="0" xfId="104" applyFont="1"/>
    <xf numFmtId="14" fontId="40" fillId="0" borderId="0" xfId="104" applyNumberFormat="1" applyFont="1"/>
    <xf numFmtId="0" fontId="40" fillId="4" borderId="0" xfId="104" applyFont="1" applyFill="1"/>
    <xf numFmtId="0" fontId="11" fillId="0" borderId="18" xfId="0" applyFont="1" applyBorder="1" applyAlignment="1">
      <alignment horizontal="left" vertical="center"/>
    </xf>
    <xf numFmtId="0" fontId="31" fillId="0" borderId="18" xfId="0" applyFont="1" applyBorder="1" applyAlignment="1">
      <alignment horizontal="left" vertical="center"/>
    </xf>
    <xf numFmtId="57" fontId="31" fillId="0" borderId="18" xfId="0" applyNumberFormat="1" applyFont="1" applyBorder="1"/>
    <xf numFmtId="2" fontId="31" fillId="0" borderId="18" xfId="0" applyNumberFormat="1" applyFont="1" applyBorder="1"/>
    <xf numFmtId="2" fontId="31" fillId="0" borderId="18" xfId="0" applyNumberFormat="1" applyFont="1" applyBorder="1" applyAlignment="1">
      <alignment horizontal="center"/>
    </xf>
    <xf numFmtId="2" fontId="11" fillId="0" borderId="0" xfId="0" applyNumberFormat="1" applyFont="1" applyAlignment="1">
      <alignment horizontal="left" vertical="center"/>
    </xf>
    <xf numFmtId="0" fontId="41" fillId="0" borderId="1" xfId="0" applyFont="1" applyBorder="1" applyAlignment="1">
      <alignment vertical="center" wrapText="1"/>
    </xf>
    <xf numFmtId="0" fontId="27" fillId="0" borderId="1" xfId="0" applyFont="1" applyBorder="1" applyAlignment="1">
      <alignment vertical="center" wrapText="1"/>
    </xf>
    <xf numFmtId="0" fontId="9" fillId="4" borderId="1" xfId="60" applyFont="1" applyFill="1" applyBorder="1" applyAlignment="1">
      <alignment horizontal="center" vertical="center" wrapText="1"/>
    </xf>
    <xf numFmtId="182" fontId="0" fillId="0" borderId="0" xfId="0" applyNumberFormat="1" applyAlignment="1">
      <alignment vertical="center"/>
    </xf>
    <xf numFmtId="0" fontId="4" fillId="0" borderId="0" xfId="60" applyFont="1" applyAlignment="1">
      <alignment horizontal="left"/>
    </xf>
    <xf numFmtId="0" fontId="14" fillId="0" borderId="0" xfId="0" applyFont="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8" fontId="4" fillId="0" borderId="1" xfId="60" applyNumberFormat="1" applyFont="1" applyBorder="1" applyAlignment="1">
      <alignment horizontal="center" vertical="center" wrapText="1"/>
    </xf>
    <xf numFmtId="178" fontId="4" fillId="0" borderId="3" xfId="60" applyNumberFormat="1" applyFont="1" applyBorder="1" applyAlignment="1">
      <alignment horizontal="center" vertical="center" wrapText="1"/>
    </xf>
    <xf numFmtId="178" fontId="4" fillId="0" borderId="4" xfId="60" applyNumberFormat="1" applyFont="1" applyBorder="1" applyAlignment="1">
      <alignment horizontal="center" vertical="center" wrapText="1"/>
    </xf>
    <xf numFmtId="0" fontId="4" fillId="0" borderId="1" xfId="60" applyFont="1" applyBorder="1" applyAlignment="1">
      <alignment vertical="center" wrapText="1"/>
    </xf>
    <xf numFmtId="0" fontId="4" fillId="0" borderId="1" xfId="60" applyFont="1" applyBorder="1" applyAlignment="1">
      <alignment horizontal="center" vertical="center" wrapText="1"/>
    </xf>
    <xf numFmtId="4" fontId="4" fillId="0" borderId="1" xfId="60" applyNumberFormat="1" applyFont="1" applyBorder="1" applyAlignment="1">
      <alignment horizontal="center" vertical="center" wrapText="1"/>
    </xf>
    <xf numFmtId="4" fontId="4" fillId="0" borderId="3" xfId="60" applyNumberFormat="1" applyFont="1" applyBorder="1" applyAlignment="1">
      <alignment horizontal="center" vertical="center" wrapText="1"/>
    </xf>
    <xf numFmtId="4" fontId="4" fillId="0" borderId="4" xfId="60" applyNumberFormat="1" applyFont="1" applyBorder="1" applyAlignment="1">
      <alignment horizontal="center" vertical="center" wrapText="1"/>
    </xf>
    <xf numFmtId="0" fontId="7" fillId="0" borderId="3" xfId="60" applyFont="1" applyBorder="1" applyAlignment="1">
      <alignment horizontal="center" vertical="center" wrapText="1"/>
    </xf>
    <xf numFmtId="0" fontId="4" fillId="0" borderId="4" xfId="60" applyFont="1" applyBorder="1" applyAlignment="1">
      <alignment horizontal="center" vertical="center" wrapText="1"/>
    </xf>
    <xf numFmtId="0" fontId="4" fillId="0" borderId="3" xfId="60" applyFont="1" applyBorder="1" applyAlignment="1">
      <alignment horizontal="center" vertical="center" wrapText="1"/>
    </xf>
    <xf numFmtId="0" fontId="5" fillId="0" borderId="3" xfId="60" applyFont="1" applyBorder="1" applyAlignment="1">
      <alignment horizontal="center" vertical="center" wrapText="1"/>
    </xf>
    <xf numFmtId="0" fontId="3" fillId="0" borderId="0" xfId="0" applyFont="1" applyAlignment="1">
      <alignment horizontal="center"/>
    </xf>
    <xf numFmtId="0" fontId="29" fillId="0" borderId="0" xfId="45" applyAlignment="1">
      <alignment horizontal="center" vertical="center" wrapText="1"/>
    </xf>
    <xf numFmtId="0" fontId="31" fillId="0" borderId="18" xfId="0" applyFont="1" applyBorder="1" applyAlignment="1">
      <alignment horizontal="center"/>
    </xf>
    <xf numFmtId="0" fontId="31" fillId="0" borderId="19" xfId="0" applyFont="1" applyBorder="1" applyAlignment="1">
      <alignment horizontal="center" vertical="center"/>
    </xf>
    <xf numFmtId="0" fontId="31" fillId="0" borderId="20" xfId="0" applyFont="1" applyBorder="1" applyAlignment="1">
      <alignment horizontal="center" vertical="center"/>
    </xf>
    <xf numFmtId="0" fontId="31" fillId="0" borderId="21" xfId="0" applyFont="1" applyBorder="1" applyAlignment="1">
      <alignment horizontal="center" vertical="center"/>
    </xf>
    <xf numFmtId="0" fontId="31" fillId="0" borderId="18" xfId="0" applyFont="1" applyBorder="1" applyAlignment="1">
      <alignment horizontal="center" vertical="center"/>
    </xf>
    <xf numFmtId="0" fontId="39" fillId="0" borderId="0" xfId="104"/>
    <xf numFmtId="2" fontId="31" fillId="0" borderId="18" xfId="0" applyNumberFormat="1" applyFont="1" applyBorder="1" applyAlignment="1">
      <alignment horizontal="center"/>
    </xf>
    <xf numFmtId="0" fontId="31" fillId="0" borderId="18" xfId="0" applyFont="1" applyBorder="1" applyAlignment="1">
      <alignment horizontal="left" vertical="center"/>
    </xf>
    <xf numFmtId="0" fontId="31" fillId="0" borderId="18" xfId="0" applyFont="1" applyBorder="1" applyAlignment="1">
      <alignment horizontal="left"/>
    </xf>
    <xf numFmtId="0" fontId="40" fillId="0" borderId="0" xfId="104" applyFont="1"/>
    <xf numFmtId="4" fontId="4" fillId="0" borderId="1" xfId="64" applyNumberFormat="1" applyFont="1" applyBorder="1" applyAlignment="1">
      <alignment horizontal="center" vertical="center" wrapText="1"/>
    </xf>
    <xf numFmtId="0" fontId="4" fillId="0" borderId="0" xfId="64" applyFont="1" applyAlignment="1">
      <alignment horizontal="left"/>
    </xf>
    <xf numFmtId="0" fontId="8" fillId="0" borderId="2" xfId="45" applyFont="1" applyBorder="1" applyAlignment="1">
      <alignment horizontal="center" vertical="center"/>
    </xf>
    <xf numFmtId="0" fontId="8" fillId="0" borderId="5" xfId="45" applyFont="1" applyBorder="1" applyAlignment="1">
      <alignment horizontal="center" vertical="center"/>
    </xf>
    <xf numFmtId="0" fontId="8" fillId="0" borderId="6" xfId="45" applyFont="1" applyBorder="1" applyAlignment="1">
      <alignment horizontal="center" vertical="center"/>
    </xf>
    <xf numFmtId="0" fontId="8" fillId="0" borderId="7" xfId="45" applyFont="1" applyBorder="1" applyAlignment="1">
      <alignment horizontal="center" vertical="center"/>
    </xf>
    <xf numFmtId="0" fontId="8" fillId="0" borderId="8" xfId="45" applyFont="1" applyBorder="1" applyAlignment="1">
      <alignment horizontal="center" vertical="center"/>
    </xf>
    <xf numFmtId="0" fontId="4" fillId="0" borderId="1" xfId="64" applyFont="1" applyBorder="1" applyAlignment="1">
      <alignment vertical="center" wrapText="1"/>
    </xf>
    <xf numFmtId="0" fontId="4" fillId="0" borderId="1" xfId="64" applyFont="1" applyBorder="1" applyAlignment="1">
      <alignment horizontal="center" vertical="center" wrapText="1"/>
    </xf>
    <xf numFmtId="178" fontId="4" fillId="0" borderId="3" xfId="64" applyNumberFormat="1" applyFont="1" applyBorder="1" applyAlignment="1">
      <alignment horizontal="center" vertical="center" wrapText="1"/>
    </xf>
    <xf numFmtId="178" fontId="4" fillId="0" borderId="4" xfId="64" applyNumberFormat="1" applyFont="1" applyBorder="1" applyAlignment="1">
      <alignment horizontal="center" vertical="center" wrapText="1"/>
    </xf>
    <xf numFmtId="0" fontId="4" fillId="0" borderId="4" xfId="64" applyFont="1" applyBorder="1" applyAlignment="1">
      <alignment horizontal="center" vertical="center" wrapText="1"/>
    </xf>
    <xf numFmtId="178" fontId="4" fillId="0" borderId="1" xfId="64" applyNumberFormat="1" applyFont="1" applyBorder="1" applyAlignment="1">
      <alignment horizontal="center" vertical="center" wrapText="1"/>
    </xf>
    <xf numFmtId="0" fontId="6" fillId="0" borderId="3" xfId="64" applyFont="1" applyBorder="1" applyAlignment="1">
      <alignment horizontal="center" vertical="center" wrapText="1"/>
    </xf>
    <xf numFmtId="178" fontId="7" fillId="0" borderId="3" xfId="64" applyNumberFormat="1" applyFont="1" applyBorder="1" applyAlignment="1">
      <alignment horizontal="center" vertical="center" wrapText="1"/>
    </xf>
    <xf numFmtId="0" fontId="5" fillId="0" borderId="3" xfId="64" applyFont="1" applyBorder="1" applyAlignment="1">
      <alignment horizontal="center" vertical="center" wrapText="1"/>
    </xf>
    <xf numFmtId="0" fontId="4" fillId="0" borderId="3" xfId="64" applyFont="1" applyBorder="1" applyAlignment="1">
      <alignment horizontal="center" vertical="center" wrapText="1"/>
    </xf>
    <xf numFmtId="0" fontId="3" fillId="0" borderId="0" xfId="45" applyFont="1" applyAlignment="1">
      <alignment horizontal="center"/>
    </xf>
    <xf numFmtId="43" fontId="29" fillId="0" borderId="0" xfId="102" applyFont="1">
      <alignment vertical="center"/>
    </xf>
    <xf numFmtId="43" fontId="29" fillId="0" borderId="0" xfId="45" applyNumberFormat="1">
      <alignment vertical="center"/>
    </xf>
    <xf numFmtId="0" fontId="9" fillId="4" borderId="1" xfId="0" applyFont="1" applyFill="1" applyBorder="1" applyAlignment="1">
      <alignment horizontal="center" vertical="center" wrapText="1"/>
    </xf>
    <xf numFmtId="0" fontId="9" fillId="0" borderId="1" xfId="60" applyFont="1" applyFill="1" applyBorder="1" applyAlignment="1">
      <alignment horizontal="center" vertical="center" wrapText="1"/>
    </xf>
    <xf numFmtId="0" fontId="5" fillId="4" borderId="1" xfId="60" applyFont="1" applyFill="1" applyBorder="1" applyAlignment="1">
      <alignment horizontal="center" vertical="center" wrapText="1"/>
    </xf>
    <xf numFmtId="0" fontId="4" fillId="4" borderId="1" xfId="60" applyFont="1" applyFill="1" applyBorder="1" applyAlignment="1">
      <alignment horizontal="center" vertical="center" wrapText="1"/>
    </xf>
    <xf numFmtId="0" fontId="16" fillId="4" borderId="1" xfId="60" applyFont="1" applyFill="1" applyBorder="1" applyAlignment="1">
      <alignment horizontal="center" vertical="center" wrapText="1"/>
    </xf>
    <xf numFmtId="0" fontId="17" fillId="4" borderId="1" xfId="60" applyFont="1" applyFill="1" applyBorder="1" applyAlignment="1">
      <alignment horizontal="center" vertical="center" wrapText="1"/>
    </xf>
  </cellXfs>
  <cellStyles count="106">
    <cellStyle name="Normal 2" xfId="10" xr:uid="{00000000-0005-0000-0000-000000000000}"/>
    <cellStyle name="Normal 3" xfId="11" xr:uid="{00000000-0005-0000-0000-000001000000}"/>
    <cellStyle name="Normal 4" xfId="15" xr:uid="{00000000-0005-0000-0000-000002000000}"/>
    <cellStyle name="百分比" xfId="103" builtinId="5"/>
    <cellStyle name="常规" xfId="0" builtinId="0"/>
    <cellStyle name="常规 10" xfId="14" xr:uid="{00000000-0005-0000-0000-000004000000}"/>
    <cellStyle name="常规 10 2" xfId="16" xr:uid="{00000000-0005-0000-0000-000005000000}"/>
    <cellStyle name="常规 11" xfId="17" xr:uid="{00000000-0005-0000-0000-000006000000}"/>
    <cellStyle name="常规 11 2" xfId="19" xr:uid="{00000000-0005-0000-0000-000007000000}"/>
    <cellStyle name="常规 12" xfId="6" xr:uid="{00000000-0005-0000-0000-000008000000}"/>
    <cellStyle name="常规 12 2" xfId="20" xr:uid="{00000000-0005-0000-0000-000009000000}"/>
    <cellStyle name="常规 12 3" xfId="21" xr:uid="{00000000-0005-0000-0000-00000A000000}"/>
    <cellStyle name="常规 13" xfId="18" xr:uid="{00000000-0005-0000-0000-00000B000000}"/>
    <cellStyle name="常规 13 2" xfId="3" xr:uid="{00000000-0005-0000-0000-00000C000000}"/>
    <cellStyle name="常规 14" xfId="23" xr:uid="{00000000-0005-0000-0000-00000D000000}"/>
    <cellStyle name="常规 14 2" xfId="25" xr:uid="{00000000-0005-0000-0000-00000E000000}"/>
    <cellStyle name="常规 15" xfId="27" xr:uid="{00000000-0005-0000-0000-00000F000000}"/>
    <cellStyle name="常规 15 2" xfId="29" xr:uid="{00000000-0005-0000-0000-000010000000}"/>
    <cellStyle name="常规 16" xfId="31" xr:uid="{00000000-0005-0000-0000-000011000000}"/>
    <cellStyle name="常规 16 2" xfId="13" xr:uid="{00000000-0005-0000-0000-000012000000}"/>
    <cellStyle name="常规 17" xfId="33" xr:uid="{00000000-0005-0000-0000-000013000000}"/>
    <cellStyle name="常规 17 2" xfId="36" xr:uid="{00000000-0005-0000-0000-000014000000}"/>
    <cellStyle name="常规 18" xfId="38" xr:uid="{00000000-0005-0000-0000-000015000000}"/>
    <cellStyle name="常规 18 2" xfId="40" xr:uid="{00000000-0005-0000-0000-000016000000}"/>
    <cellStyle name="常规 19" xfId="42" xr:uid="{00000000-0005-0000-0000-000017000000}"/>
    <cellStyle name="常规 19 2" xfId="44" xr:uid="{00000000-0005-0000-0000-000018000000}"/>
    <cellStyle name="常规 2" xfId="45" xr:uid="{00000000-0005-0000-0000-000019000000}"/>
    <cellStyle name="常规 2 10 2" xfId="22" xr:uid="{00000000-0005-0000-0000-00001A000000}"/>
    <cellStyle name="常规 2 10 2 2" xfId="24" xr:uid="{00000000-0005-0000-0000-00001B000000}"/>
    <cellStyle name="常规 2 2" xfId="46" xr:uid="{00000000-0005-0000-0000-00001C000000}"/>
    <cellStyle name="常规 2 3" xfId="47" xr:uid="{00000000-0005-0000-0000-00001D000000}"/>
    <cellStyle name="常规 2 3 2 2" xfId="48" xr:uid="{00000000-0005-0000-0000-00001E000000}"/>
    <cellStyle name="常规 2 34" xfId="49" xr:uid="{00000000-0005-0000-0000-00001F000000}"/>
    <cellStyle name="常规 2 4" xfId="50" xr:uid="{00000000-0005-0000-0000-000020000000}"/>
    <cellStyle name="常规 20" xfId="26" xr:uid="{00000000-0005-0000-0000-000021000000}"/>
    <cellStyle name="常规 20 2" xfId="28" xr:uid="{00000000-0005-0000-0000-000022000000}"/>
    <cellStyle name="常规 21" xfId="30" xr:uid="{00000000-0005-0000-0000-000023000000}"/>
    <cellStyle name="常规 21 2" xfId="12" xr:uid="{00000000-0005-0000-0000-000024000000}"/>
    <cellStyle name="常规 22" xfId="32" xr:uid="{00000000-0005-0000-0000-000025000000}"/>
    <cellStyle name="常规 22 2" xfId="35" xr:uid="{00000000-0005-0000-0000-000026000000}"/>
    <cellStyle name="常规 23" xfId="37" xr:uid="{00000000-0005-0000-0000-000027000000}"/>
    <cellStyle name="常规 23 2" xfId="39" xr:uid="{00000000-0005-0000-0000-000028000000}"/>
    <cellStyle name="常规 24" xfId="41" xr:uid="{00000000-0005-0000-0000-000029000000}"/>
    <cellStyle name="常规 24 2" xfId="43" xr:uid="{00000000-0005-0000-0000-00002A000000}"/>
    <cellStyle name="常规 25" xfId="52" xr:uid="{00000000-0005-0000-0000-00002B000000}"/>
    <cellStyle name="常规 25 2" xfId="53" xr:uid="{00000000-0005-0000-0000-00002C000000}"/>
    <cellStyle name="常规 26" xfId="8" xr:uid="{00000000-0005-0000-0000-00002D000000}"/>
    <cellStyle name="常规 27" xfId="55" xr:uid="{00000000-0005-0000-0000-00002E000000}"/>
    <cellStyle name="常规 28" xfId="57" xr:uid="{00000000-0005-0000-0000-00002F000000}"/>
    <cellStyle name="常规 29" xfId="59" xr:uid="{00000000-0005-0000-0000-000030000000}"/>
    <cellStyle name="常规 3" xfId="60" xr:uid="{00000000-0005-0000-0000-000031000000}"/>
    <cellStyle name="常规 3 2" xfId="61" xr:uid="{00000000-0005-0000-0000-000032000000}"/>
    <cellStyle name="常规 3 3" xfId="62" xr:uid="{00000000-0005-0000-0000-000033000000}"/>
    <cellStyle name="常规 3 4" xfId="63" xr:uid="{00000000-0005-0000-0000-000034000000}"/>
    <cellStyle name="常规 3 5" xfId="64" xr:uid="{00000000-0005-0000-0000-000035000000}"/>
    <cellStyle name="常规 30" xfId="51" xr:uid="{00000000-0005-0000-0000-000036000000}"/>
    <cellStyle name="常规 31" xfId="7" xr:uid="{00000000-0005-0000-0000-000037000000}"/>
    <cellStyle name="常规 32" xfId="54" xr:uid="{00000000-0005-0000-0000-000038000000}"/>
    <cellStyle name="常规 33" xfId="56" xr:uid="{00000000-0005-0000-0000-000039000000}"/>
    <cellStyle name="常规 34" xfId="58" xr:uid="{00000000-0005-0000-0000-00003A000000}"/>
    <cellStyle name="常规 35" xfId="66" xr:uid="{00000000-0005-0000-0000-00003B000000}"/>
    <cellStyle name="常规 36" xfId="68" xr:uid="{00000000-0005-0000-0000-00003C000000}"/>
    <cellStyle name="常规 37" xfId="70" xr:uid="{00000000-0005-0000-0000-00003D000000}"/>
    <cellStyle name="常规 38" xfId="72" xr:uid="{00000000-0005-0000-0000-00003E000000}"/>
    <cellStyle name="常规 39" xfId="2" xr:uid="{00000000-0005-0000-0000-00003F000000}"/>
    <cellStyle name="常规 4" xfId="73" xr:uid="{00000000-0005-0000-0000-000040000000}"/>
    <cellStyle name="常规 4 2" xfId="74" xr:uid="{00000000-0005-0000-0000-000041000000}"/>
    <cellStyle name="常规 4 3" xfId="75" xr:uid="{00000000-0005-0000-0000-000042000000}"/>
    <cellStyle name="常规 40" xfId="65" xr:uid="{00000000-0005-0000-0000-000043000000}"/>
    <cellStyle name="常规 40 2" xfId="76" xr:uid="{00000000-0005-0000-0000-000044000000}"/>
    <cellStyle name="常规 41" xfId="67" xr:uid="{00000000-0005-0000-0000-000045000000}"/>
    <cellStyle name="常规 42" xfId="69" xr:uid="{00000000-0005-0000-0000-000046000000}"/>
    <cellStyle name="常规 43" xfId="71" xr:uid="{00000000-0005-0000-0000-000047000000}"/>
    <cellStyle name="常规 44" xfId="1" xr:uid="{00000000-0005-0000-0000-000048000000}"/>
    <cellStyle name="常规 45" xfId="78" xr:uid="{00000000-0005-0000-0000-000049000000}"/>
    <cellStyle name="常规 46" xfId="80" xr:uid="{00000000-0005-0000-0000-00004A000000}"/>
    <cellStyle name="常规 47" xfId="82" xr:uid="{00000000-0005-0000-0000-00004B000000}"/>
    <cellStyle name="常规 48" xfId="84" xr:uid="{00000000-0005-0000-0000-00004C000000}"/>
    <cellStyle name="常规 49" xfId="85" xr:uid="{00000000-0005-0000-0000-00004D000000}"/>
    <cellStyle name="常规 5" xfId="86" xr:uid="{00000000-0005-0000-0000-00004E000000}"/>
    <cellStyle name="常规 5 2" xfId="5" xr:uid="{00000000-0005-0000-0000-00004F000000}"/>
    <cellStyle name="常规 5 3" xfId="87" xr:uid="{00000000-0005-0000-0000-000050000000}"/>
    <cellStyle name="常规 50" xfId="77" xr:uid="{00000000-0005-0000-0000-000051000000}"/>
    <cellStyle name="常规 51" xfId="79" xr:uid="{00000000-0005-0000-0000-000052000000}"/>
    <cellStyle name="常规 51 2" xfId="88" xr:uid="{00000000-0005-0000-0000-000053000000}"/>
    <cellStyle name="常规 51 3" xfId="89" xr:uid="{00000000-0005-0000-0000-000054000000}"/>
    <cellStyle name="常规 52" xfId="81" xr:uid="{00000000-0005-0000-0000-000055000000}"/>
    <cellStyle name="常规 52 2" xfId="90" xr:uid="{00000000-0005-0000-0000-000056000000}"/>
    <cellStyle name="常规 53" xfId="83" xr:uid="{00000000-0005-0000-0000-000057000000}"/>
    <cellStyle name="常规 54" xfId="104" xr:uid="{27747D09-94AF-4C1A-9D40-EE8134C50B7D}"/>
    <cellStyle name="常规 55" xfId="34" xr:uid="{00000000-0005-0000-0000-000058000000}"/>
    <cellStyle name="常规 56" xfId="105" xr:uid="{D5A7CC99-182B-42AB-9B8E-A879ED7B8D89}"/>
    <cellStyle name="常规 59" xfId="91" xr:uid="{00000000-0005-0000-0000-000059000000}"/>
    <cellStyle name="常规 6" xfId="4" xr:uid="{00000000-0005-0000-0000-00005A000000}"/>
    <cellStyle name="常规 6 2" xfId="92" xr:uid="{00000000-0005-0000-0000-00005B000000}"/>
    <cellStyle name="常规 7" xfId="93" xr:uid="{00000000-0005-0000-0000-00005C000000}"/>
    <cellStyle name="常规 70" xfId="94" xr:uid="{00000000-0005-0000-0000-00005D000000}"/>
    <cellStyle name="常规 70 2" xfId="95" xr:uid="{00000000-0005-0000-0000-00005E000000}"/>
    <cellStyle name="常规 8" xfId="96" xr:uid="{00000000-0005-0000-0000-00005F000000}"/>
    <cellStyle name="常规 8 2" xfId="9" xr:uid="{00000000-0005-0000-0000-000060000000}"/>
    <cellStyle name="常规 88" xfId="97" xr:uid="{00000000-0005-0000-0000-000061000000}"/>
    <cellStyle name="常规 89" xfId="98" xr:uid="{00000000-0005-0000-0000-000062000000}"/>
    <cellStyle name="常规 9" xfId="99" xr:uid="{00000000-0005-0000-0000-000063000000}"/>
    <cellStyle name="常规 9 2" xfId="100" xr:uid="{00000000-0005-0000-0000-000064000000}"/>
    <cellStyle name="常规_Sheet1" xfId="101" xr:uid="{1709009E-053C-465E-B68C-DCCB9026588C}"/>
    <cellStyle name="千位分隔" xfId="102" builtinId="3"/>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FF00"/>
          <bgColor rgb="FF00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zh-CN" altLang="en-US" sz="1400" b="0" i="0" u="none" strike="noStrike" baseline="0">
                <a:effectLst/>
              </a:rPr>
              <a:t>京投万科新里程家园南区</a:t>
            </a:r>
            <a:r>
              <a:rPr lang="zh-CN" altLang="en-US" sz="1400" b="0" i="0" u="none" strike="noStrike" baseline="0"/>
              <a:t> </a:t>
            </a:r>
            <a:endParaRPr lang="zh-CN" altLang="en-US"/>
          </a:p>
        </c:rich>
      </c:tx>
      <c:overlay val="0"/>
      <c:spPr>
        <a:noFill/>
        <a:ln>
          <a:noFill/>
        </a:ln>
        <a:effectLst/>
      </c:spPr>
      <c:txPr>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tx>
            <c:strRef>
              <c:f>数据统计!$Q$5</c:f>
              <c:strCache>
                <c:ptCount val="1"/>
                <c:pt idx="0">
                  <c:v>估价机构监测数据</c:v>
                </c:pt>
              </c:strCache>
            </c:strRef>
          </c:tx>
          <c:spPr>
            <a:ln w="28575" cap="rnd">
              <a:solidFill>
                <a:schemeClr val="accent1"/>
              </a:solidFill>
              <a:round/>
            </a:ln>
            <a:effectLst/>
          </c:spPr>
          <c:marker>
            <c:symbol val="none"/>
          </c:marker>
          <c:cat>
            <c:strRef>
              <c:f>数据统计!$R$4:$V$4</c:f>
              <c:strCache>
                <c:ptCount val="5"/>
                <c:pt idx="0">
                  <c:v>2022年4季度</c:v>
                </c:pt>
                <c:pt idx="1">
                  <c:v>2023年1季度</c:v>
                </c:pt>
                <c:pt idx="2">
                  <c:v>2023年2季度</c:v>
                </c:pt>
                <c:pt idx="3">
                  <c:v>2023年3季度</c:v>
                </c:pt>
                <c:pt idx="4">
                  <c:v>2023年4季度</c:v>
                </c:pt>
              </c:strCache>
            </c:strRef>
          </c:cat>
          <c:val>
            <c:numRef>
              <c:f>数据统计!$R$5:$V$5</c:f>
              <c:numCache>
                <c:formatCode>General</c:formatCode>
                <c:ptCount val="5"/>
                <c:pt idx="0">
                  <c:v>47.17</c:v>
                </c:pt>
                <c:pt idx="1">
                  <c:v>48.45</c:v>
                </c:pt>
                <c:pt idx="2">
                  <c:v>48.36</c:v>
                </c:pt>
                <c:pt idx="3">
                  <c:v>49.17</c:v>
                </c:pt>
                <c:pt idx="4" formatCode="0.00">
                  <c:v>50.39</c:v>
                </c:pt>
              </c:numCache>
            </c:numRef>
          </c:val>
          <c:smooth val="0"/>
          <c:extLst>
            <c:ext xmlns:c16="http://schemas.microsoft.com/office/drawing/2014/chart" uri="{C3380CC4-5D6E-409C-BE32-E72D297353CC}">
              <c16:uniqueId val="{00000000-1FF8-46FA-858E-378A2A6B1A9C}"/>
            </c:ext>
          </c:extLst>
        </c:ser>
        <c:ser>
          <c:idx val="1"/>
          <c:order val="1"/>
          <c:tx>
            <c:strRef>
              <c:f>数据统计!$Q$6</c:f>
              <c:strCache>
                <c:ptCount val="1"/>
                <c:pt idx="0">
                  <c:v>行业主管部门（北京市房地产市场管理事务中心）监测数据</c:v>
                </c:pt>
              </c:strCache>
            </c:strRef>
          </c:tx>
          <c:spPr>
            <a:ln w="28575" cap="rnd">
              <a:solidFill>
                <a:schemeClr val="accent2"/>
              </a:solidFill>
              <a:round/>
            </a:ln>
            <a:effectLst/>
          </c:spPr>
          <c:marker>
            <c:symbol val="none"/>
          </c:marker>
          <c:cat>
            <c:strRef>
              <c:f>数据统计!$R$4:$V$4</c:f>
              <c:strCache>
                <c:ptCount val="5"/>
                <c:pt idx="0">
                  <c:v>2022年4季度</c:v>
                </c:pt>
                <c:pt idx="1">
                  <c:v>2023年1季度</c:v>
                </c:pt>
                <c:pt idx="2">
                  <c:v>2023年2季度</c:v>
                </c:pt>
                <c:pt idx="3">
                  <c:v>2023年3季度</c:v>
                </c:pt>
                <c:pt idx="4">
                  <c:v>2023年4季度</c:v>
                </c:pt>
              </c:strCache>
            </c:strRef>
          </c:cat>
          <c:val>
            <c:numRef>
              <c:f>数据统计!$R$6:$V$6</c:f>
              <c:numCache>
                <c:formatCode>General</c:formatCode>
                <c:ptCount val="5"/>
                <c:pt idx="0">
                  <c:v>48.65</c:v>
                </c:pt>
                <c:pt idx="1">
                  <c:v>48.08</c:v>
                </c:pt>
                <c:pt idx="2">
                  <c:v>50.65</c:v>
                </c:pt>
                <c:pt idx="3">
                  <c:v>48.8</c:v>
                </c:pt>
                <c:pt idx="4" formatCode="0.00">
                  <c:v>47.343074035000001</c:v>
                </c:pt>
              </c:numCache>
            </c:numRef>
          </c:val>
          <c:smooth val="0"/>
          <c:extLst>
            <c:ext xmlns:c16="http://schemas.microsoft.com/office/drawing/2014/chart" uri="{C3380CC4-5D6E-409C-BE32-E72D297353CC}">
              <c16:uniqueId val="{00000001-1FF8-46FA-858E-378A2A6B1A9C}"/>
            </c:ext>
          </c:extLst>
        </c:ser>
        <c:ser>
          <c:idx val="2"/>
          <c:order val="2"/>
          <c:tx>
            <c:strRef>
              <c:f>数据统计!$Q$7</c:f>
              <c:strCache>
                <c:ptCount val="1"/>
                <c:pt idx="0">
                  <c:v>估价机构市场调研数据</c:v>
                </c:pt>
              </c:strCache>
            </c:strRef>
          </c:tx>
          <c:spPr>
            <a:ln w="28575" cap="rnd">
              <a:solidFill>
                <a:schemeClr val="accent3"/>
              </a:solidFill>
              <a:round/>
            </a:ln>
            <a:effectLst/>
          </c:spPr>
          <c:marker>
            <c:symbol val="none"/>
          </c:marker>
          <c:cat>
            <c:strRef>
              <c:f>数据统计!$R$4:$V$4</c:f>
              <c:strCache>
                <c:ptCount val="5"/>
                <c:pt idx="0">
                  <c:v>2022年4季度</c:v>
                </c:pt>
                <c:pt idx="1">
                  <c:v>2023年1季度</c:v>
                </c:pt>
                <c:pt idx="2">
                  <c:v>2023年2季度</c:v>
                </c:pt>
                <c:pt idx="3">
                  <c:v>2023年3季度</c:v>
                </c:pt>
                <c:pt idx="4">
                  <c:v>2023年4季度</c:v>
                </c:pt>
              </c:strCache>
            </c:strRef>
          </c:cat>
          <c:val>
            <c:numRef>
              <c:f>数据统计!$R$7:$V$7</c:f>
              <c:numCache>
                <c:formatCode>General</c:formatCode>
                <c:ptCount val="5"/>
                <c:pt idx="0">
                  <c:v>54.28</c:v>
                </c:pt>
                <c:pt idx="1">
                  <c:v>53.85</c:v>
                </c:pt>
                <c:pt idx="2">
                  <c:v>53.67</c:v>
                </c:pt>
                <c:pt idx="3">
                  <c:v>49.42</c:v>
                </c:pt>
                <c:pt idx="4" formatCode="0.00">
                  <c:v>48.72</c:v>
                </c:pt>
              </c:numCache>
            </c:numRef>
          </c:val>
          <c:smooth val="0"/>
          <c:extLst>
            <c:ext xmlns:c16="http://schemas.microsoft.com/office/drawing/2014/chart" uri="{C3380CC4-5D6E-409C-BE32-E72D297353CC}">
              <c16:uniqueId val="{00000002-1FF8-46FA-858E-378A2A6B1A9C}"/>
            </c:ext>
          </c:extLst>
        </c:ser>
        <c:dLbls>
          <c:showLegendKey val="0"/>
          <c:showVal val="0"/>
          <c:showCatName val="0"/>
          <c:showSerName val="0"/>
          <c:showPercent val="0"/>
          <c:showBubbleSize val="0"/>
        </c:dLbls>
        <c:smooth val="0"/>
        <c:axId val="189572608"/>
        <c:axId val="189574144"/>
      </c:lineChart>
      <c:catAx>
        <c:axId val="189572608"/>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89574144"/>
        <c:crosses val="autoZero"/>
        <c:auto val="1"/>
        <c:lblAlgn val="ctr"/>
        <c:lblOffset val="100"/>
        <c:noMultiLvlLbl val="0"/>
      </c:catAx>
      <c:valAx>
        <c:axId val="189574144"/>
        <c:scaling>
          <c:orientation val="minMax"/>
          <c:max val="70"/>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89572608"/>
        <c:crosses val="autoZero"/>
        <c:crossBetween val="between"/>
        <c:majorUnit val="5"/>
      </c:valAx>
      <c:spPr>
        <a:noFill/>
        <a:ln>
          <a:noFill/>
        </a:ln>
        <a:effectLst/>
      </c:spPr>
    </c:plotArea>
    <c:legend>
      <c:legendPos val="b"/>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zh-CN" altLang="en-US" sz="1400" b="0" i="0" u="none" strike="noStrike" baseline="0">
                <a:effectLst/>
              </a:rPr>
              <a:t>世茂维拉</a:t>
            </a:r>
            <a:r>
              <a:rPr lang="zh-CN" altLang="en-US" sz="1400" b="0" i="0" u="none" strike="noStrike" baseline="0"/>
              <a:t> </a:t>
            </a:r>
            <a:endParaRPr lang="zh-CN" altLang="en-US"/>
          </a:p>
        </c:rich>
      </c:tx>
      <c:overlay val="0"/>
      <c:spPr>
        <a:noFill/>
        <a:ln>
          <a:noFill/>
        </a:ln>
        <a:effectLst/>
      </c:spPr>
      <c:txPr>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tx>
            <c:strRef>
              <c:f>数据统计!$Q$21</c:f>
              <c:strCache>
                <c:ptCount val="1"/>
                <c:pt idx="0">
                  <c:v>估价机构监测数据</c:v>
                </c:pt>
              </c:strCache>
            </c:strRef>
          </c:tx>
          <c:spPr>
            <a:ln w="28575" cap="rnd">
              <a:solidFill>
                <a:schemeClr val="accent1"/>
              </a:solidFill>
              <a:round/>
            </a:ln>
            <a:effectLst/>
          </c:spPr>
          <c:marker>
            <c:symbol val="none"/>
          </c:marker>
          <c:cat>
            <c:strRef>
              <c:f>数据统计!$R$20:$V$20</c:f>
              <c:strCache>
                <c:ptCount val="5"/>
                <c:pt idx="0">
                  <c:v>2022年4季度</c:v>
                </c:pt>
                <c:pt idx="1">
                  <c:v>2023年1季度</c:v>
                </c:pt>
                <c:pt idx="2">
                  <c:v>2023年2季度</c:v>
                </c:pt>
                <c:pt idx="3">
                  <c:v>2023年3季度</c:v>
                </c:pt>
                <c:pt idx="4">
                  <c:v>2023年4季度</c:v>
                </c:pt>
              </c:strCache>
            </c:strRef>
          </c:cat>
          <c:val>
            <c:numRef>
              <c:f>数据统计!$R$21:$V$21</c:f>
              <c:numCache>
                <c:formatCode>General</c:formatCode>
                <c:ptCount val="5"/>
                <c:pt idx="0">
                  <c:v>51.38</c:v>
                </c:pt>
                <c:pt idx="1">
                  <c:v>49.65</c:v>
                </c:pt>
                <c:pt idx="2">
                  <c:v>50.2</c:v>
                </c:pt>
                <c:pt idx="3">
                  <c:v>49.82</c:v>
                </c:pt>
                <c:pt idx="4" formatCode="0.00">
                  <c:v>50.13</c:v>
                </c:pt>
              </c:numCache>
            </c:numRef>
          </c:val>
          <c:smooth val="0"/>
          <c:extLst>
            <c:ext xmlns:c16="http://schemas.microsoft.com/office/drawing/2014/chart" uri="{C3380CC4-5D6E-409C-BE32-E72D297353CC}">
              <c16:uniqueId val="{00000000-E385-4784-9453-F756EA900985}"/>
            </c:ext>
          </c:extLst>
        </c:ser>
        <c:ser>
          <c:idx val="1"/>
          <c:order val="1"/>
          <c:tx>
            <c:strRef>
              <c:f>数据统计!$Q$22</c:f>
              <c:strCache>
                <c:ptCount val="1"/>
                <c:pt idx="0">
                  <c:v>行业主管部门（北京市房地产市场管理事务中心）监测数据</c:v>
                </c:pt>
              </c:strCache>
            </c:strRef>
          </c:tx>
          <c:spPr>
            <a:ln w="28575" cap="rnd">
              <a:solidFill>
                <a:schemeClr val="accent2"/>
              </a:solidFill>
              <a:round/>
            </a:ln>
            <a:effectLst/>
          </c:spPr>
          <c:marker>
            <c:symbol val="none"/>
          </c:marker>
          <c:cat>
            <c:strRef>
              <c:f>数据统计!$R$20:$V$20</c:f>
              <c:strCache>
                <c:ptCount val="5"/>
                <c:pt idx="0">
                  <c:v>2022年4季度</c:v>
                </c:pt>
                <c:pt idx="1">
                  <c:v>2023年1季度</c:v>
                </c:pt>
                <c:pt idx="2">
                  <c:v>2023年2季度</c:v>
                </c:pt>
                <c:pt idx="3">
                  <c:v>2023年3季度</c:v>
                </c:pt>
                <c:pt idx="4">
                  <c:v>2023年4季度</c:v>
                </c:pt>
              </c:strCache>
            </c:strRef>
          </c:cat>
          <c:val>
            <c:numRef>
              <c:f>数据统计!$R$22:$V$22</c:f>
              <c:numCache>
                <c:formatCode>General</c:formatCode>
                <c:ptCount val="5"/>
                <c:pt idx="0">
                  <c:v>50.43</c:v>
                </c:pt>
                <c:pt idx="1">
                  <c:v>48.24</c:v>
                </c:pt>
                <c:pt idx="2">
                  <c:v>49.65</c:v>
                </c:pt>
                <c:pt idx="3">
                  <c:v>49.17</c:v>
                </c:pt>
                <c:pt idx="4" formatCode="0.00">
                  <c:v>46.565683352999997</c:v>
                </c:pt>
              </c:numCache>
            </c:numRef>
          </c:val>
          <c:smooth val="0"/>
          <c:extLst>
            <c:ext xmlns:c16="http://schemas.microsoft.com/office/drawing/2014/chart" uri="{C3380CC4-5D6E-409C-BE32-E72D297353CC}">
              <c16:uniqueId val="{00000001-E385-4784-9453-F756EA900985}"/>
            </c:ext>
          </c:extLst>
        </c:ser>
        <c:ser>
          <c:idx val="2"/>
          <c:order val="2"/>
          <c:tx>
            <c:strRef>
              <c:f>数据统计!$Q$23</c:f>
              <c:strCache>
                <c:ptCount val="1"/>
                <c:pt idx="0">
                  <c:v>估价机构市场调研数据</c:v>
                </c:pt>
              </c:strCache>
            </c:strRef>
          </c:tx>
          <c:spPr>
            <a:ln w="28575" cap="rnd">
              <a:solidFill>
                <a:schemeClr val="accent3"/>
              </a:solidFill>
              <a:round/>
            </a:ln>
            <a:effectLst/>
          </c:spPr>
          <c:marker>
            <c:symbol val="none"/>
          </c:marker>
          <c:cat>
            <c:strRef>
              <c:f>数据统计!$R$20:$V$20</c:f>
              <c:strCache>
                <c:ptCount val="5"/>
                <c:pt idx="0">
                  <c:v>2022年4季度</c:v>
                </c:pt>
                <c:pt idx="1">
                  <c:v>2023年1季度</c:v>
                </c:pt>
                <c:pt idx="2">
                  <c:v>2023年2季度</c:v>
                </c:pt>
                <c:pt idx="3">
                  <c:v>2023年3季度</c:v>
                </c:pt>
                <c:pt idx="4">
                  <c:v>2023年4季度</c:v>
                </c:pt>
              </c:strCache>
            </c:strRef>
          </c:cat>
          <c:val>
            <c:numRef>
              <c:f>数据统计!$R$23:$V$23</c:f>
              <c:numCache>
                <c:formatCode>General</c:formatCode>
                <c:ptCount val="5"/>
                <c:pt idx="0">
                  <c:v>53.69</c:v>
                </c:pt>
                <c:pt idx="1">
                  <c:v>49.39</c:v>
                </c:pt>
                <c:pt idx="2">
                  <c:v>48.92</c:v>
                </c:pt>
                <c:pt idx="3">
                  <c:v>45.83</c:v>
                </c:pt>
                <c:pt idx="4" formatCode="0.00">
                  <c:v>53.8</c:v>
                </c:pt>
              </c:numCache>
            </c:numRef>
          </c:val>
          <c:smooth val="0"/>
          <c:extLst>
            <c:ext xmlns:c16="http://schemas.microsoft.com/office/drawing/2014/chart" uri="{C3380CC4-5D6E-409C-BE32-E72D297353CC}">
              <c16:uniqueId val="{00000002-E385-4784-9453-F756EA900985}"/>
            </c:ext>
          </c:extLst>
        </c:ser>
        <c:dLbls>
          <c:showLegendKey val="0"/>
          <c:showVal val="0"/>
          <c:showCatName val="0"/>
          <c:showSerName val="0"/>
          <c:showPercent val="0"/>
          <c:showBubbleSize val="0"/>
        </c:dLbls>
        <c:smooth val="0"/>
        <c:axId val="264243072"/>
        <c:axId val="264244608"/>
      </c:lineChart>
      <c:catAx>
        <c:axId val="26424307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64244608"/>
        <c:crosses val="autoZero"/>
        <c:auto val="1"/>
        <c:lblAlgn val="ctr"/>
        <c:lblOffset val="100"/>
        <c:noMultiLvlLbl val="0"/>
      </c:catAx>
      <c:valAx>
        <c:axId val="264244608"/>
        <c:scaling>
          <c:orientation val="minMax"/>
          <c:max val="70"/>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64243072"/>
        <c:crosses val="autoZero"/>
        <c:crossBetween val="between"/>
        <c:majorUnit val="5"/>
      </c:valAx>
      <c:spPr>
        <a:noFill/>
        <a:ln>
          <a:noFill/>
        </a:ln>
        <a:effectLst/>
      </c:spPr>
    </c:plotArea>
    <c:legend>
      <c:legendPos val="b"/>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zh-CN" altLang="en-US" sz="1400" b="0" i="0" u="none" strike="noStrike" baseline="0">
                <a:effectLst/>
              </a:rPr>
              <a:t>水碾屯西里</a:t>
            </a:r>
            <a:r>
              <a:rPr lang="zh-CN" altLang="en-US" sz="1400" b="0" i="0" u="none" strike="noStrike" baseline="0"/>
              <a:t> </a:t>
            </a:r>
            <a:endParaRPr lang="zh-CN" altLang="en-US"/>
          </a:p>
        </c:rich>
      </c:tx>
      <c:overlay val="0"/>
      <c:spPr>
        <a:noFill/>
        <a:ln>
          <a:noFill/>
        </a:ln>
        <a:effectLst/>
      </c:spPr>
      <c:txPr>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tx>
            <c:strRef>
              <c:f>数据统计!$Q$38</c:f>
              <c:strCache>
                <c:ptCount val="1"/>
                <c:pt idx="0">
                  <c:v>估价机构监测数据</c:v>
                </c:pt>
              </c:strCache>
            </c:strRef>
          </c:tx>
          <c:spPr>
            <a:ln w="28575" cap="rnd">
              <a:solidFill>
                <a:schemeClr val="accent1"/>
              </a:solidFill>
              <a:round/>
            </a:ln>
            <a:effectLst/>
          </c:spPr>
          <c:marker>
            <c:symbol val="none"/>
          </c:marker>
          <c:cat>
            <c:strRef>
              <c:f>数据统计!$R$37:$V$37</c:f>
              <c:strCache>
                <c:ptCount val="5"/>
                <c:pt idx="0">
                  <c:v>2022年4季度</c:v>
                </c:pt>
                <c:pt idx="1">
                  <c:v>2023年1季度</c:v>
                </c:pt>
                <c:pt idx="2">
                  <c:v>2023年2季度</c:v>
                </c:pt>
                <c:pt idx="3">
                  <c:v>2023年3季度</c:v>
                </c:pt>
                <c:pt idx="4">
                  <c:v>2023年4季度</c:v>
                </c:pt>
              </c:strCache>
            </c:strRef>
          </c:cat>
          <c:val>
            <c:numRef>
              <c:f>数据统计!$R$38:$V$38</c:f>
              <c:numCache>
                <c:formatCode>General</c:formatCode>
                <c:ptCount val="5"/>
                <c:pt idx="0">
                  <c:v>41.15</c:v>
                </c:pt>
                <c:pt idx="1">
                  <c:v>40.770000000000003</c:v>
                </c:pt>
                <c:pt idx="2">
                  <c:v>40.94</c:v>
                </c:pt>
                <c:pt idx="3">
                  <c:v>44</c:v>
                </c:pt>
                <c:pt idx="4" formatCode="0.00">
                  <c:v>43.95</c:v>
                </c:pt>
              </c:numCache>
            </c:numRef>
          </c:val>
          <c:smooth val="0"/>
          <c:extLst>
            <c:ext xmlns:c16="http://schemas.microsoft.com/office/drawing/2014/chart" uri="{C3380CC4-5D6E-409C-BE32-E72D297353CC}">
              <c16:uniqueId val="{00000000-A613-4585-A067-E24EE772FE3E}"/>
            </c:ext>
          </c:extLst>
        </c:ser>
        <c:ser>
          <c:idx val="1"/>
          <c:order val="1"/>
          <c:tx>
            <c:strRef>
              <c:f>数据统计!$Q$39</c:f>
              <c:strCache>
                <c:ptCount val="1"/>
                <c:pt idx="0">
                  <c:v>行业主管部门（北京市房地产市场管理事务中心）监测数据</c:v>
                </c:pt>
              </c:strCache>
            </c:strRef>
          </c:tx>
          <c:spPr>
            <a:ln w="28575" cap="rnd">
              <a:solidFill>
                <a:schemeClr val="accent2"/>
              </a:solidFill>
              <a:round/>
            </a:ln>
            <a:effectLst/>
          </c:spPr>
          <c:marker>
            <c:symbol val="none"/>
          </c:marker>
          <c:cat>
            <c:strRef>
              <c:f>数据统计!$R$37:$V$37</c:f>
              <c:strCache>
                <c:ptCount val="5"/>
                <c:pt idx="0">
                  <c:v>2022年4季度</c:v>
                </c:pt>
                <c:pt idx="1">
                  <c:v>2023年1季度</c:v>
                </c:pt>
                <c:pt idx="2">
                  <c:v>2023年2季度</c:v>
                </c:pt>
                <c:pt idx="3">
                  <c:v>2023年3季度</c:v>
                </c:pt>
                <c:pt idx="4">
                  <c:v>2023年4季度</c:v>
                </c:pt>
              </c:strCache>
            </c:strRef>
          </c:cat>
          <c:val>
            <c:numRef>
              <c:f>数据统计!$R$39:$V$39</c:f>
              <c:numCache>
                <c:formatCode>0.00</c:formatCode>
                <c:ptCount val="5"/>
                <c:pt idx="1">
                  <c:v>46.867675361000003</c:v>
                </c:pt>
                <c:pt idx="2" formatCode="General">
                  <c:v>45.05</c:v>
                </c:pt>
                <c:pt idx="3">
                  <c:v>45.463401961000002</c:v>
                </c:pt>
              </c:numCache>
            </c:numRef>
          </c:val>
          <c:smooth val="0"/>
          <c:extLst>
            <c:ext xmlns:c16="http://schemas.microsoft.com/office/drawing/2014/chart" uri="{C3380CC4-5D6E-409C-BE32-E72D297353CC}">
              <c16:uniqueId val="{00000001-A613-4585-A067-E24EE772FE3E}"/>
            </c:ext>
          </c:extLst>
        </c:ser>
        <c:ser>
          <c:idx val="2"/>
          <c:order val="2"/>
          <c:tx>
            <c:strRef>
              <c:f>数据统计!$Q$40</c:f>
              <c:strCache>
                <c:ptCount val="1"/>
                <c:pt idx="0">
                  <c:v>估价机构市场调研数据</c:v>
                </c:pt>
              </c:strCache>
            </c:strRef>
          </c:tx>
          <c:spPr>
            <a:ln w="28575" cap="rnd">
              <a:solidFill>
                <a:schemeClr val="accent3"/>
              </a:solidFill>
              <a:round/>
            </a:ln>
            <a:effectLst/>
          </c:spPr>
          <c:marker>
            <c:symbol val="none"/>
          </c:marker>
          <c:cat>
            <c:strRef>
              <c:f>数据统计!$R$37:$V$37</c:f>
              <c:strCache>
                <c:ptCount val="5"/>
                <c:pt idx="0">
                  <c:v>2022年4季度</c:v>
                </c:pt>
                <c:pt idx="1">
                  <c:v>2023年1季度</c:v>
                </c:pt>
                <c:pt idx="2">
                  <c:v>2023年2季度</c:v>
                </c:pt>
                <c:pt idx="3">
                  <c:v>2023年3季度</c:v>
                </c:pt>
                <c:pt idx="4">
                  <c:v>2023年4季度</c:v>
                </c:pt>
              </c:strCache>
            </c:strRef>
          </c:cat>
          <c:val>
            <c:numRef>
              <c:f>数据统计!$R$40:$V$40</c:f>
              <c:numCache>
                <c:formatCode>General</c:formatCode>
                <c:ptCount val="5"/>
                <c:pt idx="0">
                  <c:v>44.8</c:v>
                </c:pt>
                <c:pt idx="1">
                  <c:v>43.54</c:v>
                </c:pt>
                <c:pt idx="2">
                  <c:v>45.93</c:v>
                </c:pt>
                <c:pt idx="3">
                  <c:v>44.6</c:v>
                </c:pt>
                <c:pt idx="4" formatCode="0.00">
                  <c:v>42.08</c:v>
                </c:pt>
              </c:numCache>
            </c:numRef>
          </c:val>
          <c:smooth val="0"/>
          <c:extLst>
            <c:ext xmlns:c16="http://schemas.microsoft.com/office/drawing/2014/chart" uri="{C3380CC4-5D6E-409C-BE32-E72D297353CC}">
              <c16:uniqueId val="{00000002-A613-4585-A067-E24EE772FE3E}"/>
            </c:ext>
          </c:extLst>
        </c:ser>
        <c:dLbls>
          <c:showLegendKey val="0"/>
          <c:showVal val="0"/>
          <c:showCatName val="0"/>
          <c:showSerName val="0"/>
          <c:showPercent val="0"/>
          <c:showBubbleSize val="0"/>
        </c:dLbls>
        <c:smooth val="0"/>
        <c:axId val="264300800"/>
        <c:axId val="264306688"/>
      </c:lineChart>
      <c:catAx>
        <c:axId val="26430080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64306688"/>
        <c:crosses val="autoZero"/>
        <c:auto val="1"/>
        <c:lblAlgn val="ctr"/>
        <c:lblOffset val="100"/>
        <c:noMultiLvlLbl val="0"/>
      </c:catAx>
      <c:valAx>
        <c:axId val="264306688"/>
        <c:scaling>
          <c:orientation val="minMax"/>
          <c:max val="70"/>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64300800"/>
        <c:crosses val="autoZero"/>
        <c:crossBetween val="between"/>
      </c:valAx>
      <c:spPr>
        <a:noFill/>
        <a:ln>
          <a:noFill/>
        </a:ln>
        <a:effectLst/>
      </c:spPr>
    </c:plotArea>
    <c:legend>
      <c:legendPos val="b"/>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5" Type="http://schemas.openxmlformats.org/officeDocument/2006/relationships/image" Target="../media/image1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6</xdr:row>
      <xdr:rowOff>0</xdr:rowOff>
    </xdr:from>
    <xdr:to>
      <xdr:col>14</xdr:col>
      <xdr:colOff>847154</xdr:colOff>
      <xdr:row>7</xdr:row>
      <xdr:rowOff>287373</xdr:rowOff>
    </xdr:to>
    <xdr:pic>
      <xdr:nvPicPr>
        <xdr:cNvPr id="3" name="图片 2">
          <a:extLst>
            <a:ext uri="{FF2B5EF4-FFF2-40B4-BE49-F238E27FC236}">
              <a16:creationId xmlns:a16="http://schemas.microsoft.com/office/drawing/2014/main" id="{B168239F-19E6-BEE4-2960-A50254721F20}"/>
            </a:ext>
          </a:extLst>
        </xdr:cNvPr>
        <xdr:cNvPicPr>
          <a:picLocks noChangeAspect="1"/>
        </xdr:cNvPicPr>
      </xdr:nvPicPr>
      <xdr:blipFill>
        <a:blip xmlns:r="http://schemas.openxmlformats.org/officeDocument/2006/relationships" r:embed="rId1"/>
        <a:stretch>
          <a:fillRect/>
        </a:stretch>
      </xdr:blipFill>
      <xdr:spPr>
        <a:xfrm>
          <a:off x="7500471" y="3668059"/>
          <a:ext cx="12038095" cy="466667"/>
        </a:xfrm>
        <a:prstGeom prst="rect">
          <a:avLst/>
        </a:prstGeom>
      </xdr:spPr>
    </xdr:pic>
    <xdr:clientData/>
  </xdr:twoCellAnchor>
  <xdr:twoCellAnchor editAs="oneCell">
    <xdr:from>
      <xdr:col>6</xdr:col>
      <xdr:colOff>515470</xdr:colOff>
      <xdr:row>2</xdr:row>
      <xdr:rowOff>164352</xdr:rowOff>
    </xdr:from>
    <xdr:to>
      <xdr:col>10</xdr:col>
      <xdr:colOff>1441824</xdr:colOff>
      <xdr:row>5</xdr:row>
      <xdr:rowOff>324918</xdr:rowOff>
    </xdr:to>
    <xdr:pic>
      <xdr:nvPicPr>
        <xdr:cNvPr id="4" name="图片 3">
          <a:extLst>
            <a:ext uri="{FF2B5EF4-FFF2-40B4-BE49-F238E27FC236}">
              <a16:creationId xmlns:a16="http://schemas.microsoft.com/office/drawing/2014/main" id="{5170BF00-C679-5442-AF49-58FFCA7DABE5}"/>
            </a:ext>
          </a:extLst>
        </xdr:cNvPr>
        <xdr:cNvPicPr>
          <a:picLocks noChangeAspect="1"/>
        </xdr:cNvPicPr>
      </xdr:nvPicPr>
      <xdr:blipFill>
        <a:blip xmlns:r="http://schemas.openxmlformats.org/officeDocument/2006/relationships" r:embed="rId2"/>
        <a:stretch>
          <a:fillRect/>
        </a:stretch>
      </xdr:blipFill>
      <xdr:spPr>
        <a:xfrm>
          <a:off x="7298764" y="1501587"/>
          <a:ext cx="6439648" cy="1998331"/>
        </a:xfrm>
        <a:prstGeom prst="rect">
          <a:avLst/>
        </a:prstGeom>
      </xdr:spPr>
    </xdr:pic>
    <xdr:clientData/>
  </xdr:twoCellAnchor>
  <xdr:twoCellAnchor editAs="oneCell">
    <xdr:from>
      <xdr:col>0</xdr:col>
      <xdr:colOff>0</xdr:colOff>
      <xdr:row>12</xdr:row>
      <xdr:rowOff>149412</xdr:rowOff>
    </xdr:from>
    <xdr:to>
      <xdr:col>10</xdr:col>
      <xdr:colOff>887459</xdr:colOff>
      <xdr:row>29</xdr:row>
      <xdr:rowOff>15698</xdr:rowOff>
    </xdr:to>
    <xdr:pic>
      <xdr:nvPicPr>
        <xdr:cNvPr id="5" name="图片 4">
          <a:extLst>
            <a:ext uri="{FF2B5EF4-FFF2-40B4-BE49-F238E27FC236}">
              <a16:creationId xmlns:a16="http://schemas.microsoft.com/office/drawing/2014/main" id="{82B4FF51-8B91-A831-06DA-27B8372E0E7F}"/>
            </a:ext>
          </a:extLst>
        </xdr:cNvPr>
        <xdr:cNvPicPr>
          <a:picLocks noChangeAspect="1"/>
        </xdr:cNvPicPr>
      </xdr:nvPicPr>
      <xdr:blipFill>
        <a:blip xmlns:r="http://schemas.openxmlformats.org/officeDocument/2006/relationships" r:embed="rId3"/>
        <a:stretch>
          <a:fillRect/>
        </a:stretch>
      </xdr:blipFill>
      <xdr:spPr>
        <a:xfrm>
          <a:off x="0" y="6805706"/>
          <a:ext cx="13819047" cy="2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31750</xdr:colOff>
      <xdr:row>2</xdr:row>
      <xdr:rowOff>0</xdr:rowOff>
    </xdr:from>
    <xdr:to>
      <xdr:col>14</xdr:col>
      <xdr:colOff>415236</xdr:colOff>
      <xdr:row>11</xdr:row>
      <xdr:rowOff>121896</xdr:rowOff>
    </xdr:to>
    <xdr:pic>
      <xdr:nvPicPr>
        <xdr:cNvPr id="2" name="图片 1">
          <a:extLst>
            <a:ext uri="{FF2B5EF4-FFF2-40B4-BE49-F238E27FC236}">
              <a16:creationId xmlns:a16="http://schemas.microsoft.com/office/drawing/2014/main" id="{344420B4-F188-AF82-1B19-737E4A5A5557}"/>
            </a:ext>
          </a:extLst>
        </xdr:cNvPr>
        <xdr:cNvPicPr>
          <a:picLocks noChangeAspect="1"/>
        </xdr:cNvPicPr>
      </xdr:nvPicPr>
      <xdr:blipFill>
        <a:blip xmlns:r="http://schemas.openxmlformats.org/officeDocument/2006/relationships" r:embed="rId1"/>
        <a:stretch>
          <a:fillRect/>
        </a:stretch>
      </xdr:blipFill>
      <xdr:spPr>
        <a:xfrm>
          <a:off x="5702300" y="304800"/>
          <a:ext cx="3431486" cy="14934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xdr:colOff>
      <xdr:row>0</xdr:row>
      <xdr:rowOff>0</xdr:rowOff>
    </xdr:from>
    <xdr:to>
      <xdr:col>12</xdr:col>
      <xdr:colOff>558800</xdr:colOff>
      <xdr:row>277</xdr:row>
      <xdr:rowOff>162638</xdr:rowOff>
    </xdr:to>
    <xdr:pic>
      <xdr:nvPicPr>
        <xdr:cNvPr id="2" name="图片 1">
          <a:extLst>
            <a:ext uri="{FF2B5EF4-FFF2-40B4-BE49-F238E27FC236}">
              <a16:creationId xmlns:a16="http://schemas.microsoft.com/office/drawing/2014/main" id="{0D3EA6FE-E591-F602-9486-F2695095C36C}"/>
            </a:ext>
          </a:extLst>
        </xdr:cNvPr>
        <xdr:cNvPicPr>
          <a:picLocks noChangeAspect="1"/>
        </xdr:cNvPicPr>
      </xdr:nvPicPr>
      <xdr:blipFill>
        <a:blip xmlns:r="http://schemas.openxmlformats.org/officeDocument/2006/relationships" r:embed="rId1"/>
        <a:stretch>
          <a:fillRect/>
        </a:stretch>
      </xdr:blipFill>
      <xdr:spPr>
        <a:xfrm>
          <a:off x="3206751" y="0"/>
          <a:ext cx="4825999" cy="49413238"/>
        </a:xfrm>
        <a:prstGeom prst="rect">
          <a:avLst/>
        </a:prstGeom>
      </xdr:spPr>
    </xdr:pic>
    <xdr:clientData/>
  </xdr:twoCellAnchor>
  <xdr:twoCellAnchor editAs="oneCell">
    <xdr:from>
      <xdr:col>5</xdr:col>
      <xdr:colOff>0</xdr:colOff>
      <xdr:row>278</xdr:row>
      <xdr:rowOff>0</xdr:rowOff>
    </xdr:from>
    <xdr:to>
      <xdr:col>12</xdr:col>
      <xdr:colOff>367800</xdr:colOff>
      <xdr:row>288</xdr:row>
      <xdr:rowOff>22000</xdr:rowOff>
    </xdr:to>
    <xdr:pic>
      <xdr:nvPicPr>
        <xdr:cNvPr id="5" name="图片 4">
          <a:extLst>
            <a:ext uri="{FF2B5EF4-FFF2-40B4-BE49-F238E27FC236}">
              <a16:creationId xmlns:a16="http://schemas.microsoft.com/office/drawing/2014/main" id="{BA5A4E62-8FB5-49AE-953F-17D56C64AECC}"/>
            </a:ext>
          </a:extLst>
        </xdr:cNvPr>
        <xdr:cNvPicPr>
          <a:picLocks noChangeAspect="1"/>
        </xdr:cNvPicPr>
      </xdr:nvPicPr>
      <xdr:blipFill>
        <a:blip xmlns:r="http://schemas.openxmlformats.org/officeDocument/2006/relationships" r:embed="rId2"/>
        <a:stretch>
          <a:fillRect/>
        </a:stretch>
      </xdr:blipFill>
      <xdr:spPr>
        <a:xfrm>
          <a:off x="3206750" y="49428400"/>
          <a:ext cx="4635000" cy="1800000"/>
        </a:xfrm>
        <a:prstGeom prst="rect">
          <a:avLst/>
        </a:prstGeom>
      </xdr:spPr>
    </xdr:pic>
    <xdr:clientData/>
  </xdr:twoCellAnchor>
  <xdr:twoCellAnchor editAs="oneCell">
    <xdr:from>
      <xdr:col>4</xdr:col>
      <xdr:colOff>572846</xdr:colOff>
      <xdr:row>288</xdr:row>
      <xdr:rowOff>50799</xdr:rowOff>
    </xdr:from>
    <xdr:to>
      <xdr:col>13</xdr:col>
      <xdr:colOff>447055</xdr:colOff>
      <xdr:row>294</xdr:row>
      <xdr:rowOff>69850</xdr:rowOff>
    </xdr:to>
    <xdr:pic>
      <xdr:nvPicPr>
        <xdr:cNvPr id="6" name="图片 5">
          <a:extLst>
            <a:ext uri="{FF2B5EF4-FFF2-40B4-BE49-F238E27FC236}">
              <a16:creationId xmlns:a16="http://schemas.microsoft.com/office/drawing/2014/main" id="{EB5E3295-FF18-4952-8A51-4B3637B04828}"/>
            </a:ext>
          </a:extLst>
        </xdr:cNvPr>
        <xdr:cNvPicPr>
          <a:picLocks noChangeAspect="1"/>
        </xdr:cNvPicPr>
      </xdr:nvPicPr>
      <xdr:blipFill>
        <a:blip xmlns:r="http://schemas.openxmlformats.org/officeDocument/2006/relationships" r:embed="rId3"/>
        <a:stretch>
          <a:fillRect/>
        </a:stretch>
      </xdr:blipFill>
      <xdr:spPr>
        <a:xfrm>
          <a:off x="3169996" y="51257199"/>
          <a:ext cx="5360609" cy="1085851"/>
        </a:xfrm>
        <a:prstGeom prst="rect">
          <a:avLst/>
        </a:prstGeom>
      </xdr:spPr>
    </xdr:pic>
    <xdr:clientData/>
  </xdr:twoCellAnchor>
  <xdr:twoCellAnchor editAs="oneCell">
    <xdr:from>
      <xdr:col>12</xdr:col>
      <xdr:colOff>609599</xdr:colOff>
      <xdr:row>0</xdr:row>
      <xdr:rowOff>0</xdr:rowOff>
    </xdr:from>
    <xdr:to>
      <xdr:col>21</xdr:col>
      <xdr:colOff>315890</xdr:colOff>
      <xdr:row>16</xdr:row>
      <xdr:rowOff>88900</xdr:rowOff>
    </xdr:to>
    <xdr:pic>
      <xdr:nvPicPr>
        <xdr:cNvPr id="7" name="图片 6">
          <a:extLst>
            <a:ext uri="{FF2B5EF4-FFF2-40B4-BE49-F238E27FC236}">
              <a16:creationId xmlns:a16="http://schemas.microsoft.com/office/drawing/2014/main" id="{B19C2E9A-43A0-B81A-53AD-382C56276F4C}"/>
            </a:ext>
          </a:extLst>
        </xdr:cNvPr>
        <xdr:cNvPicPr>
          <a:picLocks noChangeAspect="1"/>
        </xdr:cNvPicPr>
      </xdr:nvPicPr>
      <xdr:blipFill>
        <a:blip xmlns:r="http://schemas.openxmlformats.org/officeDocument/2006/relationships" r:embed="rId4"/>
        <a:stretch>
          <a:fillRect/>
        </a:stretch>
      </xdr:blipFill>
      <xdr:spPr>
        <a:xfrm>
          <a:off x="8083549" y="0"/>
          <a:ext cx="5192691" cy="2933700"/>
        </a:xfrm>
        <a:prstGeom prst="rect">
          <a:avLst/>
        </a:prstGeom>
      </xdr:spPr>
    </xdr:pic>
    <xdr:clientData/>
  </xdr:twoCellAnchor>
  <xdr:twoCellAnchor editAs="oneCell">
    <xdr:from>
      <xdr:col>13</xdr:col>
      <xdr:colOff>0</xdr:colOff>
      <xdr:row>17</xdr:row>
      <xdr:rowOff>0</xdr:rowOff>
    </xdr:from>
    <xdr:to>
      <xdr:col>25</xdr:col>
      <xdr:colOff>84800</xdr:colOff>
      <xdr:row>30</xdr:row>
      <xdr:rowOff>12409</xdr:rowOff>
    </xdr:to>
    <xdr:pic>
      <xdr:nvPicPr>
        <xdr:cNvPr id="8" name="图片 7">
          <a:extLst>
            <a:ext uri="{FF2B5EF4-FFF2-40B4-BE49-F238E27FC236}">
              <a16:creationId xmlns:a16="http://schemas.microsoft.com/office/drawing/2014/main" id="{16FAB00A-8A31-A498-AC4C-05B355056165}"/>
            </a:ext>
          </a:extLst>
        </xdr:cNvPr>
        <xdr:cNvPicPr>
          <a:picLocks noChangeAspect="1"/>
        </xdr:cNvPicPr>
      </xdr:nvPicPr>
      <xdr:blipFill>
        <a:blip xmlns:r="http://schemas.openxmlformats.org/officeDocument/2006/relationships" r:embed="rId5"/>
        <a:stretch>
          <a:fillRect/>
        </a:stretch>
      </xdr:blipFill>
      <xdr:spPr>
        <a:xfrm>
          <a:off x="8083550" y="3022600"/>
          <a:ext cx="7400000" cy="2323809"/>
        </a:xfrm>
        <a:prstGeom prst="rect">
          <a:avLst/>
        </a:prstGeom>
      </xdr:spPr>
    </xdr:pic>
    <xdr:clientData/>
  </xdr:twoCellAnchor>
  <xdr:twoCellAnchor editAs="oneCell">
    <xdr:from>
      <xdr:col>24</xdr:col>
      <xdr:colOff>508000</xdr:colOff>
      <xdr:row>0</xdr:row>
      <xdr:rowOff>0</xdr:rowOff>
    </xdr:from>
    <xdr:to>
      <xdr:col>31</xdr:col>
      <xdr:colOff>205244</xdr:colOff>
      <xdr:row>10</xdr:row>
      <xdr:rowOff>22000</xdr:rowOff>
    </xdr:to>
    <xdr:pic>
      <xdr:nvPicPr>
        <xdr:cNvPr id="9" name="图片 8">
          <a:extLst>
            <a:ext uri="{FF2B5EF4-FFF2-40B4-BE49-F238E27FC236}">
              <a16:creationId xmlns:a16="http://schemas.microsoft.com/office/drawing/2014/main" id="{7B4F2687-DD76-8BD1-6895-6FD21725E0DC}"/>
            </a:ext>
          </a:extLst>
        </xdr:cNvPr>
        <xdr:cNvPicPr>
          <a:picLocks noChangeAspect="1"/>
        </xdr:cNvPicPr>
      </xdr:nvPicPr>
      <xdr:blipFill>
        <a:blip xmlns:r="http://schemas.openxmlformats.org/officeDocument/2006/relationships" r:embed="rId6"/>
        <a:stretch>
          <a:fillRect/>
        </a:stretch>
      </xdr:blipFill>
      <xdr:spPr>
        <a:xfrm>
          <a:off x="15297150" y="0"/>
          <a:ext cx="3964444" cy="1800000"/>
        </a:xfrm>
        <a:prstGeom prst="rect">
          <a:avLst/>
        </a:prstGeom>
      </xdr:spPr>
    </xdr:pic>
    <xdr:clientData/>
  </xdr:twoCellAnchor>
  <xdr:twoCellAnchor editAs="oneCell">
    <xdr:from>
      <xdr:col>24</xdr:col>
      <xdr:colOff>482600</xdr:colOff>
      <xdr:row>10</xdr:row>
      <xdr:rowOff>57150</xdr:rowOff>
    </xdr:from>
    <xdr:to>
      <xdr:col>34</xdr:col>
      <xdr:colOff>475186</xdr:colOff>
      <xdr:row>16</xdr:row>
      <xdr:rowOff>141324</xdr:rowOff>
    </xdr:to>
    <xdr:pic>
      <xdr:nvPicPr>
        <xdr:cNvPr id="10" name="图片 9">
          <a:extLst>
            <a:ext uri="{FF2B5EF4-FFF2-40B4-BE49-F238E27FC236}">
              <a16:creationId xmlns:a16="http://schemas.microsoft.com/office/drawing/2014/main" id="{770CACF2-6DCC-0D4D-C44A-C9C289BB6DB5}"/>
            </a:ext>
          </a:extLst>
        </xdr:cNvPr>
        <xdr:cNvPicPr>
          <a:picLocks noChangeAspect="1"/>
        </xdr:cNvPicPr>
      </xdr:nvPicPr>
      <xdr:blipFill>
        <a:blip xmlns:r="http://schemas.openxmlformats.org/officeDocument/2006/relationships" r:embed="rId7"/>
        <a:stretch>
          <a:fillRect/>
        </a:stretch>
      </xdr:blipFill>
      <xdr:spPr>
        <a:xfrm>
          <a:off x="15271750" y="1835150"/>
          <a:ext cx="6088586" cy="1150974"/>
        </a:xfrm>
        <a:prstGeom prst="rect">
          <a:avLst/>
        </a:prstGeom>
      </xdr:spPr>
    </xdr:pic>
    <xdr:clientData/>
  </xdr:twoCellAnchor>
  <xdr:twoCellAnchor editAs="oneCell">
    <xdr:from>
      <xdr:col>24</xdr:col>
      <xdr:colOff>476252</xdr:colOff>
      <xdr:row>17</xdr:row>
      <xdr:rowOff>95250</xdr:rowOff>
    </xdr:from>
    <xdr:to>
      <xdr:col>33</xdr:col>
      <xdr:colOff>448286</xdr:colOff>
      <xdr:row>132</xdr:row>
      <xdr:rowOff>170359</xdr:rowOff>
    </xdr:to>
    <xdr:pic>
      <xdr:nvPicPr>
        <xdr:cNvPr id="11" name="图片 10">
          <a:extLst>
            <a:ext uri="{FF2B5EF4-FFF2-40B4-BE49-F238E27FC236}">
              <a16:creationId xmlns:a16="http://schemas.microsoft.com/office/drawing/2014/main" id="{6563C841-9756-B24D-DD7F-581F550E52D1}"/>
            </a:ext>
          </a:extLst>
        </xdr:cNvPr>
        <xdr:cNvPicPr>
          <a:picLocks noChangeAspect="1"/>
        </xdr:cNvPicPr>
      </xdr:nvPicPr>
      <xdr:blipFill>
        <a:blip xmlns:r="http://schemas.openxmlformats.org/officeDocument/2006/relationships" r:embed="rId8"/>
        <a:stretch>
          <a:fillRect/>
        </a:stretch>
      </xdr:blipFill>
      <xdr:spPr>
        <a:xfrm>
          <a:off x="15265402" y="3117850"/>
          <a:ext cx="5458434" cy="20522109"/>
        </a:xfrm>
        <a:prstGeom prst="rect">
          <a:avLst/>
        </a:prstGeom>
      </xdr:spPr>
    </xdr:pic>
    <xdr:clientData/>
  </xdr:twoCellAnchor>
  <xdr:twoCellAnchor editAs="oneCell">
    <xdr:from>
      <xdr:col>13</xdr:col>
      <xdr:colOff>0</xdr:colOff>
      <xdr:row>32</xdr:row>
      <xdr:rowOff>0</xdr:rowOff>
    </xdr:from>
    <xdr:to>
      <xdr:col>23</xdr:col>
      <xdr:colOff>113454</xdr:colOff>
      <xdr:row>52</xdr:row>
      <xdr:rowOff>44000</xdr:rowOff>
    </xdr:to>
    <xdr:pic>
      <xdr:nvPicPr>
        <xdr:cNvPr id="12" name="图片 11">
          <a:extLst>
            <a:ext uri="{FF2B5EF4-FFF2-40B4-BE49-F238E27FC236}">
              <a16:creationId xmlns:a16="http://schemas.microsoft.com/office/drawing/2014/main" id="{690E7973-881C-5DDA-5DBF-5718A62031E8}"/>
            </a:ext>
          </a:extLst>
        </xdr:cNvPr>
        <xdr:cNvPicPr>
          <a:picLocks noChangeAspect="1"/>
        </xdr:cNvPicPr>
      </xdr:nvPicPr>
      <xdr:blipFill>
        <a:blip xmlns:r="http://schemas.openxmlformats.org/officeDocument/2006/relationships" r:embed="rId9"/>
        <a:stretch>
          <a:fillRect/>
        </a:stretch>
      </xdr:blipFill>
      <xdr:spPr>
        <a:xfrm>
          <a:off x="8083550" y="5689600"/>
          <a:ext cx="6209454" cy="3600000"/>
        </a:xfrm>
        <a:prstGeom prst="rect">
          <a:avLst/>
        </a:prstGeom>
      </xdr:spPr>
    </xdr:pic>
    <xdr:clientData/>
  </xdr:twoCellAnchor>
  <xdr:twoCellAnchor editAs="oneCell">
    <xdr:from>
      <xdr:col>12</xdr:col>
      <xdr:colOff>575234</xdr:colOff>
      <xdr:row>65</xdr:row>
      <xdr:rowOff>52294</xdr:rowOff>
    </xdr:from>
    <xdr:to>
      <xdr:col>22</xdr:col>
      <xdr:colOff>473392</xdr:colOff>
      <xdr:row>85</xdr:row>
      <xdr:rowOff>96295</xdr:rowOff>
    </xdr:to>
    <xdr:pic>
      <xdr:nvPicPr>
        <xdr:cNvPr id="13" name="图片 12">
          <a:extLst>
            <a:ext uri="{FF2B5EF4-FFF2-40B4-BE49-F238E27FC236}">
              <a16:creationId xmlns:a16="http://schemas.microsoft.com/office/drawing/2014/main" id="{00509CB6-2216-6EA5-4B47-B6413661FA9F}"/>
            </a:ext>
          </a:extLst>
        </xdr:cNvPr>
        <xdr:cNvPicPr>
          <a:picLocks noChangeAspect="1"/>
        </xdr:cNvPicPr>
      </xdr:nvPicPr>
      <xdr:blipFill>
        <a:blip xmlns:r="http://schemas.openxmlformats.org/officeDocument/2006/relationships" r:embed="rId10"/>
        <a:stretch>
          <a:fillRect/>
        </a:stretch>
      </xdr:blipFill>
      <xdr:spPr>
        <a:xfrm>
          <a:off x="8083175" y="11706412"/>
          <a:ext cx="6024041" cy="3629883"/>
        </a:xfrm>
        <a:prstGeom prst="rect">
          <a:avLst/>
        </a:prstGeom>
      </xdr:spPr>
    </xdr:pic>
    <xdr:clientData/>
  </xdr:twoCellAnchor>
  <xdr:twoCellAnchor editAs="oneCell">
    <xdr:from>
      <xdr:col>34</xdr:col>
      <xdr:colOff>417286</xdr:colOff>
      <xdr:row>3</xdr:row>
      <xdr:rowOff>63500</xdr:rowOff>
    </xdr:from>
    <xdr:to>
      <xdr:col>48</xdr:col>
      <xdr:colOff>517810</xdr:colOff>
      <xdr:row>30</xdr:row>
      <xdr:rowOff>117310</xdr:rowOff>
    </xdr:to>
    <xdr:pic>
      <xdr:nvPicPr>
        <xdr:cNvPr id="14" name="图片 13">
          <a:extLst>
            <a:ext uri="{FF2B5EF4-FFF2-40B4-BE49-F238E27FC236}">
              <a16:creationId xmlns:a16="http://schemas.microsoft.com/office/drawing/2014/main" id="{239ED51D-6602-FC46-03E6-E55F235F7A17}"/>
            </a:ext>
          </a:extLst>
        </xdr:cNvPr>
        <xdr:cNvPicPr>
          <a:picLocks noChangeAspect="1"/>
        </xdr:cNvPicPr>
      </xdr:nvPicPr>
      <xdr:blipFill>
        <a:blip xmlns:r="http://schemas.openxmlformats.org/officeDocument/2006/relationships" r:embed="rId11"/>
        <a:stretch>
          <a:fillRect/>
        </a:stretch>
      </xdr:blipFill>
      <xdr:spPr>
        <a:xfrm>
          <a:off x="21245286" y="607786"/>
          <a:ext cx="8609524" cy="4952381"/>
        </a:xfrm>
        <a:prstGeom prst="rect">
          <a:avLst/>
        </a:prstGeom>
      </xdr:spPr>
    </xdr:pic>
    <xdr:clientData/>
  </xdr:twoCellAnchor>
  <xdr:twoCellAnchor editAs="oneCell">
    <xdr:from>
      <xdr:col>35</xdr:col>
      <xdr:colOff>0</xdr:colOff>
      <xdr:row>31</xdr:row>
      <xdr:rowOff>0</xdr:rowOff>
    </xdr:from>
    <xdr:to>
      <xdr:col>49</xdr:col>
      <xdr:colOff>157667</xdr:colOff>
      <xdr:row>166</xdr:row>
      <xdr:rowOff>69047</xdr:rowOff>
    </xdr:to>
    <xdr:pic>
      <xdr:nvPicPr>
        <xdr:cNvPr id="15" name="图片 14">
          <a:extLst>
            <a:ext uri="{FF2B5EF4-FFF2-40B4-BE49-F238E27FC236}">
              <a16:creationId xmlns:a16="http://schemas.microsoft.com/office/drawing/2014/main" id="{3D0BDF58-845B-EDB9-5761-21331C979F13}"/>
            </a:ext>
          </a:extLst>
        </xdr:cNvPr>
        <xdr:cNvPicPr>
          <a:picLocks noChangeAspect="1"/>
        </xdr:cNvPicPr>
      </xdr:nvPicPr>
      <xdr:blipFill>
        <a:blip xmlns:r="http://schemas.openxmlformats.org/officeDocument/2006/relationships" r:embed="rId12"/>
        <a:stretch>
          <a:fillRect/>
        </a:stretch>
      </xdr:blipFill>
      <xdr:spPr>
        <a:xfrm>
          <a:off x="21435786" y="5624286"/>
          <a:ext cx="8666667" cy="24561904"/>
        </a:xfrm>
        <a:prstGeom prst="rect">
          <a:avLst/>
        </a:prstGeom>
      </xdr:spPr>
    </xdr:pic>
    <xdr:clientData/>
  </xdr:twoCellAnchor>
  <xdr:twoCellAnchor editAs="oneCell">
    <xdr:from>
      <xdr:col>13</xdr:col>
      <xdr:colOff>59763</xdr:colOff>
      <xdr:row>82</xdr:row>
      <xdr:rowOff>134470</xdr:rowOff>
    </xdr:from>
    <xdr:to>
      <xdr:col>19</xdr:col>
      <xdr:colOff>306292</xdr:colOff>
      <xdr:row>96</xdr:row>
      <xdr:rowOff>155361</xdr:rowOff>
    </xdr:to>
    <xdr:pic>
      <xdr:nvPicPr>
        <xdr:cNvPr id="16" name="图片 15">
          <a:extLst>
            <a:ext uri="{FF2B5EF4-FFF2-40B4-BE49-F238E27FC236}">
              <a16:creationId xmlns:a16="http://schemas.microsoft.com/office/drawing/2014/main" id="{4ECA2AD6-11E6-63D9-0972-1D6FE0993AC1}"/>
            </a:ext>
          </a:extLst>
        </xdr:cNvPr>
        <xdr:cNvPicPr>
          <a:picLocks noChangeAspect="1"/>
        </xdr:cNvPicPr>
      </xdr:nvPicPr>
      <xdr:blipFill>
        <a:blip xmlns:r="http://schemas.openxmlformats.org/officeDocument/2006/relationships" r:embed="rId13"/>
        <a:stretch>
          <a:fillRect/>
        </a:stretch>
      </xdr:blipFill>
      <xdr:spPr>
        <a:xfrm>
          <a:off x="8180292" y="14836588"/>
          <a:ext cx="3922059" cy="2531008"/>
        </a:xfrm>
        <a:prstGeom prst="rect">
          <a:avLst/>
        </a:prstGeom>
      </xdr:spPr>
    </xdr:pic>
    <xdr:clientData/>
  </xdr:twoCellAnchor>
  <xdr:twoCellAnchor editAs="oneCell">
    <xdr:from>
      <xdr:col>13</xdr:col>
      <xdr:colOff>1</xdr:colOff>
      <xdr:row>53</xdr:row>
      <xdr:rowOff>0</xdr:rowOff>
    </xdr:from>
    <xdr:to>
      <xdr:col>19</xdr:col>
      <xdr:colOff>299890</xdr:colOff>
      <xdr:row>63</xdr:row>
      <xdr:rowOff>7059</xdr:rowOff>
    </xdr:to>
    <xdr:pic>
      <xdr:nvPicPr>
        <xdr:cNvPr id="17" name="图片 16">
          <a:extLst>
            <a:ext uri="{FF2B5EF4-FFF2-40B4-BE49-F238E27FC236}">
              <a16:creationId xmlns:a16="http://schemas.microsoft.com/office/drawing/2014/main" id="{7F5D8D57-6236-8E27-E39C-6D2A5C4144B4}"/>
            </a:ext>
          </a:extLst>
        </xdr:cNvPr>
        <xdr:cNvPicPr>
          <a:picLocks noChangeAspect="1"/>
        </xdr:cNvPicPr>
      </xdr:nvPicPr>
      <xdr:blipFill>
        <a:blip xmlns:r="http://schemas.openxmlformats.org/officeDocument/2006/relationships" r:embed="rId14"/>
        <a:stretch>
          <a:fillRect/>
        </a:stretch>
      </xdr:blipFill>
      <xdr:spPr>
        <a:xfrm>
          <a:off x="8120530" y="9502588"/>
          <a:ext cx="3975419" cy="1800000"/>
        </a:xfrm>
        <a:prstGeom prst="rect">
          <a:avLst/>
        </a:prstGeom>
      </xdr:spPr>
    </xdr:pic>
    <xdr:clientData/>
  </xdr:twoCellAnchor>
  <xdr:twoCellAnchor editAs="oneCell">
    <xdr:from>
      <xdr:col>24</xdr:col>
      <xdr:colOff>567765</xdr:colOff>
      <xdr:row>133</xdr:row>
      <xdr:rowOff>97118</xdr:rowOff>
    </xdr:from>
    <xdr:to>
      <xdr:col>33</xdr:col>
      <xdr:colOff>357289</xdr:colOff>
      <xdr:row>146</xdr:row>
      <xdr:rowOff>147152</xdr:rowOff>
    </xdr:to>
    <xdr:pic>
      <xdr:nvPicPr>
        <xdr:cNvPr id="3" name="图片 2">
          <a:extLst>
            <a:ext uri="{FF2B5EF4-FFF2-40B4-BE49-F238E27FC236}">
              <a16:creationId xmlns:a16="http://schemas.microsoft.com/office/drawing/2014/main" id="{BBEF486C-71CA-4998-7084-C9207F42D6C8}"/>
            </a:ext>
          </a:extLst>
        </xdr:cNvPr>
        <xdr:cNvPicPr>
          <a:picLocks noChangeAspect="1"/>
        </xdr:cNvPicPr>
      </xdr:nvPicPr>
      <xdr:blipFill>
        <a:blip xmlns:r="http://schemas.openxmlformats.org/officeDocument/2006/relationships" r:embed="rId15"/>
        <a:stretch>
          <a:fillRect/>
        </a:stretch>
      </xdr:blipFill>
      <xdr:spPr>
        <a:xfrm>
          <a:off x="15426765" y="23943236"/>
          <a:ext cx="5302818" cy="23808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22</xdr:col>
      <xdr:colOff>471170</xdr:colOff>
      <xdr:row>1</xdr:row>
      <xdr:rowOff>34290</xdr:rowOff>
    </xdr:from>
    <xdr:to>
      <xdr:col>30</xdr:col>
      <xdr:colOff>106680</xdr:colOff>
      <xdr:row>15</xdr:row>
      <xdr:rowOff>3810</xdr:rowOff>
    </xdr:to>
    <xdr:graphicFrame macro="">
      <xdr:nvGraphicFramePr>
        <xdr:cNvPr id="2" name="图表 1">
          <a:extLst>
            <a:ext uri="{FF2B5EF4-FFF2-40B4-BE49-F238E27FC236}">
              <a16:creationId xmlns:a16="http://schemas.microsoft.com/office/drawing/2014/main" id="{7900A114-DAFE-43BA-B4B2-47462F1C2C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541020</xdr:colOff>
      <xdr:row>17</xdr:row>
      <xdr:rowOff>55880</xdr:rowOff>
    </xdr:from>
    <xdr:to>
      <xdr:col>30</xdr:col>
      <xdr:colOff>176530</xdr:colOff>
      <xdr:row>31</xdr:row>
      <xdr:rowOff>25400</xdr:rowOff>
    </xdr:to>
    <xdr:graphicFrame macro="">
      <xdr:nvGraphicFramePr>
        <xdr:cNvPr id="3" name="图表 2">
          <a:extLst>
            <a:ext uri="{FF2B5EF4-FFF2-40B4-BE49-F238E27FC236}">
              <a16:creationId xmlns:a16="http://schemas.microsoft.com/office/drawing/2014/main" id="{48C6F368-7F2A-41B7-A5C9-37789706EB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548640</xdr:colOff>
      <xdr:row>32</xdr:row>
      <xdr:rowOff>154940</xdr:rowOff>
    </xdr:from>
    <xdr:to>
      <xdr:col>30</xdr:col>
      <xdr:colOff>184150</xdr:colOff>
      <xdr:row>46</xdr:row>
      <xdr:rowOff>124460</xdr:rowOff>
    </xdr:to>
    <xdr:graphicFrame macro="">
      <xdr:nvGraphicFramePr>
        <xdr:cNvPr id="4" name="图表 3">
          <a:extLst>
            <a:ext uri="{FF2B5EF4-FFF2-40B4-BE49-F238E27FC236}">
              <a16:creationId xmlns:a16="http://schemas.microsoft.com/office/drawing/2014/main" id="{045EF874-65EB-4AB5-B948-2BB9CF38CB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chenying110\Documents%20and%20Settings\Administrator\&#26700;&#38754;\&#20020;&#26102;\&#20449;&#24687;&#21464;&#26356;\&#36807;&#3124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henying110\&#24037;&#20316;\X17\&#25105;&#30340;&#24037;&#20316;&#35760;&#24405;7.15\&#20020;&#26102;\&#20449;&#24687;&#21464;&#26356;\&#36807;&#3124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849;&#20139;&#25991;&#20214;&#22841;/&#30005;&#23376;&#29256;&#27979;&#31639;&#34920;/&#22823;&#20852;&#20134;&#22478;&#20134;&#31143;/&#27979;&#31639;-&#24120;&#30021;20200805-093803-&#24120;&#30021;20200806-101009(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chenying110\Users\Administrator\Desktop\2022-1-0335&#24179;&#35895;\F03-8.2\&#27979;&#31639;-&#24179;&#35895;&#31199;&#37329;&#35780;&#20272;-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 val="条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97.111735724259006</v>
          </cell>
        </row>
      </sheetData>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案例"/>
      <sheetName val="城研数据"/>
      <sheetName val="地图"/>
      <sheetName val="案例整理"/>
      <sheetName val="远山嘉园"/>
      <sheetName val="天成开元"/>
      <sheetName val="燕谷嘉园"/>
      <sheetName val="平谷新城平均数"/>
      <sheetName val="慧谷佳园"/>
      <sheetName val="远山嘉园成本"/>
      <sheetName val="系统读取表"/>
      <sheetName val="房本信息"/>
      <sheetName val="案例位置"/>
      <sheetName val="远山嘉园656套房源表"/>
      <sheetName val="天成开园113套房源表"/>
      <sheetName val="燕谷嘉园393套房源表"/>
      <sheetName val="洳苑嘉园86套房源表"/>
      <sheetName val="慧谷嘉园547套房源表"/>
      <sheetName val="悦洳汇1套房源表"/>
    </sheetNames>
    <sheetDataSet>
      <sheetData sheetId="0"/>
      <sheetData sheetId="1"/>
      <sheetData sheetId="2"/>
      <sheetData sheetId="3"/>
      <sheetData sheetId="4">
        <row r="14">
          <cell r="H14">
            <v>100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0"/>
  <sheetViews>
    <sheetView topLeftCell="A14" zoomScale="70" zoomScaleNormal="70" workbookViewId="0">
      <selection activeCell="K16" sqref="K16"/>
    </sheetView>
  </sheetViews>
  <sheetFormatPr defaultColWidth="9" defaultRowHeight="14"/>
  <cols>
    <col min="3" max="3" width="17.6328125" customWidth="1"/>
    <col min="4" max="4" width="5" customWidth="1"/>
    <col min="5" max="5" width="17.6328125" customWidth="1"/>
    <col min="6" max="6" width="9" customWidth="1"/>
    <col min="7" max="7" width="17.6328125" customWidth="1"/>
    <col min="8" max="8" width="9" customWidth="1"/>
    <col min="9" max="10" width="9" hidden="1" customWidth="1"/>
    <col min="11" max="11" width="17.6328125" customWidth="1"/>
    <col min="15" max="15" width="12.6328125"/>
  </cols>
  <sheetData>
    <row r="1" spans="1:13">
      <c r="A1" s="219" t="s">
        <v>0</v>
      </c>
      <c r="B1" s="219"/>
      <c r="C1" s="219"/>
      <c r="D1" s="219"/>
      <c r="E1" s="219"/>
      <c r="F1" s="219"/>
      <c r="G1" s="219"/>
      <c r="H1" s="219"/>
      <c r="I1" s="219"/>
      <c r="J1" s="219"/>
      <c r="K1" s="219"/>
      <c r="L1" s="219"/>
    </row>
    <row r="2" spans="1:13">
      <c r="A2" s="41"/>
      <c r="B2" s="41"/>
      <c r="C2" s="41"/>
      <c r="D2" s="41"/>
      <c r="E2" s="41"/>
      <c r="F2" s="41"/>
      <c r="G2" s="41"/>
      <c r="H2" s="41"/>
      <c r="I2" s="41"/>
      <c r="J2" s="41"/>
      <c r="K2" s="41"/>
      <c r="L2" s="41"/>
    </row>
    <row r="3" spans="1:13">
      <c r="A3" s="217" t="s">
        <v>1</v>
      </c>
      <c r="B3" s="216"/>
      <c r="C3" s="211" t="s">
        <v>2</v>
      </c>
      <c r="D3" s="211"/>
      <c r="E3" s="211" t="s">
        <v>3</v>
      </c>
      <c r="F3" s="211"/>
      <c r="G3" s="211" t="s">
        <v>4</v>
      </c>
      <c r="H3" s="211"/>
      <c r="I3" s="217" t="s">
        <v>5</v>
      </c>
      <c r="J3" s="216"/>
      <c r="K3" s="217" t="s">
        <v>6</v>
      </c>
      <c r="L3" s="216"/>
      <c r="M3" s="50"/>
    </row>
    <row r="4" spans="1:13">
      <c r="A4" s="211" t="s">
        <v>7</v>
      </c>
      <c r="B4" s="211"/>
      <c r="C4" s="218" t="s">
        <v>933</v>
      </c>
      <c r="D4" s="216"/>
      <c r="E4" s="215" t="str">
        <f>数据统计!K1</f>
        <v>京投万科新里程家园南区</v>
      </c>
      <c r="F4" s="216"/>
      <c r="G4" s="215" t="str">
        <f>数据统计!K16</f>
        <v>世茂维拉</v>
      </c>
      <c r="H4" s="216"/>
      <c r="I4" s="217" t="str">
        <f>[4]清枫华景园数据!C2</f>
        <v>清枫华景园</v>
      </c>
      <c r="J4" s="216"/>
      <c r="K4" s="215" t="str">
        <f>数据统计!K32</f>
        <v>水碾屯西里</v>
      </c>
      <c r="L4" s="216"/>
      <c r="M4" s="50"/>
    </row>
    <row r="5" spans="1:13">
      <c r="A5" s="211" t="s">
        <v>8</v>
      </c>
      <c r="B5" s="211"/>
      <c r="C5" s="217" t="s">
        <v>9</v>
      </c>
      <c r="D5" s="216"/>
      <c r="E5" s="208">
        <f>数据统计!R15</f>
        <v>43.73</v>
      </c>
      <c r="F5" s="209"/>
      <c r="G5" s="208">
        <f>数据统计!R30</f>
        <v>43.43</v>
      </c>
      <c r="H5" s="209"/>
      <c r="I5" s="208">
        <f>[4]清枫华景园数据!I6</f>
        <v>97.111735724259006</v>
      </c>
      <c r="J5" s="209"/>
      <c r="K5" s="208">
        <f>数据统计!R47</f>
        <v>38.119999999999997</v>
      </c>
      <c r="L5" s="209"/>
      <c r="M5" s="50"/>
    </row>
    <row r="6" spans="1:13" ht="39">
      <c r="A6" s="211" t="s">
        <v>10</v>
      </c>
      <c r="B6" s="211"/>
      <c r="C6" s="42" t="s">
        <v>11</v>
      </c>
      <c r="D6" s="43">
        <v>100</v>
      </c>
      <c r="E6" s="42" t="s">
        <v>11</v>
      </c>
      <c r="F6" s="43">
        <v>100</v>
      </c>
      <c r="G6" s="42" t="s">
        <v>11</v>
      </c>
      <c r="H6" s="43">
        <v>100</v>
      </c>
      <c r="I6" s="42" t="s">
        <v>11</v>
      </c>
      <c r="J6" s="43">
        <v>100</v>
      </c>
      <c r="K6" s="42" t="s">
        <v>11</v>
      </c>
      <c r="L6" s="43">
        <v>100</v>
      </c>
      <c r="M6" s="50"/>
    </row>
    <row r="7" spans="1:13">
      <c r="A7" s="211" t="s">
        <v>12</v>
      </c>
      <c r="B7" s="211"/>
      <c r="C7" s="20" t="s">
        <v>13</v>
      </c>
      <c r="D7" s="20">
        <v>100</v>
      </c>
      <c r="E7" s="20" t="s">
        <v>13</v>
      </c>
      <c r="F7" s="20">
        <v>100</v>
      </c>
      <c r="G7" s="20" t="s">
        <v>13</v>
      </c>
      <c r="H7" s="20">
        <f>IF(G7=C7,100,"请调整")</f>
        <v>100</v>
      </c>
      <c r="I7" s="20" t="s">
        <v>13</v>
      </c>
      <c r="J7" s="20">
        <f>IF(I7=C7,100,"请调整")</f>
        <v>100</v>
      </c>
      <c r="K7" s="20" t="s">
        <v>13</v>
      </c>
      <c r="L7" s="20">
        <f>IF(K7=G7,100,"请调整")</f>
        <v>100</v>
      </c>
      <c r="M7" s="50"/>
    </row>
    <row r="8" spans="1:13" ht="91">
      <c r="A8" s="202" t="s">
        <v>14</v>
      </c>
      <c r="B8" s="19" t="s">
        <v>15</v>
      </c>
      <c r="C8" s="19" t="s">
        <v>936</v>
      </c>
      <c r="D8" s="20">
        <v>100</v>
      </c>
      <c r="E8" s="19" t="s">
        <v>937</v>
      </c>
      <c r="F8" s="20">
        <v>100</v>
      </c>
      <c r="G8" s="19" t="s">
        <v>942</v>
      </c>
      <c r="H8" s="20">
        <v>100</v>
      </c>
      <c r="I8" s="20" t="s">
        <v>16</v>
      </c>
      <c r="J8" s="20">
        <v>100</v>
      </c>
      <c r="K8" s="19" t="s">
        <v>938</v>
      </c>
      <c r="L8" s="20">
        <v>100</v>
      </c>
      <c r="M8" s="20">
        <v>5</v>
      </c>
    </row>
    <row r="9" spans="1:13" ht="208">
      <c r="A9" s="203"/>
      <c r="B9" s="19" t="s">
        <v>17</v>
      </c>
      <c r="C9" s="19" t="s">
        <v>947</v>
      </c>
      <c r="D9" s="20">
        <v>100</v>
      </c>
      <c r="E9" s="19" t="str">
        <f>C9</f>
        <v>紧邻城市次干道——阜盛东街，距城市高速路京雄高速约1公里，路网密集度较好；周边有公交车站（水碾屯新村），停靠线路有832路、953路、F1路内环、F1路外环、F2路内环、F2路外环、F46路等多条公交线路，距离地铁房山线（良乡大学城北站）约750米，道路通达度较好，综合评价交通便捷度较好。</v>
      </c>
      <c r="F9" s="20">
        <v>100</v>
      </c>
      <c r="G9" s="19" t="s">
        <v>943</v>
      </c>
      <c r="H9" s="20">
        <v>100</v>
      </c>
      <c r="I9" s="20" t="s">
        <v>16</v>
      </c>
      <c r="J9" s="20">
        <v>100</v>
      </c>
      <c r="K9" s="19" t="str">
        <f>C9</f>
        <v>紧邻城市次干道——阜盛东街，距城市高速路京雄高速约1公里，路网密集度较好；周边有公交车站（水碾屯新村），停靠线路有832路、953路、F1路内环、F1路外环、F2路内环、F2路外环、F46路等多条公交线路，距离地铁房山线（良乡大学城北站）约750米，道路通达度较好，综合评价交通便捷度较好。</v>
      </c>
      <c r="L9" s="20">
        <v>100</v>
      </c>
      <c r="M9" s="20">
        <v>2</v>
      </c>
    </row>
    <row r="10" spans="1:13" ht="78">
      <c r="A10" s="203"/>
      <c r="B10" s="19" t="s">
        <v>18</v>
      </c>
      <c r="C10" s="19" t="s">
        <v>944</v>
      </c>
      <c r="D10" s="20">
        <v>100</v>
      </c>
      <c r="E10" s="19" t="str">
        <f>C10</f>
        <v>周边有首开龙湖北京熙悦天街等购物中心，商业设施以小区配套为主，且数量一般，综合评价商业设施一般。</v>
      </c>
      <c r="F10" s="20">
        <v>100</v>
      </c>
      <c r="G10" s="19" t="s">
        <v>944</v>
      </c>
      <c r="H10" s="20">
        <v>100</v>
      </c>
      <c r="I10" s="20" t="s">
        <v>20</v>
      </c>
      <c r="J10" s="20">
        <v>100</v>
      </c>
      <c r="K10" s="19" t="str">
        <f>C10</f>
        <v>周边有首开龙湖北京熙悦天街等购物中心，商业设施以小区配套为主，且数量一般，综合评价商业设施一般。</v>
      </c>
      <c r="L10" s="20">
        <v>100</v>
      </c>
      <c r="M10" s="20">
        <v>2</v>
      </c>
    </row>
    <row r="11" spans="1:13" ht="117">
      <c r="A11" s="203"/>
      <c r="B11" s="19" t="s">
        <v>21</v>
      </c>
      <c r="C11" s="19" t="s">
        <v>939</v>
      </c>
      <c r="D11" s="20">
        <v>100</v>
      </c>
      <c r="E11" s="19" t="str">
        <f>C11</f>
        <v>周边有房山新城滨水森林公园、广阳城森林公园等，周边有中国社会科学院大学（良乡校区）、北京理工大学（良乡校区）等人文景观，综合评价环境状况较好。</v>
      </c>
      <c r="F11" s="20">
        <v>100</v>
      </c>
      <c r="G11" s="19" t="s">
        <v>945</v>
      </c>
      <c r="H11" s="20">
        <v>100</v>
      </c>
      <c r="I11" s="20" t="s">
        <v>20</v>
      </c>
      <c r="J11" s="20">
        <v>100</v>
      </c>
      <c r="K11" s="19" t="str">
        <f>C11</f>
        <v>周边有房山新城滨水森林公园、广阳城森林公园等，周边有中国社会科学院大学（良乡校区）、北京理工大学（良乡校区）等人文景观，综合评价环境状况较好。</v>
      </c>
      <c r="L11" s="20">
        <v>100</v>
      </c>
      <c r="M11" s="20">
        <v>2</v>
      </c>
    </row>
    <row r="12" spans="1:13" ht="140.15" customHeight="1">
      <c r="A12" s="204"/>
      <c r="B12" s="19" t="s">
        <v>22</v>
      </c>
      <c r="C12" s="19" t="s">
        <v>940</v>
      </c>
      <c r="D12" s="20">
        <v>100</v>
      </c>
      <c r="E12" s="19" t="str">
        <f>C12</f>
        <v>周边2公里范围内有中北京农商银行（长阳支行）等金融机构；首开龙湖北京熙悦天街、广阳城便民购物广场等商服设施；周边有北京市房山区长阳第三幼儿园、北京市第十二中学教育集团良乡小学(铭品校区)、北京十二中(朗悦学校)等教育机构；有北京市房山区长阳镇碧波园社区卫生服务站等医疗机构设施。公共配套设施较齐全</v>
      </c>
      <c r="F12" s="20">
        <v>100</v>
      </c>
      <c r="G12" s="19" t="s">
        <v>946</v>
      </c>
      <c r="H12" s="20">
        <v>100</v>
      </c>
      <c r="I12" s="20" t="s">
        <v>23</v>
      </c>
      <c r="J12" s="20">
        <v>100</v>
      </c>
      <c r="K12" s="19" t="str">
        <f>C12</f>
        <v>周边2公里范围内有中北京农商银行（长阳支行）等金融机构；首开龙湖北京熙悦天街、广阳城便民购物广场等商服设施；周边有北京市房山区长阳第三幼儿园、北京市第十二中学教育集团良乡小学(铭品校区)、北京十二中(朗悦学校)等教育机构；有北京市房山区长阳镇碧波园社区卫生服务站等医疗机构设施。公共配套设施较齐全</v>
      </c>
      <c r="L12" s="20">
        <v>100</v>
      </c>
      <c r="M12" s="20">
        <v>5</v>
      </c>
    </row>
    <row r="13" spans="1:13" ht="33" customHeight="1">
      <c r="A13" s="205" t="s">
        <v>24</v>
      </c>
      <c r="B13" s="19" t="s">
        <v>25</v>
      </c>
      <c r="C13" s="19" t="s">
        <v>26</v>
      </c>
      <c r="D13" s="20">
        <v>100</v>
      </c>
      <c r="E13" s="19" t="s">
        <v>26</v>
      </c>
      <c r="F13" s="20">
        <v>100</v>
      </c>
      <c r="G13" s="19" t="s">
        <v>26</v>
      </c>
      <c r="H13" s="20">
        <v>100</v>
      </c>
      <c r="I13" s="19" t="s">
        <v>26</v>
      </c>
      <c r="J13" s="20">
        <v>100</v>
      </c>
      <c r="K13" s="19" t="s">
        <v>26</v>
      </c>
      <c r="L13" s="20">
        <v>100</v>
      </c>
      <c r="M13" s="20">
        <v>1</v>
      </c>
    </row>
    <row r="14" spans="1:13" ht="21.75" customHeight="1">
      <c r="A14" s="206"/>
      <c r="B14" s="19" t="s">
        <v>27</v>
      </c>
      <c r="C14" s="19" t="s">
        <v>960</v>
      </c>
      <c r="D14" s="20">
        <v>100</v>
      </c>
      <c r="E14" s="19" t="s">
        <v>961</v>
      </c>
      <c r="F14" s="20">
        <v>100</v>
      </c>
      <c r="G14" s="19" t="s">
        <v>953</v>
      </c>
      <c r="H14" s="252">
        <v>101</v>
      </c>
      <c r="I14" s="20" t="s">
        <v>29</v>
      </c>
      <c r="J14" s="20">
        <v>98</v>
      </c>
      <c r="K14" s="19" t="s">
        <v>961</v>
      </c>
      <c r="L14" s="20">
        <v>100</v>
      </c>
      <c r="M14" s="20">
        <v>0.5</v>
      </c>
    </row>
    <row r="15" spans="1:13" ht="19.5" customHeight="1">
      <c r="A15" s="206"/>
      <c r="B15" s="20" t="s">
        <v>30</v>
      </c>
      <c r="C15" s="19" t="s">
        <v>31</v>
      </c>
      <c r="D15" s="20">
        <v>100</v>
      </c>
      <c r="E15" s="20" t="s">
        <v>32</v>
      </c>
      <c r="F15" s="20">
        <v>100</v>
      </c>
      <c r="G15" s="20" t="s">
        <v>32</v>
      </c>
      <c r="H15" s="20">
        <v>100</v>
      </c>
      <c r="I15" s="20" t="s">
        <v>33</v>
      </c>
      <c r="J15" s="20">
        <v>100</v>
      </c>
      <c r="K15" s="20" t="s">
        <v>32</v>
      </c>
      <c r="L15" s="20">
        <v>100</v>
      </c>
      <c r="M15" s="20">
        <v>2</v>
      </c>
    </row>
    <row r="16" spans="1:13" ht="39" customHeight="1">
      <c r="A16" s="206"/>
      <c r="B16" s="19" t="s">
        <v>34</v>
      </c>
      <c r="C16" s="21" t="s">
        <v>948</v>
      </c>
      <c r="D16" s="20">
        <v>100</v>
      </c>
      <c r="E16" s="21" t="s">
        <v>966</v>
      </c>
      <c r="F16" s="44">
        <v>99</v>
      </c>
      <c r="G16" s="21" t="s">
        <v>966</v>
      </c>
      <c r="H16" s="44">
        <v>99</v>
      </c>
      <c r="I16" s="51" t="s">
        <v>35</v>
      </c>
      <c r="J16" s="20">
        <v>100</v>
      </c>
      <c r="K16" s="21" t="s">
        <v>966</v>
      </c>
      <c r="L16" s="44">
        <v>99</v>
      </c>
      <c r="M16" s="20">
        <v>1</v>
      </c>
    </row>
    <row r="17" spans="1:21" ht="39" customHeight="1">
      <c r="A17" s="206"/>
      <c r="B17" s="19" t="s">
        <v>36</v>
      </c>
      <c r="C17" s="21" t="s">
        <v>37</v>
      </c>
      <c r="D17" s="20">
        <v>100</v>
      </c>
      <c r="E17" s="21" t="s">
        <v>37</v>
      </c>
      <c r="F17" s="20">
        <v>100</v>
      </c>
      <c r="G17" s="21" t="s">
        <v>37</v>
      </c>
      <c r="H17" s="20">
        <v>100</v>
      </c>
      <c r="I17" s="21" t="s">
        <v>37</v>
      </c>
      <c r="J17" s="20">
        <v>100</v>
      </c>
      <c r="K17" s="21" t="s">
        <v>37</v>
      </c>
      <c r="L17" s="20">
        <v>100</v>
      </c>
      <c r="M17" s="20">
        <v>1</v>
      </c>
    </row>
    <row r="18" spans="1:21" ht="39" customHeight="1">
      <c r="A18" s="206"/>
      <c r="B18" s="19" t="s">
        <v>38</v>
      </c>
      <c r="C18" s="21" t="s">
        <v>949</v>
      </c>
      <c r="D18" s="20">
        <v>100</v>
      </c>
      <c r="E18" s="21" t="s">
        <v>949</v>
      </c>
      <c r="F18" s="20">
        <v>100</v>
      </c>
      <c r="G18" s="21" t="s">
        <v>949</v>
      </c>
      <c r="H18" s="20">
        <v>100</v>
      </c>
      <c r="I18" s="51"/>
      <c r="J18" s="20"/>
      <c r="K18" s="21" t="s">
        <v>949</v>
      </c>
      <c r="L18" s="20">
        <v>100</v>
      </c>
      <c r="M18" s="20">
        <v>2</v>
      </c>
    </row>
    <row r="19" spans="1:21" ht="26">
      <c r="A19" s="206"/>
      <c r="B19" s="19" t="s">
        <v>39</v>
      </c>
      <c r="C19" s="19" t="s">
        <v>941</v>
      </c>
      <c r="D19" s="20">
        <v>100</v>
      </c>
      <c r="E19" s="19" t="s">
        <v>941</v>
      </c>
      <c r="F19" s="20">
        <v>100</v>
      </c>
      <c r="G19" s="19" t="s">
        <v>950</v>
      </c>
      <c r="H19" s="44">
        <v>100</v>
      </c>
      <c r="I19" s="51"/>
      <c r="J19" s="20"/>
      <c r="K19" s="19" t="s">
        <v>40</v>
      </c>
      <c r="L19" s="20">
        <v>100</v>
      </c>
      <c r="M19" s="20">
        <v>1</v>
      </c>
      <c r="O19" s="49" t="s">
        <v>951</v>
      </c>
      <c r="P19">
        <v>100</v>
      </c>
    </row>
    <row r="20" spans="1:21">
      <c r="A20" s="206"/>
      <c r="B20" s="19" t="s">
        <v>41</v>
      </c>
      <c r="C20" s="19">
        <f>'朗悦嘉园明细表 '!AY54</f>
        <v>59.36</v>
      </c>
      <c r="D20" s="20">
        <v>100</v>
      </c>
      <c r="E20" s="19">
        <v>89</v>
      </c>
      <c r="F20" s="44">
        <v>99</v>
      </c>
      <c r="G20" s="19">
        <v>60</v>
      </c>
      <c r="H20" s="20">
        <v>100</v>
      </c>
      <c r="I20" s="51"/>
      <c r="J20" s="20"/>
      <c r="K20" s="19">
        <v>90</v>
      </c>
      <c r="L20" s="44">
        <v>99</v>
      </c>
      <c r="M20" s="20">
        <v>1</v>
      </c>
      <c r="O20" s="49" t="s">
        <v>952</v>
      </c>
      <c r="P20">
        <v>98</v>
      </c>
    </row>
    <row r="21" spans="1:21" ht="45.75" customHeight="1">
      <c r="A21" s="206"/>
      <c r="B21" s="19" t="s">
        <v>42</v>
      </c>
      <c r="C21" s="253" t="s">
        <v>964</v>
      </c>
      <c r="D21" s="254">
        <v>100</v>
      </c>
      <c r="E21" s="253" t="s">
        <v>963</v>
      </c>
      <c r="F21" s="198">
        <v>102</v>
      </c>
      <c r="G21" s="253" t="s">
        <v>965</v>
      </c>
      <c r="H21" s="198">
        <v>101</v>
      </c>
      <c r="I21" s="255" t="s">
        <v>43</v>
      </c>
      <c r="J21" s="256">
        <v>100</v>
      </c>
      <c r="K21" s="253" t="s">
        <v>963</v>
      </c>
      <c r="L21" s="198">
        <v>102</v>
      </c>
      <c r="M21" s="20">
        <v>1</v>
      </c>
    </row>
    <row r="22" spans="1:21" ht="45.75" customHeight="1">
      <c r="A22" s="206"/>
      <c r="B22" s="19" t="s">
        <v>44</v>
      </c>
      <c r="C22" s="19" t="s">
        <v>45</v>
      </c>
      <c r="D22" s="20">
        <v>100</v>
      </c>
      <c r="E22" s="19" t="s">
        <v>45</v>
      </c>
      <c r="F22" s="20">
        <v>100</v>
      </c>
      <c r="G22" s="19" t="s">
        <v>45</v>
      </c>
      <c r="H22" s="20">
        <v>100</v>
      </c>
      <c r="I22" s="19"/>
      <c r="J22" s="20"/>
      <c r="K22" s="19" t="s">
        <v>45</v>
      </c>
      <c r="L22" s="20">
        <v>100</v>
      </c>
      <c r="M22" s="20">
        <v>2</v>
      </c>
    </row>
    <row r="23" spans="1:21" ht="51.75" customHeight="1">
      <c r="A23" s="206"/>
      <c r="B23" s="19" t="s">
        <v>46</v>
      </c>
      <c r="C23" s="19" t="s">
        <v>47</v>
      </c>
      <c r="D23" s="20">
        <v>100</v>
      </c>
      <c r="E23" s="19" t="s">
        <v>47</v>
      </c>
      <c r="F23" s="20">
        <v>100</v>
      </c>
      <c r="G23" s="19" t="s">
        <v>47</v>
      </c>
      <c r="H23" s="20">
        <v>100</v>
      </c>
      <c r="I23" s="20" t="s">
        <v>48</v>
      </c>
      <c r="J23" s="20">
        <v>100</v>
      </c>
      <c r="K23" s="19" t="s">
        <v>954</v>
      </c>
      <c r="L23" s="20">
        <v>100</v>
      </c>
      <c r="M23" s="20">
        <v>1</v>
      </c>
    </row>
    <row r="24" spans="1:21" ht="52">
      <c r="A24" s="206"/>
      <c r="B24" s="19" t="s">
        <v>49</v>
      </c>
      <c r="C24" s="19" t="s">
        <v>955</v>
      </c>
      <c r="D24" s="20">
        <v>100</v>
      </c>
      <c r="E24" s="19" t="s">
        <v>202</v>
      </c>
      <c r="F24" s="198">
        <v>103</v>
      </c>
      <c r="G24" s="19" t="s">
        <v>202</v>
      </c>
      <c r="H24" s="198">
        <v>103</v>
      </c>
      <c r="I24" s="20" t="s">
        <v>50</v>
      </c>
      <c r="J24" s="20">
        <v>100</v>
      </c>
      <c r="K24" s="19" t="s">
        <v>202</v>
      </c>
      <c r="L24" s="198">
        <v>103</v>
      </c>
      <c r="M24" s="20">
        <v>6</v>
      </c>
      <c r="Q24" s="49" t="s">
        <v>195</v>
      </c>
      <c r="R24" s="49" t="s">
        <v>196</v>
      </c>
      <c r="S24" s="49" t="s">
        <v>197</v>
      </c>
      <c r="T24" s="49" t="s">
        <v>198</v>
      </c>
      <c r="U24" s="49" t="s">
        <v>199</v>
      </c>
    </row>
    <row r="25" spans="1:21" ht="26" hidden="1">
      <c r="A25" s="45"/>
      <c r="B25" s="20" t="s">
        <v>51</v>
      </c>
      <c r="C25" s="20" t="s">
        <v>52</v>
      </c>
      <c r="D25" s="20">
        <v>100</v>
      </c>
      <c r="E25" s="19" t="s">
        <v>53</v>
      </c>
      <c r="F25" s="20">
        <f>D25</f>
        <v>100</v>
      </c>
      <c r="G25" s="19" t="s">
        <v>53</v>
      </c>
      <c r="H25" s="20">
        <f>D25</f>
        <v>100</v>
      </c>
      <c r="I25" s="20" t="s">
        <v>52</v>
      </c>
      <c r="J25" s="20">
        <v>100</v>
      </c>
      <c r="K25" s="19" t="s">
        <v>53</v>
      </c>
      <c r="L25" s="20">
        <f>D25</f>
        <v>100</v>
      </c>
      <c r="M25" s="50"/>
    </row>
    <row r="26" spans="1:21" ht="65" hidden="1">
      <c r="A26" s="45"/>
      <c r="B26" s="20" t="s">
        <v>54</v>
      </c>
      <c r="C26" s="20" t="s">
        <v>55</v>
      </c>
      <c r="D26" s="20">
        <v>100</v>
      </c>
      <c r="E26" s="20" t="s">
        <v>56</v>
      </c>
      <c r="F26" s="46">
        <f>D26</f>
        <v>100</v>
      </c>
      <c r="G26" s="46" t="s">
        <v>56</v>
      </c>
      <c r="H26" s="46">
        <f>F26</f>
        <v>100</v>
      </c>
      <c r="I26" s="46" t="s">
        <v>56</v>
      </c>
      <c r="J26" s="46">
        <v>99</v>
      </c>
      <c r="K26" s="46" t="s">
        <v>56</v>
      </c>
      <c r="L26" s="46">
        <f>F26</f>
        <v>100</v>
      </c>
      <c r="M26" s="50"/>
    </row>
    <row r="27" spans="1:21" ht="52" hidden="1">
      <c r="A27" s="45"/>
      <c r="B27" s="20" t="s">
        <v>57</v>
      </c>
      <c r="C27" s="20" t="s">
        <v>58</v>
      </c>
      <c r="D27" s="20">
        <v>100</v>
      </c>
      <c r="E27" s="20" t="s">
        <v>58</v>
      </c>
      <c r="F27" s="46">
        <v>100</v>
      </c>
      <c r="G27" s="46" t="s">
        <v>58</v>
      </c>
      <c r="H27" s="46">
        <v>100</v>
      </c>
      <c r="I27" s="46" t="s">
        <v>58</v>
      </c>
      <c r="J27" s="46">
        <v>100</v>
      </c>
      <c r="K27" s="46" t="s">
        <v>58</v>
      </c>
      <c r="L27" s="46">
        <v>100</v>
      </c>
      <c r="M27" s="50"/>
    </row>
    <row r="28" spans="1:21">
      <c r="A28" s="210" t="s">
        <v>59</v>
      </c>
      <c r="B28" s="210"/>
      <c r="C28" s="211" t="s">
        <v>60</v>
      </c>
      <c r="D28" s="211"/>
      <c r="E28" s="207">
        <f>E5</f>
        <v>43.73</v>
      </c>
      <c r="F28" s="207"/>
      <c r="G28" s="207">
        <f>G5</f>
        <v>43.43</v>
      </c>
      <c r="H28" s="207"/>
      <c r="I28" s="208">
        <f>I5</f>
        <v>97.111735724259006</v>
      </c>
      <c r="J28" s="209"/>
      <c r="K28" s="208">
        <f>K5</f>
        <v>38.119999999999997</v>
      </c>
      <c r="L28" s="209"/>
      <c r="M28" s="50"/>
      <c r="N28">
        <f>G28/K28</f>
        <v>1.1392969569779643</v>
      </c>
      <c r="O28">
        <f>(G28-K28)/G28</f>
        <v>0.12226571494358744</v>
      </c>
      <c r="R28">
        <v>103</v>
      </c>
      <c r="S28">
        <v>102</v>
      </c>
      <c r="T28">
        <v>101</v>
      </c>
      <c r="U28">
        <v>100</v>
      </c>
    </row>
    <row r="29" spans="1:21">
      <c r="A29" s="210" t="s">
        <v>61</v>
      </c>
      <c r="B29" s="210"/>
      <c r="C29" s="211" t="s">
        <v>60</v>
      </c>
      <c r="D29" s="211"/>
      <c r="E29" s="212">
        <f>ROUND(E28*POWER(100,COUNT(F6:F27))/PRODUCT(F6:F27),2)</f>
        <v>42.47</v>
      </c>
      <c r="F29" s="212"/>
      <c r="G29" s="212">
        <f>ROUND(G28*POWER(100,COUNT(H6:H27))/PRODUCT(H6:H27),2)</f>
        <v>41.75</v>
      </c>
      <c r="H29" s="212"/>
      <c r="I29" s="213">
        <f>ROUND(I28*POWER(100,COUNT(J6:J27))/PRODUCT(J6:J27),2)</f>
        <v>100.09</v>
      </c>
      <c r="J29" s="214"/>
      <c r="K29" s="213">
        <f>ROUND(K28*POWER(100,COUNT(L6:L27))/PRODUCT(L6:L27),2)</f>
        <v>37.020000000000003</v>
      </c>
      <c r="L29" s="214"/>
      <c r="M29" s="50"/>
      <c r="N29">
        <f>G29/K29</f>
        <v>1.1277687736358724</v>
      </c>
      <c r="O29">
        <f>(G29-K29)/G29</f>
        <v>0.11329341317365262</v>
      </c>
    </row>
    <row r="30" spans="1:21">
      <c r="A30" s="200" t="str">
        <f>CONCATENATE("估价对象比较价值=(",TEXT(E29,"G/通用格式"),"+",TEXT(G29,"G/通用格式"),"+",TEXT(K29,"G/通用格式"),")","/",3,"=",ROUND((E29+G29+K29)/3,2))</f>
        <v>估价对象比较价值=(42.47+41.75+37.02)/3=40.41</v>
      </c>
      <c r="B30" s="200"/>
      <c r="C30" s="200"/>
      <c r="D30" s="200"/>
      <c r="E30" s="200"/>
      <c r="F30" s="200"/>
      <c r="G30" s="200"/>
      <c r="H30" s="200"/>
      <c r="I30" s="200"/>
      <c r="J30" s="200"/>
      <c r="K30" s="52"/>
      <c r="L30" s="52"/>
    </row>
    <row r="31" spans="1:21">
      <c r="A31" s="47" t="s">
        <v>62</v>
      </c>
      <c r="B31" s="47">
        <v>2.2999999999999998</v>
      </c>
      <c r="C31" s="47" t="s">
        <v>63</v>
      </c>
      <c r="D31" s="47"/>
      <c r="E31" s="47"/>
      <c r="F31" s="47"/>
      <c r="G31" s="47"/>
      <c r="H31" s="47"/>
      <c r="I31" s="47"/>
      <c r="J31" s="47"/>
      <c r="K31" s="47"/>
      <c r="L31" s="47"/>
    </row>
    <row r="32" spans="1:21">
      <c r="A32" s="47"/>
      <c r="B32" s="47"/>
      <c r="C32" s="47"/>
      <c r="D32" s="47"/>
      <c r="E32" s="47"/>
      <c r="F32" s="47"/>
      <c r="G32" s="47"/>
      <c r="H32" s="47"/>
      <c r="I32" s="47"/>
      <c r="J32" s="47"/>
      <c r="K32" s="47"/>
      <c r="L32" s="47"/>
    </row>
    <row r="33" spans="1:12">
      <c r="A33" s="47"/>
      <c r="B33" s="47"/>
      <c r="C33" s="47">
        <f>ROUND((E29+G29+K29)/3,2)</f>
        <v>40.409999999999997</v>
      </c>
      <c r="D33" s="47"/>
      <c r="E33" s="47">
        <f>ROUND(E29/E28,4)</f>
        <v>0.97119999999999995</v>
      </c>
      <c r="F33" s="47"/>
      <c r="G33" s="47">
        <f>ROUND(G29/G28,4)</f>
        <v>0.96130000000000004</v>
      </c>
      <c r="H33" s="47"/>
      <c r="I33" s="47"/>
      <c r="J33" s="47"/>
      <c r="K33" s="199">
        <f>ROUND(K29/K28,4)</f>
        <v>0.97109999999999996</v>
      </c>
      <c r="L33" s="47"/>
    </row>
    <row r="34" spans="1:12">
      <c r="A34" s="201" t="s">
        <v>64</v>
      </c>
      <c r="B34" s="201"/>
      <c r="C34" s="48">
        <f>ROUND(C33+B31,2)</f>
        <v>42.71</v>
      </c>
      <c r="D34" s="47"/>
      <c r="E34" s="47"/>
      <c r="F34" s="47"/>
      <c r="G34" s="47"/>
      <c r="H34" s="47"/>
      <c r="I34" s="47"/>
      <c r="J34" s="47"/>
      <c r="K34" s="47"/>
      <c r="L34" s="47"/>
    </row>
    <row r="35" spans="1:12">
      <c r="A35" s="47"/>
      <c r="B35" s="47"/>
      <c r="C35" s="47"/>
      <c r="D35" s="47"/>
      <c r="E35" s="47">
        <f>E28*E33</f>
        <v>42.470575999999994</v>
      </c>
      <c r="F35" s="47"/>
      <c r="G35" s="47">
        <f>G28*G33</f>
        <v>41.749259000000002</v>
      </c>
      <c r="H35" s="47"/>
      <c r="I35" s="47"/>
      <c r="J35" s="47"/>
      <c r="K35" s="47">
        <f>K28*K33</f>
        <v>37.018331999999994</v>
      </c>
      <c r="L35" s="47"/>
    </row>
    <row r="38" spans="1:12">
      <c r="C38" s="49" t="s">
        <v>65</v>
      </c>
      <c r="E38" s="49" t="s">
        <v>65</v>
      </c>
      <c r="G38" t="s">
        <v>66</v>
      </c>
      <c r="K38" t="s">
        <v>66</v>
      </c>
    </row>
    <row r="39" spans="1:12">
      <c r="C39" t="s">
        <v>67</v>
      </c>
      <c r="E39" t="s">
        <v>68</v>
      </c>
      <c r="G39" t="s">
        <v>69</v>
      </c>
      <c r="K39" t="s">
        <v>69</v>
      </c>
    </row>
    <row r="40" spans="1:12">
      <c r="E40">
        <v>2008</v>
      </c>
      <c r="G40">
        <v>1996</v>
      </c>
      <c r="K40">
        <v>1997</v>
      </c>
    </row>
  </sheetData>
  <mergeCells count="37">
    <mergeCell ref="A1:L1"/>
    <mergeCell ref="A3:B3"/>
    <mergeCell ref="C3:D3"/>
    <mergeCell ref="E3:F3"/>
    <mergeCell ref="G3:H3"/>
    <mergeCell ref="I3:J3"/>
    <mergeCell ref="K3:L3"/>
    <mergeCell ref="K4:L4"/>
    <mergeCell ref="A5:B5"/>
    <mergeCell ref="C5:D5"/>
    <mergeCell ref="E5:F5"/>
    <mergeCell ref="G5:H5"/>
    <mergeCell ref="I5:J5"/>
    <mergeCell ref="K5:L5"/>
    <mergeCell ref="A4:B4"/>
    <mergeCell ref="C4:D4"/>
    <mergeCell ref="E4:F4"/>
    <mergeCell ref="G4:H4"/>
    <mergeCell ref="I4:J4"/>
    <mergeCell ref="A6:B6"/>
    <mergeCell ref="A7:B7"/>
    <mergeCell ref="A28:B28"/>
    <mergeCell ref="C28:D28"/>
    <mergeCell ref="E28:F28"/>
    <mergeCell ref="K28:L28"/>
    <mergeCell ref="A29:B29"/>
    <mergeCell ref="C29:D29"/>
    <mergeCell ref="E29:F29"/>
    <mergeCell ref="G29:H29"/>
    <mergeCell ref="I29:J29"/>
    <mergeCell ref="K29:L29"/>
    <mergeCell ref="A30:J30"/>
    <mergeCell ref="A34:B34"/>
    <mergeCell ref="A8:A12"/>
    <mergeCell ref="A13:A24"/>
    <mergeCell ref="G28:H28"/>
    <mergeCell ref="I28:J28"/>
  </mergeCells>
  <phoneticPr fontId="30"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I23"/>
  <sheetViews>
    <sheetView topLeftCell="A6" workbookViewId="0">
      <selection activeCell="F15" sqref="F15"/>
    </sheetView>
  </sheetViews>
  <sheetFormatPr defaultColWidth="14.6328125" defaultRowHeight="14"/>
  <cols>
    <col min="1" max="1" width="24.36328125" style="1" customWidth="1"/>
    <col min="2" max="16384" width="14.6328125" style="1"/>
  </cols>
  <sheetData>
    <row r="1" spans="1:9" ht="16.5">
      <c r="A1" s="2" t="s">
        <v>161</v>
      </c>
      <c r="B1" s="3">
        <f>权证!D17+权证!D26</f>
        <v>30031.620000000003</v>
      </c>
      <c r="C1" s="4"/>
      <c r="D1" s="4"/>
      <c r="E1" s="4"/>
      <c r="F1" s="4"/>
      <c r="G1" s="5"/>
    </row>
    <row r="2" spans="1:9" ht="16.5">
      <c r="A2" s="2" t="s">
        <v>162</v>
      </c>
      <c r="B2" s="2">
        <f>SUM(C14:C23)</f>
        <v>0</v>
      </c>
      <c r="C2" s="4"/>
      <c r="D2" s="4"/>
      <c r="E2" s="4"/>
      <c r="F2" s="4"/>
      <c r="G2" s="5"/>
    </row>
    <row r="3" spans="1:9" ht="16.5">
      <c r="A3" s="2" t="s">
        <v>163</v>
      </c>
      <c r="B3" s="6">
        <v>45251</v>
      </c>
      <c r="C3" s="4"/>
      <c r="D3" s="4"/>
      <c r="E3" s="4"/>
      <c r="F3" s="4"/>
      <c r="G3" s="5"/>
    </row>
    <row r="4" spans="1:9" ht="33">
      <c r="A4" s="2" t="s">
        <v>164</v>
      </c>
      <c r="B4" s="2" t="s">
        <v>165</v>
      </c>
      <c r="C4" s="2" t="s">
        <v>166</v>
      </c>
      <c r="D4" s="2" t="s">
        <v>167</v>
      </c>
      <c r="E4" s="4"/>
      <c r="F4" s="5"/>
      <c r="G4" s="5"/>
    </row>
    <row r="5" spans="1:9" ht="16.5">
      <c r="A5" s="2" t="s">
        <v>168</v>
      </c>
      <c r="B5" s="2">
        <f>SUM(D14:D23)</f>
        <v>42.71</v>
      </c>
      <c r="C5" s="2">
        <f>ROUND(B5*10000/$B$1,0)</f>
        <v>14</v>
      </c>
      <c r="D5" s="2" t="e">
        <f>ROUND(B5*10000/$B$2,0)</f>
        <v>#DIV/0!</v>
      </c>
      <c r="E5" s="4"/>
      <c r="F5" s="5"/>
      <c r="G5" s="5"/>
    </row>
    <row r="6" spans="1:9" ht="16.5">
      <c r="A6" s="2" t="s">
        <v>169</v>
      </c>
      <c r="B6" s="2">
        <f>SUM(D14:D23)</f>
        <v>42.71</v>
      </c>
      <c r="C6" s="2">
        <f>ROUND(B6*10000/$B$1,0)</f>
        <v>14</v>
      </c>
      <c r="D6" s="2" t="e">
        <f>ROUND(B6*10000/$B$2,0)</f>
        <v>#DIV/0!</v>
      </c>
      <c r="E6" s="4"/>
      <c r="F6" s="5"/>
      <c r="G6" s="5"/>
    </row>
    <row r="7" spans="1:9" ht="16.5">
      <c r="A7" s="2" t="s">
        <v>170</v>
      </c>
      <c r="B7" s="2">
        <f>B5</f>
        <v>42.71</v>
      </c>
      <c r="C7" s="2">
        <f>ROUND(B7*10000/$B$1,0)</f>
        <v>14</v>
      </c>
      <c r="D7" s="2" t="e">
        <f>ROUND(B7*10000/$B$2,0)</f>
        <v>#DIV/0!</v>
      </c>
      <c r="E7" s="4"/>
      <c r="F7" s="5"/>
      <c r="G7" s="5"/>
    </row>
    <row r="8" spans="1:9" ht="16.5">
      <c r="A8" s="2" t="s">
        <v>171</v>
      </c>
      <c r="B8" s="2">
        <f>B5</f>
        <v>42.71</v>
      </c>
      <c r="C8" s="2">
        <f>ROUND(B8*10000/$B$1,0)</f>
        <v>14</v>
      </c>
      <c r="D8" s="2" t="e">
        <f>ROUND(B8*10000/$B$2,0)</f>
        <v>#DIV/0!</v>
      </c>
      <c r="E8" s="4"/>
      <c r="F8" s="5"/>
      <c r="G8" s="5"/>
    </row>
    <row r="9" spans="1:9" ht="16.5">
      <c r="A9" s="2" t="s">
        <v>172</v>
      </c>
      <c r="B9" s="7"/>
      <c r="C9" s="4"/>
      <c r="D9" s="4"/>
      <c r="E9" s="4"/>
      <c r="F9" s="5"/>
      <c r="G9" s="5"/>
    </row>
    <row r="10" spans="1:9" ht="16.5">
      <c r="A10" s="2" t="s">
        <v>173</v>
      </c>
      <c r="B10" s="7">
        <f>B5</f>
        <v>42.71</v>
      </c>
      <c r="C10" s="4"/>
      <c r="D10" s="4"/>
      <c r="E10" s="4"/>
      <c r="F10" s="5"/>
      <c r="G10" s="5"/>
    </row>
    <row r="11" spans="1:9" ht="16.5">
      <c r="A11" s="2" t="s">
        <v>174</v>
      </c>
      <c r="B11" s="7"/>
      <c r="C11" s="4"/>
      <c r="D11" s="4"/>
      <c r="E11" s="4"/>
      <c r="F11" s="5"/>
      <c r="G11" s="5"/>
    </row>
    <row r="12" spans="1:9" ht="16.5">
      <c r="A12" s="4"/>
      <c r="B12" s="4"/>
      <c r="C12" s="4"/>
      <c r="D12" s="4"/>
      <c r="E12" s="4"/>
      <c r="F12" s="5"/>
      <c r="G12" s="5"/>
    </row>
    <row r="13" spans="1:9" ht="33">
      <c r="A13" s="8" t="s">
        <v>175</v>
      </c>
      <c r="B13" s="9" t="s">
        <v>161</v>
      </c>
      <c r="C13" s="9" t="s">
        <v>162</v>
      </c>
      <c r="D13" s="9" t="s">
        <v>176</v>
      </c>
      <c r="E13" s="2" t="s">
        <v>166</v>
      </c>
      <c r="F13" s="2" t="s">
        <v>167</v>
      </c>
      <c r="G13" s="9" t="s">
        <v>177</v>
      </c>
      <c r="H13" s="9" t="s">
        <v>178</v>
      </c>
      <c r="I13" s="9" t="s">
        <v>179</v>
      </c>
    </row>
    <row r="14" spans="1:9" ht="16.5">
      <c r="A14" s="10" t="s">
        <v>180</v>
      </c>
      <c r="B14" s="9">
        <f>B1</f>
        <v>30031.620000000003</v>
      </c>
      <c r="C14" s="9">
        <v>0</v>
      </c>
      <c r="D14" s="9">
        <f>比较法!C34</f>
        <v>42.71</v>
      </c>
      <c r="E14" s="9">
        <f>比较法!C33</f>
        <v>40.409999999999997</v>
      </c>
      <c r="F14" s="9" t="e">
        <f>ROUND(D14*10000/C14,0)</f>
        <v>#DIV/0!</v>
      </c>
      <c r="G14" s="9">
        <v>0</v>
      </c>
      <c r="H14" s="9">
        <v>0</v>
      </c>
      <c r="I14" s="9">
        <v>0</v>
      </c>
    </row>
    <row r="15" spans="1:9" ht="16.5">
      <c r="A15" s="11" t="s">
        <v>181</v>
      </c>
      <c r="B15" s="12"/>
      <c r="C15" s="12"/>
      <c r="D15" s="12"/>
      <c r="E15" s="9" t="e">
        <f t="shared" ref="E15:E23" si="0">ROUND(D15*10000/B15,0)</f>
        <v>#DIV/0!</v>
      </c>
      <c r="F15" s="9" t="e">
        <f t="shared" ref="F15:F23" si="1">ROUND(D15*10000/C15,0)</f>
        <v>#DIV/0!</v>
      </c>
      <c r="G15" s="13"/>
      <c r="H15" s="13"/>
      <c r="I15" s="12"/>
    </row>
    <row r="16" spans="1:9" ht="16.5">
      <c r="A16" s="11" t="s">
        <v>182</v>
      </c>
      <c r="B16" s="12"/>
      <c r="C16" s="12"/>
      <c r="D16" s="12"/>
      <c r="E16" s="9" t="e">
        <f t="shared" si="0"/>
        <v>#DIV/0!</v>
      </c>
      <c r="F16" s="9" t="e">
        <f t="shared" si="1"/>
        <v>#DIV/0!</v>
      </c>
      <c r="G16" s="13"/>
      <c r="H16" s="13"/>
      <c r="I16" s="12"/>
    </row>
    <row r="17" spans="1:9" ht="16.5">
      <c r="A17" s="11" t="s">
        <v>183</v>
      </c>
      <c r="B17" s="12"/>
      <c r="C17" s="12"/>
      <c r="D17" s="12"/>
      <c r="E17" s="9" t="e">
        <f t="shared" si="0"/>
        <v>#DIV/0!</v>
      </c>
      <c r="F17" s="9" t="e">
        <f t="shared" si="1"/>
        <v>#DIV/0!</v>
      </c>
      <c r="G17" s="13"/>
      <c r="H17" s="13"/>
      <c r="I17" s="12"/>
    </row>
    <row r="18" spans="1:9" ht="16.5">
      <c r="A18" s="11" t="s">
        <v>184</v>
      </c>
      <c r="B18" s="12"/>
      <c r="C18" s="12"/>
      <c r="D18" s="12"/>
      <c r="E18" s="9" t="e">
        <f t="shared" si="0"/>
        <v>#DIV/0!</v>
      </c>
      <c r="F18" s="9" t="e">
        <f t="shared" si="1"/>
        <v>#DIV/0!</v>
      </c>
      <c r="G18" s="12"/>
      <c r="H18" s="12"/>
      <c r="I18" s="12"/>
    </row>
    <row r="19" spans="1:9" ht="16.5">
      <c r="A19" s="11" t="s">
        <v>185</v>
      </c>
      <c r="B19" s="12"/>
      <c r="C19" s="12"/>
      <c r="D19" s="12"/>
      <c r="E19" s="9" t="e">
        <f t="shared" si="0"/>
        <v>#DIV/0!</v>
      </c>
      <c r="F19" s="9" t="e">
        <f t="shared" si="1"/>
        <v>#DIV/0!</v>
      </c>
      <c r="G19" s="12"/>
      <c r="H19" s="12"/>
      <c r="I19" s="12"/>
    </row>
    <row r="20" spans="1:9" ht="16.5">
      <c r="A20" s="11" t="s">
        <v>186</v>
      </c>
      <c r="B20" s="12"/>
      <c r="C20" s="12"/>
      <c r="D20" s="12"/>
      <c r="E20" s="9" t="e">
        <f t="shared" si="0"/>
        <v>#DIV/0!</v>
      </c>
      <c r="F20" s="9" t="e">
        <f t="shared" si="1"/>
        <v>#DIV/0!</v>
      </c>
      <c r="G20" s="12"/>
      <c r="H20" s="12"/>
      <c r="I20" s="12"/>
    </row>
    <row r="21" spans="1:9" ht="16.5">
      <c r="A21" s="11" t="s">
        <v>187</v>
      </c>
      <c r="B21" s="12"/>
      <c r="C21" s="12"/>
      <c r="D21" s="12"/>
      <c r="E21" s="9" t="e">
        <f t="shared" si="0"/>
        <v>#DIV/0!</v>
      </c>
      <c r="F21" s="9" t="e">
        <f t="shared" si="1"/>
        <v>#DIV/0!</v>
      </c>
      <c r="G21" s="12"/>
      <c r="H21" s="12"/>
      <c r="I21" s="12"/>
    </row>
    <row r="22" spans="1:9" ht="16.5">
      <c r="A22" s="11" t="s">
        <v>188</v>
      </c>
      <c r="B22" s="12"/>
      <c r="C22" s="12"/>
      <c r="D22" s="12"/>
      <c r="E22" s="9" t="e">
        <f t="shared" si="0"/>
        <v>#DIV/0!</v>
      </c>
      <c r="F22" s="9" t="e">
        <f t="shared" si="1"/>
        <v>#DIV/0!</v>
      </c>
      <c r="G22" s="12"/>
      <c r="H22" s="12"/>
      <c r="I22" s="12"/>
    </row>
    <row r="23" spans="1:9" ht="16.5">
      <c r="A23" s="11" t="s">
        <v>189</v>
      </c>
      <c r="B23" s="12"/>
      <c r="C23" s="12"/>
      <c r="D23" s="12"/>
      <c r="E23" s="2" t="e">
        <f t="shared" si="0"/>
        <v>#DIV/0!</v>
      </c>
      <c r="F23" s="2" t="e">
        <f t="shared" si="1"/>
        <v>#DIV/0!</v>
      </c>
      <c r="G23" s="12"/>
      <c r="H23" s="12"/>
      <c r="I23" s="12"/>
    </row>
  </sheetData>
  <phoneticPr fontId="30" type="noConversion"/>
  <dataValidations count="1">
    <dataValidation type="list" allowBlank="1" showInputMessage="1" showErrorMessage="1" sqref="A14" xr:uid="{00000000-0002-0000-0900-000000000000}">
      <formula1>"估价对象1（结果表）,估价对象1（结果表1修多）"</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tabSelected="1" topLeftCell="B6" zoomScale="85" zoomScaleNormal="85" workbookViewId="0">
      <selection activeCell="E10" sqref="E10"/>
    </sheetView>
  </sheetViews>
  <sheetFormatPr defaultColWidth="22.90625" defaultRowHeight="14"/>
  <cols>
    <col min="1" max="1" width="8" style="1" customWidth="1"/>
    <col min="2" max="2" width="14.6328125" style="1" customWidth="1"/>
    <col min="3" max="3" width="15.453125" style="1" customWidth="1"/>
    <col min="4" max="4" width="38.36328125" style="1" customWidth="1"/>
    <col min="5" max="5" width="19.36328125" style="1" customWidth="1"/>
    <col min="6" max="7" width="10.26953125" style="1" customWidth="1"/>
    <col min="8" max="16384" width="22.90625" style="1"/>
  </cols>
  <sheetData>
    <row r="1" spans="1:9">
      <c r="A1" s="31" t="s">
        <v>70</v>
      </c>
      <c r="B1" s="31" t="s">
        <v>71</v>
      </c>
      <c r="C1" s="31" t="s">
        <v>72</v>
      </c>
      <c r="D1" s="31" t="s">
        <v>73</v>
      </c>
    </row>
    <row r="2" spans="1:9" ht="65">
      <c r="A2" s="32">
        <v>1</v>
      </c>
      <c r="B2" s="31" t="s">
        <v>74</v>
      </c>
      <c r="C2" s="33">
        <f>ROUND(I2,0)</f>
        <v>2152683</v>
      </c>
      <c r="D2" s="34" t="s">
        <v>962</v>
      </c>
      <c r="E2" s="1">
        <v>342254617.81999999</v>
      </c>
      <c r="F2" s="35">
        <f>E2/60</f>
        <v>5704243.6303333333</v>
      </c>
      <c r="H2" s="36"/>
      <c r="I2" s="1">
        <f>129160966/60</f>
        <v>2152682.7666666666</v>
      </c>
    </row>
    <row r="3" spans="1:9">
      <c r="A3" s="32">
        <v>2</v>
      </c>
      <c r="B3" s="31" t="s">
        <v>75</v>
      </c>
      <c r="C3" s="37">
        <f>C4+C5+C6</f>
        <v>1377036.6600000001</v>
      </c>
      <c r="D3" s="38" t="s">
        <v>76</v>
      </c>
    </row>
    <row r="4" spans="1:9" ht="65">
      <c r="A4" s="32">
        <v>2.1</v>
      </c>
      <c r="B4" s="31" t="s">
        <v>77</v>
      </c>
      <c r="C4" s="37">
        <f>ROUND(F4,0)</f>
        <v>540569</v>
      </c>
      <c r="D4" s="196" t="s">
        <v>956</v>
      </c>
      <c r="E4" s="36">
        <f>权证!D17+权证!D26</f>
        <v>30031.620000000003</v>
      </c>
      <c r="F4" s="1">
        <f>E4*1.5*12</f>
        <v>540569.16000000015</v>
      </c>
    </row>
    <row r="5" spans="1:9" ht="65">
      <c r="A5" s="32">
        <v>2.2000000000000002</v>
      </c>
      <c r="B5" s="31" t="s">
        <v>78</v>
      </c>
      <c r="C5" s="39">
        <v>7594.66</v>
      </c>
      <c r="D5" s="196" t="s">
        <v>957</v>
      </c>
    </row>
    <row r="6" spans="1:9" ht="52">
      <c r="A6" s="32">
        <v>2.2999999999999998</v>
      </c>
      <c r="B6" s="31" t="s">
        <v>79</v>
      </c>
      <c r="C6" s="32">
        <f>ROUND(E6,0)</f>
        <v>828873</v>
      </c>
      <c r="D6" s="196" t="s">
        <v>958</v>
      </c>
      <c r="E6" s="1">
        <f>F6*E4*12</f>
        <v>828872.71199999994</v>
      </c>
      <c r="F6" s="36">
        <v>2.2999999999999998</v>
      </c>
      <c r="H6" s="220"/>
      <c r="I6" s="220"/>
    </row>
    <row r="7" spans="1:9">
      <c r="A7" s="32">
        <v>3</v>
      </c>
      <c r="B7" s="31" t="s">
        <v>80</v>
      </c>
      <c r="C7" s="32">
        <f>C8+C9+C10</f>
        <v>363977</v>
      </c>
      <c r="D7" s="38" t="s">
        <v>81</v>
      </c>
    </row>
    <row r="8" spans="1:9" ht="52">
      <c r="A8" s="32">
        <v>3.1</v>
      </c>
      <c r="B8" s="31" t="s">
        <v>82</v>
      </c>
      <c r="C8" s="32">
        <f>F8</f>
        <v>291259</v>
      </c>
      <c r="D8" s="34" t="s">
        <v>967</v>
      </c>
      <c r="E8" s="1">
        <f>ROUND(比较法!C33*E4*12,0)</f>
        <v>14562933</v>
      </c>
      <c r="F8" s="1">
        <f>ROUND(E8*0.02,0)</f>
        <v>291259</v>
      </c>
    </row>
    <row r="9" spans="1:9" ht="65">
      <c r="A9" s="32">
        <v>3.2</v>
      </c>
      <c r="B9" s="31" t="s">
        <v>83</v>
      </c>
      <c r="C9" s="251">
        <f>ROUND(G9,0)</f>
        <v>72675</v>
      </c>
      <c r="D9" s="197" t="s">
        <v>968</v>
      </c>
      <c r="E9" s="250">
        <f>102000000/60</f>
        <v>1700000</v>
      </c>
      <c r="F9" s="1">
        <f>4.75%*0.9</f>
        <v>4.2750000000000003E-2</v>
      </c>
      <c r="G9" s="1">
        <f>ROUND(E9*F9,0)</f>
        <v>72675</v>
      </c>
    </row>
    <row r="10" spans="1:9" ht="65">
      <c r="A10" s="32">
        <v>3.3</v>
      </c>
      <c r="B10" s="31" t="s">
        <v>84</v>
      </c>
      <c r="C10" s="53">
        <f>ROUND(E10*1%,0)</f>
        <v>43</v>
      </c>
      <c r="D10" s="34" t="s">
        <v>969</v>
      </c>
      <c r="E10" s="1">
        <f>129160966/E4</f>
        <v>4300.8324559247885</v>
      </c>
    </row>
    <row r="11" spans="1:9" ht="26">
      <c r="A11" s="32">
        <v>4</v>
      </c>
      <c r="B11" s="31" t="s">
        <v>85</v>
      </c>
      <c r="C11" s="37">
        <f>C2+C3+C7</f>
        <v>3893696.66</v>
      </c>
      <c r="D11" s="38" t="s">
        <v>86</v>
      </c>
    </row>
    <row r="12" spans="1:9" ht="26">
      <c r="A12" s="32">
        <v>5</v>
      </c>
      <c r="B12" s="31" t="s">
        <v>87</v>
      </c>
      <c r="C12" s="32">
        <f>ROUND(C11/E4/12,0)</f>
        <v>11</v>
      </c>
      <c r="D12" s="38" t="s">
        <v>88</v>
      </c>
    </row>
    <row r="15" spans="1:9">
      <c r="E15" s="40"/>
    </row>
    <row r="16" spans="1:9">
      <c r="E16" s="40"/>
    </row>
    <row r="32" spans="13:13">
      <c r="M32" s="249"/>
    </row>
  </sheetData>
  <mergeCells count="1">
    <mergeCell ref="H6:I6"/>
  </mergeCells>
  <phoneticPr fontId="30" type="noConversion"/>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59CD2-8CF9-456D-8342-B121FFB42A68}">
  <dimension ref="A1:BB546"/>
  <sheetViews>
    <sheetView topLeftCell="N26" zoomScale="90" zoomScaleNormal="90" workbookViewId="0">
      <selection activeCell="AB50" sqref="AB50"/>
    </sheetView>
  </sheetViews>
  <sheetFormatPr defaultColWidth="8.7265625" defaultRowHeight="12"/>
  <cols>
    <col min="1" max="3" width="8.7265625" style="54"/>
    <col min="4" max="4" width="11.90625" style="54" bestFit="1" customWidth="1"/>
    <col min="5" max="16" width="8.7265625" style="54"/>
    <col min="17" max="17" width="11.453125" style="54" customWidth="1"/>
    <col min="18" max="43" width="8.7265625" style="54"/>
    <col min="44" max="44" width="10" style="54" customWidth="1"/>
    <col min="45" max="16384" width="8.7265625" style="54"/>
  </cols>
  <sheetData>
    <row r="1" spans="1:54" ht="24">
      <c r="A1" s="55" t="s">
        <v>175</v>
      </c>
      <c r="B1" s="55" t="s">
        <v>221</v>
      </c>
      <c r="C1" s="55" t="s">
        <v>222</v>
      </c>
      <c r="D1" s="55" t="s">
        <v>223</v>
      </c>
      <c r="E1" s="56" t="s">
        <v>39</v>
      </c>
      <c r="F1" s="56" t="s">
        <v>90</v>
      </c>
      <c r="G1" s="55" t="s">
        <v>224</v>
      </c>
      <c r="H1" s="55" t="s">
        <v>593</v>
      </c>
      <c r="I1" s="56" t="s">
        <v>89</v>
      </c>
      <c r="J1" s="55" t="s">
        <v>225</v>
      </c>
      <c r="K1" s="56" t="s">
        <v>226</v>
      </c>
      <c r="L1" s="55" t="s">
        <v>227</v>
      </c>
    </row>
    <row r="2" spans="1:54">
      <c r="A2" s="57" t="s">
        <v>228</v>
      </c>
      <c r="B2" s="58" t="s">
        <v>229</v>
      </c>
      <c r="C2" s="59">
        <v>1</v>
      </c>
      <c r="D2" s="60" t="s">
        <v>230</v>
      </c>
      <c r="E2" s="58" t="s">
        <v>231</v>
      </c>
      <c r="F2" s="58" t="s">
        <v>160</v>
      </c>
      <c r="G2" s="57">
        <v>32.75</v>
      </c>
      <c r="H2" s="58" t="s">
        <v>232</v>
      </c>
      <c r="I2" s="61">
        <v>0</v>
      </c>
      <c r="J2" s="62">
        <v>28</v>
      </c>
      <c r="K2" s="63">
        <v>33.5</v>
      </c>
      <c r="L2" s="57" t="s">
        <v>233</v>
      </c>
    </row>
    <row r="3" spans="1:54">
      <c r="A3" s="57" t="s">
        <v>228</v>
      </c>
      <c r="B3" s="58" t="s">
        <v>229</v>
      </c>
      <c r="C3" s="59">
        <v>1</v>
      </c>
      <c r="D3" s="58" t="s">
        <v>234</v>
      </c>
      <c r="E3" s="58" t="s">
        <v>235</v>
      </c>
      <c r="F3" s="58" t="s">
        <v>160</v>
      </c>
      <c r="G3" s="57">
        <v>59.8</v>
      </c>
      <c r="H3" s="58" t="s">
        <v>236</v>
      </c>
      <c r="I3" s="61">
        <v>2</v>
      </c>
      <c r="J3" s="62">
        <v>30</v>
      </c>
      <c r="K3" s="63">
        <v>33.5</v>
      </c>
      <c r="L3" s="57" t="s">
        <v>233</v>
      </c>
    </row>
    <row r="4" spans="1:54">
      <c r="A4" s="57" t="s">
        <v>228</v>
      </c>
      <c r="B4" s="58" t="s">
        <v>229</v>
      </c>
      <c r="C4" s="59">
        <v>1</v>
      </c>
      <c r="D4" s="58" t="s">
        <v>237</v>
      </c>
      <c r="E4" s="58" t="s">
        <v>238</v>
      </c>
      <c r="F4" s="58" t="s">
        <v>160</v>
      </c>
      <c r="G4" s="57">
        <v>31.36</v>
      </c>
      <c r="H4" s="58" t="s">
        <v>232</v>
      </c>
      <c r="I4" s="61">
        <v>0</v>
      </c>
      <c r="J4" s="62">
        <v>32</v>
      </c>
      <c r="K4" s="63">
        <v>33.5</v>
      </c>
      <c r="L4" s="57" t="s">
        <v>233</v>
      </c>
    </row>
    <row r="5" spans="1:54">
      <c r="A5" s="57" t="s">
        <v>228</v>
      </c>
      <c r="B5" s="58" t="s">
        <v>229</v>
      </c>
      <c r="C5" s="59">
        <v>1</v>
      </c>
      <c r="D5" s="58" t="s">
        <v>239</v>
      </c>
      <c r="E5" s="58" t="s">
        <v>235</v>
      </c>
      <c r="F5" s="58" t="s">
        <v>160</v>
      </c>
      <c r="G5" s="57">
        <v>59.69</v>
      </c>
      <c r="H5" s="58" t="s">
        <v>236</v>
      </c>
      <c r="I5" s="61">
        <v>2</v>
      </c>
      <c r="J5" s="62">
        <v>30</v>
      </c>
      <c r="K5" s="63">
        <v>33.5</v>
      </c>
      <c r="L5" s="57" t="s">
        <v>233</v>
      </c>
      <c r="N5" s="54" t="s">
        <v>600</v>
      </c>
      <c r="O5" s="64" t="s">
        <v>194</v>
      </c>
      <c r="P5" s="64" t="s">
        <v>210</v>
      </c>
      <c r="Q5" s="64" t="s">
        <v>594</v>
      </c>
      <c r="R5" s="64" t="s">
        <v>595</v>
      </c>
      <c r="S5" s="64" t="s">
        <v>596</v>
      </c>
      <c r="T5" s="64" t="s">
        <v>200</v>
      </c>
      <c r="U5" s="64" t="s">
        <v>201</v>
      </c>
      <c r="V5" s="64" t="s">
        <v>597</v>
      </c>
      <c r="W5" s="64" t="s">
        <v>598</v>
      </c>
      <c r="X5" s="64" t="s">
        <v>599</v>
      </c>
      <c r="Z5" s="170" t="s">
        <v>601</v>
      </c>
      <c r="AA5" s="170" t="s">
        <v>194</v>
      </c>
      <c r="AB5" s="170" t="s">
        <v>614</v>
      </c>
      <c r="AC5" s="170" t="s">
        <v>594</v>
      </c>
      <c r="AD5" s="170" t="s">
        <v>595</v>
      </c>
      <c r="AE5" s="170" t="s">
        <v>596</v>
      </c>
      <c r="AF5" s="170" t="s">
        <v>200</v>
      </c>
      <c r="AG5" s="170" t="s">
        <v>201</v>
      </c>
      <c r="AH5" s="170" t="s">
        <v>597</v>
      </c>
      <c r="AI5" s="170" t="s">
        <v>598</v>
      </c>
      <c r="AJ5" s="170" t="s">
        <v>599</v>
      </c>
    </row>
    <row r="6" spans="1:54">
      <c r="A6" s="57" t="s">
        <v>228</v>
      </c>
      <c r="B6" s="65" t="s">
        <v>229</v>
      </c>
      <c r="C6" s="66">
        <v>1</v>
      </c>
      <c r="D6" s="58" t="s">
        <v>240</v>
      </c>
      <c r="E6" s="65" t="s">
        <v>235</v>
      </c>
      <c r="F6" s="65" t="s">
        <v>160</v>
      </c>
      <c r="G6" s="67">
        <v>58.1</v>
      </c>
      <c r="H6" s="65" t="s">
        <v>236</v>
      </c>
      <c r="I6" s="68">
        <v>2</v>
      </c>
      <c r="J6" s="69">
        <v>32</v>
      </c>
      <c r="K6" s="70">
        <v>38</v>
      </c>
      <c r="L6" s="67" t="s">
        <v>233</v>
      </c>
      <c r="M6" s="54">
        <v>1</v>
      </c>
      <c r="N6" s="168">
        <f>SUM(P6/$P$43)</f>
        <v>3.6968576709796672E-3</v>
      </c>
      <c r="O6" s="71">
        <v>31.36</v>
      </c>
      <c r="P6" s="71">
        <f t="shared" ref="P6:P13" si="0">COUNTIF($G$2:$G$542,O6)</f>
        <v>2</v>
      </c>
      <c r="Q6" s="71">
        <f>COUNTIFS($F$2:$F$542,$Q$5,$G$2:$G$542,O6)</f>
        <v>2</v>
      </c>
      <c r="R6" s="71">
        <f>COUNTIFS($F$2:$F$542,$R$5,$G$2:$G$542,O6)</f>
        <v>0</v>
      </c>
      <c r="S6" s="71">
        <f>COUNTIFS($F$2:$F$542,$S$5,$G$2:$G$542,O6)</f>
        <v>0</v>
      </c>
      <c r="T6" s="71">
        <f>COUNTIFS($F$2:$F$542,$T$5,$G$2:$G$542,O6)</f>
        <v>0</v>
      </c>
      <c r="U6" s="71">
        <f>COUNTIFS($F$2:$F$542,$U$5,$G$2:$G$542,O6)</f>
        <v>0</v>
      </c>
      <c r="V6" s="71">
        <f>COUNTIFS($F$2:$F$542,$V$5,$G$2:$G$542,O6)</f>
        <v>0</v>
      </c>
      <c r="W6" s="71">
        <f>COUNTIFS($F$2:$F$542,$W$5,$G$2:$G$542,O6)</f>
        <v>0</v>
      </c>
      <c r="X6" s="71">
        <f>COUNTIFS($F$2:$F$542,$X$5,$G$2:$G$542,O6)</f>
        <v>0</v>
      </c>
      <c r="Y6" s="172"/>
      <c r="Z6" s="170" t="s">
        <v>602</v>
      </c>
      <c r="AA6" s="170">
        <v>54.47</v>
      </c>
      <c r="AB6" s="170" t="str">
        <f>VLOOKUP(Z6,$O$49:$P$56,2,0)</f>
        <v>二居</v>
      </c>
      <c r="AC6" s="171">
        <f t="shared" ref="AC6:AJ6" si="1">VLOOKUP($AA6,$O$6:$X$42,COLUMN(C1),0)</f>
        <v>0</v>
      </c>
      <c r="AD6" s="171">
        <f t="shared" si="1"/>
        <v>0</v>
      </c>
      <c r="AE6" s="171">
        <f t="shared" si="1"/>
        <v>3</v>
      </c>
      <c r="AF6" s="171">
        <f t="shared" si="1"/>
        <v>0</v>
      </c>
      <c r="AG6" s="171">
        <f t="shared" si="1"/>
        <v>0</v>
      </c>
      <c r="AH6" s="171">
        <f t="shared" si="1"/>
        <v>0</v>
      </c>
      <c r="AI6" s="171">
        <f t="shared" si="1"/>
        <v>0</v>
      </c>
      <c r="AJ6" s="171">
        <f t="shared" si="1"/>
        <v>3</v>
      </c>
    </row>
    <row r="7" spans="1:54">
      <c r="A7" s="57" t="s">
        <v>228</v>
      </c>
      <c r="B7" s="65" t="s">
        <v>229</v>
      </c>
      <c r="C7" s="66">
        <v>1</v>
      </c>
      <c r="D7" s="60" t="s">
        <v>241</v>
      </c>
      <c r="E7" s="65" t="s">
        <v>235</v>
      </c>
      <c r="F7" s="65" t="s">
        <v>160</v>
      </c>
      <c r="G7" s="67">
        <v>57.97</v>
      </c>
      <c r="H7" s="65" t="s">
        <v>236</v>
      </c>
      <c r="I7" s="68">
        <v>2</v>
      </c>
      <c r="J7" s="69">
        <v>30</v>
      </c>
      <c r="K7" s="70">
        <v>33.5</v>
      </c>
      <c r="L7" s="57" t="s">
        <v>233</v>
      </c>
      <c r="M7" s="54">
        <v>2</v>
      </c>
      <c r="N7" s="168">
        <f t="shared" ref="N7:N42" si="2">SUM(P7/$P$43)</f>
        <v>3.6968576709796676E-2</v>
      </c>
      <c r="O7" s="71">
        <v>32.64</v>
      </c>
      <c r="P7" s="71">
        <f t="shared" si="0"/>
        <v>20</v>
      </c>
      <c r="Q7" s="71">
        <f>COUNTIFS($F$2:$F$542,$Q$5,$G$2:$G$542,O7)</f>
        <v>10</v>
      </c>
      <c r="R7" s="71">
        <f t="shared" ref="R7:R42" si="3">COUNTIFS($F$2:$F$542,$R$5,$G$2:$G$542,O7)</f>
        <v>0</v>
      </c>
      <c r="S7" s="71">
        <f t="shared" ref="S7:S42" si="4">COUNTIFS($F$2:$F$542,$S$5,$G$2:$G$542,O7)</f>
        <v>0</v>
      </c>
      <c r="T7" s="71">
        <f t="shared" ref="T7:T42" si="5">COUNTIFS($F$2:$F$542,$T$5,$G$2:$G$542,O7)</f>
        <v>0</v>
      </c>
      <c r="U7" s="71">
        <f t="shared" ref="U7:U42" si="6">COUNTIFS($F$2:$F$542,$U$5,$G$2:$G$542,O7)</f>
        <v>0</v>
      </c>
      <c r="V7" s="71">
        <f>COUNTIFS($F$2:$F$542,$V$5,$G$2:$G$542,O7)</f>
        <v>10</v>
      </c>
      <c r="W7" s="71">
        <f t="shared" ref="W7:W42" si="7">COUNTIFS($F$2:$F$542,$W$5,$G$2:$G$542,O7)</f>
        <v>0</v>
      </c>
      <c r="X7" s="71">
        <f t="shared" ref="X7:X42" si="8">COUNTIFS($F$2:$F$542,$X$5,$G$2:$G$542,O7)</f>
        <v>0</v>
      </c>
      <c r="Y7" s="172"/>
      <c r="Z7" s="170" t="s">
        <v>602</v>
      </c>
      <c r="AA7" s="170">
        <v>54.73</v>
      </c>
      <c r="AB7" s="170" t="str">
        <f t="shared" ref="AB7:AB42" si="9">VLOOKUP(Z7,$O$49:$P$56,2,0)</f>
        <v>二居</v>
      </c>
      <c r="AC7" s="171">
        <f>VLOOKUP($AA7,$O$6:$X$42,COLUMN(C2),0)</f>
        <v>0</v>
      </c>
      <c r="AD7" s="171">
        <f t="shared" ref="AD7:AD8" si="10">VLOOKUP($AA7,$O$6:$X$42,COLUMN(D2),0)</f>
        <v>0</v>
      </c>
      <c r="AE7" s="171">
        <f t="shared" ref="AE7:AE8" si="11">VLOOKUP($AA7,$O$6:$X$42,COLUMN(E2),0)</f>
        <v>13</v>
      </c>
      <c r="AF7" s="171">
        <f t="shared" ref="AF7:AF8" si="12">VLOOKUP($AA7,$O$6:$X$42,COLUMN(F2),0)</f>
        <v>0</v>
      </c>
      <c r="AG7" s="171">
        <f t="shared" ref="AG7:AG8" si="13">VLOOKUP($AA7,$O$6:$X$42,COLUMN(G2),0)</f>
        <v>0</v>
      </c>
      <c r="AH7" s="171">
        <f t="shared" ref="AH7:AH8" si="14">VLOOKUP($AA7,$O$6:$X$42,COLUMN(H2),0)</f>
        <v>0</v>
      </c>
      <c r="AI7" s="171">
        <f t="shared" ref="AI7:AI8" si="15">VLOOKUP($AA7,$O$6:$X$42,COLUMN(I2),0)</f>
        <v>0</v>
      </c>
      <c r="AJ7" s="171">
        <f t="shared" ref="AJ7:AJ8" si="16">VLOOKUP($AA7,$O$6:$X$42,COLUMN(J2),0)</f>
        <v>13</v>
      </c>
    </row>
    <row r="8" spans="1:54">
      <c r="A8" s="57" t="s">
        <v>228</v>
      </c>
      <c r="B8" s="58" t="s">
        <v>229</v>
      </c>
      <c r="C8" s="59">
        <v>1</v>
      </c>
      <c r="D8" s="58" t="s">
        <v>242</v>
      </c>
      <c r="E8" s="58" t="s">
        <v>235</v>
      </c>
      <c r="F8" s="58" t="s">
        <v>160</v>
      </c>
      <c r="G8" s="57">
        <v>59.57</v>
      </c>
      <c r="H8" s="58" t="s">
        <v>236</v>
      </c>
      <c r="I8" s="61">
        <v>2</v>
      </c>
      <c r="J8" s="62">
        <v>30</v>
      </c>
      <c r="K8" s="63">
        <v>33.5</v>
      </c>
      <c r="L8" s="57" t="s">
        <v>233</v>
      </c>
      <c r="M8" s="54">
        <v>3</v>
      </c>
      <c r="N8" s="168">
        <f t="shared" si="2"/>
        <v>1.8484288354898336E-3</v>
      </c>
      <c r="O8" s="71">
        <v>32.75</v>
      </c>
      <c r="P8" s="71">
        <f t="shared" si="0"/>
        <v>1</v>
      </c>
      <c r="Q8" s="71">
        <f>COUNTIFS($F$2:$F$542,$Q$5,$G$2:$G$542,O8)</f>
        <v>1</v>
      </c>
      <c r="R8" s="71">
        <f t="shared" si="3"/>
        <v>0</v>
      </c>
      <c r="S8" s="71">
        <f t="shared" si="4"/>
        <v>0</v>
      </c>
      <c r="T8" s="71">
        <f t="shared" si="5"/>
        <v>0</v>
      </c>
      <c r="U8" s="71">
        <f t="shared" si="6"/>
        <v>0</v>
      </c>
      <c r="V8" s="71">
        <f t="shared" ref="V8:V42" si="17">COUNTIFS($F$2:$F$542,$V$5,$G$2:$G$542,O8)</f>
        <v>0</v>
      </c>
      <c r="W8" s="71">
        <f t="shared" si="7"/>
        <v>0</v>
      </c>
      <c r="X8" s="71">
        <f t="shared" si="8"/>
        <v>0</v>
      </c>
      <c r="Y8" s="172"/>
      <c r="Z8" s="170" t="s">
        <v>603</v>
      </c>
      <c r="AA8" s="170">
        <v>57.97</v>
      </c>
      <c r="AB8" s="170" t="str">
        <f t="shared" si="9"/>
        <v>二居</v>
      </c>
      <c r="AC8" s="171">
        <f t="shared" ref="AC8:AC42" si="18">VLOOKUP($AA8,$O$6:$X$42,COLUMN(C3),0)</f>
        <v>3</v>
      </c>
      <c r="AD8" s="171">
        <f t="shared" si="10"/>
        <v>0</v>
      </c>
      <c r="AE8" s="171">
        <f t="shared" si="11"/>
        <v>0</v>
      </c>
      <c r="AF8" s="171">
        <f t="shared" si="12"/>
        <v>0</v>
      </c>
      <c r="AG8" s="171">
        <f t="shared" si="13"/>
        <v>0</v>
      </c>
      <c r="AH8" s="171">
        <f t="shared" si="14"/>
        <v>3</v>
      </c>
      <c r="AI8" s="171">
        <f t="shared" si="15"/>
        <v>0</v>
      </c>
      <c r="AJ8" s="171">
        <f t="shared" si="16"/>
        <v>0</v>
      </c>
    </row>
    <row r="9" spans="1:54">
      <c r="A9" s="57" t="s">
        <v>228</v>
      </c>
      <c r="B9" s="58" t="s">
        <v>229</v>
      </c>
      <c r="C9" s="59">
        <v>1</v>
      </c>
      <c r="D9" s="58" t="s">
        <v>243</v>
      </c>
      <c r="E9" s="58" t="s">
        <v>238</v>
      </c>
      <c r="F9" s="58" t="s">
        <v>160</v>
      </c>
      <c r="G9" s="57">
        <v>31.36</v>
      </c>
      <c r="H9" s="58" t="s">
        <v>232</v>
      </c>
      <c r="I9" s="61">
        <v>0</v>
      </c>
      <c r="J9" s="62">
        <v>32</v>
      </c>
      <c r="K9" s="63">
        <v>38</v>
      </c>
      <c r="L9" s="57" t="s">
        <v>233</v>
      </c>
      <c r="M9" s="54">
        <v>4</v>
      </c>
      <c r="N9" s="168">
        <f t="shared" si="2"/>
        <v>3.6968576709796672E-3</v>
      </c>
      <c r="O9" s="71">
        <v>32.82</v>
      </c>
      <c r="P9" s="71">
        <f t="shared" si="0"/>
        <v>2</v>
      </c>
      <c r="Q9" s="71">
        <f t="shared" ref="Q9:Q42" si="19">COUNTIFS($F$2:$F$542,$Q$5,$G$2:$G$542,O9)</f>
        <v>2</v>
      </c>
      <c r="R9" s="71">
        <f t="shared" si="3"/>
        <v>0</v>
      </c>
      <c r="S9" s="71">
        <f t="shared" si="4"/>
        <v>0</v>
      </c>
      <c r="T9" s="71">
        <f t="shared" si="5"/>
        <v>0</v>
      </c>
      <c r="U9" s="71">
        <f t="shared" si="6"/>
        <v>0</v>
      </c>
      <c r="V9" s="71">
        <f t="shared" si="17"/>
        <v>0</v>
      </c>
      <c r="W9" s="71">
        <f t="shared" si="7"/>
        <v>0</v>
      </c>
      <c r="X9" s="71">
        <f t="shared" si="8"/>
        <v>0</v>
      </c>
      <c r="Y9" s="172"/>
      <c r="Z9" s="170" t="s">
        <v>603</v>
      </c>
      <c r="AA9" s="170">
        <v>58.1</v>
      </c>
      <c r="AB9" s="170" t="str">
        <f t="shared" si="9"/>
        <v>二居</v>
      </c>
      <c r="AC9" s="171">
        <f t="shared" si="18"/>
        <v>3</v>
      </c>
      <c r="AD9" s="171">
        <f t="shared" ref="AD9:AD42" si="20">VLOOKUP($AA9,$O$6:$X$42,COLUMN(D4),0)</f>
        <v>0</v>
      </c>
      <c r="AE9" s="171">
        <f t="shared" ref="AE9:AE42" si="21">VLOOKUP($AA9,$O$6:$X$42,COLUMN(E4),0)</f>
        <v>0</v>
      </c>
      <c r="AF9" s="171">
        <f t="shared" ref="AF9:AF42" si="22">VLOOKUP($AA9,$O$6:$X$42,COLUMN(F4),0)</f>
        <v>0</v>
      </c>
      <c r="AG9" s="171">
        <f t="shared" ref="AG9:AG42" si="23">VLOOKUP($AA9,$O$6:$X$42,COLUMN(G4),0)</f>
        <v>0</v>
      </c>
      <c r="AH9" s="171">
        <f t="shared" ref="AH9:AH42" si="24">VLOOKUP($AA9,$O$6:$X$42,COLUMN(H4),0)</f>
        <v>3</v>
      </c>
      <c r="AI9" s="171">
        <f t="shared" ref="AI9:AI42" si="25">VLOOKUP($AA9,$O$6:$X$42,COLUMN(I4),0)</f>
        <v>0</v>
      </c>
      <c r="AJ9" s="171">
        <f t="shared" ref="AJ9:AJ42" si="26">VLOOKUP($AA9,$O$6:$X$42,COLUMN(J4),0)</f>
        <v>0</v>
      </c>
    </row>
    <row r="10" spans="1:54">
      <c r="A10" s="57" t="s">
        <v>228</v>
      </c>
      <c r="B10" s="58" t="s">
        <v>229</v>
      </c>
      <c r="C10" s="59">
        <v>1</v>
      </c>
      <c r="D10" s="58" t="s">
        <v>244</v>
      </c>
      <c r="E10" s="58" t="s">
        <v>235</v>
      </c>
      <c r="F10" s="58" t="s">
        <v>160</v>
      </c>
      <c r="G10" s="57">
        <v>58.19</v>
      </c>
      <c r="H10" s="58" t="s">
        <v>236</v>
      </c>
      <c r="I10" s="61">
        <v>2</v>
      </c>
      <c r="J10" s="62">
        <v>30</v>
      </c>
      <c r="K10" s="63">
        <v>33.5</v>
      </c>
      <c r="L10" s="72" t="s">
        <v>245</v>
      </c>
      <c r="M10" s="54">
        <v>5</v>
      </c>
      <c r="N10" s="168">
        <f t="shared" si="2"/>
        <v>3.3271719038817003E-2</v>
      </c>
      <c r="O10" s="71">
        <v>32.85</v>
      </c>
      <c r="P10" s="71">
        <f t="shared" si="0"/>
        <v>18</v>
      </c>
      <c r="Q10" s="71">
        <f t="shared" si="19"/>
        <v>9</v>
      </c>
      <c r="R10" s="71">
        <f t="shared" si="3"/>
        <v>0</v>
      </c>
      <c r="S10" s="71">
        <f t="shared" si="4"/>
        <v>0</v>
      </c>
      <c r="T10" s="71">
        <f t="shared" si="5"/>
        <v>0</v>
      </c>
      <c r="U10" s="71">
        <f t="shared" si="6"/>
        <v>0</v>
      </c>
      <c r="V10" s="71">
        <f t="shared" si="17"/>
        <v>9</v>
      </c>
      <c r="W10" s="71">
        <f t="shared" si="7"/>
        <v>0</v>
      </c>
      <c r="X10" s="71">
        <f t="shared" si="8"/>
        <v>0</v>
      </c>
      <c r="Y10" s="172"/>
      <c r="Z10" s="170" t="s">
        <v>603</v>
      </c>
      <c r="AA10" s="170">
        <v>58.19</v>
      </c>
      <c r="AB10" s="170" t="str">
        <f t="shared" si="9"/>
        <v>二居</v>
      </c>
      <c r="AC10" s="171">
        <f t="shared" si="18"/>
        <v>3</v>
      </c>
      <c r="AD10" s="171">
        <f t="shared" si="20"/>
        <v>0</v>
      </c>
      <c r="AE10" s="171">
        <f t="shared" si="21"/>
        <v>0</v>
      </c>
      <c r="AF10" s="171">
        <f t="shared" si="22"/>
        <v>0</v>
      </c>
      <c r="AG10" s="171">
        <f t="shared" si="23"/>
        <v>0</v>
      </c>
      <c r="AH10" s="171">
        <f t="shared" si="24"/>
        <v>3</v>
      </c>
      <c r="AI10" s="171">
        <f t="shared" si="25"/>
        <v>0</v>
      </c>
      <c r="AJ10" s="171">
        <f t="shared" si="26"/>
        <v>0</v>
      </c>
    </row>
    <row r="11" spans="1:54">
      <c r="A11" s="57" t="s">
        <v>228</v>
      </c>
      <c r="B11" s="58" t="s">
        <v>229</v>
      </c>
      <c r="C11" s="59">
        <v>1</v>
      </c>
      <c r="D11" s="58" t="s">
        <v>246</v>
      </c>
      <c r="E11" s="58" t="s">
        <v>247</v>
      </c>
      <c r="F11" s="58" t="s">
        <v>91</v>
      </c>
      <c r="G11" s="57">
        <v>54.47</v>
      </c>
      <c r="H11" s="58" t="s">
        <v>248</v>
      </c>
      <c r="I11" s="61">
        <v>2</v>
      </c>
      <c r="J11" s="62">
        <v>30</v>
      </c>
      <c r="K11" s="63">
        <v>33.5</v>
      </c>
      <c r="L11" s="72" t="s">
        <v>245</v>
      </c>
      <c r="M11" s="54">
        <v>6</v>
      </c>
      <c r="N11" s="168">
        <f t="shared" si="2"/>
        <v>1.8484288354898336E-3</v>
      </c>
      <c r="O11" s="71">
        <v>33.159999999999997</v>
      </c>
      <c r="P11" s="71">
        <f t="shared" si="0"/>
        <v>1</v>
      </c>
      <c r="Q11" s="71">
        <f t="shared" si="19"/>
        <v>0</v>
      </c>
      <c r="R11" s="71">
        <f t="shared" si="3"/>
        <v>0</v>
      </c>
      <c r="S11" s="71">
        <f t="shared" si="4"/>
        <v>0</v>
      </c>
      <c r="T11" s="71">
        <f t="shared" si="5"/>
        <v>0</v>
      </c>
      <c r="U11" s="71">
        <f t="shared" si="6"/>
        <v>0</v>
      </c>
      <c r="V11" s="71">
        <f t="shared" si="17"/>
        <v>0</v>
      </c>
      <c r="W11" s="71">
        <f t="shared" si="7"/>
        <v>1</v>
      </c>
      <c r="X11" s="71">
        <f t="shared" si="8"/>
        <v>0</v>
      </c>
      <c r="Y11" s="172"/>
      <c r="Z11" s="170" t="s">
        <v>603</v>
      </c>
      <c r="AA11" s="170">
        <v>58.23</v>
      </c>
      <c r="AB11" s="170" t="str">
        <f t="shared" si="9"/>
        <v>二居</v>
      </c>
      <c r="AC11" s="171">
        <f t="shared" si="18"/>
        <v>13</v>
      </c>
      <c r="AD11" s="171">
        <f t="shared" si="20"/>
        <v>0</v>
      </c>
      <c r="AE11" s="171">
        <f t="shared" si="21"/>
        <v>0</v>
      </c>
      <c r="AF11" s="171">
        <f t="shared" si="22"/>
        <v>0</v>
      </c>
      <c r="AG11" s="171">
        <f t="shared" si="23"/>
        <v>0</v>
      </c>
      <c r="AH11" s="171">
        <f t="shared" si="24"/>
        <v>13</v>
      </c>
      <c r="AI11" s="171">
        <f t="shared" si="25"/>
        <v>0</v>
      </c>
      <c r="AJ11" s="171">
        <f t="shared" si="26"/>
        <v>0</v>
      </c>
    </row>
    <row r="12" spans="1:54">
      <c r="A12" s="57" t="s">
        <v>228</v>
      </c>
      <c r="B12" s="58" t="s">
        <v>229</v>
      </c>
      <c r="C12" s="59">
        <v>1</v>
      </c>
      <c r="D12" s="58" t="s">
        <v>249</v>
      </c>
      <c r="E12" s="58" t="s">
        <v>247</v>
      </c>
      <c r="F12" s="58" t="s">
        <v>94</v>
      </c>
      <c r="G12" s="57">
        <v>54.47</v>
      </c>
      <c r="H12" s="58" t="s">
        <v>248</v>
      </c>
      <c r="I12" s="61">
        <v>2</v>
      </c>
      <c r="J12" s="62">
        <v>30</v>
      </c>
      <c r="K12" s="63">
        <v>33.5</v>
      </c>
      <c r="L12" s="72" t="s">
        <v>233</v>
      </c>
      <c r="M12" s="54">
        <v>7</v>
      </c>
      <c r="N12" s="168">
        <f t="shared" si="2"/>
        <v>1.8484288354898336E-3</v>
      </c>
      <c r="O12" s="71">
        <v>33.18</v>
      </c>
      <c r="P12" s="71">
        <f t="shared" si="0"/>
        <v>1</v>
      </c>
      <c r="Q12" s="71">
        <f t="shared" si="19"/>
        <v>0</v>
      </c>
      <c r="R12" s="71">
        <f t="shared" si="3"/>
        <v>1</v>
      </c>
      <c r="S12" s="71">
        <f t="shared" si="4"/>
        <v>0</v>
      </c>
      <c r="T12" s="71">
        <f t="shared" si="5"/>
        <v>0</v>
      </c>
      <c r="U12" s="71">
        <f t="shared" si="6"/>
        <v>0</v>
      </c>
      <c r="V12" s="71">
        <f t="shared" si="17"/>
        <v>0</v>
      </c>
      <c r="W12" s="71">
        <f t="shared" si="7"/>
        <v>0</v>
      </c>
      <c r="X12" s="71">
        <f t="shared" si="8"/>
        <v>0</v>
      </c>
      <c r="Y12" s="172"/>
      <c r="Z12" s="170" t="s">
        <v>603</v>
      </c>
      <c r="AA12" s="170">
        <v>58.38</v>
      </c>
      <c r="AB12" s="170" t="str">
        <f t="shared" si="9"/>
        <v>二居</v>
      </c>
      <c r="AC12" s="171">
        <f t="shared" si="18"/>
        <v>13</v>
      </c>
      <c r="AD12" s="171">
        <f t="shared" si="20"/>
        <v>0</v>
      </c>
      <c r="AE12" s="171">
        <f t="shared" si="21"/>
        <v>0</v>
      </c>
      <c r="AF12" s="171">
        <f t="shared" si="22"/>
        <v>0</v>
      </c>
      <c r="AG12" s="171">
        <f t="shared" si="23"/>
        <v>0</v>
      </c>
      <c r="AH12" s="171">
        <f t="shared" si="24"/>
        <v>13</v>
      </c>
      <c r="AI12" s="171">
        <f t="shared" si="25"/>
        <v>0</v>
      </c>
      <c r="AJ12" s="171">
        <f t="shared" si="26"/>
        <v>0</v>
      </c>
    </row>
    <row r="13" spans="1:54">
      <c r="A13" s="57" t="s">
        <v>228</v>
      </c>
      <c r="B13" s="58">
        <v>2</v>
      </c>
      <c r="C13" s="59">
        <v>1</v>
      </c>
      <c r="D13" s="60">
        <v>112</v>
      </c>
      <c r="E13" s="58" t="s">
        <v>235</v>
      </c>
      <c r="F13" s="58" t="s">
        <v>93</v>
      </c>
      <c r="G13" s="57">
        <v>58.19</v>
      </c>
      <c r="H13" s="58" t="s">
        <v>236</v>
      </c>
      <c r="I13" s="61">
        <v>2</v>
      </c>
      <c r="J13" s="62">
        <v>32</v>
      </c>
      <c r="K13" s="63">
        <v>38</v>
      </c>
      <c r="L13" s="72" t="s">
        <v>250</v>
      </c>
      <c r="M13" s="54">
        <v>8</v>
      </c>
      <c r="N13" s="168">
        <f t="shared" si="2"/>
        <v>3.6968576709796672E-3</v>
      </c>
      <c r="O13" s="71">
        <v>35.619999999999997</v>
      </c>
      <c r="P13" s="71">
        <f t="shared" si="0"/>
        <v>2</v>
      </c>
      <c r="Q13" s="71">
        <f t="shared" si="19"/>
        <v>0</v>
      </c>
      <c r="R13" s="71">
        <f t="shared" si="3"/>
        <v>1</v>
      </c>
      <c r="S13" s="71">
        <f t="shared" si="4"/>
        <v>0</v>
      </c>
      <c r="T13" s="71">
        <f t="shared" si="5"/>
        <v>0</v>
      </c>
      <c r="U13" s="71">
        <f t="shared" si="6"/>
        <v>0</v>
      </c>
      <c r="V13" s="71">
        <f t="shared" si="17"/>
        <v>0</v>
      </c>
      <c r="W13" s="71">
        <f t="shared" si="7"/>
        <v>1</v>
      </c>
      <c r="X13" s="71">
        <f t="shared" si="8"/>
        <v>0</v>
      </c>
      <c r="Y13" s="172"/>
      <c r="Z13" s="170" t="s">
        <v>603</v>
      </c>
      <c r="AA13" s="170">
        <v>58.41</v>
      </c>
      <c r="AB13" s="170" t="str">
        <f t="shared" si="9"/>
        <v>二居</v>
      </c>
      <c r="AC13" s="171">
        <f t="shared" si="18"/>
        <v>13</v>
      </c>
      <c r="AD13" s="171">
        <f t="shared" si="20"/>
        <v>0</v>
      </c>
      <c r="AE13" s="171">
        <f t="shared" si="21"/>
        <v>0</v>
      </c>
      <c r="AF13" s="171">
        <f t="shared" si="22"/>
        <v>0</v>
      </c>
      <c r="AG13" s="171">
        <f t="shared" si="23"/>
        <v>0</v>
      </c>
      <c r="AH13" s="171">
        <f t="shared" si="24"/>
        <v>13</v>
      </c>
      <c r="AI13" s="171">
        <f t="shared" si="25"/>
        <v>0</v>
      </c>
      <c r="AJ13" s="171">
        <f t="shared" si="26"/>
        <v>0</v>
      </c>
    </row>
    <row r="14" spans="1:54">
      <c r="A14" s="57" t="s">
        <v>228</v>
      </c>
      <c r="B14" s="58">
        <v>2</v>
      </c>
      <c r="C14" s="59">
        <v>1</v>
      </c>
      <c r="D14" s="58" t="s">
        <v>251</v>
      </c>
      <c r="E14" s="58" t="s">
        <v>252</v>
      </c>
      <c r="F14" s="58" t="s">
        <v>93</v>
      </c>
      <c r="G14" s="57">
        <v>52.48</v>
      </c>
      <c r="H14" s="58" t="s">
        <v>248</v>
      </c>
      <c r="I14" s="61">
        <v>1</v>
      </c>
      <c r="J14" s="62">
        <v>30</v>
      </c>
      <c r="K14" s="63">
        <v>33.5</v>
      </c>
      <c r="L14" s="72" t="s">
        <v>233</v>
      </c>
      <c r="M14" s="54">
        <v>9</v>
      </c>
      <c r="N14" s="168">
        <f t="shared" si="2"/>
        <v>2.9574861367837338E-2</v>
      </c>
      <c r="O14" s="71">
        <v>37.44</v>
      </c>
      <c r="P14" s="71">
        <f>COUNTIF($G$2:$G$542,O14)</f>
        <v>16</v>
      </c>
      <c r="Q14" s="71">
        <f t="shared" si="19"/>
        <v>0</v>
      </c>
      <c r="R14" s="71">
        <f t="shared" si="3"/>
        <v>8</v>
      </c>
      <c r="S14" s="71">
        <f t="shared" si="4"/>
        <v>0</v>
      </c>
      <c r="T14" s="71">
        <f t="shared" si="5"/>
        <v>0</v>
      </c>
      <c r="U14" s="71">
        <f t="shared" si="6"/>
        <v>0</v>
      </c>
      <c r="V14" s="71">
        <f t="shared" si="17"/>
        <v>0</v>
      </c>
      <c r="W14" s="71">
        <f t="shared" si="7"/>
        <v>8</v>
      </c>
      <c r="X14" s="71">
        <f t="shared" si="8"/>
        <v>0</v>
      </c>
      <c r="Y14" s="172"/>
      <c r="Z14" s="170" t="s">
        <v>603</v>
      </c>
      <c r="AA14" s="170">
        <v>59.57</v>
      </c>
      <c r="AB14" s="170" t="str">
        <f t="shared" si="9"/>
        <v>二居</v>
      </c>
      <c r="AC14" s="171">
        <f t="shared" si="18"/>
        <v>1</v>
      </c>
      <c r="AD14" s="171">
        <f t="shared" si="20"/>
        <v>0</v>
      </c>
      <c r="AE14" s="171">
        <f t="shared" si="21"/>
        <v>0</v>
      </c>
      <c r="AF14" s="171">
        <f t="shared" si="22"/>
        <v>0</v>
      </c>
      <c r="AG14" s="171">
        <f t="shared" si="23"/>
        <v>0</v>
      </c>
      <c r="AH14" s="171">
        <f t="shared" si="24"/>
        <v>0</v>
      </c>
      <c r="AI14" s="171">
        <f t="shared" si="25"/>
        <v>0</v>
      </c>
      <c r="AJ14" s="171">
        <f t="shared" si="26"/>
        <v>0</v>
      </c>
      <c r="AN14" s="222" t="s">
        <v>612</v>
      </c>
      <c r="AO14" s="223"/>
      <c r="AP14" s="223"/>
      <c r="AQ14" s="223"/>
      <c r="AR14" s="224"/>
      <c r="AS14" s="222" t="s">
        <v>611</v>
      </c>
      <c r="AT14" s="223"/>
      <c r="AU14" s="223"/>
      <c r="AV14" s="223"/>
      <c r="AW14" s="224"/>
      <c r="AX14" s="225" t="s">
        <v>610</v>
      </c>
      <c r="AY14" s="225"/>
      <c r="AZ14" s="225"/>
      <c r="BA14" s="225"/>
      <c r="BB14" s="225"/>
    </row>
    <row r="15" spans="1:54">
      <c r="A15" s="57" t="s">
        <v>228</v>
      </c>
      <c r="B15" s="65">
        <v>2</v>
      </c>
      <c r="C15" s="66">
        <v>1</v>
      </c>
      <c r="D15" s="58" t="s">
        <v>253</v>
      </c>
      <c r="E15" s="65" t="s">
        <v>235</v>
      </c>
      <c r="F15" s="65" t="s">
        <v>93</v>
      </c>
      <c r="G15" s="67">
        <v>59.63</v>
      </c>
      <c r="H15" s="65" t="s">
        <v>236</v>
      </c>
      <c r="I15" s="68">
        <v>2</v>
      </c>
      <c r="J15" s="62">
        <v>32</v>
      </c>
      <c r="K15" s="63">
        <v>38</v>
      </c>
      <c r="L15" s="73" t="s">
        <v>233</v>
      </c>
      <c r="M15" s="54">
        <v>10</v>
      </c>
      <c r="N15" s="168">
        <f t="shared" si="2"/>
        <v>3.6968576709796672E-3</v>
      </c>
      <c r="O15" s="71">
        <v>52.48</v>
      </c>
      <c r="P15" s="71">
        <f>COUNTIF($G$2:$G$542,O15)</f>
        <v>2</v>
      </c>
      <c r="Q15" s="71">
        <f t="shared" si="19"/>
        <v>0</v>
      </c>
      <c r="R15" s="71">
        <f t="shared" si="3"/>
        <v>0</v>
      </c>
      <c r="S15" s="71">
        <f t="shared" si="4"/>
        <v>0</v>
      </c>
      <c r="T15" s="71">
        <f t="shared" si="5"/>
        <v>0</v>
      </c>
      <c r="U15" s="71">
        <f t="shared" si="6"/>
        <v>0</v>
      </c>
      <c r="V15" s="71">
        <f t="shared" si="17"/>
        <v>2</v>
      </c>
      <c r="W15" s="71">
        <f t="shared" si="7"/>
        <v>0</v>
      </c>
      <c r="X15" s="71">
        <f t="shared" si="8"/>
        <v>0</v>
      </c>
      <c r="Y15" s="172"/>
      <c r="Z15" s="170" t="s">
        <v>603</v>
      </c>
      <c r="AA15" s="170">
        <v>59.63</v>
      </c>
      <c r="AB15" s="170" t="str">
        <f t="shared" si="9"/>
        <v>二居</v>
      </c>
      <c r="AC15" s="171">
        <f t="shared" si="18"/>
        <v>2</v>
      </c>
      <c r="AD15" s="171">
        <f t="shared" si="20"/>
        <v>0</v>
      </c>
      <c r="AE15" s="171">
        <f t="shared" si="21"/>
        <v>0</v>
      </c>
      <c r="AF15" s="171">
        <f t="shared" si="22"/>
        <v>0</v>
      </c>
      <c r="AG15" s="171">
        <f t="shared" si="23"/>
        <v>0</v>
      </c>
      <c r="AH15" s="171">
        <f t="shared" si="24"/>
        <v>3</v>
      </c>
      <c r="AI15" s="171">
        <f t="shared" si="25"/>
        <v>0</v>
      </c>
      <c r="AJ15" s="171">
        <f t="shared" si="26"/>
        <v>0</v>
      </c>
      <c r="AN15" s="170" t="s">
        <v>601</v>
      </c>
      <c r="AO15" s="170" t="s">
        <v>194</v>
      </c>
      <c r="AP15" s="170" t="s">
        <v>613</v>
      </c>
      <c r="AQ15" s="170" t="s">
        <v>210</v>
      </c>
      <c r="AR15" s="170" t="s">
        <v>600</v>
      </c>
      <c r="AS15" s="170" t="s">
        <v>601</v>
      </c>
      <c r="AT15" s="170" t="s">
        <v>194</v>
      </c>
      <c r="AU15" s="170" t="s">
        <v>613</v>
      </c>
      <c r="AV15" s="170" t="s">
        <v>210</v>
      </c>
      <c r="AW15" s="170" t="s">
        <v>600</v>
      </c>
      <c r="AX15" s="170" t="s">
        <v>601</v>
      </c>
      <c r="AY15" s="170" t="s">
        <v>194</v>
      </c>
      <c r="AZ15" s="170" t="s">
        <v>613</v>
      </c>
      <c r="BA15" s="170" t="s">
        <v>210</v>
      </c>
      <c r="BB15" s="170" t="s">
        <v>600</v>
      </c>
    </row>
    <row r="16" spans="1:54">
      <c r="A16" s="57" t="s">
        <v>228</v>
      </c>
      <c r="B16" s="65">
        <v>2</v>
      </c>
      <c r="C16" s="66">
        <v>1</v>
      </c>
      <c r="D16" s="60" t="s">
        <v>254</v>
      </c>
      <c r="E16" s="65" t="s">
        <v>235</v>
      </c>
      <c r="F16" s="65" t="s">
        <v>93</v>
      </c>
      <c r="G16" s="67">
        <v>57.97</v>
      </c>
      <c r="H16" s="65" t="s">
        <v>236</v>
      </c>
      <c r="I16" s="68">
        <v>2</v>
      </c>
      <c r="J16" s="62">
        <v>32</v>
      </c>
      <c r="K16" s="63">
        <v>38</v>
      </c>
      <c r="L16" s="72" t="s">
        <v>233</v>
      </c>
      <c r="M16" s="54">
        <v>11</v>
      </c>
      <c r="N16" s="168">
        <f t="shared" si="2"/>
        <v>1.4787430683918669E-2</v>
      </c>
      <c r="O16" s="71">
        <v>54.43</v>
      </c>
      <c r="P16" s="71">
        <f t="shared" ref="P16:P42" si="27">COUNTIF($G$2:$G$542,O16)</f>
        <v>8</v>
      </c>
      <c r="Q16" s="71">
        <f t="shared" si="19"/>
        <v>4</v>
      </c>
      <c r="R16" s="71">
        <f t="shared" si="3"/>
        <v>0</v>
      </c>
      <c r="S16" s="71">
        <f t="shared" si="4"/>
        <v>0</v>
      </c>
      <c r="T16" s="71">
        <f t="shared" si="5"/>
        <v>0</v>
      </c>
      <c r="U16" s="71">
        <f t="shared" si="6"/>
        <v>0</v>
      </c>
      <c r="V16" s="71">
        <f t="shared" si="17"/>
        <v>4</v>
      </c>
      <c r="W16" s="71">
        <f t="shared" si="7"/>
        <v>0</v>
      </c>
      <c r="X16" s="71">
        <f t="shared" si="8"/>
        <v>0</v>
      </c>
      <c r="Y16" s="172"/>
      <c r="Z16" s="170" t="s">
        <v>603</v>
      </c>
      <c r="AA16" s="170">
        <v>59.69</v>
      </c>
      <c r="AB16" s="170" t="str">
        <f t="shared" si="9"/>
        <v>二居</v>
      </c>
      <c r="AC16" s="171">
        <f t="shared" si="18"/>
        <v>1</v>
      </c>
      <c r="AD16" s="171">
        <f t="shared" si="20"/>
        <v>0</v>
      </c>
      <c r="AE16" s="171">
        <f t="shared" si="21"/>
        <v>0</v>
      </c>
      <c r="AF16" s="171">
        <f t="shared" si="22"/>
        <v>0</v>
      </c>
      <c r="AG16" s="171">
        <f t="shared" si="23"/>
        <v>0</v>
      </c>
      <c r="AH16" s="171">
        <f t="shared" si="24"/>
        <v>0</v>
      </c>
      <c r="AI16" s="171">
        <f t="shared" si="25"/>
        <v>0</v>
      </c>
      <c r="AJ16" s="171">
        <f t="shared" si="26"/>
        <v>0</v>
      </c>
      <c r="AN16" s="170" t="s">
        <v>605</v>
      </c>
      <c r="AO16" s="170">
        <f>AA27</f>
        <v>35.619999999999997</v>
      </c>
      <c r="AP16" s="170" t="str">
        <f>AD5</f>
        <v>东北</v>
      </c>
      <c r="AQ16" s="170">
        <f>VLOOKUP(AO16,$AA$6:$AJ$42,MATCH(AP16,$AA$5:$AJ$5,0),0)</f>
        <v>1</v>
      </c>
      <c r="AR16" s="174">
        <f>AQ16/541</f>
        <v>1.8484288354898336E-3</v>
      </c>
      <c r="AS16" s="170" t="s">
        <v>604</v>
      </c>
      <c r="AT16" s="170">
        <f>AA24</f>
        <v>52.48</v>
      </c>
      <c r="AU16" s="170" t="str">
        <f>AH5</f>
        <v>西</v>
      </c>
      <c r="AV16" s="170">
        <f>VLOOKUP(AT16,$AA$6:$AJ$42,MATCH(AU16,$AA$5:$AJ$5,0),0)</f>
        <v>2</v>
      </c>
      <c r="AW16" s="174">
        <f>AV16/541</f>
        <v>3.6968576709796672E-3</v>
      </c>
      <c r="AX16" s="170" t="s">
        <v>602</v>
      </c>
      <c r="AY16" s="170">
        <f>AA6</f>
        <v>54.47</v>
      </c>
      <c r="AZ16" s="170" t="str">
        <f>AE5</f>
        <v>东南</v>
      </c>
      <c r="BA16" s="170">
        <f t="shared" ref="BA16:BA44" si="28">VLOOKUP(AY16,$AA$6:$AJ$42,MATCH(AZ16,$AA$5:$AJ$5,0),0)</f>
        <v>3</v>
      </c>
      <c r="BB16" s="174">
        <f t="shared" ref="BB16:BB54" si="29">BA16/541</f>
        <v>5.5452865064695009E-3</v>
      </c>
    </row>
    <row r="17" spans="1:54">
      <c r="A17" s="57" t="s">
        <v>228</v>
      </c>
      <c r="B17" s="65">
        <v>2</v>
      </c>
      <c r="C17" s="66">
        <v>1</v>
      </c>
      <c r="D17" s="65" t="s">
        <v>255</v>
      </c>
      <c r="E17" s="65" t="s">
        <v>235</v>
      </c>
      <c r="F17" s="65" t="s">
        <v>93</v>
      </c>
      <c r="G17" s="67">
        <v>58.1</v>
      </c>
      <c r="H17" s="65" t="s">
        <v>236</v>
      </c>
      <c r="I17" s="68">
        <v>2</v>
      </c>
      <c r="J17" s="69">
        <v>30</v>
      </c>
      <c r="K17" s="70">
        <v>33.5</v>
      </c>
      <c r="L17" s="73" t="s">
        <v>250</v>
      </c>
      <c r="M17" s="54">
        <v>12</v>
      </c>
      <c r="N17" s="168">
        <f t="shared" si="2"/>
        <v>1.1090573012939002E-2</v>
      </c>
      <c r="O17" s="71">
        <v>54.47</v>
      </c>
      <c r="P17" s="71">
        <f t="shared" si="27"/>
        <v>6</v>
      </c>
      <c r="Q17" s="71">
        <f t="shared" si="19"/>
        <v>0</v>
      </c>
      <c r="R17" s="71">
        <f t="shared" si="3"/>
        <v>0</v>
      </c>
      <c r="S17" s="71">
        <f t="shared" si="4"/>
        <v>3</v>
      </c>
      <c r="T17" s="71">
        <f t="shared" si="5"/>
        <v>0</v>
      </c>
      <c r="U17" s="71">
        <f t="shared" si="6"/>
        <v>0</v>
      </c>
      <c r="V17" s="71">
        <f t="shared" si="17"/>
        <v>0</v>
      </c>
      <c r="W17" s="71">
        <f t="shared" si="7"/>
        <v>0</v>
      </c>
      <c r="X17" s="71">
        <f t="shared" si="8"/>
        <v>3</v>
      </c>
      <c r="Y17" s="172"/>
      <c r="Z17" s="170" t="s">
        <v>603</v>
      </c>
      <c r="AA17" s="170">
        <v>59.76</v>
      </c>
      <c r="AB17" s="170" t="str">
        <f t="shared" si="9"/>
        <v>二居</v>
      </c>
      <c r="AC17" s="171">
        <f t="shared" si="18"/>
        <v>2</v>
      </c>
      <c r="AD17" s="171">
        <f t="shared" si="20"/>
        <v>0</v>
      </c>
      <c r="AE17" s="171">
        <f t="shared" si="21"/>
        <v>0</v>
      </c>
      <c r="AF17" s="171">
        <f t="shared" si="22"/>
        <v>0</v>
      </c>
      <c r="AG17" s="171">
        <f t="shared" si="23"/>
        <v>0</v>
      </c>
      <c r="AH17" s="171">
        <f t="shared" si="24"/>
        <v>3</v>
      </c>
      <c r="AI17" s="171">
        <f t="shared" si="25"/>
        <v>0</v>
      </c>
      <c r="AJ17" s="171">
        <f t="shared" si="26"/>
        <v>0</v>
      </c>
      <c r="AN17" s="170" t="s">
        <v>605</v>
      </c>
      <c r="AO17" s="170">
        <f>AO16</f>
        <v>35.619999999999997</v>
      </c>
      <c r="AP17" s="170" t="str">
        <f>AI5</f>
        <v>西北</v>
      </c>
      <c r="AQ17" s="170">
        <f t="shared" ref="AQ17:AQ27" si="30">VLOOKUP(AO17,$AA$6:$AJ$42,MATCH(AP17,$AA$5:$AJ$5,0),0)</f>
        <v>1</v>
      </c>
      <c r="AR17" s="174">
        <f t="shared" ref="AR17:AR28" si="31">AQ17/541</f>
        <v>1.8484288354898336E-3</v>
      </c>
      <c r="AS17" s="170" t="s">
        <v>604</v>
      </c>
      <c r="AT17" s="170">
        <f>AA25</f>
        <v>54.43</v>
      </c>
      <c r="AU17" s="170" t="str">
        <f>AC5</f>
        <v>东</v>
      </c>
      <c r="AV17" s="170">
        <f>VLOOKUP(AT17,$AA$6:$AJ$42,MATCH(AU17,$AA$5:$AJ$5,0),0)</f>
        <v>4</v>
      </c>
      <c r="AW17" s="174">
        <f>AV17/541</f>
        <v>7.3937153419593345E-3</v>
      </c>
      <c r="AX17" s="170" t="s">
        <v>602</v>
      </c>
      <c r="AY17" s="170">
        <f>AY16</f>
        <v>54.47</v>
      </c>
      <c r="AZ17" s="170" t="str">
        <f>AJ5</f>
        <v>西南</v>
      </c>
      <c r="BA17" s="170">
        <f t="shared" si="28"/>
        <v>3</v>
      </c>
      <c r="BB17" s="174">
        <f t="shared" si="29"/>
        <v>5.5452865064695009E-3</v>
      </c>
    </row>
    <row r="18" spans="1:54">
      <c r="A18" s="57" t="s">
        <v>228</v>
      </c>
      <c r="B18" s="65">
        <v>2</v>
      </c>
      <c r="C18" s="66">
        <v>1</v>
      </c>
      <c r="D18" s="58" t="s">
        <v>256</v>
      </c>
      <c r="E18" s="65" t="s">
        <v>235</v>
      </c>
      <c r="F18" s="65" t="s">
        <v>93</v>
      </c>
      <c r="G18" s="67">
        <v>59.76</v>
      </c>
      <c r="H18" s="65" t="s">
        <v>236</v>
      </c>
      <c r="I18" s="68">
        <v>2</v>
      </c>
      <c r="J18" s="69">
        <v>30</v>
      </c>
      <c r="K18" s="70">
        <v>33.5</v>
      </c>
      <c r="L18" s="73" t="s">
        <v>233</v>
      </c>
      <c r="M18" s="54">
        <v>13</v>
      </c>
      <c r="N18" s="168">
        <f t="shared" si="2"/>
        <v>9.6118299445471345E-2</v>
      </c>
      <c r="O18" s="71">
        <v>54.64</v>
      </c>
      <c r="P18" s="71">
        <f t="shared" si="27"/>
        <v>52</v>
      </c>
      <c r="Q18" s="71">
        <f t="shared" si="19"/>
        <v>26</v>
      </c>
      <c r="R18" s="71">
        <f t="shared" si="3"/>
        <v>0</v>
      </c>
      <c r="S18" s="71">
        <f t="shared" si="4"/>
        <v>0</v>
      </c>
      <c r="T18" s="71">
        <f t="shared" si="5"/>
        <v>0</v>
      </c>
      <c r="U18" s="71">
        <f t="shared" si="6"/>
        <v>0</v>
      </c>
      <c r="V18" s="71">
        <f t="shared" si="17"/>
        <v>26</v>
      </c>
      <c r="W18" s="71">
        <f t="shared" si="7"/>
        <v>0</v>
      </c>
      <c r="X18" s="71">
        <f t="shared" si="8"/>
        <v>0</v>
      </c>
      <c r="Y18" s="172"/>
      <c r="Z18" s="170" t="s">
        <v>603</v>
      </c>
      <c r="AA18" s="170">
        <v>59.8</v>
      </c>
      <c r="AB18" s="170" t="str">
        <f t="shared" si="9"/>
        <v>二居</v>
      </c>
      <c r="AC18" s="171">
        <f t="shared" si="18"/>
        <v>3</v>
      </c>
      <c r="AD18" s="171">
        <f t="shared" si="20"/>
        <v>0</v>
      </c>
      <c r="AE18" s="171">
        <f t="shared" si="21"/>
        <v>0</v>
      </c>
      <c r="AF18" s="171">
        <f t="shared" si="22"/>
        <v>0</v>
      </c>
      <c r="AG18" s="171">
        <f t="shared" si="23"/>
        <v>0</v>
      </c>
      <c r="AH18" s="171">
        <f t="shared" si="24"/>
        <v>0</v>
      </c>
      <c r="AI18" s="171">
        <f t="shared" si="25"/>
        <v>0</v>
      </c>
      <c r="AJ18" s="171">
        <f t="shared" si="26"/>
        <v>0</v>
      </c>
      <c r="AN18" s="170" t="s">
        <v>605</v>
      </c>
      <c r="AO18" s="170">
        <f>AA28</f>
        <v>37.44</v>
      </c>
      <c r="AP18" s="170" t="str">
        <f>AD5</f>
        <v>东北</v>
      </c>
      <c r="AQ18" s="170">
        <f t="shared" si="30"/>
        <v>8</v>
      </c>
      <c r="AR18" s="174">
        <f t="shared" si="31"/>
        <v>1.4787430683918669E-2</v>
      </c>
      <c r="AS18" s="170" t="s">
        <v>604</v>
      </c>
      <c r="AT18" s="170">
        <f>AT17</f>
        <v>54.43</v>
      </c>
      <c r="AU18" s="170" t="str">
        <f>AH5</f>
        <v>西</v>
      </c>
      <c r="AV18" s="170">
        <f>VLOOKUP(AT18,$AA$6:$AJ$42,MATCH(AU18,$AA$5:$AJ$5,0),0)</f>
        <v>4</v>
      </c>
      <c r="AW18" s="174">
        <f>AV18/541</f>
        <v>7.3937153419593345E-3</v>
      </c>
      <c r="AX18" s="170" t="s">
        <v>602</v>
      </c>
      <c r="AY18" s="170">
        <f>AA7</f>
        <v>54.73</v>
      </c>
      <c r="AZ18" s="170" t="str">
        <f>AE5</f>
        <v>东南</v>
      </c>
      <c r="BA18" s="170">
        <f t="shared" si="28"/>
        <v>13</v>
      </c>
      <c r="BB18" s="174">
        <f t="shared" si="29"/>
        <v>2.4029574861367836E-2</v>
      </c>
    </row>
    <row r="19" spans="1:54">
      <c r="A19" s="57" t="s">
        <v>228</v>
      </c>
      <c r="B19" s="58">
        <v>2</v>
      </c>
      <c r="C19" s="59">
        <v>1</v>
      </c>
      <c r="D19" s="58" t="s">
        <v>257</v>
      </c>
      <c r="E19" s="58" t="s">
        <v>252</v>
      </c>
      <c r="F19" s="58" t="s">
        <v>93</v>
      </c>
      <c r="G19" s="57">
        <v>52.48</v>
      </c>
      <c r="H19" s="58" t="s">
        <v>248</v>
      </c>
      <c r="I19" s="61">
        <v>1</v>
      </c>
      <c r="J19" s="62">
        <v>32</v>
      </c>
      <c r="K19" s="63">
        <v>33.5</v>
      </c>
      <c r="L19" s="72" t="s">
        <v>233</v>
      </c>
      <c r="M19" s="54">
        <v>14</v>
      </c>
      <c r="N19" s="168">
        <f t="shared" si="2"/>
        <v>4.8059149722735672E-2</v>
      </c>
      <c r="O19" s="71">
        <v>54.73</v>
      </c>
      <c r="P19" s="71">
        <f t="shared" si="27"/>
        <v>26</v>
      </c>
      <c r="Q19" s="71">
        <f t="shared" si="19"/>
        <v>0</v>
      </c>
      <c r="R19" s="71">
        <f t="shared" si="3"/>
        <v>0</v>
      </c>
      <c r="S19" s="71">
        <f t="shared" si="4"/>
        <v>13</v>
      </c>
      <c r="T19" s="71">
        <f t="shared" si="5"/>
        <v>0</v>
      </c>
      <c r="U19" s="71">
        <f t="shared" si="6"/>
        <v>0</v>
      </c>
      <c r="V19" s="71">
        <f t="shared" si="17"/>
        <v>0</v>
      </c>
      <c r="W19" s="71">
        <f t="shared" si="7"/>
        <v>0</v>
      </c>
      <c r="X19" s="71">
        <f t="shared" si="8"/>
        <v>13</v>
      </c>
      <c r="Y19" s="172"/>
      <c r="Z19" s="170" t="s">
        <v>603</v>
      </c>
      <c r="AA19" s="170">
        <v>59.96</v>
      </c>
      <c r="AB19" s="170" t="str">
        <f t="shared" si="9"/>
        <v>二居</v>
      </c>
      <c r="AC19" s="171">
        <f t="shared" si="18"/>
        <v>13</v>
      </c>
      <c r="AD19" s="171">
        <f t="shared" si="20"/>
        <v>0</v>
      </c>
      <c r="AE19" s="171">
        <f t="shared" si="21"/>
        <v>0</v>
      </c>
      <c r="AF19" s="171">
        <f t="shared" si="22"/>
        <v>0</v>
      </c>
      <c r="AG19" s="171">
        <f t="shared" si="23"/>
        <v>0</v>
      </c>
      <c r="AH19" s="171">
        <f t="shared" si="24"/>
        <v>13</v>
      </c>
      <c r="AI19" s="171">
        <f t="shared" si="25"/>
        <v>0</v>
      </c>
      <c r="AJ19" s="171">
        <f t="shared" si="26"/>
        <v>0</v>
      </c>
      <c r="AN19" s="170" t="s">
        <v>605</v>
      </c>
      <c r="AO19" s="170">
        <f>AO18</f>
        <v>37.44</v>
      </c>
      <c r="AP19" s="170" t="str">
        <f>AI5</f>
        <v>西北</v>
      </c>
      <c r="AQ19" s="170">
        <f t="shared" si="30"/>
        <v>8</v>
      </c>
      <c r="AR19" s="174">
        <f t="shared" si="31"/>
        <v>1.4787430683918669E-2</v>
      </c>
      <c r="AS19" s="170" t="s">
        <v>604</v>
      </c>
      <c r="AT19" s="170">
        <f>AA26</f>
        <v>54.64</v>
      </c>
      <c r="AU19" s="170" t="str">
        <f>AC5</f>
        <v>东</v>
      </c>
      <c r="AV19" s="170">
        <f>VLOOKUP(AT19,$AA$6:$AJ$42,MATCH(AU19,$AA$5:$AJ$5,0),0)</f>
        <v>26</v>
      </c>
      <c r="AW19" s="174">
        <f>AV19/541</f>
        <v>4.8059149722735672E-2</v>
      </c>
      <c r="AX19" s="170" t="s">
        <v>602</v>
      </c>
      <c r="AY19" s="170">
        <f>AY18</f>
        <v>54.73</v>
      </c>
      <c r="AZ19" s="170" t="str">
        <f>AJ5</f>
        <v>西南</v>
      </c>
      <c r="BA19" s="170">
        <f t="shared" si="28"/>
        <v>13</v>
      </c>
      <c r="BB19" s="174">
        <f t="shared" si="29"/>
        <v>2.4029574861367836E-2</v>
      </c>
    </row>
    <row r="20" spans="1:54">
      <c r="A20" s="57" t="s">
        <v>228</v>
      </c>
      <c r="B20" s="65">
        <v>2</v>
      </c>
      <c r="C20" s="66">
        <v>1</v>
      </c>
      <c r="D20" s="60" t="s">
        <v>258</v>
      </c>
      <c r="E20" s="65" t="s">
        <v>235</v>
      </c>
      <c r="F20" s="65" t="s">
        <v>93</v>
      </c>
      <c r="G20" s="67">
        <v>60</v>
      </c>
      <c r="H20" s="65" t="s">
        <v>236</v>
      </c>
      <c r="I20" s="68">
        <v>2</v>
      </c>
      <c r="J20" s="69">
        <v>30</v>
      </c>
      <c r="K20" s="70">
        <v>33.5</v>
      </c>
      <c r="L20" s="57" t="s">
        <v>233</v>
      </c>
      <c r="M20" s="54">
        <v>15</v>
      </c>
      <c r="N20" s="168">
        <f t="shared" si="2"/>
        <v>1.1090573012939002E-2</v>
      </c>
      <c r="O20" s="71">
        <v>57.97</v>
      </c>
      <c r="P20" s="71">
        <f t="shared" si="27"/>
        <v>6</v>
      </c>
      <c r="Q20" s="71">
        <f t="shared" si="19"/>
        <v>3</v>
      </c>
      <c r="R20" s="71">
        <f t="shared" si="3"/>
        <v>0</v>
      </c>
      <c r="S20" s="71">
        <f t="shared" si="4"/>
        <v>0</v>
      </c>
      <c r="T20" s="71">
        <f t="shared" si="5"/>
        <v>0</v>
      </c>
      <c r="U20" s="71">
        <f t="shared" si="6"/>
        <v>0</v>
      </c>
      <c r="V20" s="71">
        <f t="shared" si="17"/>
        <v>3</v>
      </c>
      <c r="W20" s="71">
        <f t="shared" si="7"/>
        <v>0</v>
      </c>
      <c r="X20" s="71">
        <f t="shared" si="8"/>
        <v>0</v>
      </c>
      <c r="Y20" s="172"/>
      <c r="Z20" s="170" t="s">
        <v>603</v>
      </c>
      <c r="AA20" s="170">
        <v>60</v>
      </c>
      <c r="AB20" s="170" t="str">
        <f t="shared" si="9"/>
        <v>二居</v>
      </c>
      <c r="AC20" s="171">
        <f t="shared" si="18"/>
        <v>0</v>
      </c>
      <c r="AD20" s="171">
        <f t="shared" si="20"/>
        <v>0</v>
      </c>
      <c r="AE20" s="171">
        <f t="shared" si="21"/>
        <v>0</v>
      </c>
      <c r="AF20" s="171">
        <f t="shared" si="22"/>
        <v>0</v>
      </c>
      <c r="AG20" s="171">
        <f t="shared" si="23"/>
        <v>0</v>
      </c>
      <c r="AH20" s="171">
        <f t="shared" si="24"/>
        <v>3</v>
      </c>
      <c r="AI20" s="171">
        <f t="shared" si="25"/>
        <v>0</v>
      </c>
      <c r="AJ20" s="171">
        <f t="shared" si="26"/>
        <v>0</v>
      </c>
      <c r="AN20" s="170" t="s">
        <v>606</v>
      </c>
      <c r="AO20" s="170">
        <f>AA29</f>
        <v>32.64</v>
      </c>
      <c r="AP20" s="170" t="str">
        <f>AC5</f>
        <v>东</v>
      </c>
      <c r="AQ20" s="170">
        <f t="shared" si="30"/>
        <v>10</v>
      </c>
      <c r="AR20" s="174">
        <f t="shared" si="31"/>
        <v>1.8484288354898338E-2</v>
      </c>
      <c r="AS20" s="170" t="s">
        <v>604</v>
      </c>
      <c r="AT20" s="170">
        <f>AT19</f>
        <v>54.64</v>
      </c>
      <c r="AU20" s="170" t="str">
        <f>AH5</f>
        <v>西</v>
      </c>
      <c r="AV20" s="170">
        <f>VLOOKUP(AT20,$AA$6:$AJ$42,MATCH(AU20,$AA$5:$AJ$5,0),0)</f>
        <v>26</v>
      </c>
      <c r="AW20" s="174">
        <f>AV20/541</f>
        <v>4.8059149722735672E-2</v>
      </c>
      <c r="AX20" s="170" t="s">
        <v>603</v>
      </c>
      <c r="AY20" s="170">
        <v>57.97</v>
      </c>
      <c r="AZ20" s="170" t="s">
        <v>594</v>
      </c>
      <c r="BA20" s="170">
        <f t="shared" si="28"/>
        <v>3</v>
      </c>
      <c r="BB20" s="174">
        <f t="shared" si="29"/>
        <v>5.5452865064695009E-3</v>
      </c>
    </row>
    <row r="21" spans="1:54">
      <c r="A21" s="74" t="s">
        <v>228</v>
      </c>
      <c r="B21" s="58">
        <v>2</v>
      </c>
      <c r="C21" s="59">
        <v>1</v>
      </c>
      <c r="D21" s="58" t="s">
        <v>259</v>
      </c>
      <c r="E21" s="58" t="s">
        <v>231</v>
      </c>
      <c r="F21" s="58" t="s">
        <v>160</v>
      </c>
      <c r="G21" s="57">
        <v>32.82</v>
      </c>
      <c r="H21" s="58" t="s">
        <v>232</v>
      </c>
      <c r="I21" s="61">
        <v>0</v>
      </c>
      <c r="J21" s="62">
        <v>28</v>
      </c>
      <c r="K21" s="63">
        <v>33.5</v>
      </c>
      <c r="L21" s="72" t="s">
        <v>233</v>
      </c>
      <c r="M21" s="54">
        <v>16</v>
      </c>
      <c r="N21" s="168">
        <f t="shared" si="2"/>
        <v>1.1090573012939002E-2</v>
      </c>
      <c r="O21" s="71">
        <v>58.1</v>
      </c>
      <c r="P21" s="71">
        <f t="shared" si="27"/>
        <v>6</v>
      </c>
      <c r="Q21" s="71">
        <f t="shared" si="19"/>
        <v>3</v>
      </c>
      <c r="R21" s="71">
        <f t="shared" si="3"/>
        <v>0</v>
      </c>
      <c r="S21" s="71">
        <f t="shared" si="4"/>
        <v>0</v>
      </c>
      <c r="T21" s="71">
        <f t="shared" si="5"/>
        <v>0</v>
      </c>
      <c r="U21" s="71">
        <f t="shared" si="6"/>
        <v>0</v>
      </c>
      <c r="V21" s="71">
        <f t="shared" si="17"/>
        <v>3</v>
      </c>
      <c r="W21" s="71">
        <f t="shared" si="7"/>
        <v>0</v>
      </c>
      <c r="X21" s="71">
        <f t="shared" si="8"/>
        <v>0</v>
      </c>
      <c r="Y21" s="172"/>
      <c r="Z21" s="170" t="s">
        <v>603</v>
      </c>
      <c r="AA21" s="170">
        <v>60.09</v>
      </c>
      <c r="AB21" s="170" t="str">
        <f t="shared" si="9"/>
        <v>二居</v>
      </c>
      <c r="AC21" s="171">
        <f t="shared" si="18"/>
        <v>10</v>
      </c>
      <c r="AD21" s="171">
        <f t="shared" si="20"/>
        <v>0</v>
      </c>
      <c r="AE21" s="171">
        <f t="shared" si="21"/>
        <v>0</v>
      </c>
      <c r="AF21" s="171">
        <f t="shared" si="22"/>
        <v>0</v>
      </c>
      <c r="AG21" s="171">
        <f t="shared" si="23"/>
        <v>0</v>
      </c>
      <c r="AH21" s="171">
        <f t="shared" si="24"/>
        <v>10</v>
      </c>
      <c r="AI21" s="171">
        <f t="shared" si="25"/>
        <v>0</v>
      </c>
      <c r="AJ21" s="171">
        <f t="shared" si="26"/>
        <v>0</v>
      </c>
      <c r="AN21" s="170" t="s">
        <v>606</v>
      </c>
      <c r="AO21" s="170">
        <f>AO20</f>
        <v>32.64</v>
      </c>
      <c r="AP21" s="170" t="str">
        <f>AH5</f>
        <v>西</v>
      </c>
      <c r="AQ21" s="170">
        <f t="shared" si="30"/>
        <v>10</v>
      </c>
      <c r="AR21" s="174">
        <f t="shared" si="31"/>
        <v>1.8484288354898338E-2</v>
      </c>
      <c r="AS21" s="170"/>
      <c r="AT21" s="170"/>
      <c r="AU21" s="170"/>
      <c r="AV21" s="170"/>
      <c r="AW21" s="174"/>
      <c r="AX21" s="170" t="s">
        <v>603</v>
      </c>
      <c r="AY21" s="170">
        <v>57.97</v>
      </c>
      <c r="AZ21" s="170" t="s">
        <v>597</v>
      </c>
      <c r="BA21" s="170">
        <f t="shared" si="28"/>
        <v>3</v>
      </c>
      <c r="BB21" s="174">
        <f t="shared" si="29"/>
        <v>5.5452865064695009E-3</v>
      </c>
    </row>
    <row r="22" spans="1:54">
      <c r="A22" s="57" t="s">
        <v>228</v>
      </c>
      <c r="B22" s="65">
        <v>2</v>
      </c>
      <c r="C22" s="66">
        <v>1</v>
      </c>
      <c r="D22" s="65" t="s">
        <v>260</v>
      </c>
      <c r="E22" s="65" t="s">
        <v>235</v>
      </c>
      <c r="F22" s="65" t="s">
        <v>160</v>
      </c>
      <c r="G22" s="67">
        <v>59.8</v>
      </c>
      <c r="H22" s="65" t="s">
        <v>236</v>
      </c>
      <c r="I22" s="68">
        <v>2</v>
      </c>
      <c r="J22" s="69">
        <v>30</v>
      </c>
      <c r="K22" s="70">
        <v>33.5</v>
      </c>
      <c r="L22" s="73" t="s">
        <v>233</v>
      </c>
      <c r="M22" s="54">
        <v>17</v>
      </c>
      <c r="N22" s="168">
        <f t="shared" si="2"/>
        <v>1.1090573012939002E-2</v>
      </c>
      <c r="O22" s="71">
        <v>58.19</v>
      </c>
      <c r="P22" s="71">
        <f t="shared" si="27"/>
        <v>6</v>
      </c>
      <c r="Q22" s="71">
        <f t="shared" si="19"/>
        <v>3</v>
      </c>
      <c r="R22" s="71">
        <f t="shared" si="3"/>
        <v>0</v>
      </c>
      <c r="S22" s="71">
        <f t="shared" si="4"/>
        <v>0</v>
      </c>
      <c r="T22" s="71">
        <f t="shared" si="5"/>
        <v>0</v>
      </c>
      <c r="U22" s="71">
        <f t="shared" si="6"/>
        <v>0</v>
      </c>
      <c r="V22" s="71">
        <f t="shared" si="17"/>
        <v>3</v>
      </c>
      <c r="W22" s="71">
        <f t="shared" si="7"/>
        <v>0</v>
      </c>
      <c r="X22" s="71">
        <f t="shared" si="8"/>
        <v>0</v>
      </c>
      <c r="Y22" s="172"/>
      <c r="Z22" s="170" t="s">
        <v>603</v>
      </c>
      <c r="AA22" s="170">
        <v>60.13</v>
      </c>
      <c r="AB22" s="170" t="str">
        <f t="shared" si="9"/>
        <v>二居</v>
      </c>
      <c r="AC22" s="171">
        <f t="shared" si="18"/>
        <v>13</v>
      </c>
      <c r="AD22" s="171">
        <f t="shared" si="20"/>
        <v>0</v>
      </c>
      <c r="AE22" s="171">
        <f t="shared" si="21"/>
        <v>0</v>
      </c>
      <c r="AF22" s="171">
        <f t="shared" si="22"/>
        <v>0</v>
      </c>
      <c r="AG22" s="171">
        <f t="shared" si="23"/>
        <v>0</v>
      </c>
      <c r="AH22" s="171">
        <f t="shared" si="24"/>
        <v>13</v>
      </c>
      <c r="AI22" s="171">
        <f t="shared" si="25"/>
        <v>0</v>
      </c>
      <c r="AJ22" s="171">
        <f t="shared" si="26"/>
        <v>0</v>
      </c>
      <c r="AN22" s="170" t="s">
        <v>606</v>
      </c>
      <c r="AO22" s="170">
        <f>AA30</f>
        <v>32.75</v>
      </c>
      <c r="AP22" s="170" t="str">
        <f>AC5</f>
        <v>东</v>
      </c>
      <c r="AQ22" s="170">
        <f t="shared" si="30"/>
        <v>1</v>
      </c>
      <c r="AR22" s="174">
        <f t="shared" si="31"/>
        <v>1.8484288354898336E-3</v>
      </c>
      <c r="AS22" s="170"/>
      <c r="AT22" s="170"/>
      <c r="AU22" s="170"/>
      <c r="AV22" s="170"/>
      <c r="AW22" s="174"/>
      <c r="AX22" s="170" t="s">
        <v>603</v>
      </c>
      <c r="AY22" s="170">
        <v>58.1</v>
      </c>
      <c r="AZ22" s="170" t="s">
        <v>594</v>
      </c>
      <c r="BA22" s="170">
        <f t="shared" si="28"/>
        <v>3</v>
      </c>
      <c r="BB22" s="174">
        <f t="shared" si="29"/>
        <v>5.5452865064695009E-3</v>
      </c>
    </row>
    <row r="23" spans="1:54">
      <c r="A23" s="57" t="s">
        <v>228</v>
      </c>
      <c r="B23" s="58">
        <v>2</v>
      </c>
      <c r="C23" s="59">
        <v>1</v>
      </c>
      <c r="D23" s="58" t="s">
        <v>261</v>
      </c>
      <c r="E23" s="58" t="s">
        <v>252</v>
      </c>
      <c r="F23" s="58" t="s">
        <v>160</v>
      </c>
      <c r="G23" s="57">
        <v>54.43</v>
      </c>
      <c r="H23" s="58" t="s">
        <v>248</v>
      </c>
      <c r="I23" s="61">
        <v>1</v>
      </c>
      <c r="J23" s="62">
        <v>32</v>
      </c>
      <c r="K23" s="63">
        <v>33.5</v>
      </c>
      <c r="L23" s="72" t="s">
        <v>233</v>
      </c>
      <c r="M23" s="54">
        <v>18</v>
      </c>
      <c r="N23" s="168">
        <f t="shared" si="2"/>
        <v>4.8059149722735672E-2</v>
      </c>
      <c r="O23" s="71">
        <v>58.23</v>
      </c>
      <c r="P23" s="71">
        <f t="shared" si="27"/>
        <v>26</v>
      </c>
      <c r="Q23" s="71">
        <f t="shared" si="19"/>
        <v>13</v>
      </c>
      <c r="R23" s="71">
        <f t="shared" si="3"/>
        <v>0</v>
      </c>
      <c r="S23" s="71">
        <f t="shared" si="4"/>
        <v>0</v>
      </c>
      <c r="T23" s="71">
        <f t="shared" si="5"/>
        <v>0</v>
      </c>
      <c r="U23" s="71">
        <f t="shared" si="6"/>
        <v>0</v>
      </c>
      <c r="V23" s="71">
        <f t="shared" si="17"/>
        <v>13</v>
      </c>
      <c r="W23" s="71">
        <f t="shared" si="7"/>
        <v>0</v>
      </c>
      <c r="X23" s="71">
        <f t="shared" si="8"/>
        <v>0</v>
      </c>
      <c r="Y23" s="172"/>
      <c r="Z23" s="170" t="s">
        <v>603</v>
      </c>
      <c r="AA23" s="170">
        <v>60.4</v>
      </c>
      <c r="AB23" s="170" t="str">
        <f t="shared" si="9"/>
        <v>二居</v>
      </c>
      <c r="AC23" s="171">
        <f t="shared" si="18"/>
        <v>0</v>
      </c>
      <c r="AD23" s="171">
        <f t="shared" si="20"/>
        <v>3</v>
      </c>
      <c r="AE23" s="171">
        <f t="shared" si="21"/>
        <v>0</v>
      </c>
      <c r="AF23" s="171">
        <f t="shared" si="22"/>
        <v>0</v>
      </c>
      <c r="AG23" s="171">
        <f t="shared" si="23"/>
        <v>0</v>
      </c>
      <c r="AH23" s="171">
        <f t="shared" si="24"/>
        <v>0</v>
      </c>
      <c r="AI23" s="171">
        <f t="shared" si="25"/>
        <v>3</v>
      </c>
      <c r="AJ23" s="171">
        <f t="shared" si="26"/>
        <v>0</v>
      </c>
      <c r="AN23" s="170" t="s">
        <v>606</v>
      </c>
      <c r="AO23" s="170">
        <f>AA31</f>
        <v>32.82</v>
      </c>
      <c r="AP23" s="170" t="str">
        <f>AC5</f>
        <v>东</v>
      </c>
      <c r="AQ23" s="170">
        <f t="shared" si="30"/>
        <v>2</v>
      </c>
      <c r="AR23" s="174">
        <f t="shared" si="31"/>
        <v>3.6968576709796672E-3</v>
      </c>
      <c r="AS23" s="170"/>
      <c r="AT23" s="170"/>
      <c r="AU23" s="170"/>
      <c r="AV23" s="170"/>
      <c r="AW23" s="174"/>
      <c r="AX23" s="170" t="s">
        <v>603</v>
      </c>
      <c r="AY23" s="170">
        <v>58.1</v>
      </c>
      <c r="AZ23" s="170" t="s">
        <v>597</v>
      </c>
      <c r="BA23" s="170">
        <f t="shared" si="28"/>
        <v>3</v>
      </c>
      <c r="BB23" s="174">
        <f t="shared" si="29"/>
        <v>5.5452865064695009E-3</v>
      </c>
    </row>
    <row r="24" spans="1:54">
      <c r="A24" s="57" t="s">
        <v>228</v>
      </c>
      <c r="B24" s="65">
        <v>2</v>
      </c>
      <c r="C24" s="66">
        <v>1</v>
      </c>
      <c r="D24" s="65" t="s">
        <v>262</v>
      </c>
      <c r="E24" s="65" t="s">
        <v>235</v>
      </c>
      <c r="F24" s="65" t="s">
        <v>160</v>
      </c>
      <c r="G24" s="67">
        <v>59.76</v>
      </c>
      <c r="H24" s="65" t="s">
        <v>236</v>
      </c>
      <c r="I24" s="68">
        <v>2</v>
      </c>
      <c r="J24" s="69">
        <v>30</v>
      </c>
      <c r="K24" s="70">
        <v>33.5</v>
      </c>
      <c r="L24" s="75" t="s">
        <v>233</v>
      </c>
      <c r="M24" s="54">
        <v>19</v>
      </c>
      <c r="N24" s="168">
        <f t="shared" si="2"/>
        <v>4.8059149722735672E-2</v>
      </c>
      <c r="O24" s="71">
        <v>58.38</v>
      </c>
      <c r="P24" s="71">
        <f t="shared" si="27"/>
        <v>26</v>
      </c>
      <c r="Q24" s="71">
        <f t="shared" si="19"/>
        <v>13</v>
      </c>
      <c r="R24" s="71">
        <f t="shared" si="3"/>
        <v>0</v>
      </c>
      <c r="S24" s="71">
        <f t="shared" si="4"/>
        <v>0</v>
      </c>
      <c r="T24" s="71">
        <f t="shared" si="5"/>
        <v>0</v>
      </c>
      <c r="U24" s="71">
        <f t="shared" si="6"/>
        <v>0</v>
      </c>
      <c r="V24" s="71">
        <f t="shared" si="17"/>
        <v>13</v>
      </c>
      <c r="W24" s="71">
        <f t="shared" si="7"/>
        <v>0</v>
      </c>
      <c r="X24" s="71">
        <f t="shared" si="8"/>
        <v>0</v>
      </c>
      <c r="Y24" s="172"/>
      <c r="Z24" s="170" t="s">
        <v>604</v>
      </c>
      <c r="AA24" s="170">
        <v>52.48</v>
      </c>
      <c r="AB24" s="170" t="str">
        <f t="shared" si="9"/>
        <v>一居</v>
      </c>
      <c r="AC24" s="171">
        <f t="shared" si="18"/>
        <v>0</v>
      </c>
      <c r="AD24" s="171">
        <f t="shared" si="20"/>
        <v>0</v>
      </c>
      <c r="AE24" s="171">
        <f t="shared" si="21"/>
        <v>0</v>
      </c>
      <c r="AF24" s="171">
        <f t="shared" si="22"/>
        <v>0</v>
      </c>
      <c r="AG24" s="171">
        <f t="shared" si="23"/>
        <v>0</v>
      </c>
      <c r="AH24" s="171">
        <f t="shared" si="24"/>
        <v>2</v>
      </c>
      <c r="AI24" s="171">
        <f t="shared" si="25"/>
        <v>0</v>
      </c>
      <c r="AJ24" s="171">
        <f t="shared" si="26"/>
        <v>0</v>
      </c>
      <c r="AN24" s="170" t="s">
        <v>606</v>
      </c>
      <c r="AO24" s="170">
        <f>AA32</f>
        <v>32.85</v>
      </c>
      <c r="AP24" s="170" t="str">
        <f>AC5</f>
        <v>东</v>
      </c>
      <c r="AQ24" s="170">
        <f t="shared" si="30"/>
        <v>9</v>
      </c>
      <c r="AR24" s="174">
        <f t="shared" si="31"/>
        <v>1.6635859519408502E-2</v>
      </c>
      <c r="AS24" s="170"/>
      <c r="AT24" s="170"/>
      <c r="AU24" s="170"/>
      <c r="AV24" s="170"/>
      <c r="AW24" s="174"/>
      <c r="AX24" s="170" t="s">
        <v>603</v>
      </c>
      <c r="AY24" s="170">
        <v>58.19</v>
      </c>
      <c r="AZ24" s="170" t="s">
        <v>594</v>
      </c>
      <c r="BA24" s="170">
        <f t="shared" si="28"/>
        <v>3</v>
      </c>
      <c r="BB24" s="174">
        <f t="shared" si="29"/>
        <v>5.5452865064695009E-3</v>
      </c>
    </row>
    <row r="25" spans="1:54">
      <c r="A25" s="57" t="s">
        <v>228</v>
      </c>
      <c r="B25" s="65">
        <v>2</v>
      </c>
      <c r="C25" s="66">
        <v>1</v>
      </c>
      <c r="D25" s="58" t="s">
        <v>263</v>
      </c>
      <c r="E25" s="65" t="s">
        <v>235</v>
      </c>
      <c r="F25" s="65" t="s">
        <v>160</v>
      </c>
      <c r="G25" s="67">
        <v>58.1</v>
      </c>
      <c r="H25" s="65" t="s">
        <v>236</v>
      </c>
      <c r="I25" s="68">
        <v>2</v>
      </c>
      <c r="J25" s="62">
        <v>32</v>
      </c>
      <c r="K25" s="70">
        <v>33.5</v>
      </c>
      <c r="L25" s="76" t="s">
        <v>233</v>
      </c>
      <c r="M25" s="54">
        <v>20</v>
      </c>
      <c r="N25" s="168">
        <f t="shared" si="2"/>
        <v>4.8059149722735672E-2</v>
      </c>
      <c r="O25" s="71">
        <v>58.41</v>
      </c>
      <c r="P25" s="71">
        <f t="shared" si="27"/>
        <v>26</v>
      </c>
      <c r="Q25" s="71">
        <f t="shared" si="19"/>
        <v>13</v>
      </c>
      <c r="R25" s="71">
        <f t="shared" si="3"/>
        <v>0</v>
      </c>
      <c r="S25" s="71">
        <f t="shared" si="4"/>
        <v>0</v>
      </c>
      <c r="T25" s="71">
        <f t="shared" si="5"/>
        <v>0</v>
      </c>
      <c r="U25" s="71">
        <f t="shared" si="6"/>
        <v>0</v>
      </c>
      <c r="V25" s="71">
        <f t="shared" si="17"/>
        <v>13</v>
      </c>
      <c r="W25" s="71">
        <f t="shared" si="7"/>
        <v>0</v>
      </c>
      <c r="X25" s="71">
        <f t="shared" si="8"/>
        <v>0</v>
      </c>
      <c r="Y25" s="172"/>
      <c r="Z25" s="170" t="s">
        <v>604</v>
      </c>
      <c r="AA25" s="170">
        <v>54.43</v>
      </c>
      <c r="AB25" s="170" t="str">
        <f t="shared" si="9"/>
        <v>一居</v>
      </c>
      <c r="AC25" s="171">
        <f t="shared" si="18"/>
        <v>4</v>
      </c>
      <c r="AD25" s="171">
        <f t="shared" si="20"/>
        <v>0</v>
      </c>
      <c r="AE25" s="171">
        <f t="shared" si="21"/>
        <v>0</v>
      </c>
      <c r="AF25" s="171">
        <f t="shared" si="22"/>
        <v>0</v>
      </c>
      <c r="AG25" s="171">
        <f t="shared" si="23"/>
        <v>0</v>
      </c>
      <c r="AH25" s="171">
        <f t="shared" si="24"/>
        <v>4</v>
      </c>
      <c r="AI25" s="171">
        <f t="shared" si="25"/>
        <v>0</v>
      </c>
      <c r="AJ25" s="171">
        <f t="shared" si="26"/>
        <v>0</v>
      </c>
      <c r="AN25" s="170" t="s">
        <v>606</v>
      </c>
      <c r="AO25" s="170">
        <f>AO24</f>
        <v>32.85</v>
      </c>
      <c r="AP25" s="170" t="str">
        <f>AH5</f>
        <v>西</v>
      </c>
      <c r="AQ25" s="170">
        <f t="shared" si="30"/>
        <v>9</v>
      </c>
      <c r="AR25" s="174">
        <f t="shared" si="31"/>
        <v>1.6635859519408502E-2</v>
      </c>
      <c r="AS25" s="170"/>
      <c r="AT25" s="170"/>
      <c r="AU25" s="170"/>
      <c r="AV25" s="170"/>
      <c r="AW25" s="174"/>
      <c r="AX25" s="170" t="s">
        <v>603</v>
      </c>
      <c r="AY25" s="170">
        <v>58.19</v>
      </c>
      <c r="AZ25" s="170" t="s">
        <v>597</v>
      </c>
      <c r="BA25" s="170">
        <f t="shared" si="28"/>
        <v>3</v>
      </c>
      <c r="BB25" s="174">
        <f t="shared" si="29"/>
        <v>5.5452865064695009E-3</v>
      </c>
    </row>
    <row r="26" spans="1:54">
      <c r="A26" s="57" t="s">
        <v>228</v>
      </c>
      <c r="B26" s="65">
        <v>2</v>
      </c>
      <c r="C26" s="66">
        <v>1</v>
      </c>
      <c r="D26" s="65" t="s">
        <v>264</v>
      </c>
      <c r="E26" s="65" t="s">
        <v>235</v>
      </c>
      <c r="F26" s="65" t="s">
        <v>160</v>
      </c>
      <c r="G26" s="67">
        <v>57.97</v>
      </c>
      <c r="H26" s="65" t="s">
        <v>236</v>
      </c>
      <c r="I26" s="68">
        <v>2</v>
      </c>
      <c r="J26" s="69">
        <v>30</v>
      </c>
      <c r="K26" s="70">
        <v>33.5</v>
      </c>
      <c r="L26" s="77" t="s">
        <v>233</v>
      </c>
      <c r="M26" s="54">
        <v>21</v>
      </c>
      <c r="N26" s="168">
        <f t="shared" si="2"/>
        <v>1.4787430683918669E-2</v>
      </c>
      <c r="O26" s="71">
        <v>59.09</v>
      </c>
      <c r="P26" s="71">
        <f t="shared" si="27"/>
        <v>8</v>
      </c>
      <c r="Q26" s="71">
        <f t="shared" si="19"/>
        <v>0</v>
      </c>
      <c r="R26" s="71">
        <f t="shared" si="3"/>
        <v>0</v>
      </c>
      <c r="S26" s="71">
        <f t="shared" si="4"/>
        <v>0</v>
      </c>
      <c r="T26" s="71">
        <f t="shared" si="5"/>
        <v>0</v>
      </c>
      <c r="U26" s="71">
        <f t="shared" si="6"/>
        <v>8</v>
      </c>
      <c r="V26" s="71">
        <f t="shared" si="17"/>
        <v>0</v>
      </c>
      <c r="W26" s="71">
        <f t="shared" si="7"/>
        <v>0</v>
      </c>
      <c r="X26" s="71">
        <f t="shared" si="8"/>
        <v>0</v>
      </c>
      <c r="Y26" s="172"/>
      <c r="Z26" s="170" t="s">
        <v>604</v>
      </c>
      <c r="AA26" s="170">
        <v>54.64</v>
      </c>
      <c r="AB26" s="170" t="str">
        <f t="shared" si="9"/>
        <v>一居</v>
      </c>
      <c r="AC26" s="171">
        <f t="shared" si="18"/>
        <v>26</v>
      </c>
      <c r="AD26" s="171">
        <f t="shared" si="20"/>
        <v>0</v>
      </c>
      <c r="AE26" s="171">
        <f t="shared" si="21"/>
        <v>0</v>
      </c>
      <c r="AF26" s="171">
        <f t="shared" si="22"/>
        <v>0</v>
      </c>
      <c r="AG26" s="171">
        <f t="shared" si="23"/>
        <v>0</v>
      </c>
      <c r="AH26" s="171">
        <f t="shared" si="24"/>
        <v>26</v>
      </c>
      <c r="AI26" s="171">
        <f t="shared" si="25"/>
        <v>0</v>
      </c>
      <c r="AJ26" s="171">
        <f t="shared" si="26"/>
        <v>0</v>
      </c>
      <c r="AN26" s="170" t="s">
        <v>606</v>
      </c>
      <c r="AO26" s="170">
        <f>AA33</f>
        <v>33.159999999999997</v>
      </c>
      <c r="AP26" s="170" t="str">
        <f>AI5</f>
        <v>西北</v>
      </c>
      <c r="AQ26" s="170">
        <f t="shared" si="30"/>
        <v>1</v>
      </c>
      <c r="AR26" s="174">
        <f t="shared" si="31"/>
        <v>1.8484288354898336E-3</v>
      </c>
      <c r="AS26" s="170"/>
      <c r="AT26" s="170"/>
      <c r="AU26" s="170"/>
      <c r="AV26" s="170"/>
      <c r="AW26" s="174"/>
      <c r="AX26" s="170" t="s">
        <v>603</v>
      </c>
      <c r="AY26" s="170">
        <v>58.23</v>
      </c>
      <c r="AZ26" s="170" t="s">
        <v>594</v>
      </c>
      <c r="BA26" s="170">
        <f t="shared" si="28"/>
        <v>13</v>
      </c>
      <c r="BB26" s="174">
        <f t="shared" si="29"/>
        <v>2.4029574861367836E-2</v>
      </c>
    </row>
    <row r="27" spans="1:54">
      <c r="A27" s="57" t="s">
        <v>228</v>
      </c>
      <c r="B27" s="65">
        <v>2</v>
      </c>
      <c r="C27" s="66">
        <v>1</v>
      </c>
      <c r="D27" s="60" t="s">
        <v>265</v>
      </c>
      <c r="E27" s="65" t="s">
        <v>235</v>
      </c>
      <c r="F27" s="65" t="s">
        <v>160</v>
      </c>
      <c r="G27" s="67">
        <v>59.63</v>
      </c>
      <c r="H27" s="65" t="s">
        <v>236</v>
      </c>
      <c r="I27" s="68">
        <v>2</v>
      </c>
      <c r="J27" s="69">
        <v>32</v>
      </c>
      <c r="K27" s="70">
        <v>38</v>
      </c>
      <c r="L27" s="76" t="s">
        <v>233</v>
      </c>
      <c r="M27" s="54">
        <v>22</v>
      </c>
      <c r="N27" s="168">
        <f t="shared" si="2"/>
        <v>2.2181146025878003E-2</v>
      </c>
      <c r="O27" s="71">
        <v>59.11</v>
      </c>
      <c r="P27" s="71">
        <f t="shared" si="27"/>
        <v>12</v>
      </c>
      <c r="Q27" s="71">
        <f t="shared" si="19"/>
        <v>0</v>
      </c>
      <c r="R27" s="71">
        <f t="shared" si="3"/>
        <v>0</v>
      </c>
      <c r="S27" s="71">
        <f t="shared" si="4"/>
        <v>0</v>
      </c>
      <c r="T27" s="71">
        <f t="shared" si="5"/>
        <v>12</v>
      </c>
      <c r="U27" s="71">
        <f t="shared" si="6"/>
        <v>0</v>
      </c>
      <c r="V27" s="71">
        <f t="shared" si="17"/>
        <v>0</v>
      </c>
      <c r="W27" s="71">
        <f t="shared" si="7"/>
        <v>0</v>
      </c>
      <c r="X27" s="71">
        <f t="shared" si="8"/>
        <v>0</v>
      </c>
      <c r="Y27" s="172"/>
      <c r="Z27" s="170" t="s">
        <v>605</v>
      </c>
      <c r="AA27" s="170">
        <v>35.619999999999997</v>
      </c>
      <c r="AB27" s="170" t="str">
        <f t="shared" si="9"/>
        <v>零居</v>
      </c>
      <c r="AC27" s="171">
        <f t="shared" si="18"/>
        <v>0</v>
      </c>
      <c r="AD27" s="171">
        <f t="shared" si="20"/>
        <v>1</v>
      </c>
      <c r="AE27" s="171">
        <f t="shared" si="21"/>
        <v>0</v>
      </c>
      <c r="AF27" s="171">
        <f t="shared" si="22"/>
        <v>0</v>
      </c>
      <c r="AG27" s="171">
        <f t="shared" si="23"/>
        <v>0</v>
      </c>
      <c r="AH27" s="171">
        <f t="shared" si="24"/>
        <v>0</v>
      </c>
      <c r="AI27" s="171">
        <f t="shared" si="25"/>
        <v>1</v>
      </c>
      <c r="AJ27" s="171">
        <f t="shared" si="26"/>
        <v>0</v>
      </c>
      <c r="AN27" s="170" t="s">
        <v>606</v>
      </c>
      <c r="AO27" s="170">
        <f>AA34</f>
        <v>33.18</v>
      </c>
      <c r="AP27" s="170" t="str">
        <f>AD5</f>
        <v>东北</v>
      </c>
      <c r="AQ27" s="170">
        <f t="shared" si="30"/>
        <v>1</v>
      </c>
      <c r="AR27" s="174">
        <f t="shared" si="31"/>
        <v>1.8484288354898336E-3</v>
      </c>
      <c r="AS27" s="170"/>
      <c r="AT27" s="170"/>
      <c r="AU27" s="170"/>
      <c r="AV27" s="170"/>
      <c r="AW27" s="174"/>
      <c r="AX27" s="170" t="s">
        <v>603</v>
      </c>
      <c r="AY27" s="170">
        <v>58.23</v>
      </c>
      <c r="AZ27" s="170" t="s">
        <v>597</v>
      </c>
      <c r="BA27" s="170">
        <f t="shared" si="28"/>
        <v>13</v>
      </c>
      <c r="BB27" s="174">
        <f t="shared" si="29"/>
        <v>2.4029574861367836E-2</v>
      </c>
    </row>
    <row r="28" spans="1:54">
      <c r="A28" s="57" t="s">
        <v>228</v>
      </c>
      <c r="B28" s="58">
        <v>2</v>
      </c>
      <c r="C28" s="59">
        <v>1</v>
      </c>
      <c r="D28" s="58" t="s">
        <v>266</v>
      </c>
      <c r="E28" s="58" t="s">
        <v>252</v>
      </c>
      <c r="F28" s="58" t="s">
        <v>160</v>
      </c>
      <c r="G28" s="57">
        <v>54.43</v>
      </c>
      <c r="H28" s="58" t="s">
        <v>248</v>
      </c>
      <c r="I28" s="61">
        <v>1</v>
      </c>
      <c r="J28" s="62">
        <v>32</v>
      </c>
      <c r="K28" s="63">
        <v>33.5</v>
      </c>
      <c r="L28" s="76" t="s">
        <v>233</v>
      </c>
      <c r="M28" s="54">
        <v>23</v>
      </c>
      <c r="N28" s="168">
        <f t="shared" si="2"/>
        <v>2.5878003696857672E-2</v>
      </c>
      <c r="O28" s="71">
        <v>59.16</v>
      </c>
      <c r="P28" s="71">
        <f t="shared" si="27"/>
        <v>14</v>
      </c>
      <c r="Q28" s="71">
        <f t="shared" si="19"/>
        <v>0</v>
      </c>
      <c r="R28" s="71">
        <f t="shared" si="3"/>
        <v>0</v>
      </c>
      <c r="S28" s="71">
        <f t="shared" si="4"/>
        <v>0</v>
      </c>
      <c r="T28" s="71">
        <f t="shared" si="5"/>
        <v>0</v>
      </c>
      <c r="U28" s="71">
        <f t="shared" si="6"/>
        <v>14</v>
      </c>
      <c r="V28" s="71">
        <f t="shared" si="17"/>
        <v>0</v>
      </c>
      <c r="W28" s="71">
        <f t="shared" si="7"/>
        <v>0</v>
      </c>
      <c r="X28" s="71">
        <f t="shared" si="8"/>
        <v>0</v>
      </c>
      <c r="Y28" s="172"/>
      <c r="Z28" s="170" t="s">
        <v>605</v>
      </c>
      <c r="AA28" s="170">
        <v>37.44</v>
      </c>
      <c r="AB28" s="170" t="str">
        <f t="shared" si="9"/>
        <v>零居</v>
      </c>
      <c r="AC28" s="171">
        <f t="shared" si="18"/>
        <v>0</v>
      </c>
      <c r="AD28" s="171">
        <f t="shared" si="20"/>
        <v>8</v>
      </c>
      <c r="AE28" s="171">
        <f t="shared" si="21"/>
        <v>0</v>
      </c>
      <c r="AF28" s="171">
        <f t="shared" si="22"/>
        <v>0</v>
      </c>
      <c r="AG28" s="171">
        <f t="shared" si="23"/>
        <v>0</v>
      </c>
      <c r="AH28" s="171">
        <f t="shared" si="24"/>
        <v>0</v>
      </c>
      <c r="AI28" s="171">
        <f t="shared" si="25"/>
        <v>8</v>
      </c>
      <c r="AJ28" s="171">
        <f t="shared" si="26"/>
        <v>0</v>
      </c>
      <c r="AN28" s="170" t="s">
        <v>607</v>
      </c>
      <c r="AO28" s="170">
        <f>AA35</f>
        <v>31.36</v>
      </c>
      <c r="AP28" s="170" t="str">
        <f>AC5</f>
        <v>东</v>
      </c>
      <c r="AQ28" s="170">
        <f>VLOOKUP(AO28,$AA$6:$AJ$42,MATCH(AP28,$AA$5:$AJ$5,0),0)</f>
        <v>2</v>
      </c>
      <c r="AR28" s="174">
        <f t="shared" si="31"/>
        <v>3.6968576709796672E-3</v>
      </c>
      <c r="AS28" s="170"/>
      <c r="AT28" s="170"/>
      <c r="AU28" s="170"/>
      <c r="AV28" s="170"/>
      <c r="AW28" s="174"/>
      <c r="AX28" s="170" t="s">
        <v>603</v>
      </c>
      <c r="AY28" s="170">
        <v>58.38</v>
      </c>
      <c r="AZ28" s="170" t="s">
        <v>594</v>
      </c>
      <c r="BA28" s="170">
        <f t="shared" si="28"/>
        <v>13</v>
      </c>
      <c r="BB28" s="174">
        <f t="shared" si="29"/>
        <v>2.4029574861367836E-2</v>
      </c>
    </row>
    <row r="29" spans="1:54">
      <c r="A29" s="57" t="s">
        <v>228</v>
      </c>
      <c r="B29" s="65">
        <v>2</v>
      </c>
      <c r="C29" s="66">
        <v>1</v>
      </c>
      <c r="D29" s="78" t="s">
        <v>267</v>
      </c>
      <c r="E29" s="79" t="s">
        <v>235</v>
      </c>
      <c r="F29" s="79" t="s">
        <v>160</v>
      </c>
      <c r="G29" s="80">
        <v>58.19</v>
      </c>
      <c r="H29" s="79" t="s">
        <v>236</v>
      </c>
      <c r="I29" s="81">
        <v>2</v>
      </c>
      <c r="J29" s="82">
        <v>30</v>
      </c>
      <c r="K29" s="83">
        <v>33.5</v>
      </c>
      <c r="L29" s="84" t="s">
        <v>233</v>
      </c>
      <c r="M29" s="54">
        <v>24</v>
      </c>
      <c r="N29" s="169">
        <f>SUM(P29/$P$43)</f>
        <v>0.15526802218114602</v>
      </c>
      <c r="O29" s="85">
        <v>59.36</v>
      </c>
      <c r="P29" s="85">
        <f t="shared" si="27"/>
        <v>84</v>
      </c>
      <c r="Q29" s="85">
        <f t="shared" si="19"/>
        <v>0</v>
      </c>
      <c r="R29" s="85">
        <f t="shared" si="3"/>
        <v>0</v>
      </c>
      <c r="S29" s="85">
        <f t="shared" si="4"/>
        <v>0</v>
      </c>
      <c r="T29" s="85">
        <f t="shared" si="5"/>
        <v>84</v>
      </c>
      <c r="U29" s="85">
        <f t="shared" si="6"/>
        <v>0</v>
      </c>
      <c r="V29" s="85">
        <f t="shared" si="17"/>
        <v>0</v>
      </c>
      <c r="W29" s="85">
        <f t="shared" si="7"/>
        <v>0</v>
      </c>
      <c r="X29" s="85">
        <f t="shared" si="8"/>
        <v>0</v>
      </c>
      <c r="Y29" s="173"/>
      <c r="Z29" s="170" t="s">
        <v>606</v>
      </c>
      <c r="AA29" s="170">
        <v>32.64</v>
      </c>
      <c r="AB29" s="170" t="str">
        <f t="shared" si="9"/>
        <v>零居</v>
      </c>
      <c r="AC29" s="171">
        <f t="shared" si="18"/>
        <v>10</v>
      </c>
      <c r="AD29" s="171">
        <f t="shared" si="20"/>
        <v>0</v>
      </c>
      <c r="AE29" s="171">
        <f t="shared" si="21"/>
        <v>0</v>
      </c>
      <c r="AF29" s="171">
        <f t="shared" si="22"/>
        <v>0</v>
      </c>
      <c r="AG29" s="171">
        <f t="shared" si="23"/>
        <v>0</v>
      </c>
      <c r="AH29" s="171">
        <f t="shared" si="24"/>
        <v>10</v>
      </c>
      <c r="AI29" s="171">
        <f t="shared" si="25"/>
        <v>0</v>
      </c>
      <c r="AJ29" s="171">
        <f t="shared" si="26"/>
        <v>0</v>
      </c>
      <c r="AN29" s="170"/>
      <c r="AO29" s="170"/>
      <c r="AP29" s="170"/>
      <c r="AQ29" s="170"/>
      <c r="AR29" s="170"/>
      <c r="AS29" s="170"/>
      <c r="AT29" s="170"/>
      <c r="AU29" s="170"/>
      <c r="AV29" s="170"/>
      <c r="AW29" s="170"/>
      <c r="AX29" s="170" t="s">
        <v>603</v>
      </c>
      <c r="AY29" s="170">
        <v>58.38</v>
      </c>
      <c r="AZ29" s="170" t="s">
        <v>597</v>
      </c>
      <c r="BA29" s="170">
        <f t="shared" si="28"/>
        <v>13</v>
      </c>
      <c r="BB29" s="174">
        <f t="shared" si="29"/>
        <v>2.4029574861367836E-2</v>
      </c>
    </row>
    <row r="30" spans="1:54">
      <c r="A30" s="57" t="s">
        <v>228</v>
      </c>
      <c r="B30" s="58">
        <v>2</v>
      </c>
      <c r="C30" s="59">
        <v>1</v>
      </c>
      <c r="D30" s="86" t="s">
        <v>268</v>
      </c>
      <c r="E30" s="86" t="s">
        <v>247</v>
      </c>
      <c r="F30" s="86" t="s">
        <v>91</v>
      </c>
      <c r="G30" s="76">
        <v>54.47</v>
      </c>
      <c r="H30" s="86" t="s">
        <v>248</v>
      </c>
      <c r="I30" s="87">
        <v>2</v>
      </c>
      <c r="J30" s="62">
        <v>30</v>
      </c>
      <c r="K30" s="88">
        <v>33.5</v>
      </c>
      <c r="L30" s="76" t="s">
        <v>233</v>
      </c>
      <c r="M30" s="54">
        <v>25</v>
      </c>
      <c r="N30" s="168">
        <f t="shared" si="2"/>
        <v>7.763401109057301E-2</v>
      </c>
      <c r="O30" s="71">
        <v>59.38</v>
      </c>
      <c r="P30" s="71">
        <f t="shared" si="27"/>
        <v>42</v>
      </c>
      <c r="Q30" s="71">
        <f t="shared" si="19"/>
        <v>0</v>
      </c>
      <c r="R30" s="71">
        <f t="shared" si="3"/>
        <v>0</v>
      </c>
      <c r="S30" s="71">
        <f t="shared" si="4"/>
        <v>0</v>
      </c>
      <c r="T30" s="71">
        <f t="shared" si="5"/>
        <v>0</v>
      </c>
      <c r="U30" s="71">
        <f t="shared" si="6"/>
        <v>42</v>
      </c>
      <c r="V30" s="71">
        <f t="shared" si="17"/>
        <v>0</v>
      </c>
      <c r="W30" s="71">
        <f t="shared" si="7"/>
        <v>0</v>
      </c>
      <c r="X30" s="71">
        <f t="shared" si="8"/>
        <v>0</v>
      </c>
      <c r="Y30" s="172"/>
      <c r="Z30" s="170" t="s">
        <v>606</v>
      </c>
      <c r="AA30" s="170">
        <v>32.75</v>
      </c>
      <c r="AB30" s="170" t="str">
        <f t="shared" si="9"/>
        <v>零居</v>
      </c>
      <c r="AC30" s="171">
        <f t="shared" si="18"/>
        <v>1</v>
      </c>
      <c r="AD30" s="171">
        <f t="shared" si="20"/>
        <v>0</v>
      </c>
      <c r="AE30" s="171">
        <f t="shared" si="21"/>
        <v>0</v>
      </c>
      <c r="AF30" s="171">
        <f t="shared" si="22"/>
        <v>0</v>
      </c>
      <c r="AG30" s="171">
        <f t="shared" si="23"/>
        <v>0</v>
      </c>
      <c r="AH30" s="171">
        <f t="shared" si="24"/>
        <v>0</v>
      </c>
      <c r="AI30" s="171">
        <f t="shared" si="25"/>
        <v>0</v>
      </c>
      <c r="AJ30" s="171">
        <f t="shared" si="26"/>
        <v>0</v>
      </c>
      <c r="AN30" s="170"/>
      <c r="AO30" s="170"/>
      <c r="AP30" s="170"/>
      <c r="AQ30" s="170"/>
      <c r="AR30" s="170"/>
      <c r="AS30" s="170"/>
      <c r="AT30" s="170"/>
      <c r="AU30" s="170"/>
      <c r="AV30" s="170"/>
      <c r="AW30" s="170"/>
      <c r="AX30" s="170" t="s">
        <v>603</v>
      </c>
      <c r="AY30" s="170">
        <v>58.41</v>
      </c>
      <c r="AZ30" s="170" t="s">
        <v>594</v>
      </c>
      <c r="BA30" s="170">
        <f t="shared" si="28"/>
        <v>13</v>
      </c>
      <c r="BB30" s="174">
        <f t="shared" si="29"/>
        <v>2.4029574861367836E-2</v>
      </c>
    </row>
    <row r="31" spans="1:54">
      <c r="A31" s="57" t="s">
        <v>228</v>
      </c>
      <c r="B31" s="89">
        <v>2</v>
      </c>
      <c r="C31" s="90">
        <v>1</v>
      </c>
      <c r="D31" s="91" t="s">
        <v>269</v>
      </c>
      <c r="E31" s="91" t="s">
        <v>247</v>
      </c>
      <c r="F31" s="91" t="s">
        <v>94</v>
      </c>
      <c r="G31" s="92">
        <v>54.47</v>
      </c>
      <c r="H31" s="91" t="s">
        <v>248</v>
      </c>
      <c r="I31" s="93">
        <v>2</v>
      </c>
      <c r="J31" s="94">
        <v>32</v>
      </c>
      <c r="K31" s="95">
        <v>38</v>
      </c>
      <c r="L31" s="92" t="s">
        <v>233</v>
      </c>
      <c r="M31" s="54">
        <v>26</v>
      </c>
      <c r="N31" s="168">
        <f t="shared" si="2"/>
        <v>7.3937153419593345E-3</v>
      </c>
      <c r="O31" s="71">
        <v>59.43</v>
      </c>
      <c r="P31" s="71">
        <f t="shared" si="27"/>
        <v>4</v>
      </c>
      <c r="Q31" s="71">
        <f t="shared" si="19"/>
        <v>0</v>
      </c>
      <c r="R31" s="71">
        <f t="shared" si="3"/>
        <v>0</v>
      </c>
      <c r="S31" s="71">
        <f t="shared" si="4"/>
        <v>0</v>
      </c>
      <c r="T31" s="71">
        <f t="shared" si="5"/>
        <v>0</v>
      </c>
      <c r="U31" s="71">
        <f t="shared" si="6"/>
        <v>4</v>
      </c>
      <c r="V31" s="71">
        <f t="shared" si="17"/>
        <v>0</v>
      </c>
      <c r="W31" s="71">
        <f t="shared" si="7"/>
        <v>0</v>
      </c>
      <c r="X31" s="71">
        <f t="shared" si="8"/>
        <v>0</v>
      </c>
      <c r="Y31" s="172"/>
      <c r="Z31" s="170" t="s">
        <v>606</v>
      </c>
      <c r="AA31" s="170">
        <v>32.82</v>
      </c>
      <c r="AB31" s="170" t="str">
        <f t="shared" si="9"/>
        <v>零居</v>
      </c>
      <c r="AC31" s="171">
        <f t="shared" si="18"/>
        <v>2</v>
      </c>
      <c r="AD31" s="171">
        <f t="shared" si="20"/>
        <v>0</v>
      </c>
      <c r="AE31" s="171">
        <f t="shared" si="21"/>
        <v>0</v>
      </c>
      <c r="AF31" s="171">
        <f t="shared" si="22"/>
        <v>0</v>
      </c>
      <c r="AG31" s="171">
        <f t="shared" si="23"/>
        <v>0</v>
      </c>
      <c r="AH31" s="171">
        <f t="shared" si="24"/>
        <v>0</v>
      </c>
      <c r="AI31" s="171">
        <f t="shared" si="25"/>
        <v>0</v>
      </c>
      <c r="AJ31" s="171">
        <f t="shared" si="26"/>
        <v>0</v>
      </c>
      <c r="AN31" s="170"/>
      <c r="AO31" s="170"/>
      <c r="AP31" s="170"/>
      <c r="AQ31" s="170"/>
      <c r="AR31" s="170"/>
      <c r="AS31" s="170"/>
      <c r="AT31" s="170"/>
      <c r="AU31" s="170"/>
      <c r="AV31" s="170"/>
      <c r="AW31" s="170"/>
      <c r="AX31" s="170" t="s">
        <v>603</v>
      </c>
      <c r="AY31" s="170">
        <v>58.41</v>
      </c>
      <c r="AZ31" s="170" t="s">
        <v>597</v>
      </c>
      <c r="BA31" s="170">
        <f t="shared" si="28"/>
        <v>13</v>
      </c>
      <c r="BB31" s="174">
        <f t="shared" si="29"/>
        <v>2.4029574861367836E-2</v>
      </c>
    </row>
    <row r="32" spans="1:54">
      <c r="A32" s="57" t="s">
        <v>228</v>
      </c>
      <c r="B32" s="65">
        <v>2</v>
      </c>
      <c r="C32" s="66">
        <v>1</v>
      </c>
      <c r="D32" s="96" t="s">
        <v>270</v>
      </c>
      <c r="E32" s="97" t="s">
        <v>235</v>
      </c>
      <c r="F32" s="97" t="s">
        <v>93</v>
      </c>
      <c r="G32" s="77">
        <v>58.19</v>
      </c>
      <c r="H32" s="97" t="s">
        <v>236</v>
      </c>
      <c r="I32" s="98">
        <v>2</v>
      </c>
      <c r="J32" s="69">
        <v>30</v>
      </c>
      <c r="K32" s="99">
        <v>33.5</v>
      </c>
      <c r="L32" s="76" t="s">
        <v>233</v>
      </c>
      <c r="M32" s="54">
        <v>27</v>
      </c>
      <c r="N32" s="168">
        <f t="shared" si="2"/>
        <v>1.8484288354898336E-3</v>
      </c>
      <c r="O32" s="71">
        <v>59.57</v>
      </c>
      <c r="P32" s="71">
        <f t="shared" si="27"/>
        <v>1</v>
      </c>
      <c r="Q32" s="71">
        <f t="shared" si="19"/>
        <v>1</v>
      </c>
      <c r="R32" s="71">
        <f t="shared" si="3"/>
        <v>0</v>
      </c>
      <c r="S32" s="71">
        <f t="shared" si="4"/>
        <v>0</v>
      </c>
      <c r="T32" s="71">
        <f t="shared" si="5"/>
        <v>0</v>
      </c>
      <c r="U32" s="71">
        <f t="shared" si="6"/>
        <v>0</v>
      </c>
      <c r="V32" s="71">
        <f t="shared" si="17"/>
        <v>0</v>
      </c>
      <c r="W32" s="71">
        <f t="shared" si="7"/>
        <v>0</v>
      </c>
      <c r="X32" s="71">
        <f t="shared" si="8"/>
        <v>0</v>
      </c>
      <c r="Y32" s="172"/>
      <c r="Z32" s="170" t="s">
        <v>606</v>
      </c>
      <c r="AA32" s="170">
        <v>32.85</v>
      </c>
      <c r="AB32" s="170" t="str">
        <f t="shared" si="9"/>
        <v>零居</v>
      </c>
      <c r="AC32" s="171">
        <f t="shared" si="18"/>
        <v>9</v>
      </c>
      <c r="AD32" s="171">
        <f t="shared" si="20"/>
        <v>0</v>
      </c>
      <c r="AE32" s="171">
        <f t="shared" si="21"/>
        <v>0</v>
      </c>
      <c r="AF32" s="171">
        <f t="shared" si="22"/>
        <v>0</v>
      </c>
      <c r="AG32" s="171">
        <f t="shared" si="23"/>
        <v>0</v>
      </c>
      <c r="AH32" s="171">
        <f t="shared" si="24"/>
        <v>9</v>
      </c>
      <c r="AI32" s="171">
        <f t="shared" si="25"/>
        <v>0</v>
      </c>
      <c r="AJ32" s="171">
        <f t="shared" si="26"/>
        <v>0</v>
      </c>
      <c r="AN32" s="170"/>
      <c r="AO32" s="170"/>
      <c r="AP32" s="170"/>
      <c r="AQ32" s="170"/>
      <c r="AR32" s="170"/>
      <c r="AS32" s="170"/>
      <c r="AT32" s="170"/>
      <c r="AU32" s="170"/>
      <c r="AV32" s="170"/>
      <c r="AW32" s="170"/>
      <c r="AX32" s="170" t="s">
        <v>603</v>
      </c>
      <c r="AY32" s="170">
        <v>59.57</v>
      </c>
      <c r="AZ32" s="170" t="s">
        <v>594</v>
      </c>
      <c r="BA32" s="170">
        <f t="shared" si="28"/>
        <v>1</v>
      </c>
      <c r="BB32" s="174">
        <f t="shared" si="29"/>
        <v>1.8484288354898336E-3</v>
      </c>
    </row>
    <row r="33" spans="1:54">
      <c r="A33" s="57" t="s">
        <v>228</v>
      </c>
      <c r="B33" s="58">
        <v>2</v>
      </c>
      <c r="C33" s="59">
        <v>1</v>
      </c>
      <c r="D33" s="86" t="s">
        <v>271</v>
      </c>
      <c r="E33" s="86" t="s">
        <v>252</v>
      </c>
      <c r="F33" s="86" t="s">
        <v>93</v>
      </c>
      <c r="G33" s="76">
        <v>54.43</v>
      </c>
      <c r="H33" s="86" t="s">
        <v>248</v>
      </c>
      <c r="I33" s="87">
        <v>1</v>
      </c>
      <c r="J33" s="62">
        <v>30</v>
      </c>
      <c r="K33" s="88">
        <v>33.5</v>
      </c>
      <c r="L33" s="76" t="s">
        <v>233</v>
      </c>
      <c r="M33" s="54">
        <v>28</v>
      </c>
      <c r="N33" s="168">
        <f t="shared" si="2"/>
        <v>9.242144177449169E-3</v>
      </c>
      <c r="O33" s="71">
        <v>59.63</v>
      </c>
      <c r="P33" s="71">
        <f t="shared" si="27"/>
        <v>5</v>
      </c>
      <c r="Q33" s="71">
        <f t="shared" si="19"/>
        <v>2</v>
      </c>
      <c r="R33" s="71">
        <f t="shared" si="3"/>
        <v>0</v>
      </c>
      <c r="S33" s="71">
        <f t="shared" si="4"/>
        <v>0</v>
      </c>
      <c r="T33" s="71">
        <f t="shared" si="5"/>
        <v>0</v>
      </c>
      <c r="U33" s="71">
        <f t="shared" si="6"/>
        <v>0</v>
      </c>
      <c r="V33" s="71">
        <f t="shared" si="17"/>
        <v>3</v>
      </c>
      <c r="W33" s="71">
        <f t="shared" si="7"/>
        <v>0</v>
      </c>
      <c r="X33" s="71">
        <f t="shared" si="8"/>
        <v>0</v>
      </c>
      <c r="Y33" s="172"/>
      <c r="Z33" s="170" t="s">
        <v>606</v>
      </c>
      <c r="AA33" s="170">
        <v>33.159999999999997</v>
      </c>
      <c r="AB33" s="170" t="str">
        <f t="shared" si="9"/>
        <v>零居</v>
      </c>
      <c r="AC33" s="171">
        <f t="shared" si="18"/>
        <v>0</v>
      </c>
      <c r="AD33" s="171">
        <f t="shared" si="20"/>
        <v>0</v>
      </c>
      <c r="AE33" s="171">
        <f t="shared" si="21"/>
        <v>0</v>
      </c>
      <c r="AF33" s="171">
        <f t="shared" si="22"/>
        <v>0</v>
      </c>
      <c r="AG33" s="171">
        <f t="shared" si="23"/>
        <v>0</v>
      </c>
      <c r="AH33" s="171">
        <f t="shared" si="24"/>
        <v>0</v>
      </c>
      <c r="AI33" s="171">
        <f t="shared" si="25"/>
        <v>1</v>
      </c>
      <c r="AJ33" s="171">
        <f t="shared" si="26"/>
        <v>0</v>
      </c>
      <c r="AN33" s="170"/>
      <c r="AO33" s="170"/>
      <c r="AP33" s="170"/>
      <c r="AQ33" s="170"/>
      <c r="AR33" s="170"/>
      <c r="AS33" s="170"/>
      <c r="AT33" s="170"/>
      <c r="AU33" s="170"/>
      <c r="AV33" s="170"/>
      <c r="AW33" s="170"/>
      <c r="AX33" s="170" t="s">
        <v>603</v>
      </c>
      <c r="AY33" s="170">
        <v>59.63</v>
      </c>
      <c r="AZ33" s="170" t="s">
        <v>594</v>
      </c>
      <c r="BA33" s="170">
        <f t="shared" si="28"/>
        <v>2</v>
      </c>
      <c r="BB33" s="174">
        <f t="shared" si="29"/>
        <v>3.6968576709796672E-3</v>
      </c>
    </row>
    <row r="34" spans="1:54">
      <c r="A34" s="57" t="s">
        <v>228</v>
      </c>
      <c r="B34" s="65">
        <v>2</v>
      </c>
      <c r="C34" s="66">
        <v>1</v>
      </c>
      <c r="D34" s="100" t="s">
        <v>272</v>
      </c>
      <c r="E34" s="100" t="s">
        <v>235</v>
      </c>
      <c r="F34" s="100" t="s">
        <v>93</v>
      </c>
      <c r="G34" s="101">
        <v>59.63</v>
      </c>
      <c r="H34" s="100" t="s">
        <v>236</v>
      </c>
      <c r="I34" s="102">
        <v>2</v>
      </c>
      <c r="J34" s="103">
        <v>30</v>
      </c>
      <c r="K34" s="104">
        <v>33.5</v>
      </c>
      <c r="L34" s="105" t="s">
        <v>250</v>
      </c>
      <c r="M34" s="54">
        <v>29</v>
      </c>
      <c r="N34" s="168">
        <f t="shared" si="2"/>
        <v>1.8484288354898336E-3</v>
      </c>
      <c r="O34" s="71">
        <v>59.69</v>
      </c>
      <c r="P34" s="71">
        <f t="shared" si="27"/>
        <v>1</v>
      </c>
      <c r="Q34" s="71">
        <f t="shared" si="19"/>
        <v>1</v>
      </c>
      <c r="R34" s="71">
        <f t="shared" si="3"/>
        <v>0</v>
      </c>
      <c r="S34" s="71">
        <f t="shared" si="4"/>
        <v>0</v>
      </c>
      <c r="T34" s="71">
        <f t="shared" si="5"/>
        <v>0</v>
      </c>
      <c r="U34" s="71">
        <f t="shared" si="6"/>
        <v>0</v>
      </c>
      <c r="V34" s="71">
        <f t="shared" si="17"/>
        <v>0</v>
      </c>
      <c r="W34" s="71">
        <f t="shared" si="7"/>
        <v>0</v>
      </c>
      <c r="X34" s="71">
        <f t="shared" si="8"/>
        <v>0</v>
      </c>
      <c r="Y34" s="172"/>
      <c r="Z34" s="170" t="s">
        <v>606</v>
      </c>
      <c r="AA34" s="170">
        <v>33.18</v>
      </c>
      <c r="AB34" s="170" t="str">
        <f t="shared" si="9"/>
        <v>零居</v>
      </c>
      <c r="AC34" s="171">
        <f t="shared" si="18"/>
        <v>0</v>
      </c>
      <c r="AD34" s="171">
        <f t="shared" si="20"/>
        <v>1</v>
      </c>
      <c r="AE34" s="171">
        <f t="shared" si="21"/>
        <v>0</v>
      </c>
      <c r="AF34" s="171">
        <f t="shared" si="22"/>
        <v>0</v>
      </c>
      <c r="AG34" s="171">
        <f t="shared" si="23"/>
        <v>0</v>
      </c>
      <c r="AH34" s="171">
        <f t="shared" si="24"/>
        <v>0</v>
      </c>
      <c r="AI34" s="171">
        <f t="shared" si="25"/>
        <v>0</v>
      </c>
      <c r="AJ34" s="171">
        <f t="shared" si="26"/>
        <v>0</v>
      </c>
      <c r="AN34" s="170"/>
      <c r="AO34" s="170"/>
      <c r="AP34" s="170"/>
      <c r="AQ34" s="170"/>
      <c r="AR34" s="170"/>
      <c r="AS34" s="170"/>
      <c r="AT34" s="170"/>
      <c r="AU34" s="170"/>
      <c r="AV34" s="170"/>
      <c r="AW34" s="170"/>
      <c r="AX34" s="170" t="s">
        <v>603</v>
      </c>
      <c r="AY34" s="170">
        <f>AY33</f>
        <v>59.63</v>
      </c>
      <c r="AZ34" s="170" t="s">
        <v>597</v>
      </c>
      <c r="BA34" s="170">
        <f t="shared" si="28"/>
        <v>3</v>
      </c>
      <c r="BB34" s="174">
        <f t="shared" si="29"/>
        <v>5.5452865064695009E-3</v>
      </c>
    </row>
    <row r="35" spans="1:54">
      <c r="A35" s="57" t="s">
        <v>228</v>
      </c>
      <c r="B35" s="65">
        <v>2</v>
      </c>
      <c r="C35" s="66">
        <v>1</v>
      </c>
      <c r="D35" s="60" t="s">
        <v>273</v>
      </c>
      <c r="E35" s="65" t="s">
        <v>235</v>
      </c>
      <c r="F35" s="65" t="s">
        <v>93</v>
      </c>
      <c r="G35" s="67">
        <v>57.97</v>
      </c>
      <c r="H35" s="65" t="s">
        <v>236</v>
      </c>
      <c r="I35" s="68">
        <v>2</v>
      </c>
      <c r="J35" s="69">
        <v>30</v>
      </c>
      <c r="K35" s="70">
        <v>33.5</v>
      </c>
      <c r="L35" s="72" t="s">
        <v>233</v>
      </c>
      <c r="M35" s="54">
        <v>30</v>
      </c>
      <c r="N35" s="168">
        <f t="shared" si="2"/>
        <v>5.1756007393715345E-2</v>
      </c>
      <c r="O35" s="71">
        <v>59.71</v>
      </c>
      <c r="P35" s="71">
        <f t="shared" si="27"/>
        <v>28</v>
      </c>
      <c r="Q35" s="71">
        <f t="shared" si="19"/>
        <v>0</v>
      </c>
      <c r="R35" s="71">
        <f t="shared" si="3"/>
        <v>0</v>
      </c>
      <c r="S35" s="71">
        <f t="shared" si="4"/>
        <v>0</v>
      </c>
      <c r="T35" s="71">
        <f t="shared" si="5"/>
        <v>0</v>
      </c>
      <c r="U35" s="71">
        <f t="shared" si="6"/>
        <v>28</v>
      </c>
      <c r="V35" s="71">
        <f t="shared" si="17"/>
        <v>0</v>
      </c>
      <c r="W35" s="71">
        <f t="shared" si="7"/>
        <v>0</v>
      </c>
      <c r="X35" s="71">
        <f t="shared" si="8"/>
        <v>0</v>
      </c>
      <c r="Y35" s="172"/>
      <c r="Z35" s="170" t="s">
        <v>607</v>
      </c>
      <c r="AA35" s="170">
        <v>31.36</v>
      </c>
      <c r="AB35" s="170" t="str">
        <f t="shared" si="9"/>
        <v>零居</v>
      </c>
      <c r="AC35" s="171">
        <f t="shared" si="18"/>
        <v>2</v>
      </c>
      <c r="AD35" s="171">
        <f t="shared" si="20"/>
        <v>0</v>
      </c>
      <c r="AE35" s="171">
        <f t="shared" si="21"/>
        <v>0</v>
      </c>
      <c r="AF35" s="171">
        <f t="shared" si="22"/>
        <v>0</v>
      </c>
      <c r="AG35" s="171">
        <f t="shared" si="23"/>
        <v>0</v>
      </c>
      <c r="AH35" s="171">
        <f t="shared" si="24"/>
        <v>0</v>
      </c>
      <c r="AI35" s="171">
        <f t="shared" si="25"/>
        <v>0</v>
      </c>
      <c r="AJ35" s="171">
        <f t="shared" si="26"/>
        <v>0</v>
      </c>
      <c r="AN35" s="170"/>
      <c r="AO35" s="170"/>
      <c r="AP35" s="170"/>
      <c r="AQ35" s="170"/>
      <c r="AR35" s="170"/>
      <c r="AS35" s="170"/>
      <c r="AT35" s="170"/>
      <c r="AU35" s="170"/>
      <c r="AV35" s="170"/>
      <c r="AW35" s="170"/>
      <c r="AX35" s="170" t="s">
        <v>603</v>
      </c>
      <c r="AY35" s="170">
        <v>59.69</v>
      </c>
      <c r="AZ35" s="170" t="s">
        <v>594</v>
      </c>
      <c r="BA35" s="170">
        <f t="shared" si="28"/>
        <v>1</v>
      </c>
      <c r="BB35" s="174">
        <f t="shared" si="29"/>
        <v>1.8484288354898336E-3</v>
      </c>
    </row>
    <row r="36" spans="1:54">
      <c r="A36" s="57" t="s">
        <v>228</v>
      </c>
      <c r="B36" s="65">
        <v>2</v>
      </c>
      <c r="C36" s="66">
        <v>1</v>
      </c>
      <c r="D36" s="58" t="s">
        <v>274</v>
      </c>
      <c r="E36" s="65" t="s">
        <v>235</v>
      </c>
      <c r="F36" s="65" t="s">
        <v>93</v>
      </c>
      <c r="G36" s="67">
        <v>58.1</v>
      </c>
      <c r="H36" s="65" t="s">
        <v>236</v>
      </c>
      <c r="I36" s="68">
        <v>2</v>
      </c>
      <c r="J36" s="62">
        <v>32</v>
      </c>
      <c r="K36" s="83">
        <v>33.5</v>
      </c>
      <c r="L36" s="106" t="s">
        <v>233</v>
      </c>
      <c r="M36" s="54">
        <v>31</v>
      </c>
      <c r="N36" s="168">
        <f t="shared" si="2"/>
        <v>9.242144177449169E-3</v>
      </c>
      <c r="O36" s="71">
        <v>59.76</v>
      </c>
      <c r="P36" s="71">
        <f t="shared" si="27"/>
        <v>5</v>
      </c>
      <c r="Q36" s="71">
        <f t="shared" si="19"/>
        <v>2</v>
      </c>
      <c r="R36" s="71">
        <f t="shared" si="3"/>
        <v>0</v>
      </c>
      <c r="S36" s="71">
        <f t="shared" si="4"/>
        <v>0</v>
      </c>
      <c r="T36" s="71">
        <f t="shared" si="5"/>
        <v>0</v>
      </c>
      <c r="U36" s="71">
        <f t="shared" si="6"/>
        <v>0</v>
      </c>
      <c r="V36" s="71">
        <f t="shared" si="17"/>
        <v>3</v>
      </c>
      <c r="W36" s="71">
        <f t="shared" si="7"/>
        <v>0</v>
      </c>
      <c r="X36" s="71">
        <f t="shared" si="8"/>
        <v>0</v>
      </c>
      <c r="Y36" s="172"/>
      <c r="Z36" s="170" t="s">
        <v>608</v>
      </c>
      <c r="AA36" s="170">
        <v>59.09</v>
      </c>
      <c r="AB36" s="170" t="str">
        <f t="shared" si="9"/>
        <v>二居</v>
      </c>
      <c r="AC36" s="171">
        <f t="shared" si="18"/>
        <v>0</v>
      </c>
      <c r="AD36" s="171">
        <f t="shared" si="20"/>
        <v>0</v>
      </c>
      <c r="AE36" s="171">
        <f t="shared" si="21"/>
        <v>0</v>
      </c>
      <c r="AF36" s="171">
        <f t="shared" si="22"/>
        <v>0</v>
      </c>
      <c r="AG36" s="171">
        <f t="shared" si="23"/>
        <v>8</v>
      </c>
      <c r="AH36" s="171">
        <f t="shared" si="24"/>
        <v>0</v>
      </c>
      <c r="AI36" s="171">
        <f t="shared" si="25"/>
        <v>0</v>
      </c>
      <c r="AJ36" s="171">
        <f t="shared" si="26"/>
        <v>0</v>
      </c>
      <c r="AN36" s="170"/>
      <c r="AO36" s="170"/>
      <c r="AP36" s="170"/>
      <c r="AQ36" s="170"/>
      <c r="AR36" s="170"/>
      <c r="AS36" s="170"/>
      <c r="AT36" s="170"/>
      <c r="AU36" s="170"/>
      <c r="AV36" s="170"/>
      <c r="AW36" s="170"/>
      <c r="AX36" s="170" t="s">
        <v>603</v>
      </c>
      <c r="AY36" s="170">
        <v>59.76</v>
      </c>
      <c r="AZ36" s="170" t="s">
        <v>594</v>
      </c>
      <c r="BA36" s="170">
        <f t="shared" si="28"/>
        <v>2</v>
      </c>
      <c r="BB36" s="174">
        <f t="shared" si="29"/>
        <v>3.6968576709796672E-3</v>
      </c>
    </row>
    <row r="37" spans="1:54">
      <c r="A37" s="57" t="s">
        <v>228</v>
      </c>
      <c r="B37" s="65">
        <v>2</v>
      </c>
      <c r="C37" s="66">
        <v>1</v>
      </c>
      <c r="D37" s="65" t="s">
        <v>275</v>
      </c>
      <c r="E37" s="65" t="s">
        <v>235</v>
      </c>
      <c r="F37" s="65" t="s">
        <v>93</v>
      </c>
      <c r="G37" s="67">
        <v>59.76</v>
      </c>
      <c r="H37" s="65" t="s">
        <v>236</v>
      </c>
      <c r="I37" s="68">
        <v>2</v>
      </c>
      <c r="J37" s="69">
        <v>30</v>
      </c>
      <c r="K37" s="99">
        <v>33.5</v>
      </c>
      <c r="L37" s="77" t="s">
        <v>233</v>
      </c>
      <c r="M37" s="54">
        <v>32</v>
      </c>
      <c r="N37" s="168">
        <f t="shared" si="2"/>
        <v>5.5452865064695009E-3</v>
      </c>
      <c r="O37" s="71">
        <v>59.8</v>
      </c>
      <c r="P37" s="71">
        <f t="shared" si="27"/>
        <v>3</v>
      </c>
      <c r="Q37" s="71">
        <f t="shared" si="19"/>
        <v>3</v>
      </c>
      <c r="R37" s="71">
        <f t="shared" si="3"/>
        <v>0</v>
      </c>
      <c r="S37" s="71">
        <f t="shared" si="4"/>
        <v>0</v>
      </c>
      <c r="T37" s="71">
        <f t="shared" si="5"/>
        <v>0</v>
      </c>
      <c r="U37" s="71">
        <f t="shared" si="6"/>
        <v>0</v>
      </c>
      <c r="V37" s="71">
        <f t="shared" si="17"/>
        <v>0</v>
      </c>
      <c r="W37" s="71">
        <f t="shared" si="7"/>
        <v>0</v>
      </c>
      <c r="X37" s="71">
        <f t="shared" si="8"/>
        <v>0</v>
      </c>
      <c r="Y37" s="172"/>
      <c r="Z37" s="170" t="s">
        <v>608</v>
      </c>
      <c r="AA37" s="170">
        <v>59.16</v>
      </c>
      <c r="AB37" s="170" t="str">
        <f t="shared" si="9"/>
        <v>二居</v>
      </c>
      <c r="AC37" s="171">
        <f t="shared" si="18"/>
        <v>0</v>
      </c>
      <c r="AD37" s="171">
        <f t="shared" si="20"/>
        <v>0</v>
      </c>
      <c r="AE37" s="171">
        <f t="shared" si="21"/>
        <v>0</v>
      </c>
      <c r="AF37" s="171">
        <f t="shared" si="22"/>
        <v>0</v>
      </c>
      <c r="AG37" s="171">
        <f t="shared" si="23"/>
        <v>14</v>
      </c>
      <c r="AH37" s="171">
        <f t="shared" si="24"/>
        <v>0</v>
      </c>
      <c r="AI37" s="171">
        <f t="shared" si="25"/>
        <v>0</v>
      </c>
      <c r="AJ37" s="171">
        <f t="shared" si="26"/>
        <v>0</v>
      </c>
      <c r="AN37" s="170"/>
      <c r="AO37" s="170"/>
      <c r="AP37" s="170"/>
      <c r="AQ37" s="170"/>
      <c r="AR37" s="170"/>
      <c r="AS37" s="170"/>
      <c r="AT37" s="170"/>
      <c r="AU37" s="170"/>
      <c r="AV37" s="170"/>
      <c r="AW37" s="170"/>
      <c r="AX37" s="170" t="s">
        <v>603</v>
      </c>
      <c r="AY37" s="170">
        <f>AY36</f>
        <v>59.76</v>
      </c>
      <c r="AZ37" s="170" t="s">
        <v>597</v>
      </c>
      <c r="BA37" s="170">
        <f t="shared" si="28"/>
        <v>3</v>
      </c>
      <c r="BB37" s="174">
        <f t="shared" si="29"/>
        <v>5.5452865064695009E-3</v>
      </c>
    </row>
    <row r="38" spans="1:54">
      <c r="A38" s="57" t="s">
        <v>228</v>
      </c>
      <c r="B38" s="58">
        <v>2</v>
      </c>
      <c r="C38" s="59">
        <v>1</v>
      </c>
      <c r="D38" s="58" t="s">
        <v>276</v>
      </c>
      <c r="E38" s="58" t="s">
        <v>252</v>
      </c>
      <c r="F38" s="58" t="s">
        <v>93</v>
      </c>
      <c r="G38" s="57">
        <v>54.43</v>
      </c>
      <c r="H38" s="58" t="s">
        <v>248</v>
      </c>
      <c r="I38" s="61">
        <v>1</v>
      </c>
      <c r="J38" s="62">
        <v>30</v>
      </c>
      <c r="K38" s="88">
        <v>33.5</v>
      </c>
      <c r="L38" s="76" t="s">
        <v>233</v>
      </c>
      <c r="M38" s="54">
        <v>33</v>
      </c>
      <c r="N38" s="168">
        <f t="shared" si="2"/>
        <v>4.8059149722735672E-2</v>
      </c>
      <c r="O38" s="71">
        <v>59.96</v>
      </c>
      <c r="P38" s="71">
        <f t="shared" si="27"/>
        <v>26</v>
      </c>
      <c r="Q38" s="71">
        <f t="shared" si="19"/>
        <v>13</v>
      </c>
      <c r="R38" s="71">
        <f t="shared" si="3"/>
        <v>0</v>
      </c>
      <c r="S38" s="71">
        <f t="shared" si="4"/>
        <v>0</v>
      </c>
      <c r="T38" s="71">
        <f t="shared" si="5"/>
        <v>0</v>
      </c>
      <c r="U38" s="71">
        <f t="shared" si="6"/>
        <v>0</v>
      </c>
      <c r="V38" s="71">
        <f t="shared" si="17"/>
        <v>13</v>
      </c>
      <c r="W38" s="71">
        <f t="shared" si="7"/>
        <v>0</v>
      </c>
      <c r="X38" s="71">
        <f t="shared" si="8"/>
        <v>0</v>
      </c>
      <c r="Y38" s="172"/>
      <c r="Z38" s="170" t="s">
        <v>608</v>
      </c>
      <c r="AA38" s="170">
        <v>59.38</v>
      </c>
      <c r="AB38" s="170" t="str">
        <f t="shared" si="9"/>
        <v>二居</v>
      </c>
      <c r="AC38" s="171">
        <f t="shared" si="18"/>
        <v>0</v>
      </c>
      <c r="AD38" s="171">
        <f t="shared" si="20"/>
        <v>0</v>
      </c>
      <c r="AE38" s="171">
        <f t="shared" si="21"/>
        <v>0</v>
      </c>
      <c r="AF38" s="171">
        <f t="shared" si="22"/>
        <v>0</v>
      </c>
      <c r="AG38" s="171">
        <f t="shared" si="23"/>
        <v>42</v>
      </c>
      <c r="AH38" s="171">
        <f t="shared" si="24"/>
        <v>0</v>
      </c>
      <c r="AI38" s="171">
        <f t="shared" si="25"/>
        <v>0</v>
      </c>
      <c r="AJ38" s="171">
        <f t="shared" si="26"/>
        <v>0</v>
      </c>
      <c r="AN38" s="170"/>
      <c r="AO38" s="170"/>
      <c r="AP38" s="170"/>
      <c r="AQ38" s="170"/>
      <c r="AR38" s="170"/>
      <c r="AS38" s="170"/>
      <c r="AT38" s="170"/>
      <c r="AU38" s="170"/>
      <c r="AV38" s="170"/>
      <c r="AW38" s="170"/>
      <c r="AX38" s="170" t="s">
        <v>603</v>
      </c>
      <c r="AY38" s="170">
        <v>59.8</v>
      </c>
      <c r="AZ38" s="170" t="s">
        <v>594</v>
      </c>
      <c r="BA38" s="170">
        <f t="shared" si="28"/>
        <v>3</v>
      </c>
      <c r="BB38" s="174">
        <f t="shared" si="29"/>
        <v>5.5452865064695009E-3</v>
      </c>
    </row>
    <row r="39" spans="1:54">
      <c r="A39" s="57" t="s">
        <v>228</v>
      </c>
      <c r="B39" s="65">
        <v>2</v>
      </c>
      <c r="C39" s="66">
        <v>1</v>
      </c>
      <c r="D39" s="60" t="s">
        <v>277</v>
      </c>
      <c r="E39" s="65" t="s">
        <v>235</v>
      </c>
      <c r="F39" s="65" t="s">
        <v>93</v>
      </c>
      <c r="G39" s="67">
        <v>60</v>
      </c>
      <c r="H39" s="65" t="s">
        <v>236</v>
      </c>
      <c r="I39" s="68">
        <v>2</v>
      </c>
      <c r="J39" s="62">
        <v>32</v>
      </c>
      <c r="K39" s="99">
        <v>33.5</v>
      </c>
      <c r="L39" s="76" t="s">
        <v>233</v>
      </c>
      <c r="M39" s="54">
        <v>34</v>
      </c>
      <c r="N39" s="168">
        <f t="shared" si="2"/>
        <v>5.5452865064695009E-3</v>
      </c>
      <c r="O39" s="71">
        <v>60</v>
      </c>
      <c r="P39" s="71">
        <f t="shared" si="27"/>
        <v>3</v>
      </c>
      <c r="Q39" s="71">
        <f t="shared" si="19"/>
        <v>0</v>
      </c>
      <c r="R39" s="71">
        <f t="shared" si="3"/>
        <v>0</v>
      </c>
      <c r="S39" s="71">
        <f t="shared" si="4"/>
        <v>0</v>
      </c>
      <c r="T39" s="71">
        <f t="shared" si="5"/>
        <v>0</v>
      </c>
      <c r="U39" s="71">
        <f t="shared" si="6"/>
        <v>0</v>
      </c>
      <c r="V39" s="71">
        <f t="shared" si="17"/>
        <v>3</v>
      </c>
      <c r="W39" s="71">
        <f t="shared" si="7"/>
        <v>0</v>
      </c>
      <c r="X39" s="71">
        <f t="shared" si="8"/>
        <v>0</v>
      </c>
      <c r="Y39" s="172"/>
      <c r="Z39" s="170" t="s">
        <v>608</v>
      </c>
      <c r="AA39" s="170">
        <v>59.43</v>
      </c>
      <c r="AB39" s="170" t="str">
        <f t="shared" si="9"/>
        <v>二居</v>
      </c>
      <c r="AC39" s="171">
        <f t="shared" si="18"/>
        <v>0</v>
      </c>
      <c r="AD39" s="171">
        <f t="shared" si="20"/>
        <v>0</v>
      </c>
      <c r="AE39" s="171">
        <f t="shared" si="21"/>
        <v>0</v>
      </c>
      <c r="AF39" s="171">
        <f t="shared" si="22"/>
        <v>0</v>
      </c>
      <c r="AG39" s="171">
        <f t="shared" si="23"/>
        <v>4</v>
      </c>
      <c r="AH39" s="171">
        <f t="shared" si="24"/>
        <v>0</v>
      </c>
      <c r="AI39" s="171">
        <f t="shared" si="25"/>
        <v>0</v>
      </c>
      <c r="AJ39" s="171">
        <f t="shared" si="26"/>
        <v>0</v>
      </c>
      <c r="AN39" s="170"/>
      <c r="AO39" s="170"/>
      <c r="AP39" s="170"/>
      <c r="AQ39" s="170"/>
      <c r="AR39" s="170"/>
      <c r="AS39" s="170"/>
      <c r="AT39" s="170"/>
      <c r="AU39" s="170"/>
      <c r="AV39" s="170"/>
      <c r="AW39" s="170"/>
      <c r="AX39" s="170" t="s">
        <v>603</v>
      </c>
      <c r="AY39" s="170">
        <v>59.96</v>
      </c>
      <c r="AZ39" s="170" t="s">
        <v>594</v>
      </c>
      <c r="BA39" s="170">
        <f t="shared" si="28"/>
        <v>13</v>
      </c>
      <c r="BB39" s="174">
        <f t="shared" si="29"/>
        <v>2.4029574861367836E-2</v>
      </c>
    </row>
    <row r="40" spans="1:54">
      <c r="A40" s="57" t="s">
        <v>228</v>
      </c>
      <c r="B40" s="58">
        <v>2</v>
      </c>
      <c r="C40" s="59">
        <v>1</v>
      </c>
      <c r="D40" s="58" t="s">
        <v>278</v>
      </c>
      <c r="E40" s="58" t="s">
        <v>231</v>
      </c>
      <c r="F40" s="58" t="s">
        <v>160</v>
      </c>
      <c r="G40" s="57">
        <v>32.82</v>
      </c>
      <c r="H40" s="58" t="s">
        <v>232</v>
      </c>
      <c r="I40" s="61">
        <v>0</v>
      </c>
      <c r="J40" s="62">
        <v>28</v>
      </c>
      <c r="K40" s="88">
        <v>33.5</v>
      </c>
      <c r="L40" s="76" t="s">
        <v>233</v>
      </c>
      <c r="M40" s="54">
        <v>35</v>
      </c>
      <c r="N40" s="168">
        <f t="shared" si="2"/>
        <v>3.6968576709796676E-2</v>
      </c>
      <c r="O40" s="71">
        <v>60.09</v>
      </c>
      <c r="P40" s="71">
        <f t="shared" si="27"/>
        <v>20</v>
      </c>
      <c r="Q40" s="71">
        <f t="shared" si="19"/>
        <v>10</v>
      </c>
      <c r="R40" s="71">
        <f t="shared" si="3"/>
        <v>0</v>
      </c>
      <c r="S40" s="71">
        <f t="shared" si="4"/>
        <v>0</v>
      </c>
      <c r="T40" s="71">
        <f t="shared" si="5"/>
        <v>0</v>
      </c>
      <c r="U40" s="71">
        <f t="shared" si="6"/>
        <v>0</v>
      </c>
      <c r="V40" s="71">
        <f t="shared" si="17"/>
        <v>10</v>
      </c>
      <c r="W40" s="71">
        <f t="shared" si="7"/>
        <v>0</v>
      </c>
      <c r="X40" s="71">
        <f t="shared" si="8"/>
        <v>0</v>
      </c>
      <c r="Y40" s="172"/>
      <c r="Z40" s="170" t="s">
        <v>608</v>
      </c>
      <c r="AA40" s="170">
        <v>59.71</v>
      </c>
      <c r="AB40" s="170" t="str">
        <f t="shared" si="9"/>
        <v>二居</v>
      </c>
      <c r="AC40" s="171">
        <f t="shared" si="18"/>
        <v>0</v>
      </c>
      <c r="AD40" s="171">
        <f t="shared" si="20"/>
        <v>0</v>
      </c>
      <c r="AE40" s="171">
        <f t="shared" si="21"/>
        <v>0</v>
      </c>
      <c r="AF40" s="171">
        <f t="shared" si="22"/>
        <v>0</v>
      </c>
      <c r="AG40" s="171">
        <f t="shared" si="23"/>
        <v>28</v>
      </c>
      <c r="AH40" s="171">
        <f t="shared" si="24"/>
        <v>0</v>
      </c>
      <c r="AI40" s="171">
        <f t="shared" si="25"/>
        <v>0</v>
      </c>
      <c r="AJ40" s="171">
        <f t="shared" si="26"/>
        <v>0</v>
      </c>
      <c r="AN40" s="170"/>
      <c r="AO40" s="170"/>
      <c r="AP40" s="170"/>
      <c r="AQ40" s="170"/>
      <c r="AR40" s="170"/>
      <c r="AS40" s="170"/>
      <c r="AT40" s="170"/>
      <c r="AU40" s="170"/>
      <c r="AV40" s="170"/>
      <c r="AW40" s="170"/>
      <c r="AX40" s="170" t="s">
        <v>603</v>
      </c>
      <c r="AY40" s="170">
        <f>AY39</f>
        <v>59.96</v>
      </c>
      <c r="AZ40" s="170" t="s">
        <v>597</v>
      </c>
      <c r="BA40" s="170">
        <f t="shared" si="28"/>
        <v>13</v>
      </c>
      <c r="BB40" s="174">
        <f t="shared" si="29"/>
        <v>2.4029574861367836E-2</v>
      </c>
    </row>
    <row r="41" spans="1:54">
      <c r="A41" s="57" t="s">
        <v>228</v>
      </c>
      <c r="B41" s="65">
        <v>2</v>
      </c>
      <c r="C41" s="66">
        <v>1</v>
      </c>
      <c r="D41" s="65" t="s">
        <v>279</v>
      </c>
      <c r="E41" s="65" t="s">
        <v>235</v>
      </c>
      <c r="F41" s="65" t="s">
        <v>160</v>
      </c>
      <c r="G41" s="67">
        <v>59.8</v>
      </c>
      <c r="H41" s="65" t="s">
        <v>236</v>
      </c>
      <c r="I41" s="68">
        <v>2</v>
      </c>
      <c r="J41" s="69">
        <v>30</v>
      </c>
      <c r="K41" s="99">
        <v>33.5</v>
      </c>
      <c r="L41" s="77" t="s">
        <v>233</v>
      </c>
      <c r="M41" s="54">
        <v>36</v>
      </c>
      <c r="N41" s="168">
        <f t="shared" si="2"/>
        <v>4.8059149722735672E-2</v>
      </c>
      <c r="O41" s="71">
        <v>60.13</v>
      </c>
      <c r="P41" s="71">
        <f t="shared" si="27"/>
        <v>26</v>
      </c>
      <c r="Q41" s="71">
        <f>COUNTIFS($F$2:$F$542,$Q$5,$G$2:$G$542,O41)</f>
        <v>13</v>
      </c>
      <c r="R41" s="71">
        <f>COUNTIFS($F$2:$F$542,$R$5,$G$2:$G$542,O41)</f>
        <v>0</v>
      </c>
      <c r="S41" s="71">
        <f t="shared" si="4"/>
        <v>0</v>
      </c>
      <c r="T41" s="71">
        <f t="shared" si="5"/>
        <v>0</v>
      </c>
      <c r="U41" s="71">
        <f t="shared" si="6"/>
        <v>0</v>
      </c>
      <c r="V41" s="71">
        <f t="shared" si="17"/>
        <v>13</v>
      </c>
      <c r="W41" s="71">
        <f t="shared" si="7"/>
        <v>0</v>
      </c>
      <c r="X41" s="71">
        <f t="shared" si="8"/>
        <v>0</v>
      </c>
      <c r="Y41" s="172"/>
      <c r="Z41" s="170" t="s">
        <v>609</v>
      </c>
      <c r="AA41" s="170">
        <v>59.11</v>
      </c>
      <c r="AB41" s="170" t="str">
        <f t="shared" si="9"/>
        <v>二居</v>
      </c>
      <c r="AC41" s="171">
        <f t="shared" si="18"/>
        <v>0</v>
      </c>
      <c r="AD41" s="171">
        <f t="shared" si="20"/>
        <v>0</v>
      </c>
      <c r="AE41" s="171">
        <f t="shared" si="21"/>
        <v>0</v>
      </c>
      <c r="AF41" s="171">
        <f t="shared" si="22"/>
        <v>12</v>
      </c>
      <c r="AG41" s="171">
        <f t="shared" si="23"/>
        <v>0</v>
      </c>
      <c r="AH41" s="171">
        <f t="shared" si="24"/>
        <v>0</v>
      </c>
      <c r="AI41" s="171">
        <f t="shared" si="25"/>
        <v>0</v>
      </c>
      <c r="AJ41" s="171">
        <f t="shared" si="26"/>
        <v>0</v>
      </c>
      <c r="AN41" s="170"/>
      <c r="AO41" s="170"/>
      <c r="AP41" s="170"/>
      <c r="AQ41" s="170"/>
      <c r="AR41" s="170"/>
      <c r="AS41" s="170"/>
      <c r="AT41" s="170"/>
      <c r="AU41" s="170"/>
      <c r="AV41" s="170"/>
      <c r="AW41" s="170"/>
      <c r="AX41" s="170" t="s">
        <v>603</v>
      </c>
      <c r="AY41" s="170">
        <v>60</v>
      </c>
      <c r="AZ41" s="170" t="s">
        <v>597</v>
      </c>
      <c r="BA41" s="170">
        <f t="shared" si="28"/>
        <v>3</v>
      </c>
      <c r="BB41" s="174">
        <f t="shared" si="29"/>
        <v>5.5452865064695009E-3</v>
      </c>
    </row>
    <row r="42" spans="1:54">
      <c r="A42" s="57" t="s">
        <v>228</v>
      </c>
      <c r="B42" s="58">
        <v>2</v>
      </c>
      <c r="C42" s="59">
        <v>1</v>
      </c>
      <c r="D42" s="58" t="s">
        <v>280</v>
      </c>
      <c r="E42" s="58" t="s">
        <v>252</v>
      </c>
      <c r="F42" s="58" t="s">
        <v>160</v>
      </c>
      <c r="G42" s="57">
        <v>54.43</v>
      </c>
      <c r="H42" s="58" t="s">
        <v>248</v>
      </c>
      <c r="I42" s="61">
        <v>1</v>
      </c>
      <c r="J42" s="62">
        <v>30</v>
      </c>
      <c r="K42" s="107">
        <v>33.5</v>
      </c>
      <c r="L42" s="108" t="s">
        <v>233</v>
      </c>
      <c r="M42" s="54">
        <v>37</v>
      </c>
      <c r="N42" s="168">
        <f t="shared" si="2"/>
        <v>1.1090573012939002E-2</v>
      </c>
      <c r="O42" s="71">
        <v>60.4</v>
      </c>
      <c r="P42" s="71">
        <f t="shared" si="27"/>
        <v>6</v>
      </c>
      <c r="Q42" s="71">
        <f t="shared" si="19"/>
        <v>0</v>
      </c>
      <c r="R42" s="71">
        <f t="shared" si="3"/>
        <v>3</v>
      </c>
      <c r="S42" s="71">
        <f t="shared" si="4"/>
        <v>0</v>
      </c>
      <c r="T42" s="71">
        <f t="shared" si="5"/>
        <v>0</v>
      </c>
      <c r="U42" s="71">
        <f t="shared" si="6"/>
        <v>0</v>
      </c>
      <c r="V42" s="71">
        <f t="shared" si="17"/>
        <v>0</v>
      </c>
      <c r="W42" s="71">
        <f t="shared" si="7"/>
        <v>3</v>
      </c>
      <c r="X42" s="71">
        <f t="shared" si="8"/>
        <v>0</v>
      </c>
      <c r="Y42" s="172"/>
      <c r="Z42" s="176" t="s">
        <v>609</v>
      </c>
      <c r="AA42" s="176">
        <v>59.36</v>
      </c>
      <c r="AB42" s="176" t="str">
        <f t="shared" si="9"/>
        <v>二居</v>
      </c>
      <c r="AC42" s="177">
        <f t="shared" si="18"/>
        <v>0</v>
      </c>
      <c r="AD42" s="177">
        <f t="shared" si="20"/>
        <v>0</v>
      </c>
      <c r="AE42" s="177">
        <f t="shared" si="21"/>
        <v>0</v>
      </c>
      <c r="AF42" s="177">
        <f t="shared" si="22"/>
        <v>84</v>
      </c>
      <c r="AG42" s="177">
        <f t="shared" si="23"/>
        <v>0</v>
      </c>
      <c r="AH42" s="177">
        <f t="shared" si="24"/>
        <v>0</v>
      </c>
      <c r="AI42" s="177">
        <f t="shared" si="25"/>
        <v>0</v>
      </c>
      <c r="AJ42" s="177">
        <f t="shared" si="26"/>
        <v>0</v>
      </c>
      <c r="AN42" s="170"/>
      <c r="AO42" s="170"/>
      <c r="AP42" s="170"/>
      <c r="AQ42" s="170"/>
      <c r="AR42" s="170"/>
      <c r="AS42" s="170"/>
      <c r="AT42" s="170"/>
      <c r="AU42" s="170"/>
      <c r="AV42" s="170"/>
      <c r="AW42" s="170"/>
      <c r="AX42" s="170" t="s">
        <v>603</v>
      </c>
      <c r="AY42" s="170">
        <v>60.09</v>
      </c>
      <c r="AZ42" s="170" t="s">
        <v>594</v>
      </c>
      <c r="BA42" s="170">
        <f t="shared" si="28"/>
        <v>10</v>
      </c>
      <c r="BB42" s="174">
        <f t="shared" si="29"/>
        <v>1.8484288354898338E-2</v>
      </c>
    </row>
    <row r="43" spans="1:54">
      <c r="A43" s="57" t="s">
        <v>228</v>
      </c>
      <c r="B43" s="65">
        <v>2</v>
      </c>
      <c r="C43" s="66">
        <v>1</v>
      </c>
      <c r="D43" s="60" t="s">
        <v>281</v>
      </c>
      <c r="E43" s="65" t="s">
        <v>235</v>
      </c>
      <c r="F43" s="65" t="s">
        <v>160</v>
      </c>
      <c r="G43" s="67">
        <v>59.76</v>
      </c>
      <c r="H43" s="65" t="s">
        <v>236</v>
      </c>
      <c r="I43" s="68">
        <v>2</v>
      </c>
      <c r="J43" s="69">
        <v>30</v>
      </c>
      <c r="K43" s="70">
        <v>33.5</v>
      </c>
      <c r="L43" s="72" t="s">
        <v>233</v>
      </c>
      <c r="P43" s="54">
        <f>SUM(P6:P42)</f>
        <v>541</v>
      </c>
      <c r="Q43" s="167">
        <f>SUM(Q6:Q42)</f>
        <v>147</v>
      </c>
      <c r="R43" s="167">
        <f t="shared" ref="R43:X43" si="32">SUM(R6:R42)</f>
        <v>13</v>
      </c>
      <c r="S43" s="167">
        <f t="shared" si="32"/>
        <v>16</v>
      </c>
      <c r="T43" s="167">
        <f t="shared" si="32"/>
        <v>96</v>
      </c>
      <c r="U43" s="167">
        <f t="shared" si="32"/>
        <v>96</v>
      </c>
      <c r="V43" s="167">
        <f t="shared" si="32"/>
        <v>144</v>
      </c>
      <c r="W43" s="167">
        <f t="shared" si="32"/>
        <v>13</v>
      </c>
      <c r="X43" s="167">
        <f t="shared" si="32"/>
        <v>16</v>
      </c>
      <c r="AN43" s="170"/>
      <c r="AO43" s="170"/>
      <c r="AP43" s="170"/>
      <c r="AQ43" s="170"/>
      <c r="AR43" s="170"/>
      <c r="AS43" s="170"/>
      <c r="AT43" s="170"/>
      <c r="AU43" s="170"/>
      <c r="AV43" s="170"/>
      <c r="AW43" s="170"/>
      <c r="AX43" s="170" t="s">
        <v>603</v>
      </c>
      <c r="AY43" s="170">
        <v>60.09</v>
      </c>
      <c r="AZ43" s="170" t="s">
        <v>597</v>
      </c>
      <c r="BA43" s="170">
        <f t="shared" si="28"/>
        <v>10</v>
      </c>
      <c r="BB43" s="174">
        <f t="shared" si="29"/>
        <v>1.8484288354898338E-2</v>
      </c>
    </row>
    <row r="44" spans="1:54">
      <c r="A44" s="57" t="s">
        <v>228</v>
      </c>
      <c r="B44" s="65">
        <v>2</v>
      </c>
      <c r="C44" s="66">
        <v>1</v>
      </c>
      <c r="D44" s="58" t="s">
        <v>282</v>
      </c>
      <c r="E44" s="65" t="s">
        <v>235</v>
      </c>
      <c r="F44" s="65" t="s">
        <v>160</v>
      </c>
      <c r="G44" s="67">
        <v>58.1</v>
      </c>
      <c r="H44" s="65" t="s">
        <v>236</v>
      </c>
      <c r="I44" s="68">
        <v>2</v>
      </c>
      <c r="J44" s="62">
        <v>32</v>
      </c>
      <c r="K44" s="63">
        <v>38</v>
      </c>
      <c r="L44" s="73" t="s">
        <v>233</v>
      </c>
      <c r="AN44" s="170"/>
      <c r="AO44" s="170"/>
      <c r="AP44" s="170"/>
      <c r="AQ44" s="170"/>
      <c r="AR44" s="170"/>
      <c r="AS44" s="170"/>
      <c r="AT44" s="170"/>
      <c r="AU44" s="170"/>
      <c r="AV44" s="170"/>
      <c r="AW44" s="170"/>
      <c r="AX44" s="170" t="s">
        <v>603</v>
      </c>
      <c r="AY44" s="170">
        <v>60.13</v>
      </c>
      <c r="AZ44" s="170" t="s">
        <v>594</v>
      </c>
      <c r="BA44" s="170">
        <f t="shared" si="28"/>
        <v>13</v>
      </c>
      <c r="BB44" s="174">
        <f t="shared" si="29"/>
        <v>2.4029574861367836E-2</v>
      </c>
    </row>
    <row r="45" spans="1:54">
      <c r="A45" s="57" t="s">
        <v>228</v>
      </c>
      <c r="B45" s="65">
        <v>2</v>
      </c>
      <c r="C45" s="66">
        <v>1</v>
      </c>
      <c r="D45" s="65" t="s">
        <v>283</v>
      </c>
      <c r="E45" s="65" t="s">
        <v>235</v>
      </c>
      <c r="F45" s="65" t="s">
        <v>160</v>
      </c>
      <c r="G45" s="67">
        <v>57.97</v>
      </c>
      <c r="H45" s="65" t="s">
        <v>236</v>
      </c>
      <c r="I45" s="68">
        <v>2</v>
      </c>
      <c r="J45" s="69">
        <v>32</v>
      </c>
      <c r="K45" s="70">
        <v>33.5</v>
      </c>
      <c r="L45" s="73" t="s">
        <v>250</v>
      </c>
      <c r="AN45" s="170"/>
      <c r="AO45" s="170"/>
      <c r="AP45" s="170"/>
      <c r="AQ45" s="170"/>
      <c r="AR45" s="170"/>
      <c r="AS45" s="170"/>
      <c r="AT45" s="170"/>
      <c r="AU45" s="170"/>
      <c r="AV45" s="170"/>
      <c r="AW45" s="170"/>
      <c r="AX45" s="170" t="s">
        <v>603</v>
      </c>
      <c r="AY45" s="170">
        <f>AY44</f>
        <v>60.13</v>
      </c>
      <c r="AZ45" s="170" t="s">
        <v>597</v>
      </c>
      <c r="BA45" s="170">
        <f t="shared" ref="BA45:BA54" si="33">VLOOKUP(AY45,$AA$6:$AJ$42,MATCH(AZ45,$AA$5:$AJ$5,0),0)</f>
        <v>13</v>
      </c>
      <c r="BB45" s="174">
        <f t="shared" si="29"/>
        <v>2.4029574861367836E-2</v>
      </c>
    </row>
    <row r="46" spans="1:54">
      <c r="A46" s="109" t="s">
        <v>228</v>
      </c>
      <c r="B46" s="89">
        <v>2</v>
      </c>
      <c r="C46" s="90">
        <v>1</v>
      </c>
      <c r="D46" s="89" t="s">
        <v>284</v>
      </c>
      <c r="E46" s="89" t="s">
        <v>235</v>
      </c>
      <c r="F46" s="89" t="s">
        <v>160</v>
      </c>
      <c r="G46" s="110">
        <v>59.63</v>
      </c>
      <c r="H46" s="89" t="s">
        <v>236</v>
      </c>
      <c r="I46" s="111">
        <v>2</v>
      </c>
      <c r="J46" s="94">
        <v>32</v>
      </c>
      <c r="K46" s="112">
        <v>38</v>
      </c>
      <c r="L46" s="113" t="s">
        <v>233</v>
      </c>
      <c r="Z46" s="170" t="s">
        <v>71</v>
      </c>
      <c r="AA46" s="170" t="s">
        <v>615</v>
      </c>
      <c r="AN46" s="170"/>
      <c r="AO46" s="170"/>
      <c r="AP46" s="170"/>
      <c r="AQ46" s="170"/>
      <c r="AR46" s="170"/>
      <c r="AS46" s="170"/>
      <c r="AT46" s="170"/>
      <c r="AU46" s="170"/>
      <c r="AV46" s="170"/>
      <c r="AW46" s="170"/>
      <c r="AX46" s="170" t="s">
        <v>603</v>
      </c>
      <c r="AY46" s="170">
        <v>60.4</v>
      </c>
      <c r="AZ46" s="170" t="s">
        <v>595</v>
      </c>
      <c r="BA46" s="170">
        <f t="shared" si="33"/>
        <v>3</v>
      </c>
      <c r="BB46" s="174">
        <f t="shared" si="29"/>
        <v>5.5452865064695009E-3</v>
      </c>
    </row>
    <row r="47" spans="1:54">
      <c r="A47" s="57" t="s">
        <v>228</v>
      </c>
      <c r="B47" s="58">
        <v>2</v>
      </c>
      <c r="C47" s="59">
        <v>1</v>
      </c>
      <c r="D47" s="58" t="s">
        <v>285</v>
      </c>
      <c r="E47" s="58" t="s">
        <v>252</v>
      </c>
      <c r="F47" s="58" t="s">
        <v>160</v>
      </c>
      <c r="G47" s="57">
        <v>54.43</v>
      </c>
      <c r="H47" s="58" t="s">
        <v>248</v>
      </c>
      <c r="I47" s="61">
        <v>1</v>
      </c>
      <c r="J47" s="62">
        <v>32</v>
      </c>
      <c r="K47" s="88">
        <v>33.5</v>
      </c>
      <c r="L47" s="114" t="s">
        <v>233</v>
      </c>
      <c r="Z47" s="170" t="s">
        <v>114</v>
      </c>
      <c r="AA47" s="170" t="s">
        <v>616</v>
      </c>
      <c r="AN47" s="170"/>
      <c r="AO47" s="170"/>
      <c r="AP47" s="170"/>
      <c r="AQ47" s="170"/>
      <c r="AR47" s="170"/>
      <c r="AS47" s="170"/>
      <c r="AT47" s="170"/>
      <c r="AU47" s="170"/>
      <c r="AV47" s="170"/>
      <c r="AW47" s="170"/>
      <c r="AX47" s="170" t="s">
        <v>603</v>
      </c>
      <c r="AY47" s="170">
        <f>AY46</f>
        <v>60.4</v>
      </c>
      <c r="AZ47" s="170" t="s">
        <v>598</v>
      </c>
      <c r="BA47" s="170">
        <f t="shared" si="33"/>
        <v>3</v>
      </c>
      <c r="BB47" s="174">
        <f t="shared" si="29"/>
        <v>5.5452865064695009E-3</v>
      </c>
    </row>
    <row r="48" spans="1:54">
      <c r="A48" s="57" t="s">
        <v>228</v>
      </c>
      <c r="B48" s="58">
        <v>2</v>
      </c>
      <c r="C48" s="59">
        <v>1</v>
      </c>
      <c r="D48" s="58" t="s">
        <v>286</v>
      </c>
      <c r="E48" s="58" t="s">
        <v>235</v>
      </c>
      <c r="F48" s="58" t="s">
        <v>160</v>
      </c>
      <c r="G48" s="57">
        <v>58.19</v>
      </c>
      <c r="H48" s="58" t="s">
        <v>236</v>
      </c>
      <c r="I48" s="61">
        <v>2</v>
      </c>
      <c r="J48" s="69">
        <v>32</v>
      </c>
      <c r="K48" s="88">
        <v>33.5</v>
      </c>
      <c r="L48" s="114" t="s">
        <v>233</v>
      </c>
      <c r="O48" s="54" t="s">
        <v>601</v>
      </c>
      <c r="P48" s="54" t="s">
        <v>593</v>
      </c>
      <c r="Z48" s="170" t="s">
        <v>39</v>
      </c>
      <c r="AA48" s="170" t="s">
        <v>610</v>
      </c>
      <c r="AN48" s="170"/>
      <c r="AO48" s="170"/>
      <c r="AP48" s="170"/>
      <c r="AQ48" s="170"/>
      <c r="AR48" s="170"/>
      <c r="AS48" s="170"/>
      <c r="AT48" s="170"/>
      <c r="AU48" s="170"/>
      <c r="AV48" s="170"/>
      <c r="AW48" s="170"/>
      <c r="AX48" s="170" t="s">
        <v>608</v>
      </c>
      <c r="AY48" s="170">
        <v>59.09</v>
      </c>
      <c r="AZ48" s="170" t="s">
        <v>201</v>
      </c>
      <c r="BA48" s="170">
        <f t="shared" si="33"/>
        <v>8</v>
      </c>
      <c r="BB48" s="174">
        <f t="shared" si="29"/>
        <v>1.4787430683918669E-2</v>
      </c>
    </row>
    <row r="49" spans="1:54">
      <c r="A49" s="57" t="s">
        <v>228</v>
      </c>
      <c r="B49" s="58">
        <v>2</v>
      </c>
      <c r="C49" s="59">
        <v>1</v>
      </c>
      <c r="D49" s="58" t="s">
        <v>287</v>
      </c>
      <c r="E49" s="58" t="s">
        <v>247</v>
      </c>
      <c r="F49" s="58" t="s">
        <v>91</v>
      </c>
      <c r="G49" s="57">
        <v>54.47</v>
      </c>
      <c r="H49" s="58" t="s">
        <v>248</v>
      </c>
      <c r="I49" s="61">
        <v>2</v>
      </c>
      <c r="J49" s="62">
        <v>30</v>
      </c>
      <c r="K49" s="88">
        <v>33.5</v>
      </c>
      <c r="L49" s="76" t="s">
        <v>233</v>
      </c>
      <c r="O49" s="54" t="s">
        <v>602</v>
      </c>
      <c r="P49" s="54" t="s">
        <v>610</v>
      </c>
      <c r="Z49" s="170" t="s">
        <v>113</v>
      </c>
      <c r="AA49" s="170" t="s">
        <v>619</v>
      </c>
      <c r="AN49" s="170"/>
      <c r="AO49" s="170"/>
      <c r="AP49" s="170"/>
      <c r="AQ49" s="170"/>
      <c r="AR49" s="170"/>
      <c r="AS49" s="170"/>
      <c r="AT49" s="170"/>
      <c r="AU49" s="170"/>
      <c r="AV49" s="170"/>
      <c r="AW49" s="170"/>
      <c r="AX49" s="170" t="s">
        <v>608</v>
      </c>
      <c r="AY49" s="170">
        <v>59.16</v>
      </c>
      <c r="AZ49" s="170" t="s">
        <v>201</v>
      </c>
      <c r="BA49" s="170">
        <f t="shared" si="33"/>
        <v>14</v>
      </c>
      <c r="BB49" s="174">
        <f t="shared" si="29"/>
        <v>2.5878003696857672E-2</v>
      </c>
    </row>
    <row r="50" spans="1:54">
      <c r="A50" s="57" t="s">
        <v>228</v>
      </c>
      <c r="B50" s="58">
        <v>2</v>
      </c>
      <c r="C50" s="59">
        <v>1</v>
      </c>
      <c r="D50" s="58" t="s">
        <v>288</v>
      </c>
      <c r="E50" s="58" t="s">
        <v>247</v>
      </c>
      <c r="F50" s="58" t="s">
        <v>94</v>
      </c>
      <c r="G50" s="57">
        <v>54.47</v>
      </c>
      <c r="H50" s="58" t="s">
        <v>248</v>
      </c>
      <c r="I50" s="61">
        <v>2</v>
      </c>
      <c r="J50" s="115">
        <v>30</v>
      </c>
      <c r="K50" s="107">
        <v>33.5</v>
      </c>
      <c r="L50" s="108" t="s">
        <v>233</v>
      </c>
      <c r="O50" s="54" t="s">
        <v>603</v>
      </c>
      <c r="P50" s="54" t="s">
        <v>610</v>
      </c>
      <c r="Z50" s="170" t="s">
        <v>90</v>
      </c>
      <c r="AA50" s="170" t="s">
        <v>594</v>
      </c>
      <c r="AN50" s="170"/>
      <c r="AO50" s="170"/>
      <c r="AP50" s="170"/>
      <c r="AQ50" s="170"/>
      <c r="AR50" s="170"/>
      <c r="AS50" s="170"/>
      <c r="AT50" s="170"/>
      <c r="AU50" s="170"/>
      <c r="AV50" s="170"/>
      <c r="AW50" s="170"/>
      <c r="AX50" s="170" t="s">
        <v>608</v>
      </c>
      <c r="AY50" s="170">
        <v>59.38</v>
      </c>
      <c r="AZ50" s="170" t="s">
        <v>201</v>
      </c>
      <c r="BA50" s="170">
        <f t="shared" si="33"/>
        <v>42</v>
      </c>
      <c r="BB50" s="174">
        <f t="shared" si="29"/>
        <v>7.763401109057301E-2</v>
      </c>
    </row>
    <row r="51" spans="1:54">
      <c r="A51" s="57" t="s">
        <v>228</v>
      </c>
      <c r="B51" s="58">
        <v>2</v>
      </c>
      <c r="C51" s="59">
        <v>1</v>
      </c>
      <c r="D51" s="60" t="s">
        <v>289</v>
      </c>
      <c r="E51" s="58" t="s">
        <v>235</v>
      </c>
      <c r="F51" s="58" t="s">
        <v>93</v>
      </c>
      <c r="G51" s="57">
        <v>58.19</v>
      </c>
      <c r="H51" s="58" t="s">
        <v>236</v>
      </c>
      <c r="I51" s="61">
        <v>2</v>
      </c>
      <c r="J51" s="69">
        <v>32</v>
      </c>
      <c r="K51" s="63">
        <v>33.5</v>
      </c>
      <c r="L51" s="57" t="s">
        <v>233</v>
      </c>
      <c r="O51" s="54" t="s">
        <v>604</v>
      </c>
      <c r="P51" s="54" t="s">
        <v>611</v>
      </c>
      <c r="Z51" s="170" t="s">
        <v>46</v>
      </c>
      <c r="AA51" s="170" t="s">
        <v>617</v>
      </c>
      <c r="AN51" s="170"/>
      <c r="AO51" s="170"/>
      <c r="AP51" s="170"/>
      <c r="AQ51" s="170"/>
      <c r="AR51" s="170"/>
      <c r="AS51" s="170"/>
      <c r="AT51" s="170"/>
      <c r="AU51" s="170"/>
      <c r="AV51" s="170"/>
      <c r="AW51" s="170"/>
      <c r="AX51" s="170" t="s">
        <v>608</v>
      </c>
      <c r="AY51" s="170">
        <v>59.43</v>
      </c>
      <c r="AZ51" s="170" t="s">
        <v>201</v>
      </c>
      <c r="BA51" s="170">
        <f t="shared" si="33"/>
        <v>4</v>
      </c>
      <c r="BB51" s="174">
        <f t="shared" si="29"/>
        <v>7.3937153419593345E-3</v>
      </c>
    </row>
    <row r="52" spans="1:54">
      <c r="A52" s="57" t="s">
        <v>228</v>
      </c>
      <c r="B52" s="58">
        <v>2</v>
      </c>
      <c r="C52" s="59">
        <v>1</v>
      </c>
      <c r="D52" s="58" t="s">
        <v>290</v>
      </c>
      <c r="E52" s="58" t="s">
        <v>252</v>
      </c>
      <c r="F52" s="58" t="s">
        <v>93</v>
      </c>
      <c r="G52" s="57">
        <v>54.43</v>
      </c>
      <c r="H52" s="58" t="s">
        <v>248</v>
      </c>
      <c r="I52" s="61">
        <v>1</v>
      </c>
      <c r="J52" s="62">
        <v>30</v>
      </c>
      <c r="K52" s="63">
        <v>33.5</v>
      </c>
      <c r="L52" s="72" t="s">
        <v>233</v>
      </c>
      <c r="O52" s="54" t="s">
        <v>605</v>
      </c>
      <c r="P52" s="54" t="s">
        <v>612</v>
      </c>
      <c r="Z52" s="170" t="s">
        <v>49</v>
      </c>
      <c r="AA52" s="170" t="s">
        <v>618</v>
      </c>
      <c r="AN52" s="170"/>
      <c r="AO52" s="170"/>
      <c r="AP52" s="170"/>
      <c r="AQ52" s="170"/>
      <c r="AR52" s="170"/>
      <c r="AS52" s="170"/>
      <c r="AT52" s="170"/>
      <c r="AU52" s="170"/>
      <c r="AV52" s="170"/>
      <c r="AW52" s="170"/>
      <c r="AX52" s="170" t="s">
        <v>608</v>
      </c>
      <c r="AY52" s="170">
        <v>59.71</v>
      </c>
      <c r="AZ52" s="170" t="s">
        <v>201</v>
      </c>
      <c r="BA52" s="170">
        <f t="shared" si="33"/>
        <v>28</v>
      </c>
      <c r="BB52" s="174">
        <f t="shared" si="29"/>
        <v>5.1756007393715345E-2</v>
      </c>
    </row>
    <row r="53" spans="1:54">
      <c r="A53" s="57" t="s">
        <v>228</v>
      </c>
      <c r="B53" s="58">
        <v>2</v>
      </c>
      <c r="C53" s="59">
        <v>1</v>
      </c>
      <c r="D53" s="60" t="s">
        <v>291</v>
      </c>
      <c r="E53" s="58" t="s">
        <v>235</v>
      </c>
      <c r="F53" s="58" t="s">
        <v>93</v>
      </c>
      <c r="G53" s="57">
        <v>59.63</v>
      </c>
      <c r="H53" s="58" t="s">
        <v>236</v>
      </c>
      <c r="I53" s="61">
        <v>2</v>
      </c>
      <c r="J53" s="62">
        <v>32</v>
      </c>
      <c r="K53" s="63">
        <v>38</v>
      </c>
      <c r="L53" s="72" t="s">
        <v>233</v>
      </c>
      <c r="O53" s="54" t="s">
        <v>606</v>
      </c>
      <c r="P53" s="54" t="s">
        <v>612</v>
      </c>
      <c r="AN53" s="170"/>
      <c r="AO53" s="170"/>
      <c r="AP53" s="170"/>
      <c r="AQ53" s="170"/>
      <c r="AR53" s="170"/>
      <c r="AS53" s="170"/>
      <c r="AT53" s="170"/>
      <c r="AU53" s="170"/>
      <c r="AV53" s="170"/>
      <c r="AW53" s="170"/>
      <c r="AX53" s="170" t="s">
        <v>609</v>
      </c>
      <c r="AY53" s="170">
        <v>59.11</v>
      </c>
      <c r="AZ53" s="170" t="s">
        <v>200</v>
      </c>
      <c r="BA53" s="170">
        <f t="shared" si="33"/>
        <v>12</v>
      </c>
      <c r="BB53" s="174">
        <f t="shared" si="29"/>
        <v>2.2181146025878003E-2</v>
      </c>
    </row>
    <row r="54" spans="1:54">
      <c r="A54" s="72" t="s">
        <v>228</v>
      </c>
      <c r="B54" s="91">
        <v>2</v>
      </c>
      <c r="C54" s="116">
        <v>1</v>
      </c>
      <c r="D54" s="91" t="s">
        <v>292</v>
      </c>
      <c r="E54" s="91" t="s">
        <v>235</v>
      </c>
      <c r="F54" s="91" t="s">
        <v>93</v>
      </c>
      <c r="G54" s="92">
        <v>57.97</v>
      </c>
      <c r="H54" s="91" t="s">
        <v>236</v>
      </c>
      <c r="I54" s="93">
        <v>2</v>
      </c>
      <c r="J54" s="94">
        <v>32</v>
      </c>
      <c r="K54" s="95">
        <v>38</v>
      </c>
      <c r="L54" s="117" t="s">
        <v>233</v>
      </c>
      <c r="O54" s="54" t="s">
        <v>607</v>
      </c>
      <c r="P54" s="54" t="s">
        <v>612</v>
      </c>
      <c r="AN54" s="170"/>
      <c r="AO54" s="170"/>
      <c r="AP54" s="170"/>
      <c r="AQ54" s="170"/>
      <c r="AR54" s="170"/>
      <c r="AS54" s="170"/>
      <c r="AT54" s="170"/>
      <c r="AU54" s="170"/>
      <c r="AV54" s="170"/>
      <c r="AW54" s="170"/>
      <c r="AX54" s="176" t="s">
        <v>609</v>
      </c>
      <c r="AY54" s="176">
        <v>59.36</v>
      </c>
      <c r="AZ54" s="170" t="s">
        <v>200</v>
      </c>
      <c r="BA54" s="170">
        <f t="shared" si="33"/>
        <v>84</v>
      </c>
      <c r="BB54" s="174">
        <f t="shared" si="29"/>
        <v>0.15526802218114602</v>
      </c>
    </row>
    <row r="55" spans="1:54">
      <c r="A55" s="72" t="s">
        <v>228</v>
      </c>
      <c r="B55" s="86">
        <v>2</v>
      </c>
      <c r="C55" s="118">
        <v>1</v>
      </c>
      <c r="D55" s="86" t="s">
        <v>293</v>
      </c>
      <c r="E55" s="86" t="s">
        <v>235</v>
      </c>
      <c r="F55" s="86" t="s">
        <v>93</v>
      </c>
      <c r="G55" s="76">
        <v>58.1</v>
      </c>
      <c r="H55" s="86" t="s">
        <v>236</v>
      </c>
      <c r="I55" s="87">
        <v>2</v>
      </c>
      <c r="J55" s="62">
        <v>32</v>
      </c>
      <c r="K55" s="88">
        <v>33.5</v>
      </c>
      <c r="L55" s="76" t="s">
        <v>233</v>
      </c>
      <c r="O55" s="54" t="s">
        <v>608</v>
      </c>
      <c r="P55" s="54" t="s">
        <v>610</v>
      </c>
      <c r="AN55" s="221" t="s">
        <v>620</v>
      </c>
      <c r="AO55" s="221"/>
      <c r="AP55" s="221"/>
      <c r="AQ55" s="170">
        <f>SUM(AQ16:AQ54)</f>
        <v>63</v>
      </c>
      <c r="AR55" s="174">
        <f>SUM(AR16:AR54)</f>
        <v>0.11645101663585952</v>
      </c>
      <c r="AS55" s="221" t="s">
        <v>620</v>
      </c>
      <c r="AT55" s="221"/>
      <c r="AU55" s="221"/>
      <c r="AV55" s="170">
        <f t="shared" ref="AV55:AW55" si="34">SUM(AV16:AV54)</f>
        <v>62</v>
      </c>
      <c r="AW55" s="174">
        <f t="shared" si="34"/>
        <v>0.11460258780036968</v>
      </c>
      <c r="AX55" s="221" t="s">
        <v>620</v>
      </c>
      <c r="AY55" s="221"/>
      <c r="AZ55" s="221"/>
      <c r="BA55" s="170">
        <f t="shared" ref="BA55:BB55" si="35">SUM(BA16:BA54)</f>
        <v>416</v>
      </c>
      <c r="BB55" s="174">
        <f t="shared" si="35"/>
        <v>0.76894639556377076</v>
      </c>
    </row>
    <row r="56" spans="1:54">
      <c r="A56" s="72" t="s">
        <v>228</v>
      </c>
      <c r="B56" s="86">
        <v>2</v>
      </c>
      <c r="C56" s="118">
        <v>1</v>
      </c>
      <c r="D56" s="86" t="s">
        <v>294</v>
      </c>
      <c r="E56" s="86" t="s">
        <v>235</v>
      </c>
      <c r="F56" s="86" t="s">
        <v>93</v>
      </c>
      <c r="G56" s="76">
        <v>59.76</v>
      </c>
      <c r="H56" s="86" t="s">
        <v>236</v>
      </c>
      <c r="I56" s="87">
        <v>2</v>
      </c>
      <c r="J56" s="62">
        <v>32</v>
      </c>
      <c r="K56" s="88">
        <v>33.5</v>
      </c>
      <c r="L56" s="76" t="s">
        <v>233</v>
      </c>
      <c r="O56" s="54" t="s">
        <v>609</v>
      </c>
      <c r="P56" s="54" t="s">
        <v>610</v>
      </c>
    </row>
    <row r="57" spans="1:54">
      <c r="A57" s="72" t="s">
        <v>228</v>
      </c>
      <c r="B57" s="86">
        <v>2</v>
      </c>
      <c r="C57" s="118">
        <v>1</v>
      </c>
      <c r="D57" s="86" t="s">
        <v>295</v>
      </c>
      <c r="E57" s="86" t="s">
        <v>252</v>
      </c>
      <c r="F57" s="86" t="s">
        <v>93</v>
      </c>
      <c r="G57" s="76">
        <v>54.43</v>
      </c>
      <c r="H57" s="86" t="s">
        <v>248</v>
      </c>
      <c r="I57" s="87">
        <v>1</v>
      </c>
      <c r="J57" s="62">
        <v>30</v>
      </c>
      <c r="K57" s="88">
        <v>33.5</v>
      </c>
      <c r="L57" s="76" t="s">
        <v>233</v>
      </c>
    </row>
    <row r="58" spans="1:54">
      <c r="A58" s="72" t="s">
        <v>228</v>
      </c>
      <c r="B58" s="86">
        <v>2</v>
      </c>
      <c r="C58" s="118">
        <v>1</v>
      </c>
      <c r="D58" s="96" t="s">
        <v>296</v>
      </c>
      <c r="E58" s="86" t="s">
        <v>235</v>
      </c>
      <c r="F58" s="86" t="s">
        <v>93</v>
      </c>
      <c r="G58" s="76">
        <v>60</v>
      </c>
      <c r="H58" s="86" t="s">
        <v>236</v>
      </c>
      <c r="I58" s="87">
        <v>2</v>
      </c>
      <c r="J58" s="69">
        <v>32</v>
      </c>
      <c r="K58" s="88">
        <v>33.5</v>
      </c>
      <c r="L58" s="76" t="s">
        <v>233</v>
      </c>
    </row>
    <row r="59" spans="1:54">
      <c r="A59" s="57" t="s">
        <v>228</v>
      </c>
      <c r="B59" s="100">
        <v>2</v>
      </c>
      <c r="C59" s="66">
        <v>1</v>
      </c>
      <c r="D59" s="100" t="s">
        <v>297</v>
      </c>
      <c r="E59" s="100" t="s">
        <v>298</v>
      </c>
      <c r="F59" s="100" t="s">
        <v>299</v>
      </c>
      <c r="G59" s="101">
        <v>35.619999999999997</v>
      </c>
      <c r="H59" s="100" t="s">
        <v>232</v>
      </c>
      <c r="I59" s="102">
        <v>0</v>
      </c>
      <c r="J59" s="103">
        <v>28</v>
      </c>
      <c r="K59" s="104">
        <v>33.5</v>
      </c>
      <c r="L59" s="101" t="s">
        <v>233</v>
      </c>
    </row>
    <row r="60" spans="1:54">
      <c r="A60" s="57" t="s">
        <v>228</v>
      </c>
      <c r="B60" s="58">
        <v>2</v>
      </c>
      <c r="C60" s="59">
        <v>1</v>
      </c>
      <c r="D60" s="58" t="s">
        <v>300</v>
      </c>
      <c r="E60" s="58" t="s">
        <v>231</v>
      </c>
      <c r="F60" s="58" t="s">
        <v>160</v>
      </c>
      <c r="G60" s="57">
        <v>32.85</v>
      </c>
      <c r="H60" s="58" t="s">
        <v>232</v>
      </c>
      <c r="I60" s="61">
        <v>0</v>
      </c>
      <c r="J60" s="62">
        <v>28</v>
      </c>
      <c r="K60" s="63">
        <v>33.5</v>
      </c>
      <c r="L60" s="57" t="s">
        <v>233</v>
      </c>
    </row>
    <row r="61" spans="1:54">
      <c r="A61" s="57" t="s">
        <v>228</v>
      </c>
      <c r="B61" s="65">
        <v>2</v>
      </c>
      <c r="C61" s="66">
        <v>1</v>
      </c>
      <c r="D61" s="65" t="s">
        <v>301</v>
      </c>
      <c r="E61" s="65" t="s">
        <v>231</v>
      </c>
      <c r="F61" s="65" t="s">
        <v>160</v>
      </c>
      <c r="G61" s="67">
        <v>32.64</v>
      </c>
      <c r="H61" s="65" t="s">
        <v>232</v>
      </c>
      <c r="I61" s="68">
        <v>0</v>
      </c>
      <c r="J61" s="69">
        <v>28</v>
      </c>
      <c r="K61" s="70">
        <v>33.5</v>
      </c>
      <c r="L61" s="67" t="s">
        <v>233</v>
      </c>
    </row>
    <row r="62" spans="1:54">
      <c r="A62" s="57" t="s">
        <v>228</v>
      </c>
      <c r="B62" s="65">
        <v>2</v>
      </c>
      <c r="C62" s="66">
        <v>1</v>
      </c>
      <c r="D62" s="65" t="s">
        <v>302</v>
      </c>
      <c r="E62" s="65" t="s">
        <v>235</v>
      </c>
      <c r="F62" s="65" t="s">
        <v>160</v>
      </c>
      <c r="G62" s="67">
        <v>60.09</v>
      </c>
      <c r="H62" s="65" t="s">
        <v>236</v>
      </c>
      <c r="I62" s="68">
        <v>2</v>
      </c>
      <c r="J62" s="62">
        <v>32</v>
      </c>
      <c r="K62" s="70">
        <v>33.5</v>
      </c>
      <c r="L62" s="67" t="s">
        <v>233</v>
      </c>
    </row>
    <row r="63" spans="1:54">
      <c r="A63" s="57" t="s">
        <v>228</v>
      </c>
      <c r="B63" s="65">
        <v>2</v>
      </c>
      <c r="C63" s="66">
        <v>1</v>
      </c>
      <c r="D63" s="65" t="s">
        <v>303</v>
      </c>
      <c r="E63" s="65" t="s">
        <v>252</v>
      </c>
      <c r="F63" s="65" t="s">
        <v>160</v>
      </c>
      <c r="G63" s="67">
        <v>54.64</v>
      </c>
      <c r="H63" s="65" t="s">
        <v>248</v>
      </c>
      <c r="I63" s="68">
        <v>1</v>
      </c>
      <c r="J63" s="69">
        <v>30</v>
      </c>
      <c r="K63" s="70">
        <v>33.5</v>
      </c>
      <c r="L63" s="67" t="s">
        <v>233</v>
      </c>
    </row>
    <row r="64" spans="1:54">
      <c r="A64" s="57" t="s">
        <v>228</v>
      </c>
      <c r="B64" s="89">
        <v>2</v>
      </c>
      <c r="C64" s="90">
        <v>1</v>
      </c>
      <c r="D64" s="89" t="s">
        <v>304</v>
      </c>
      <c r="E64" s="89" t="s">
        <v>235</v>
      </c>
      <c r="F64" s="89" t="s">
        <v>160</v>
      </c>
      <c r="G64" s="110">
        <v>60.13</v>
      </c>
      <c r="H64" s="89" t="s">
        <v>236</v>
      </c>
      <c r="I64" s="111">
        <v>2</v>
      </c>
      <c r="J64" s="94">
        <v>32</v>
      </c>
      <c r="K64" s="112">
        <v>38</v>
      </c>
      <c r="L64" s="119" t="s">
        <v>233</v>
      </c>
    </row>
    <row r="65" spans="1:12">
      <c r="A65" s="57" t="s">
        <v>228</v>
      </c>
      <c r="B65" s="65">
        <v>2</v>
      </c>
      <c r="C65" s="66">
        <v>1</v>
      </c>
      <c r="D65" s="65" t="s">
        <v>305</v>
      </c>
      <c r="E65" s="65" t="s">
        <v>235</v>
      </c>
      <c r="F65" s="65" t="s">
        <v>160</v>
      </c>
      <c r="G65" s="67">
        <v>58.38</v>
      </c>
      <c r="H65" s="65" t="s">
        <v>236</v>
      </c>
      <c r="I65" s="68">
        <v>2</v>
      </c>
      <c r="J65" s="69">
        <v>30</v>
      </c>
      <c r="K65" s="70">
        <v>33.5</v>
      </c>
      <c r="L65" s="73" t="s">
        <v>233</v>
      </c>
    </row>
    <row r="66" spans="1:12">
      <c r="A66" s="109" t="s">
        <v>228</v>
      </c>
      <c r="B66" s="89">
        <v>2</v>
      </c>
      <c r="C66" s="90">
        <v>1</v>
      </c>
      <c r="D66" s="89" t="s">
        <v>306</v>
      </c>
      <c r="E66" s="89" t="s">
        <v>235</v>
      </c>
      <c r="F66" s="89" t="s">
        <v>160</v>
      </c>
      <c r="G66" s="110">
        <v>58.23</v>
      </c>
      <c r="H66" s="89" t="s">
        <v>236</v>
      </c>
      <c r="I66" s="111">
        <v>2</v>
      </c>
      <c r="J66" s="94">
        <v>32</v>
      </c>
      <c r="K66" s="112">
        <v>38</v>
      </c>
      <c r="L66" s="113" t="s">
        <v>250</v>
      </c>
    </row>
    <row r="67" spans="1:12">
      <c r="A67" s="57" t="s">
        <v>228</v>
      </c>
      <c r="B67" s="65">
        <v>2</v>
      </c>
      <c r="C67" s="66">
        <v>1</v>
      </c>
      <c r="D67" s="58" t="s">
        <v>307</v>
      </c>
      <c r="E67" s="65" t="s">
        <v>235</v>
      </c>
      <c r="F67" s="65" t="s">
        <v>160</v>
      </c>
      <c r="G67" s="67">
        <v>59.96</v>
      </c>
      <c r="H67" s="65" t="s">
        <v>236</v>
      </c>
      <c r="I67" s="68">
        <v>2</v>
      </c>
      <c r="J67" s="62">
        <v>32</v>
      </c>
      <c r="K67" s="63">
        <v>38</v>
      </c>
      <c r="L67" s="57" t="s">
        <v>233</v>
      </c>
    </row>
    <row r="68" spans="1:12">
      <c r="A68" s="57" t="s">
        <v>228</v>
      </c>
      <c r="B68" s="65">
        <v>2</v>
      </c>
      <c r="C68" s="66">
        <v>1</v>
      </c>
      <c r="D68" s="65" t="s">
        <v>308</v>
      </c>
      <c r="E68" s="65" t="s">
        <v>252</v>
      </c>
      <c r="F68" s="65" t="s">
        <v>160</v>
      </c>
      <c r="G68" s="67">
        <v>54.64</v>
      </c>
      <c r="H68" s="65" t="s">
        <v>248</v>
      </c>
      <c r="I68" s="68">
        <v>1</v>
      </c>
      <c r="J68" s="62">
        <v>30</v>
      </c>
      <c r="K68" s="63">
        <v>33.5</v>
      </c>
      <c r="L68" s="57" t="s">
        <v>233</v>
      </c>
    </row>
    <row r="69" spans="1:12">
      <c r="A69" s="57" t="s">
        <v>228</v>
      </c>
      <c r="B69" s="65">
        <v>2</v>
      </c>
      <c r="C69" s="66">
        <v>1</v>
      </c>
      <c r="D69" s="58" t="s">
        <v>309</v>
      </c>
      <c r="E69" s="65" t="s">
        <v>235</v>
      </c>
      <c r="F69" s="65" t="s">
        <v>160</v>
      </c>
      <c r="G69" s="67">
        <v>58.41</v>
      </c>
      <c r="H69" s="65" t="s">
        <v>236</v>
      </c>
      <c r="I69" s="68">
        <v>2</v>
      </c>
      <c r="J69" s="62">
        <v>32</v>
      </c>
      <c r="K69" s="63">
        <v>33.5</v>
      </c>
      <c r="L69" s="57" t="s">
        <v>233</v>
      </c>
    </row>
    <row r="70" spans="1:12">
      <c r="A70" s="57" t="s">
        <v>228</v>
      </c>
      <c r="B70" s="65">
        <v>2</v>
      </c>
      <c r="C70" s="66">
        <v>1</v>
      </c>
      <c r="D70" s="65" t="s">
        <v>310</v>
      </c>
      <c r="E70" s="65" t="s">
        <v>247</v>
      </c>
      <c r="F70" s="65" t="s">
        <v>91</v>
      </c>
      <c r="G70" s="67">
        <v>54.73</v>
      </c>
      <c r="H70" s="65" t="s">
        <v>248</v>
      </c>
      <c r="I70" s="68">
        <v>2</v>
      </c>
      <c r="J70" s="62">
        <v>30</v>
      </c>
      <c r="K70" s="63">
        <v>33.5</v>
      </c>
      <c r="L70" s="76" t="s">
        <v>233</v>
      </c>
    </row>
    <row r="71" spans="1:12">
      <c r="A71" s="57" t="s">
        <v>228</v>
      </c>
      <c r="B71" s="65">
        <v>2</v>
      </c>
      <c r="C71" s="66">
        <v>1</v>
      </c>
      <c r="D71" s="65" t="s">
        <v>311</v>
      </c>
      <c r="E71" s="65" t="s">
        <v>247</v>
      </c>
      <c r="F71" s="65" t="s">
        <v>94</v>
      </c>
      <c r="G71" s="67">
        <v>54.73</v>
      </c>
      <c r="H71" s="65" t="s">
        <v>248</v>
      </c>
      <c r="I71" s="68">
        <v>2</v>
      </c>
      <c r="J71" s="69">
        <v>30</v>
      </c>
      <c r="K71" s="70">
        <v>33.5</v>
      </c>
      <c r="L71" s="77" t="s">
        <v>233</v>
      </c>
    </row>
    <row r="72" spans="1:12">
      <c r="A72" s="57" t="s">
        <v>228</v>
      </c>
      <c r="B72" s="58">
        <v>2</v>
      </c>
      <c r="C72" s="59">
        <v>1</v>
      </c>
      <c r="D72" s="58" t="s">
        <v>312</v>
      </c>
      <c r="E72" s="58" t="s">
        <v>235</v>
      </c>
      <c r="F72" s="58" t="s">
        <v>93</v>
      </c>
      <c r="G72" s="57">
        <v>58.41</v>
      </c>
      <c r="H72" s="58" t="s">
        <v>236</v>
      </c>
      <c r="I72" s="61">
        <v>2</v>
      </c>
      <c r="J72" s="62">
        <v>30</v>
      </c>
      <c r="K72" s="63">
        <v>33.5</v>
      </c>
      <c r="L72" s="76" t="s">
        <v>250</v>
      </c>
    </row>
    <row r="73" spans="1:12">
      <c r="A73" s="57" t="s">
        <v>228</v>
      </c>
      <c r="B73" s="65">
        <v>2</v>
      </c>
      <c r="C73" s="66">
        <v>1</v>
      </c>
      <c r="D73" s="65" t="s">
        <v>313</v>
      </c>
      <c r="E73" s="65" t="s">
        <v>252</v>
      </c>
      <c r="F73" s="65" t="s">
        <v>93</v>
      </c>
      <c r="G73" s="67">
        <v>54.64</v>
      </c>
      <c r="H73" s="65" t="s">
        <v>248</v>
      </c>
      <c r="I73" s="68">
        <v>1</v>
      </c>
      <c r="J73" s="62">
        <v>32</v>
      </c>
      <c r="K73" s="70">
        <v>33.5</v>
      </c>
      <c r="L73" s="77" t="s">
        <v>233</v>
      </c>
    </row>
    <row r="74" spans="1:12">
      <c r="A74" s="57" t="s">
        <v>228</v>
      </c>
      <c r="B74" s="65">
        <v>2</v>
      </c>
      <c r="C74" s="66">
        <v>1</v>
      </c>
      <c r="D74" s="65" t="s">
        <v>314</v>
      </c>
      <c r="E74" s="65" t="s">
        <v>235</v>
      </c>
      <c r="F74" s="65" t="s">
        <v>93</v>
      </c>
      <c r="G74" s="67">
        <v>59.96</v>
      </c>
      <c r="H74" s="65" t="s">
        <v>236</v>
      </c>
      <c r="I74" s="68">
        <v>2</v>
      </c>
      <c r="J74" s="69">
        <v>30</v>
      </c>
      <c r="K74" s="70">
        <v>33.5</v>
      </c>
      <c r="L74" s="101" t="s">
        <v>233</v>
      </c>
    </row>
    <row r="75" spans="1:12">
      <c r="A75" s="58" t="s">
        <v>228</v>
      </c>
      <c r="B75" s="58">
        <v>2</v>
      </c>
      <c r="C75" s="59">
        <v>1</v>
      </c>
      <c r="D75" s="58" t="s">
        <v>315</v>
      </c>
      <c r="E75" s="58" t="s">
        <v>235</v>
      </c>
      <c r="F75" s="58" t="s">
        <v>93</v>
      </c>
      <c r="G75" s="58">
        <v>58.23</v>
      </c>
      <c r="H75" s="58" t="s">
        <v>236</v>
      </c>
      <c r="I75" s="61">
        <v>2</v>
      </c>
      <c r="J75" s="62">
        <v>32</v>
      </c>
      <c r="K75" s="63">
        <v>33.5</v>
      </c>
      <c r="L75" s="120" t="s">
        <v>233</v>
      </c>
    </row>
    <row r="76" spans="1:12">
      <c r="A76" s="57" t="s">
        <v>228</v>
      </c>
      <c r="B76" s="65">
        <v>2</v>
      </c>
      <c r="C76" s="66">
        <v>1</v>
      </c>
      <c r="D76" s="65" t="s">
        <v>316</v>
      </c>
      <c r="E76" s="65" t="s">
        <v>235</v>
      </c>
      <c r="F76" s="65" t="s">
        <v>93</v>
      </c>
      <c r="G76" s="67">
        <v>58.38</v>
      </c>
      <c r="H76" s="65" t="s">
        <v>236</v>
      </c>
      <c r="I76" s="68">
        <v>2</v>
      </c>
      <c r="J76" s="69">
        <v>30</v>
      </c>
      <c r="K76" s="70">
        <v>33.5</v>
      </c>
      <c r="L76" s="67" t="s">
        <v>233</v>
      </c>
    </row>
    <row r="77" spans="1:12">
      <c r="A77" s="57" t="s">
        <v>228</v>
      </c>
      <c r="B77" s="89">
        <v>2</v>
      </c>
      <c r="C77" s="90">
        <v>1</v>
      </c>
      <c r="D77" s="89" t="s">
        <v>317</v>
      </c>
      <c r="E77" s="89" t="s">
        <v>235</v>
      </c>
      <c r="F77" s="89" t="s">
        <v>93</v>
      </c>
      <c r="G77" s="110">
        <v>60.13</v>
      </c>
      <c r="H77" s="89" t="s">
        <v>236</v>
      </c>
      <c r="I77" s="111">
        <v>2</v>
      </c>
      <c r="J77" s="94">
        <v>32</v>
      </c>
      <c r="K77" s="112">
        <v>38</v>
      </c>
      <c r="L77" s="110" t="s">
        <v>233</v>
      </c>
    </row>
    <row r="78" spans="1:12">
      <c r="A78" s="57" t="s">
        <v>228</v>
      </c>
      <c r="B78" s="65">
        <v>2</v>
      </c>
      <c r="C78" s="66">
        <v>1</v>
      </c>
      <c r="D78" s="65" t="s">
        <v>318</v>
      </c>
      <c r="E78" s="65" t="s">
        <v>252</v>
      </c>
      <c r="F78" s="65" t="s">
        <v>93</v>
      </c>
      <c r="G78" s="67">
        <v>54.64</v>
      </c>
      <c r="H78" s="65" t="s">
        <v>248</v>
      </c>
      <c r="I78" s="68">
        <v>1</v>
      </c>
      <c r="J78" s="69">
        <v>30</v>
      </c>
      <c r="K78" s="70">
        <v>33.5</v>
      </c>
      <c r="L78" s="67" t="s">
        <v>233</v>
      </c>
    </row>
    <row r="79" spans="1:12">
      <c r="A79" s="57" t="s">
        <v>228</v>
      </c>
      <c r="B79" s="89">
        <v>2</v>
      </c>
      <c r="C79" s="90">
        <v>1</v>
      </c>
      <c r="D79" s="89" t="s">
        <v>319</v>
      </c>
      <c r="E79" s="89" t="s">
        <v>235</v>
      </c>
      <c r="F79" s="89" t="s">
        <v>93</v>
      </c>
      <c r="G79" s="110">
        <v>60.09</v>
      </c>
      <c r="H79" s="89" t="s">
        <v>236</v>
      </c>
      <c r="I79" s="111">
        <v>2</v>
      </c>
      <c r="J79" s="94">
        <v>32</v>
      </c>
      <c r="K79" s="112">
        <v>38</v>
      </c>
      <c r="L79" s="110" t="s">
        <v>233</v>
      </c>
    </row>
    <row r="80" spans="1:12">
      <c r="A80" s="57" t="s">
        <v>228</v>
      </c>
      <c r="B80" s="58">
        <v>2</v>
      </c>
      <c r="C80" s="59">
        <v>1</v>
      </c>
      <c r="D80" s="58" t="s">
        <v>320</v>
      </c>
      <c r="E80" s="58" t="s">
        <v>231</v>
      </c>
      <c r="F80" s="58" t="s">
        <v>93</v>
      </c>
      <c r="G80" s="57">
        <v>32.64</v>
      </c>
      <c r="H80" s="58" t="s">
        <v>232</v>
      </c>
      <c r="I80" s="61">
        <v>0</v>
      </c>
      <c r="J80" s="62">
        <v>28</v>
      </c>
      <c r="K80" s="63">
        <v>33.5</v>
      </c>
      <c r="L80" s="57" t="s">
        <v>233</v>
      </c>
    </row>
    <row r="81" spans="1:12">
      <c r="A81" s="57" t="s">
        <v>228</v>
      </c>
      <c r="B81" s="65">
        <v>2</v>
      </c>
      <c r="C81" s="66">
        <v>1</v>
      </c>
      <c r="D81" s="60">
        <v>423</v>
      </c>
      <c r="E81" s="65" t="s">
        <v>231</v>
      </c>
      <c r="F81" s="65" t="s">
        <v>93</v>
      </c>
      <c r="G81" s="67">
        <v>32.85</v>
      </c>
      <c r="H81" s="65" t="s">
        <v>232</v>
      </c>
      <c r="I81" s="68">
        <v>0</v>
      </c>
      <c r="J81" s="69">
        <v>28</v>
      </c>
      <c r="K81" s="70">
        <v>33.5</v>
      </c>
      <c r="L81" s="57" t="s">
        <v>233</v>
      </c>
    </row>
    <row r="82" spans="1:12">
      <c r="A82" s="57" t="s">
        <v>228</v>
      </c>
      <c r="B82" s="58">
        <v>2</v>
      </c>
      <c r="C82" s="59">
        <v>1</v>
      </c>
      <c r="D82" s="58" t="s">
        <v>321</v>
      </c>
      <c r="E82" s="58" t="s">
        <v>298</v>
      </c>
      <c r="F82" s="58" t="s">
        <v>92</v>
      </c>
      <c r="G82" s="57">
        <v>35.619999999999997</v>
      </c>
      <c r="H82" s="58" t="s">
        <v>232</v>
      </c>
      <c r="I82" s="61">
        <v>0</v>
      </c>
      <c r="J82" s="62">
        <v>28</v>
      </c>
      <c r="K82" s="63">
        <v>33.5</v>
      </c>
      <c r="L82" s="57" t="s">
        <v>233</v>
      </c>
    </row>
    <row r="83" spans="1:12">
      <c r="A83" s="57" t="s">
        <v>228</v>
      </c>
      <c r="B83" s="58">
        <v>2</v>
      </c>
      <c r="C83" s="59">
        <v>1</v>
      </c>
      <c r="D83" s="60" t="s">
        <v>322</v>
      </c>
      <c r="E83" s="58" t="s">
        <v>298</v>
      </c>
      <c r="F83" s="58" t="s">
        <v>299</v>
      </c>
      <c r="G83" s="57">
        <v>37.44</v>
      </c>
      <c r="H83" s="58" t="s">
        <v>232</v>
      </c>
      <c r="I83" s="61">
        <v>0</v>
      </c>
      <c r="J83" s="62">
        <v>28</v>
      </c>
      <c r="K83" s="63">
        <v>33.5</v>
      </c>
      <c r="L83" s="57" t="s">
        <v>233</v>
      </c>
    </row>
    <row r="84" spans="1:12">
      <c r="A84" s="57" t="s">
        <v>228</v>
      </c>
      <c r="B84" s="89">
        <v>2</v>
      </c>
      <c r="C84" s="90">
        <v>1</v>
      </c>
      <c r="D84" s="89" t="s">
        <v>323</v>
      </c>
      <c r="E84" s="89" t="s">
        <v>231</v>
      </c>
      <c r="F84" s="89" t="s">
        <v>160</v>
      </c>
      <c r="G84" s="110">
        <v>32.85</v>
      </c>
      <c r="H84" s="89" t="s">
        <v>232</v>
      </c>
      <c r="I84" s="111">
        <v>0</v>
      </c>
      <c r="J84" s="94">
        <v>32</v>
      </c>
      <c r="K84" s="112">
        <v>38</v>
      </c>
      <c r="L84" s="110" t="s">
        <v>233</v>
      </c>
    </row>
    <row r="85" spans="1:12">
      <c r="A85" s="57" t="s">
        <v>228</v>
      </c>
      <c r="B85" s="65">
        <v>2</v>
      </c>
      <c r="C85" s="66">
        <v>1</v>
      </c>
      <c r="D85" s="65" t="s">
        <v>324</v>
      </c>
      <c r="E85" s="65" t="s">
        <v>231</v>
      </c>
      <c r="F85" s="65" t="s">
        <v>160</v>
      </c>
      <c r="G85" s="67">
        <v>32.64</v>
      </c>
      <c r="H85" s="65" t="s">
        <v>232</v>
      </c>
      <c r="I85" s="68">
        <v>0</v>
      </c>
      <c r="J85" s="69">
        <v>28</v>
      </c>
      <c r="K85" s="70">
        <v>33.5</v>
      </c>
      <c r="L85" s="57" t="s">
        <v>250</v>
      </c>
    </row>
    <row r="86" spans="1:12">
      <c r="A86" s="57" t="s">
        <v>228</v>
      </c>
      <c r="B86" s="65">
        <v>2</v>
      </c>
      <c r="C86" s="66">
        <v>1</v>
      </c>
      <c r="D86" s="65" t="s">
        <v>325</v>
      </c>
      <c r="E86" s="65" t="s">
        <v>235</v>
      </c>
      <c r="F86" s="65" t="s">
        <v>160</v>
      </c>
      <c r="G86" s="67">
        <v>60.09</v>
      </c>
      <c r="H86" s="65" t="s">
        <v>236</v>
      </c>
      <c r="I86" s="68">
        <v>2</v>
      </c>
      <c r="J86" s="62">
        <v>32</v>
      </c>
      <c r="K86" s="70">
        <v>33.5</v>
      </c>
      <c r="L86" s="67" t="s">
        <v>233</v>
      </c>
    </row>
    <row r="87" spans="1:12">
      <c r="A87" s="57" t="s">
        <v>228</v>
      </c>
      <c r="B87" s="65">
        <v>2</v>
      </c>
      <c r="C87" s="66">
        <v>1</v>
      </c>
      <c r="D87" s="65" t="s">
        <v>326</v>
      </c>
      <c r="E87" s="65" t="s">
        <v>252</v>
      </c>
      <c r="F87" s="65" t="s">
        <v>160</v>
      </c>
      <c r="G87" s="67">
        <v>54.64</v>
      </c>
      <c r="H87" s="65" t="s">
        <v>248</v>
      </c>
      <c r="I87" s="68">
        <v>1</v>
      </c>
      <c r="J87" s="69">
        <v>30</v>
      </c>
      <c r="K87" s="70">
        <v>33.5</v>
      </c>
      <c r="L87" s="67" t="s">
        <v>233</v>
      </c>
    </row>
    <row r="88" spans="1:12">
      <c r="A88" s="57" t="s">
        <v>228</v>
      </c>
      <c r="B88" s="65">
        <v>2</v>
      </c>
      <c r="C88" s="66">
        <v>1</v>
      </c>
      <c r="D88" s="65" t="s">
        <v>327</v>
      </c>
      <c r="E88" s="65" t="s">
        <v>235</v>
      </c>
      <c r="F88" s="65" t="s">
        <v>160</v>
      </c>
      <c r="G88" s="67">
        <v>60.13</v>
      </c>
      <c r="H88" s="65" t="s">
        <v>236</v>
      </c>
      <c r="I88" s="68">
        <v>2</v>
      </c>
      <c r="J88" s="62">
        <v>32</v>
      </c>
      <c r="K88" s="70">
        <v>33.5</v>
      </c>
      <c r="L88" s="73" t="s">
        <v>233</v>
      </c>
    </row>
    <row r="89" spans="1:12">
      <c r="A89" s="57" t="s">
        <v>228</v>
      </c>
      <c r="B89" s="65">
        <v>2</v>
      </c>
      <c r="C89" s="66">
        <v>1</v>
      </c>
      <c r="D89" s="65" t="s">
        <v>328</v>
      </c>
      <c r="E89" s="65" t="s">
        <v>235</v>
      </c>
      <c r="F89" s="65" t="s">
        <v>160</v>
      </c>
      <c r="G89" s="67">
        <v>58.38</v>
      </c>
      <c r="H89" s="65" t="s">
        <v>236</v>
      </c>
      <c r="I89" s="68">
        <v>2</v>
      </c>
      <c r="J89" s="69">
        <v>30</v>
      </c>
      <c r="K89" s="70">
        <v>33.5</v>
      </c>
      <c r="L89" s="73" t="s">
        <v>233</v>
      </c>
    </row>
    <row r="90" spans="1:12">
      <c r="A90" s="57" t="s">
        <v>228</v>
      </c>
      <c r="B90" s="65">
        <v>2</v>
      </c>
      <c r="C90" s="66">
        <v>1</v>
      </c>
      <c r="D90" s="65" t="s">
        <v>329</v>
      </c>
      <c r="E90" s="65" t="s">
        <v>235</v>
      </c>
      <c r="F90" s="65" t="s">
        <v>160</v>
      </c>
      <c r="G90" s="67">
        <v>58.23</v>
      </c>
      <c r="H90" s="65" t="s">
        <v>236</v>
      </c>
      <c r="I90" s="68">
        <v>2</v>
      </c>
      <c r="J90" s="62">
        <v>32</v>
      </c>
      <c r="K90" s="70">
        <v>33.5</v>
      </c>
      <c r="L90" s="73" t="s">
        <v>233</v>
      </c>
    </row>
    <row r="91" spans="1:12">
      <c r="A91" s="57" t="s">
        <v>228</v>
      </c>
      <c r="B91" s="65">
        <v>2</v>
      </c>
      <c r="C91" s="66">
        <v>1</v>
      </c>
      <c r="D91" s="65" t="s">
        <v>330</v>
      </c>
      <c r="E91" s="65" t="s">
        <v>235</v>
      </c>
      <c r="F91" s="65" t="s">
        <v>160</v>
      </c>
      <c r="G91" s="67">
        <v>59.96</v>
      </c>
      <c r="H91" s="65" t="s">
        <v>236</v>
      </c>
      <c r="I91" s="68">
        <v>2</v>
      </c>
      <c r="J91" s="62">
        <v>32</v>
      </c>
      <c r="K91" s="70">
        <v>33.5</v>
      </c>
      <c r="L91" s="73" t="s">
        <v>233</v>
      </c>
    </row>
    <row r="92" spans="1:12">
      <c r="A92" s="57" t="s">
        <v>228</v>
      </c>
      <c r="B92" s="65">
        <v>2</v>
      </c>
      <c r="C92" s="66">
        <v>1</v>
      </c>
      <c r="D92" s="65" t="s">
        <v>331</v>
      </c>
      <c r="E92" s="65" t="s">
        <v>252</v>
      </c>
      <c r="F92" s="65" t="s">
        <v>160</v>
      </c>
      <c r="G92" s="67">
        <v>54.64</v>
      </c>
      <c r="H92" s="65" t="s">
        <v>248</v>
      </c>
      <c r="I92" s="68">
        <v>1</v>
      </c>
      <c r="J92" s="69">
        <v>30</v>
      </c>
      <c r="K92" s="70">
        <v>33.5</v>
      </c>
      <c r="L92" s="73" t="s">
        <v>233</v>
      </c>
    </row>
    <row r="93" spans="1:12">
      <c r="A93" s="57" t="s">
        <v>228</v>
      </c>
      <c r="B93" s="65">
        <v>2</v>
      </c>
      <c r="C93" s="66">
        <v>1</v>
      </c>
      <c r="D93" s="65" t="s">
        <v>332</v>
      </c>
      <c r="E93" s="65" t="s">
        <v>235</v>
      </c>
      <c r="F93" s="65" t="s">
        <v>160</v>
      </c>
      <c r="G93" s="67">
        <v>58.41</v>
      </c>
      <c r="H93" s="65" t="s">
        <v>236</v>
      </c>
      <c r="I93" s="68">
        <v>2</v>
      </c>
      <c r="J93" s="69">
        <v>30</v>
      </c>
      <c r="K93" s="70">
        <v>33.5</v>
      </c>
      <c r="L93" s="73" t="s">
        <v>233</v>
      </c>
    </row>
    <row r="94" spans="1:12">
      <c r="A94" s="57" t="s">
        <v>228</v>
      </c>
      <c r="B94" s="65">
        <v>2</v>
      </c>
      <c r="C94" s="66">
        <v>1</v>
      </c>
      <c r="D94" s="58" t="s">
        <v>333</v>
      </c>
      <c r="E94" s="65" t="s">
        <v>247</v>
      </c>
      <c r="F94" s="65" t="s">
        <v>91</v>
      </c>
      <c r="G94" s="67">
        <v>54.73</v>
      </c>
      <c r="H94" s="65" t="s">
        <v>248</v>
      </c>
      <c r="I94" s="68">
        <v>2</v>
      </c>
      <c r="J94" s="69">
        <v>30</v>
      </c>
      <c r="K94" s="70">
        <v>33.5</v>
      </c>
      <c r="L94" s="57" t="s">
        <v>250</v>
      </c>
    </row>
    <row r="95" spans="1:12">
      <c r="A95" s="57" t="s">
        <v>228</v>
      </c>
      <c r="B95" s="65">
        <v>2</v>
      </c>
      <c r="C95" s="66">
        <v>1</v>
      </c>
      <c r="D95" s="65" t="s">
        <v>334</v>
      </c>
      <c r="E95" s="65" t="s">
        <v>247</v>
      </c>
      <c r="F95" s="65" t="s">
        <v>94</v>
      </c>
      <c r="G95" s="67">
        <v>54.73</v>
      </c>
      <c r="H95" s="65" t="s">
        <v>248</v>
      </c>
      <c r="I95" s="68">
        <v>2</v>
      </c>
      <c r="J95" s="69">
        <v>30</v>
      </c>
      <c r="K95" s="70">
        <v>33.5</v>
      </c>
      <c r="L95" s="67" t="s">
        <v>233</v>
      </c>
    </row>
    <row r="96" spans="1:12">
      <c r="A96" s="57" t="s">
        <v>228</v>
      </c>
      <c r="B96" s="65">
        <v>2</v>
      </c>
      <c r="C96" s="66">
        <v>1</v>
      </c>
      <c r="D96" s="60" t="s">
        <v>335</v>
      </c>
      <c r="E96" s="65" t="s">
        <v>235</v>
      </c>
      <c r="F96" s="65" t="s">
        <v>93</v>
      </c>
      <c r="G96" s="67">
        <v>58.41</v>
      </c>
      <c r="H96" s="65" t="s">
        <v>236</v>
      </c>
      <c r="I96" s="68">
        <v>2</v>
      </c>
      <c r="J96" s="69">
        <v>32</v>
      </c>
      <c r="K96" s="70">
        <v>33.5</v>
      </c>
      <c r="L96" s="57" t="s">
        <v>233</v>
      </c>
    </row>
    <row r="97" spans="1:12">
      <c r="A97" s="57" t="s">
        <v>228</v>
      </c>
      <c r="B97" s="65">
        <v>2</v>
      </c>
      <c r="C97" s="66">
        <v>1</v>
      </c>
      <c r="D97" s="65" t="s">
        <v>336</v>
      </c>
      <c r="E97" s="65" t="s">
        <v>252</v>
      </c>
      <c r="F97" s="65" t="s">
        <v>93</v>
      </c>
      <c r="G97" s="67">
        <v>54.64</v>
      </c>
      <c r="H97" s="65" t="s">
        <v>248</v>
      </c>
      <c r="I97" s="68">
        <v>1</v>
      </c>
      <c r="J97" s="69">
        <v>30</v>
      </c>
      <c r="K97" s="70">
        <v>33.5</v>
      </c>
      <c r="L97" s="67" t="s">
        <v>233</v>
      </c>
    </row>
    <row r="98" spans="1:12">
      <c r="A98" s="57" t="s">
        <v>228</v>
      </c>
      <c r="B98" s="89">
        <v>2</v>
      </c>
      <c r="C98" s="90">
        <v>1</v>
      </c>
      <c r="D98" s="58" t="s">
        <v>337</v>
      </c>
      <c r="E98" s="89" t="s">
        <v>235</v>
      </c>
      <c r="F98" s="89" t="s">
        <v>93</v>
      </c>
      <c r="G98" s="110">
        <v>59.96</v>
      </c>
      <c r="H98" s="89" t="s">
        <v>236</v>
      </c>
      <c r="I98" s="111">
        <v>2</v>
      </c>
      <c r="J98" s="94">
        <v>32</v>
      </c>
      <c r="K98" s="112">
        <v>38</v>
      </c>
      <c r="L98" s="110" t="s">
        <v>233</v>
      </c>
    </row>
    <row r="99" spans="1:12">
      <c r="A99" s="57" t="s">
        <v>228</v>
      </c>
      <c r="B99" s="65">
        <v>2</v>
      </c>
      <c r="C99" s="66">
        <v>1</v>
      </c>
      <c r="D99" s="60" t="s">
        <v>338</v>
      </c>
      <c r="E99" s="65" t="s">
        <v>235</v>
      </c>
      <c r="F99" s="65" t="s">
        <v>93</v>
      </c>
      <c r="G99" s="67">
        <v>58.23</v>
      </c>
      <c r="H99" s="65" t="s">
        <v>236</v>
      </c>
      <c r="I99" s="68">
        <v>2</v>
      </c>
      <c r="J99" s="62">
        <v>32</v>
      </c>
      <c r="K99" s="63">
        <v>38</v>
      </c>
      <c r="L99" s="57" t="s">
        <v>233</v>
      </c>
    </row>
    <row r="100" spans="1:12">
      <c r="A100" s="57" t="s">
        <v>228</v>
      </c>
      <c r="B100" s="89">
        <v>2</v>
      </c>
      <c r="C100" s="90">
        <v>1</v>
      </c>
      <c r="D100" s="91" t="s">
        <v>339</v>
      </c>
      <c r="E100" s="91" t="s">
        <v>235</v>
      </c>
      <c r="F100" s="91" t="s">
        <v>93</v>
      </c>
      <c r="G100" s="92">
        <v>58.38</v>
      </c>
      <c r="H100" s="91" t="s">
        <v>236</v>
      </c>
      <c r="I100" s="93">
        <v>2</v>
      </c>
      <c r="J100" s="94">
        <v>32</v>
      </c>
      <c r="K100" s="95">
        <v>38</v>
      </c>
      <c r="L100" s="92" t="s">
        <v>233</v>
      </c>
    </row>
    <row r="101" spans="1:12">
      <c r="A101" s="109" t="s">
        <v>228</v>
      </c>
      <c r="B101" s="89">
        <v>2</v>
      </c>
      <c r="C101" s="90">
        <v>1</v>
      </c>
      <c r="D101" s="91" t="s">
        <v>340</v>
      </c>
      <c r="E101" s="91" t="s">
        <v>235</v>
      </c>
      <c r="F101" s="91" t="s">
        <v>93</v>
      </c>
      <c r="G101" s="92">
        <v>60.13</v>
      </c>
      <c r="H101" s="91" t="s">
        <v>236</v>
      </c>
      <c r="I101" s="93">
        <v>2</v>
      </c>
      <c r="J101" s="94">
        <v>32</v>
      </c>
      <c r="K101" s="95">
        <v>38</v>
      </c>
      <c r="L101" s="92" t="s">
        <v>250</v>
      </c>
    </row>
    <row r="102" spans="1:12">
      <c r="A102" s="57" t="s">
        <v>228</v>
      </c>
      <c r="B102" s="65">
        <v>2</v>
      </c>
      <c r="C102" s="66">
        <v>1</v>
      </c>
      <c r="D102" s="97" t="s">
        <v>341</v>
      </c>
      <c r="E102" s="97" t="s">
        <v>252</v>
      </c>
      <c r="F102" s="97" t="s">
        <v>93</v>
      </c>
      <c r="G102" s="77">
        <v>54.64</v>
      </c>
      <c r="H102" s="97" t="s">
        <v>248</v>
      </c>
      <c r="I102" s="98">
        <v>1</v>
      </c>
      <c r="J102" s="69">
        <v>30</v>
      </c>
      <c r="K102" s="99">
        <v>33.5</v>
      </c>
      <c r="L102" s="77" t="s">
        <v>250</v>
      </c>
    </row>
    <row r="103" spans="1:12">
      <c r="A103" s="57" t="s">
        <v>228</v>
      </c>
      <c r="B103" s="65">
        <v>2</v>
      </c>
      <c r="C103" s="66">
        <v>1</v>
      </c>
      <c r="D103" s="97" t="s">
        <v>342</v>
      </c>
      <c r="E103" s="97" t="s">
        <v>235</v>
      </c>
      <c r="F103" s="97" t="s">
        <v>93</v>
      </c>
      <c r="G103" s="77">
        <v>60.09</v>
      </c>
      <c r="H103" s="97" t="s">
        <v>236</v>
      </c>
      <c r="I103" s="98">
        <v>2</v>
      </c>
      <c r="J103" s="69">
        <v>32</v>
      </c>
      <c r="K103" s="99">
        <v>33.5</v>
      </c>
      <c r="L103" s="77" t="s">
        <v>233</v>
      </c>
    </row>
    <row r="104" spans="1:12">
      <c r="A104" s="57" t="s">
        <v>228</v>
      </c>
      <c r="B104" s="65">
        <v>2</v>
      </c>
      <c r="C104" s="66">
        <v>1</v>
      </c>
      <c r="D104" s="97" t="s">
        <v>343</v>
      </c>
      <c r="E104" s="97" t="s">
        <v>231</v>
      </c>
      <c r="F104" s="97" t="s">
        <v>93</v>
      </c>
      <c r="G104" s="77">
        <v>32.64</v>
      </c>
      <c r="H104" s="97" t="s">
        <v>232</v>
      </c>
      <c r="I104" s="98">
        <v>0</v>
      </c>
      <c r="J104" s="62">
        <v>32</v>
      </c>
      <c r="K104" s="88">
        <v>38</v>
      </c>
      <c r="L104" s="77" t="s">
        <v>250</v>
      </c>
    </row>
    <row r="105" spans="1:12">
      <c r="A105" s="57" t="s">
        <v>228</v>
      </c>
      <c r="B105" s="65">
        <v>2</v>
      </c>
      <c r="C105" s="66">
        <v>1</v>
      </c>
      <c r="D105" s="65" t="s">
        <v>344</v>
      </c>
      <c r="E105" s="65" t="s">
        <v>231</v>
      </c>
      <c r="F105" s="65" t="s">
        <v>93</v>
      </c>
      <c r="G105" s="67">
        <v>32.85</v>
      </c>
      <c r="H105" s="65" t="s">
        <v>232</v>
      </c>
      <c r="I105" s="68">
        <v>0</v>
      </c>
      <c r="J105" s="69">
        <v>28</v>
      </c>
      <c r="K105" s="99">
        <v>33.5</v>
      </c>
      <c r="L105" s="77" t="s">
        <v>233</v>
      </c>
    </row>
    <row r="106" spans="1:12">
      <c r="A106" s="57" t="s">
        <v>228</v>
      </c>
      <c r="B106" s="65">
        <v>2</v>
      </c>
      <c r="C106" s="66">
        <v>1</v>
      </c>
      <c r="D106" s="65" t="s">
        <v>345</v>
      </c>
      <c r="E106" s="65" t="s">
        <v>298</v>
      </c>
      <c r="F106" s="65" t="s">
        <v>92</v>
      </c>
      <c r="G106" s="67">
        <v>37.44</v>
      </c>
      <c r="H106" s="65" t="s">
        <v>232</v>
      </c>
      <c r="I106" s="68">
        <v>0</v>
      </c>
      <c r="J106" s="103">
        <v>28</v>
      </c>
      <c r="K106" s="99">
        <v>33.5</v>
      </c>
      <c r="L106" s="77" t="s">
        <v>233</v>
      </c>
    </row>
    <row r="107" spans="1:12">
      <c r="A107" s="121" t="s">
        <v>228</v>
      </c>
      <c r="B107" s="122">
        <v>2</v>
      </c>
      <c r="C107" s="90">
        <v>1</v>
      </c>
      <c r="D107" s="122" t="s">
        <v>346</v>
      </c>
      <c r="E107" s="122" t="s">
        <v>298</v>
      </c>
      <c r="F107" s="122" t="s">
        <v>299</v>
      </c>
      <c r="G107" s="122">
        <v>37.44</v>
      </c>
      <c r="H107" s="122" t="s">
        <v>232</v>
      </c>
      <c r="I107" s="111">
        <v>0</v>
      </c>
      <c r="J107" s="94">
        <v>32</v>
      </c>
      <c r="K107" s="95">
        <v>38</v>
      </c>
      <c r="L107" s="116" t="s">
        <v>233</v>
      </c>
    </row>
    <row r="108" spans="1:12">
      <c r="A108" s="57" t="s">
        <v>228</v>
      </c>
      <c r="B108" s="65">
        <v>2</v>
      </c>
      <c r="C108" s="66">
        <v>1</v>
      </c>
      <c r="D108" s="58" t="s">
        <v>347</v>
      </c>
      <c r="E108" s="65" t="s">
        <v>231</v>
      </c>
      <c r="F108" s="65" t="s">
        <v>160</v>
      </c>
      <c r="G108" s="67">
        <v>32.85</v>
      </c>
      <c r="H108" s="65" t="s">
        <v>232</v>
      </c>
      <c r="I108" s="68">
        <v>0</v>
      </c>
      <c r="J108" s="69">
        <v>28</v>
      </c>
      <c r="K108" s="99">
        <v>33.5</v>
      </c>
      <c r="L108" s="76" t="s">
        <v>233</v>
      </c>
    </row>
    <row r="109" spans="1:12">
      <c r="A109" s="57" t="s">
        <v>228</v>
      </c>
      <c r="B109" s="65">
        <v>2</v>
      </c>
      <c r="C109" s="66">
        <v>1</v>
      </c>
      <c r="D109" s="65" t="s">
        <v>348</v>
      </c>
      <c r="E109" s="65" t="s">
        <v>231</v>
      </c>
      <c r="F109" s="65" t="s">
        <v>160</v>
      </c>
      <c r="G109" s="67">
        <v>32.64</v>
      </c>
      <c r="H109" s="65" t="s">
        <v>232</v>
      </c>
      <c r="I109" s="68">
        <v>0</v>
      </c>
      <c r="J109" s="69">
        <v>28</v>
      </c>
      <c r="K109" s="99">
        <v>33.5</v>
      </c>
      <c r="L109" s="77" t="s">
        <v>233</v>
      </c>
    </row>
    <row r="110" spans="1:12">
      <c r="A110" s="57" t="s">
        <v>228</v>
      </c>
      <c r="B110" s="65">
        <v>2</v>
      </c>
      <c r="C110" s="66">
        <v>1</v>
      </c>
      <c r="D110" s="65" t="s">
        <v>349</v>
      </c>
      <c r="E110" s="65" t="s">
        <v>235</v>
      </c>
      <c r="F110" s="65" t="s">
        <v>160</v>
      </c>
      <c r="G110" s="67">
        <v>60.09</v>
      </c>
      <c r="H110" s="65" t="s">
        <v>236</v>
      </c>
      <c r="I110" s="68">
        <v>2</v>
      </c>
      <c r="J110" s="62">
        <v>32</v>
      </c>
      <c r="K110" s="104">
        <v>33.5</v>
      </c>
      <c r="L110" s="101" t="s">
        <v>233</v>
      </c>
    </row>
    <row r="111" spans="1:12">
      <c r="A111" s="57" t="s">
        <v>228</v>
      </c>
      <c r="B111" s="65">
        <v>2</v>
      </c>
      <c r="C111" s="66">
        <v>1</v>
      </c>
      <c r="D111" s="65" t="s">
        <v>350</v>
      </c>
      <c r="E111" s="65" t="s">
        <v>252</v>
      </c>
      <c r="F111" s="65" t="s">
        <v>160</v>
      </c>
      <c r="G111" s="67">
        <v>54.64</v>
      </c>
      <c r="H111" s="65" t="s">
        <v>248</v>
      </c>
      <c r="I111" s="68">
        <v>1</v>
      </c>
      <c r="J111" s="69">
        <v>30</v>
      </c>
      <c r="K111" s="70">
        <v>33.5</v>
      </c>
      <c r="L111" s="67" t="s">
        <v>233</v>
      </c>
    </row>
    <row r="112" spans="1:12">
      <c r="A112" s="57" t="s">
        <v>228</v>
      </c>
      <c r="B112" s="65">
        <v>2</v>
      </c>
      <c r="C112" s="66">
        <v>1</v>
      </c>
      <c r="D112" s="65" t="s">
        <v>351</v>
      </c>
      <c r="E112" s="65" t="s">
        <v>235</v>
      </c>
      <c r="F112" s="65" t="s">
        <v>160</v>
      </c>
      <c r="G112" s="67">
        <v>60.13</v>
      </c>
      <c r="H112" s="65" t="s">
        <v>236</v>
      </c>
      <c r="I112" s="68">
        <v>2</v>
      </c>
      <c r="J112" s="62">
        <v>32</v>
      </c>
      <c r="K112" s="70">
        <v>33.5</v>
      </c>
      <c r="L112" s="67" t="s">
        <v>233</v>
      </c>
    </row>
    <row r="113" spans="1:12">
      <c r="A113" s="57" t="s">
        <v>228</v>
      </c>
      <c r="B113" s="65">
        <v>2</v>
      </c>
      <c r="C113" s="66">
        <v>1</v>
      </c>
      <c r="D113" s="65" t="s">
        <v>352</v>
      </c>
      <c r="E113" s="65" t="s">
        <v>235</v>
      </c>
      <c r="F113" s="65" t="s">
        <v>160</v>
      </c>
      <c r="G113" s="67">
        <v>58.38</v>
      </c>
      <c r="H113" s="65" t="s">
        <v>236</v>
      </c>
      <c r="I113" s="68">
        <v>2</v>
      </c>
      <c r="J113" s="69">
        <v>30</v>
      </c>
      <c r="K113" s="70">
        <v>33.5</v>
      </c>
      <c r="L113" s="67" t="s">
        <v>233</v>
      </c>
    </row>
    <row r="114" spans="1:12">
      <c r="A114" s="57" t="s">
        <v>228</v>
      </c>
      <c r="B114" s="65">
        <v>2</v>
      </c>
      <c r="C114" s="66">
        <v>1</v>
      </c>
      <c r="D114" s="65" t="s">
        <v>353</v>
      </c>
      <c r="E114" s="65" t="s">
        <v>235</v>
      </c>
      <c r="F114" s="65" t="s">
        <v>160</v>
      </c>
      <c r="G114" s="67">
        <v>58.23</v>
      </c>
      <c r="H114" s="65" t="s">
        <v>236</v>
      </c>
      <c r="I114" s="68">
        <v>2</v>
      </c>
      <c r="J114" s="62">
        <v>32</v>
      </c>
      <c r="K114" s="70">
        <v>33.5</v>
      </c>
      <c r="L114" s="67" t="s">
        <v>233</v>
      </c>
    </row>
    <row r="115" spans="1:12">
      <c r="A115" s="57" t="s">
        <v>228</v>
      </c>
      <c r="B115" s="65">
        <v>2</v>
      </c>
      <c r="C115" s="66">
        <v>1</v>
      </c>
      <c r="D115" s="65" t="s">
        <v>354</v>
      </c>
      <c r="E115" s="65" t="s">
        <v>235</v>
      </c>
      <c r="F115" s="65" t="s">
        <v>160</v>
      </c>
      <c r="G115" s="67">
        <v>59.96</v>
      </c>
      <c r="H115" s="65" t="s">
        <v>236</v>
      </c>
      <c r="I115" s="68">
        <v>2</v>
      </c>
      <c r="J115" s="62">
        <v>32</v>
      </c>
      <c r="K115" s="70">
        <v>33.5</v>
      </c>
      <c r="L115" s="67" t="s">
        <v>233</v>
      </c>
    </row>
    <row r="116" spans="1:12">
      <c r="A116" s="57" t="s">
        <v>228</v>
      </c>
      <c r="B116" s="65">
        <v>2</v>
      </c>
      <c r="C116" s="66">
        <v>1</v>
      </c>
      <c r="D116" s="65" t="s">
        <v>355</v>
      </c>
      <c r="E116" s="65" t="s">
        <v>252</v>
      </c>
      <c r="F116" s="65" t="s">
        <v>160</v>
      </c>
      <c r="G116" s="67">
        <v>54.64</v>
      </c>
      <c r="H116" s="65" t="s">
        <v>248</v>
      </c>
      <c r="I116" s="68">
        <v>1</v>
      </c>
      <c r="J116" s="69">
        <v>30</v>
      </c>
      <c r="K116" s="70">
        <v>33.5</v>
      </c>
      <c r="L116" s="67" t="s">
        <v>233</v>
      </c>
    </row>
    <row r="117" spans="1:12">
      <c r="A117" s="57" t="s">
        <v>228</v>
      </c>
      <c r="B117" s="65">
        <v>2</v>
      </c>
      <c r="C117" s="66">
        <v>1</v>
      </c>
      <c r="D117" s="65" t="s">
        <v>356</v>
      </c>
      <c r="E117" s="65" t="s">
        <v>235</v>
      </c>
      <c r="F117" s="65" t="s">
        <v>160</v>
      </c>
      <c r="G117" s="67">
        <v>58.41</v>
      </c>
      <c r="H117" s="65" t="s">
        <v>236</v>
      </c>
      <c r="I117" s="68">
        <v>2</v>
      </c>
      <c r="J117" s="62">
        <v>32</v>
      </c>
      <c r="K117" s="70">
        <v>33.5</v>
      </c>
      <c r="L117" s="73" t="s">
        <v>233</v>
      </c>
    </row>
    <row r="118" spans="1:12">
      <c r="A118" s="57" t="s">
        <v>228</v>
      </c>
      <c r="B118" s="65">
        <v>2</v>
      </c>
      <c r="C118" s="66">
        <v>1</v>
      </c>
      <c r="D118" s="65" t="s">
        <v>357</v>
      </c>
      <c r="E118" s="65" t="s">
        <v>247</v>
      </c>
      <c r="F118" s="65" t="s">
        <v>91</v>
      </c>
      <c r="G118" s="67">
        <v>54.73</v>
      </c>
      <c r="H118" s="65" t="s">
        <v>248</v>
      </c>
      <c r="I118" s="68">
        <v>2</v>
      </c>
      <c r="J118" s="69">
        <v>30</v>
      </c>
      <c r="K118" s="70">
        <v>33.5</v>
      </c>
      <c r="L118" s="73" t="s">
        <v>233</v>
      </c>
    </row>
    <row r="119" spans="1:12">
      <c r="A119" s="57" t="s">
        <v>228</v>
      </c>
      <c r="B119" s="65">
        <v>2</v>
      </c>
      <c r="C119" s="66">
        <v>1</v>
      </c>
      <c r="D119" s="65" t="s">
        <v>358</v>
      </c>
      <c r="E119" s="65" t="s">
        <v>247</v>
      </c>
      <c r="F119" s="65" t="s">
        <v>94</v>
      </c>
      <c r="G119" s="67">
        <v>54.73</v>
      </c>
      <c r="H119" s="65" t="s">
        <v>248</v>
      </c>
      <c r="I119" s="68">
        <v>2</v>
      </c>
      <c r="J119" s="69">
        <v>30</v>
      </c>
      <c r="K119" s="70">
        <v>33.5</v>
      </c>
      <c r="L119" s="73" t="s">
        <v>233</v>
      </c>
    </row>
    <row r="120" spans="1:12">
      <c r="A120" s="60" t="s">
        <v>228</v>
      </c>
      <c r="B120" s="89">
        <v>2</v>
      </c>
      <c r="C120" s="90">
        <v>1</v>
      </c>
      <c r="D120" s="89" t="s">
        <v>359</v>
      </c>
      <c r="E120" s="89" t="s">
        <v>235</v>
      </c>
      <c r="F120" s="89" t="s">
        <v>93</v>
      </c>
      <c r="G120" s="89">
        <v>58.41</v>
      </c>
      <c r="H120" s="89" t="s">
        <v>236</v>
      </c>
      <c r="I120" s="111">
        <v>2</v>
      </c>
      <c r="J120" s="94">
        <v>32</v>
      </c>
      <c r="K120" s="112">
        <v>38</v>
      </c>
      <c r="L120" s="123" t="s">
        <v>233</v>
      </c>
    </row>
    <row r="121" spans="1:12">
      <c r="A121" s="57" t="s">
        <v>228</v>
      </c>
      <c r="B121" s="65">
        <v>2</v>
      </c>
      <c r="C121" s="66">
        <v>1</v>
      </c>
      <c r="D121" s="65" t="s">
        <v>360</v>
      </c>
      <c r="E121" s="65" t="s">
        <v>252</v>
      </c>
      <c r="F121" s="65" t="s">
        <v>93</v>
      </c>
      <c r="G121" s="67">
        <v>54.64</v>
      </c>
      <c r="H121" s="65" t="s">
        <v>248</v>
      </c>
      <c r="I121" s="68">
        <v>1</v>
      </c>
      <c r="J121" s="62">
        <v>32</v>
      </c>
      <c r="K121" s="70">
        <v>33.5</v>
      </c>
      <c r="L121" s="72" t="s">
        <v>233</v>
      </c>
    </row>
    <row r="122" spans="1:12">
      <c r="A122" s="57" t="s">
        <v>228</v>
      </c>
      <c r="B122" s="65">
        <v>2</v>
      </c>
      <c r="C122" s="66">
        <v>1</v>
      </c>
      <c r="D122" s="58" t="s">
        <v>361</v>
      </c>
      <c r="E122" s="65" t="s">
        <v>235</v>
      </c>
      <c r="F122" s="65" t="s">
        <v>93</v>
      </c>
      <c r="G122" s="67">
        <v>59.96</v>
      </c>
      <c r="H122" s="65" t="s">
        <v>236</v>
      </c>
      <c r="I122" s="68">
        <v>2</v>
      </c>
      <c r="J122" s="62">
        <v>32</v>
      </c>
      <c r="K122" s="63">
        <v>38</v>
      </c>
      <c r="L122" s="73" t="s">
        <v>233</v>
      </c>
    </row>
    <row r="123" spans="1:12">
      <c r="A123" s="57" t="s">
        <v>228</v>
      </c>
      <c r="B123" s="65">
        <v>2</v>
      </c>
      <c r="C123" s="66">
        <v>1</v>
      </c>
      <c r="D123" s="60" t="s">
        <v>362</v>
      </c>
      <c r="E123" s="65" t="s">
        <v>235</v>
      </c>
      <c r="F123" s="65" t="s">
        <v>93</v>
      </c>
      <c r="G123" s="67">
        <v>58.23</v>
      </c>
      <c r="H123" s="65" t="s">
        <v>236</v>
      </c>
      <c r="I123" s="68">
        <v>2</v>
      </c>
      <c r="J123" s="69">
        <v>30</v>
      </c>
      <c r="K123" s="70">
        <v>33.5</v>
      </c>
      <c r="L123" s="57" t="s">
        <v>233</v>
      </c>
    </row>
    <row r="124" spans="1:12">
      <c r="A124" s="57" t="s">
        <v>228</v>
      </c>
      <c r="B124" s="89">
        <v>2</v>
      </c>
      <c r="C124" s="90">
        <v>1</v>
      </c>
      <c r="D124" s="89" t="s">
        <v>363</v>
      </c>
      <c r="E124" s="89" t="s">
        <v>235</v>
      </c>
      <c r="F124" s="89" t="s">
        <v>93</v>
      </c>
      <c r="G124" s="110">
        <v>58.38</v>
      </c>
      <c r="H124" s="89" t="s">
        <v>236</v>
      </c>
      <c r="I124" s="111">
        <v>2</v>
      </c>
      <c r="J124" s="94">
        <v>32</v>
      </c>
      <c r="K124" s="95">
        <v>38</v>
      </c>
      <c r="L124" s="92" t="s">
        <v>233</v>
      </c>
    </row>
    <row r="125" spans="1:12">
      <c r="A125" s="57" t="s">
        <v>228</v>
      </c>
      <c r="B125" s="65">
        <v>2</v>
      </c>
      <c r="C125" s="66">
        <v>1</v>
      </c>
      <c r="D125" s="65" t="s">
        <v>364</v>
      </c>
      <c r="E125" s="65" t="s">
        <v>235</v>
      </c>
      <c r="F125" s="65" t="s">
        <v>93</v>
      </c>
      <c r="G125" s="67">
        <v>60.13</v>
      </c>
      <c r="H125" s="65" t="s">
        <v>236</v>
      </c>
      <c r="I125" s="68">
        <v>2</v>
      </c>
      <c r="J125" s="69">
        <v>30</v>
      </c>
      <c r="K125" s="99">
        <v>33.5</v>
      </c>
      <c r="L125" s="77" t="s">
        <v>233</v>
      </c>
    </row>
    <row r="126" spans="1:12">
      <c r="A126" s="57" t="s">
        <v>228</v>
      </c>
      <c r="B126" s="65">
        <v>2</v>
      </c>
      <c r="C126" s="66">
        <v>1</v>
      </c>
      <c r="D126" s="65" t="s">
        <v>365</v>
      </c>
      <c r="E126" s="65" t="s">
        <v>252</v>
      </c>
      <c r="F126" s="65" t="s">
        <v>93</v>
      </c>
      <c r="G126" s="67">
        <v>54.64</v>
      </c>
      <c r="H126" s="65" t="s">
        <v>248</v>
      </c>
      <c r="I126" s="68">
        <v>1</v>
      </c>
      <c r="J126" s="69">
        <v>30</v>
      </c>
      <c r="K126" s="99">
        <v>33.5</v>
      </c>
      <c r="L126" s="77" t="s">
        <v>233</v>
      </c>
    </row>
    <row r="127" spans="1:12">
      <c r="A127" s="109" t="s">
        <v>228</v>
      </c>
      <c r="B127" s="89">
        <v>2</v>
      </c>
      <c r="C127" s="90">
        <v>1</v>
      </c>
      <c r="D127" s="89" t="s">
        <v>366</v>
      </c>
      <c r="E127" s="89" t="s">
        <v>235</v>
      </c>
      <c r="F127" s="89" t="s">
        <v>93</v>
      </c>
      <c r="G127" s="110">
        <v>60.09</v>
      </c>
      <c r="H127" s="89" t="s">
        <v>236</v>
      </c>
      <c r="I127" s="111">
        <v>2</v>
      </c>
      <c r="J127" s="94">
        <v>32</v>
      </c>
      <c r="K127" s="95">
        <v>38</v>
      </c>
      <c r="L127" s="92" t="s">
        <v>233</v>
      </c>
    </row>
    <row r="128" spans="1:12">
      <c r="A128" s="57" t="s">
        <v>228</v>
      </c>
      <c r="B128" s="65">
        <v>2</v>
      </c>
      <c r="C128" s="66">
        <v>1</v>
      </c>
      <c r="D128" s="65" t="s">
        <v>367</v>
      </c>
      <c r="E128" s="65" t="s">
        <v>231</v>
      </c>
      <c r="F128" s="65" t="s">
        <v>93</v>
      </c>
      <c r="G128" s="67">
        <v>32.64</v>
      </c>
      <c r="H128" s="65" t="s">
        <v>232</v>
      </c>
      <c r="I128" s="68">
        <v>0</v>
      </c>
      <c r="J128" s="69">
        <v>28</v>
      </c>
      <c r="K128" s="99">
        <v>33.5</v>
      </c>
      <c r="L128" s="77" t="s">
        <v>233</v>
      </c>
    </row>
    <row r="129" spans="1:12">
      <c r="A129" s="57" t="s">
        <v>228</v>
      </c>
      <c r="B129" s="65">
        <v>2</v>
      </c>
      <c r="C129" s="66">
        <v>1</v>
      </c>
      <c r="D129" s="60" t="s">
        <v>368</v>
      </c>
      <c r="E129" s="65" t="s">
        <v>231</v>
      </c>
      <c r="F129" s="65" t="s">
        <v>93</v>
      </c>
      <c r="G129" s="67">
        <v>32.85</v>
      </c>
      <c r="H129" s="65" t="s">
        <v>232</v>
      </c>
      <c r="I129" s="68">
        <v>0</v>
      </c>
      <c r="J129" s="69">
        <v>28</v>
      </c>
      <c r="K129" s="104">
        <v>33.5</v>
      </c>
      <c r="L129" s="76" t="s">
        <v>250</v>
      </c>
    </row>
    <row r="130" spans="1:12">
      <c r="A130" s="57" t="s">
        <v>228</v>
      </c>
      <c r="B130" s="65">
        <v>2</v>
      </c>
      <c r="C130" s="66">
        <v>1</v>
      </c>
      <c r="D130" s="65" t="s">
        <v>369</v>
      </c>
      <c r="E130" s="65" t="s">
        <v>298</v>
      </c>
      <c r="F130" s="65" t="s">
        <v>92</v>
      </c>
      <c r="G130" s="67">
        <v>37.44</v>
      </c>
      <c r="H130" s="65" t="s">
        <v>232</v>
      </c>
      <c r="I130" s="68">
        <v>0</v>
      </c>
      <c r="J130" s="69">
        <v>28</v>
      </c>
      <c r="K130" s="70">
        <v>33.5</v>
      </c>
      <c r="L130" s="77" t="s">
        <v>233</v>
      </c>
    </row>
    <row r="131" spans="1:12">
      <c r="A131" s="57" t="s">
        <v>228</v>
      </c>
      <c r="B131" s="65">
        <v>2</v>
      </c>
      <c r="C131" s="66">
        <v>1</v>
      </c>
      <c r="D131" s="65" t="s">
        <v>370</v>
      </c>
      <c r="E131" s="65" t="s">
        <v>298</v>
      </c>
      <c r="F131" s="65" t="s">
        <v>299</v>
      </c>
      <c r="G131" s="67">
        <v>37.44</v>
      </c>
      <c r="H131" s="65" t="s">
        <v>232</v>
      </c>
      <c r="I131" s="68">
        <v>0</v>
      </c>
      <c r="J131" s="69">
        <v>28</v>
      </c>
      <c r="K131" s="70">
        <v>33.5</v>
      </c>
      <c r="L131" s="105" t="s">
        <v>233</v>
      </c>
    </row>
    <row r="132" spans="1:12">
      <c r="A132" s="57" t="s">
        <v>228</v>
      </c>
      <c r="B132" s="65">
        <v>2</v>
      </c>
      <c r="C132" s="66">
        <v>1</v>
      </c>
      <c r="D132" s="58" t="s">
        <v>371</v>
      </c>
      <c r="E132" s="65" t="s">
        <v>231</v>
      </c>
      <c r="F132" s="65" t="s">
        <v>160</v>
      </c>
      <c r="G132" s="67">
        <v>32.85</v>
      </c>
      <c r="H132" s="65" t="s">
        <v>232</v>
      </c>
      <c r="I132" s="68">
        <v>0</v>
      </c>
      <c r="J132" s="69">
        <v>32</v>
      </c>
      <c r="K132" s="70">
        <v>38</v>
      </c>
      <c r="L132" s="73" t="s">
        <v>233</v>
      </c>
    </row>
    <row r="133" spans="1:12">
      <c r="A133" s="57" t="s">
        <v>228</v>
      </c>
      <c r="B133" s="89">
        <v>2</v>
      </c>
      <c r="C133" s="90">
        <v>1</v>
      </c>
      <c r="D133" s="89" t="s">
        <v>372</v>
      </c>
      <c r="E133" s="89" t="s">
        <v>231</v>
      </c>
      <c r="F133" s="89" t="s">
        <v>160</v>
      </c>
      <c r="G133" s="110">
        <v>32.64</v>
      </c>
      <c r="H133" s="89" t="s">
        <v>232</v>
      </c>
      <c r="I133" s="111">
        <v>0</v>
      </c>
      <c r="J133" s="94">
        <v>32</v>
      </c>
      <c r="K133" s="112">
        <v>38</v>
      </c>
      <c r="L133" s="124" t="s">
        <v>233</v>
      </c>
    </row>
    <row r="134" spans="1:12">
      <c r="A134" s="57" t="s">
        <v>228</v>
      </c>
      <c r="B134" s="65">
        <v>2</v>
      </c>
      <c r="C134" s="66">
        <v>1</v>
      </c>
      <c r="D134" s="60">
        <v>704</v>
      </c>
      <c r="E134" s="65" t="s">
        <v>235</v>
      </c>
      <c r="F134" s="65" t="s">
        <v>160</v>
      </c>
      <c r="G134" s="67">
        <v>60.09</v>
      </c>
      <c r="H134" s="65" t="s">
        <v>236</v>
      </c>
      <c r="I134" s="68">
        <v>2</v>
      </c>
      <c r="J134" s="69">
        <v>32</v>
      </c>
      <c r="K134" s="70">
        <v>38</v>
      </c>
      <c r="L134" s="72" t="s">
        <v>250</v>
      </c>
    </row>
    <row r="135" spans="1:12">
      <c r="A135" s="57" t="s">
        <v>228</v>
      </c>
      <c r="B135" s="65">
        <v>2</v>
      </c>
      <c r="C135" s="66">
        <v>1</v>
      </c>
      <c r="D135" s="65" t="s">
        <v>373</v>
      </c>
      <c r="E135" s="65" t="s">
        <v>252</v>
      </c>
      <c r="F135" s="79" t="s">
        <v>160</v>
      </c>
      <c r="G135" s="80">
        <v>54.64</v>
      </c>
      <c r="H135" s="79" t="s">
        <v>248</v>
      </c>
      <c r="I135" s="81">
        <v>1</v>
      </c>
      <c r="J135" s="82">
        <v>30</v>
      </c>
      <c r="K135" s="83">
        <v>33.5</v>
      </c>
      <c r="L135" s="75" t="s">
        <v>233</v>
      </c>
    </row>
    <row r="136" spans="1:12">
      <c r="A136" s="57" t="s">
        <v>228</v>
      </c>
      <c r="B136" s="65">
        <v>2</v>
      </c>
      <c r="C136" s="66">
        <v>1</v>
      </c>
      <c r="D136" s="58" t="s">
        <v>374</v>
      </c>
      <c r="E136" s="123" t="s">
        <v>235</v>
      </c>
      <c r="F136" s="97" t="s">
        <v>160</v>
      </c>
      <c r="G136" s="77">
        <v>60.13</v>
      </c>
      <c r="H136" s="97" t="s">
        <v>236</v>
      </c>
      <c r="I136" s="98">
        <v>2</v>
      </c>
      <c r="J136" s="69">
        <v>32</v>
      </c>
      <c r="K136" s="99">
        <v>38</v>
      </c>
      <c r="L136" s="77" t="s">
        <v>233</v>
      </c>
    </row>
    <row r="137" spans="1:12">
      <c r="A137" s="57" t="s">
        <v>228</v>
      </c>
      <c r="B137" s="65">
        <v>2</v>
      </c>
      <c r="C137" s="66">
        <v>1</v>
      </c>
      <c r="D137" s="65" t="s">
        <v>375</v>
      </c>
      <c r="E137" s="123" t="s">
        <v>235</v>
      </c>
      <c r="F137" s="97" t="s">
        <v>160</v>
      </c>
      <c r="G137" s="77">
        <v>58.38</v>
      </c>
      <c r="H137" s="97" t="s">
        <v>236</v>
      </c>
      <c r="I137" s="98">
        <v>2</v>
      </c>
      <c r="J137" s="69">
        <v>30</v>
      </c>
      <c r="K137" s="99">
        <v>33.5</v>
      </c>
      <c r="L137" s="77" t="s">
        <v>233</v>
      </c>
    </row>
    <row r="138" spans="1:12">
      <c r="A138" s="109" t="s">
        <v>228</v>
      </c>
      <c r="B138" s="89">
        <v>2</v>
      </c>
      <c r="C138" s="90">
        <v>1</v>
      </c>
      <c r="D138" s="89" t="s">
        <v>376</v>
      </c>
      <c r="E138" s="125" t="s">
        <v>235</v>
      </c>
      <c r="F138" s="91" t="s">
        <v>160</v>
      </c>
      <c r="G138" s="92">
        <v>58.23</v>
      </c>
      <c r="H138" s="91" t="s">
        <v>236</v>
      </c>
      <c r="I138" s="93">
        <v>2</v>
      </c>
      <c r="J138" s="94">
        <v>32</v>
      </c>
      <c r="K138" s="95">
        <v>38</v>
      </c>
      <c r="L138" s="92" t="s">
        <v>250</v>
      </c>
    </row>
    <row r="139" spans="1:12">
      <c r="A139" s="57" t="s">
        <v>228</v>
      </c>
      <c r="B139" s="65">
        <v>2</v>
      </c>
      <c r="C139" s="66">
        <v>1</v>
      </c>
      <c r="D139" s="65" t="s">
        <v>377</v>
      </c>
      <c r="E139" s="123" t="s">
        <v>235</v>
      </c>
      <c r="F139" s="97" t="s">
        <v>160</v>
      </c>
      <c r="G139" s="77">
        <v>59.96</v>
      </c>
      <c r="H139" s="97" t="s">
        <v>236</v>
      </c>
      <c r="I139" s="98">
        <v>2</v>
      </c>
      <c r="J139" s="62">
        <v>32</v>
      </c>
      <c r="K139" s="99">
        <v>33.5</v>
      </c>
      <c r="L139" s="77" t="s">
        <v>233</v>
      </c>
    </row>
    <row r="140" spans="1:12">
      <c r="A140" s="57" t="s">
        <v>228</v>
      </c>
      <c r="B140" s="65">
        <v>2</v>
      </c>
      <c r="C140" s="66">
        <v>1</v>
      </c>
      <c r="D140" s="65" t="s">
        <v>378</v>
      </c>
      <c r="E140" s="123" t="s">
        <v>252</v>
      </c>
      <c r="F140" s="97" t="s">
        <v>160</v>
      </c>
      <c r="G140" s="77">
        <v>54.64</v>
      </c>
      <c r="H140" s="97" t="s">
        <v>248</v>
      </c>
      <c r="I140" s="98">
        <v>1</v>
      </c>
      <c r="J140" s="69">
        <v>30</v>
      </c>
      <c r="K140" s="99">
        <v>33.5</v>
      </c>
      <c r="L140" s="77" t="s">
        <v>233</v>
      </c>
    </row>
    <row r="141" spans="1:12">
      <c r="A141" s="57" t="s">
        <v>228</v>
      </c>
      <c r="B141" s="65">
        <v>2</v>
      </c>
      <c r="C141" s="66">
        <v>1</v>
      </c>
      <c r="D141" s="65" t="s">
        <v>379</v>
      </c>
      <c r="E141" s="123" t="s">
        <v>235</v>
      </c>
      <c r="F141" s="97" t="s">
        <v>160</v>
      </c>
      <c r="G141" s="77">
        <v>58.41</v>
      </c>
      <c r="H141" s="97" t="s">
        <v>236</v>
      </c>
      <c r="I141" s="98">
        <v>2</v>
      </c>
      <c r="J141" s="69">
        <v>30</v>
      </c>
      <c r="K141" s="99">
        <v>33.5</v>
      </c>
      <c r="L141" s="77" t="s">
        <v>233</v>
      </c>
    </row>
    <row r="142" spans="1:12">
      <c r="A142" s="57" t="s">
        <v>228</v>
      </c>
      <c r="B142" s="65">
        <v>2</v>
      </c>
      <c r="C142" s="66">
        <v>1</v>
      </c>
      <c r="D142" s="65" t="s">
        <v>380</v>
      </c>
      <c r="E142" s="65" t="s">
        <v>247</v>
      </c>
      <c r="F142" s="126" t="s">
        <v>91</v>
      </c>
      <c r="G142" s="127">
        <v>54.73</v>
      </c>
      <c r="H142" s="128" t="s">
        <v>248</v>
      </c>
      <c r="I142" s="129">
        <v>2</v>
      </c>
      <c r="J142" s="103">
        <v>30</v>
      </c>
      <c r="K142" s="130">
        <v>33.5</v>
      </c>
      <c r="L142" s="127" t="s">
        <v>233</v>
      </c>
    </row>
    <row r="143" spans="1:12">
      <c r="A143" s="57" t="s">
        <v>228</v>
      </c>
      <c r="B143" s="65">
        <v>2</v>
      </c>
      <c r="C143" s="66">
        <v>1</v>
      </c>
      <c r="D143" s="65" t="s">
        <v>381</v>
      </c>
      <c r="E143" s="65" t="s">
        <v>247</v>
      </c>
      <c r="F143" s="123" t="s">
        <v>94</v>
      </c>
      <c r="G143" s="77">
        <v>54.73</v>
      </c>
      <c r="H143" s="97" t="s">
        <v>248</v>
      </c>
      <c r="I143" s="98">
        <v>2</v>
      </c>
      <c r="J143" s="62">
        <v>32</v>
      </c>
      <c r="K143" s="99">
        <v>33.5</v>
      </c>
      <c r="L143" s="77" t="s">
        <v>233</v>
      </c>
    </row>
    <row r="144" spans="1:12">
      <c r="A144" s="57" t="s">
        <v>228</v>
      </c>
      <c r="B144" s="65">
        <v>2</v>
      </c>
      <c r="C144" s="66">
        <v>1</v>
      </c>
      <c r="D144" s="65" t="s">
        <v>382</v>
      </c>
      <c r="E144" s="65" t="s">
        <v>235</v>
      </c>
      <c r="F144" s="123" t="s">
        <v>93</v>
      </c>
      <c r="G144" s="77">
        <v>58.41</v>
      </c>
      <c r="H144" s="97" t="s">
        <v>236</v>
      </c>
      <c r="I144" s="98">
        <v>2</v>
      </c>
      <c r="J144" s="69">
        <v>30</v>
      </c>
      <c r="K144" s="99">
        <v>33.5</v>
      </c>
      <c r="L144" s="77" t="s">
        <v>233</v>
      </c>
    </row>
    <row r="145" spans="1:12">
      <c r="A145" s="57" t="s">
        <v>228</v>
      </c>
      <c r="B145" s="58">
        <v>2</v>
      </c>
      <c r="C145" s="59">
        <v>1</v>
      </c>
      <c r="D145" s="58" t="s">
        <v>383</v>
      </c>
      <c r="E145" s="58" t="s">
        <v>252</v>
      </c>
      <c r="F145" s="120" t="s">
        <v>93</v>
      </c>
      <c r="G145" s="76">
        <v>54.64</v>
      </c>
      <c r="H145" s="86" t="s">
        <v>248</v>
      </c>
      <c r="I145" s="87">
        <v>1</v>
      </c>
      <c r="J145" s="62">
        <v>30</v>
      </c>
      <c r="K145" s="88">
        <v>33.5</v>
      </c>
      <c r="L145" s="76" t="s">
        <v>233</v>
      </c>
    </row>
    <row r="146" spans="1:12">
      <c r="A146" s="57" t="s">
        <v>228</v>
      </c>
      <c r="B146" s="89">
        <v>2</v>
      </c>
      <c r="C146" s="90">
        <v>1</v>
      </c>
      <c r="D146" s="89" t="s">
        <v>384</v>
      </c>
      <c r="E146" s="89" t="s">
        <v>235</v>
      </c>
      <c r="F146" s="125" t="s">
        <v>93</v>
      </c>
      <c r="G146" s="92">
        <v>59.96</v>
      </c>
      <c r="H146" s="91" t="s">
        <v>236</v>
      </c>
      <c r="I146" s="93">
        <v>2</v>
      </c>
      <c r="J146" s="94">
        <v>32</v>
      </c>
      <c r="K146" s="95">
        <v>38</v>
      </c>
      <c r="L146" s="92" t="s">
        <v>233</v>
      </c>
    </row>
    <row r="147" spans="1:12">
      <c r="A147" s="57" t="s">
        <v>228</v>
      </c>
      <c r="B147" s="65">
        <v>2</v>
      </c>
      <c r="C147" s="66">
        <v>1</v>
      </c>
      <c r="D147" s="65" t="s">
        <v>385</v>
      </c>
      <c r="E147" s="65" t="s">
        <v>235</v>
      </c>
      <c r="F147" s="123" t="s">
        <v>93</v>
      </c>
      <c r="G147" s="77">
        <v>58.23</v>
      </c>
      <c r="H147" s="97" t="s">
        <v>236</v>
      </c>
      <c r="I147" s="98">
        <v>2</v>
      </c>
      <c r="J147" s="69">
        <v>30</v>
      </c>
      <c r="K147" s="99">
        <v>33.5</v>
      </c>
      <c r="L147" s="77" t="s">
        <v>233</v>
      </c>
    </row>
    <row r="148" spans="1:12">
      <c r="A148" s="57" t="s">
        <v>228</v>
      </c>
      <c r="B148" s="65">
        <v>2</v>
      </c>
      <c r="C148" s="66">
        <v>1</v>
      </c>
      <c r="D148" s="65" t="s">
        <v>386</v>
      </c>
      <c r="E148" s="65" t="s">
        <v>235</v>
      </c>
      <c r="F148" s="123" t="s">
        <v>93</v>
      </c>
      <c r="G148" s="77">
        <v>58.38</v>
      </c>
      <c r="H148" s="97" t="s">
        <v>236</v>
      </c>
      <c r="I148" s="98">
        <v>2</v>
      </c>
      <c r="J148" s="69">
        <v>30</v>
      </c>
      <c r="K148" s="99">
        <v>33.5</v>
      </c>
      <c r="L148" s="77" t="s">
        <v>233</v>
      </c>
    </row>
    <row r="149" spans="1:12">
      <c r="A149" s="57" t="s">
        <v>228</v>
      </c>
      <c r="B149" s="65">
        <v>2</v>
      </c>
      <c r="C149" s="66">
        <v>1</v>
      </c>
      <c r="D149" s="65" t="s">
        <v>387</v>
      </c>
      <c r="E149" s="65" t="s">
        <v>235</v>
      </c>
      <c r="F149" s="123" t="s">
        <v>93</v>
      </c>
      <c r="G149" s="77">
        <v>60.13</v>
      </c>
      <c r="H149" s="97" t="s">
        <v>236</v>
      </c>
      <c r="I149" s="98">
        <v>2</v>
      </c>
      <c r="J149" s="62">
        <v>32</v>
      </c>
      <c r="K149" s="99">
        <v>33.5</v>
      </c>
      <c r="L149" s="77" t="s">
        <v>233</v>
      </c>
    </row>
    <row r="150" spans="1:12">
      <c r="A150" s="57" t="s">
        <v>228</v>
      </c>
      <c r="B150" s="65">
        <v>2</v>
      </c>
      <c r="C150" s="66">
        <v>1</v>
      </c>
      <c r="D150" s="65" t="s">
        <v>388</v>
      </c>
      <c r="E150" s="65" t="s">
        <v>252</v>
      </c>
      <c r="F150" s="123" t="s">
        <v>93</v>
      </c>
      <c r="G150" s="77">
        <v>54.64</v>
      </c>
      <c r="H150" s="97" t="s">
        <v>248</v>
      </c>
      <c r="I150" s="98">
        <v>1</v>
      </c>
      <c r="J150" s="69">
        <v>30</v>
      </c>
      <c r="K150" s="99">
        <v>33.5</v>
      </c>
      <c r="L150" s="77" t="s">
        <v>233</v>
      </c>
    </row>
    <row r="151" spans="1:12">
      <c r="A151" s="57" t="s">
        <v>228</v>
      </c>
      <c r="B151" s="65">
        <v>2</v>
      </c>
      <c r="C151" s="66">
        <v>1</v>
      </c>
      <c r="D151" s="65" t="s">
        <v>389</v>
      </c>
      <c r="E151" s="65" t="s">
        <v>235</v>
      </c>
      <c r="F151" s="65" t="s">
        <v>93</v>
      </c>
      <c r="G151" s="101">
        <v>60.09</v>
      </c>
      <c r="H151" s="100" t="s">
        <v>236</v>
      </c>
      <c r="I151" s="102">
        <v>2</v>
      </c>
      <c r="J151" s="103">
        <v>30</v>
      </c>
      <c r="K151" s="99">
        <v>33.5</v>
      </c>
      <c r="L151" s="77" t="s">
        <v>233</v>
      </c>
    </row>
    <row r="152" spans="1:12">
      <c r="A152" s="57" t="s">
        <v>228</v>
      </c>
      <c r="B152" s="65">
        <v>2</v>
      </c>
      <c r="C152" s="66">
        <v>1</v>
      </c>
      <c r="D152" s="65" t="s">
        <v>390</v>
      </c>
      <c r="E152" s="65" t="s">
        <v>231</v>
      </c>
      <c r="F152" s="65" t="s">
        <v>93</v>
      </c>
      <c r="G152" s="67">
        <v>32.64</v>
      </c>
      <c r="H152" s="65" t="s">
        <v>232</v>
      </c>
      <c r="I152" s="68">
        <v>0</v>
      </c>
      <c r="J152" s="69">
        <v>28</v>
      </c>
      <c r="K152" s="70">
        <v>33.5</v>
      </c>
      <c r="L152" s="67" t="s">
        <v>233</v>
      </c>
    </row>
    <row r="153" spans="1:12">
      <c r="A153" s="57" t="s">
        <v>228</v>
      </c>
      <c r="B153" s="65">
        <v>2</v>
      </c>
      <c r="C153" s="66">
        <v>1</v>
      </c>
      <c r="D153" s="60" t="s">
        <v>391</v>
      </c>
      <c r="E153" s="65" t="s">
        <v>231</v>
      </c>
      <c r="F153" s="65" t="s">
        <v>93</v>
      </c>
      <c r="G153" s="67">
        <v>32.85</v>
      </c>
      <c r="H153" s="65" t="s">
        <v>232</v>
      </c>
      <c r="I153" s="68">
        <v>0</v>
      </c>
      <c r="J153" s="69">
        <v>28</v>
      </c>
      <c r="K153" s="70">
        <v>33.5</v>
      </c>
      <c r="L153" s="57" t="s">
        <v>233</v>
      </c>
    </row>
    <row r="154" spans="1:12">
      <c r="A154" s="57" t="s">
        <v>228</v>
      </c>
      <c r="B154" s="65">
        <v>2</v>
      </c>
      <c r="C154" s="66">
        <v>1</v>
      </c>
      <c r="D154" s="65" t="s">
        <v>392</v>
      </c>
      <c r="E154" s="65" t="s">
        <v>298</v>
      </c>
      <c r="F154" s="65" t="s">
        <v>92</v>
      </c>
      <c r="G154" s="73">
        <v>37.44</v>
      </c>
      <c r="H154" s="97" t="s">
        <v>232</v>
      </c>
      <c r="I154" s="98">
        <v>0</v>
      </c>
      <c r="J154" s="69">
        <v>28</v>
      </c>
      <c r="K154" s="99">
        <v>33.5</v>
      </c>
      <c r="L154" s="77" t="s">
        <v>233</v>
      </c>
    </row>
    <row r="155" spans="1:12">
      <c r="A155" s="57" t="s">
        <v>228</v>
      </c>
      <c r="B155" s="65">
        <v>2</v>
      </c>
      <c r="C155" s="66">
        <v>1</v>
      </c>
      <c r="D155" s="65" t="s">
        <v>393</v>
      </c>
      <c r="E155" s="65" t="s">
        <v>298</v>
      </c>
      <c r="F155" s="65" t="s">
        <v>299</v>
      </c>
      <c r="G155" s="73">
        <v>37.44</v>
      </c>
      <c r="H155" s="97" t="s">
        <v>232</v>
      </c>
      <c r="I155" s="98">
        <v>0</v>
      </c>
      <c r="J155" s="69">
        <v>28</v>
      </c>
      <c r="K155" s="99">
        <v>33.5</v>
      </c>
      <c r="L155" s="77" t="s">
        <v>250</v>
      </c>
    </row>
    <row r="156" spans="1:12">
      <c r="A156" s="57" t="s">
        <v>228</v>
      </c>
      <c r="B156" s="58">
        <v>2</v>
      </c>
      <c r="C156" s="59">
        <v>1</v>
      </c>
      <c r="D156" s="58" t="s">
        <v>394</v>
      </c>
      <c r="E156" s="58" t="s">
        <v>231</v>
      </c>
      <c r="F156" s="58" t="s">
        <v>160</v>
      </c>
      <c r="G156" s="72">
        <v>32.85</v>
      </c>
      <c r="H156" s="86" t="s">
        <v>232</v>
      </c>
      <c r="I156" s="87">
        <v>0</v>
      </c>
      <c r="J156" s="62">
        <v>28</v>
      </c>
      <c r="K156" s="88">
        <v>33.5</v>
      </c>
      <c r="L156" s="77" t="s">
        <v>233</v>
      </c>
    </row>
    <row r="157" spans="1:12">
      <c r="A157" s="57" t="s">
        <v>228</v>
      </c>
      <c r="B157" s="65">
        <v>2</v>
      </c>
      <c r="C157" s="66">
        <v>1</v>
      </c>
      <c r="D157" s="65" t="s">
        <v>395</v>
      </c>
      <c r="E157" s="65" t="s">
        <v>231</v>
      </c>
      <c r="F157" s="65" t="s">
        <v>160</v>
      </c>
      <c r="G157" s="73">
        <v>32.64</v>
      </c>
      <c r="H157" s="97" t="s">
        <v>232</v>
      </c>
      <c r="I157" s="98">
        <v>0</v>
      </c>
      <c r="J157" s="69">
        <v>28</v>
      </c>
      <c r="K157" s="99">
        <v>33.5</v>
      </c>
      <c r="L157" s="77" t="s">
        <v>233</v>
      </c>
    </row>
    <row r="158" spans="1:12">
      <c r="A158" s="57" t="s">
        <v>228</v>
      </c>
      <c r="B158" s="65">
        <v>2</v>
      </c>
      <c r="C158" s="66">
        <v>1</v>
      </c>
      <c r="D158" s="65" t="s">
        <v>396</v>
      </c>
      <c r="E158" s="65" t="s">
        <v>235</v>
      </c>
      <c r="F158" s="65" t="s">
        <v>160</v>
      </c>
      <c r="G158" s="73">
        <v>60.09</v>
      </c>
      <c r="H158" s="97" t="s">
        <v>236</v>
      </c>
      <c r="I158" s="98">
        <v>2</v>
      </c>
      <c r="J158" s="62">
        <v>32</v>
      </c>
      <c r="K158" s="99">
        <v>33.5</v>
      </c>
      <c r="L158" s="77" t="s">
        <v>233</v>
      </c>
    </row>
    <row r="159" spans="1:12">
      <c r="A159" s="57" t="s">
        <v>228</v>
      </c>
      <c r="B159" s="65">
        <v>2</v>
      </c>
      <c r="C159" s="66">
        <v>1</v>
      </c>
      <c r="D159" s="65" t="s">
        <v>397</v>
      </c>
      <c r="E159" s="65" t="s">
        <v>252</v>
      </c>
      <c r="F159" s="65" t="s">
        <v>160</v>
      </c>
      <c r="G159" s="73">
        <v>54.64</v>
      </c>
      <c r="H159" s="97" t="s">
        <v>248</v>
      </c>
      <c r="I159" s="98">
        <v>1</v>
      </c>
      <c r="J159" s="69">
        <v>30</v>
      </c>
      <c r="K159" s="99">
        <v>33.5</v>
      </c>
      <c r="L159" s="77" t="s">
        <v>233</v>
      </c>
    </row>
    <row r="160" spans="1:12">
      <c r="A160" s="57" t="s">
        <v>228</v>
      </c>
      <c r="B160" s="65">
        <v>2</v>
      </c>
      <c r="C160" s="66">
        <v>1</v>
      </c>
      <c r="D160" s="65" t="s">
        <v>398</v>
      </c>
      <c r="E160" s="65" t="s">
        <v>235</v>
      </c>
      <c r="F160" s="65" t="s">
        <v>160</v>
      </c>
      <c r="G160" s="67">
        <v>60.13</v>
      </c>
      <c r="H160" s="100" t="s">
        <v>236</v>
      </c>
      <c r="I160" s="102">
        <v>2</v>
      </c>
      <c r="J160" s="115">
        <v>32</v>
      </c>
      <c r="K160" s="104">
        <v>33.5</v>
      </c>
      <c r="L160" s="105" t="s">
        <v>233</v>
      </c>
    </row>
    <row r="161" spans="1:12">
      <c r="A161" s="57" t="s">
        <v>228</v>
      </c>
      <c r="B161" s="65">
        <v>2</v>
      </c>
      <c r="C161" s="66">
        <v>1</v>
      </c>
      <c r="D161" s="65" t="s">
        <v>399</v>
      </c>
      <c r="E161" s="65" t="s">
        <v>235</v>
      </c>
      <c r="F161" s="65" t="s">
        <v>160</v>
      </c>
      <c r="G161" s="67">
        <v>58.38</v>
      </c>
      <c r="H161" s="65" t="s">
        <v>236</v>
      </c>
      <c r="I161" s="68">
        <v>2</v>
      </c>
      <c r="J161" s="69">
        <v>30</v>
      </c>
      <c r="K161" s="70">
        <v>33.5</v>
      </c>
      <c r="L161" s="73" t="s">
        <v>233</v>
      </c>
    </row>
    <row r="162" spans="1:12">
      <c r="A162" s="57" t="s">
        <v>228</v>
      </c>
      <c r="B162" s="65">
        <v>2</v>
      </c>
      <c r="C162" s="66">
        <v>1</v>
      </c>
      <c r="D162" s="65" t="s">
        <v>400</v>
      </c>
      <c r="E162" s="65" t="s">
        <v>235</v>
      </c>
      <c r="F162" s="65" t="s">
        <v>160</v>
      </c>
      <c r="G162" s="67">
        <v>58.23</v>
      </c>
      <c r="H162" s="65" t="s">
        <v>236</v>
      </c>
      <c r="I162" s="68">
        <v>2</v>
      </c>
      <c r="J162" s="62">
        <v>32</v>
      </c>
      <c r="K162" s="70">
        <v>33.5</v>
      </c>
      <c r="L162" s="73" t="s">
        <v>233</v>
      </c>
    </row>
    <row r="163" spans="1:12">
      <c r="A163" s="121" t="s">
        <v>228</v>
      </c>
      <c r="B163" s="131">
        <v>2</v>
      </c>
      <c r="C163" s="66">
        <v>1</v>
      </c>
      <c r="D163" s="131" t="s">
        <v>401</v>
      </c>
      <c r="E163" s="131" t="s">
        <v>235</v>
      </c>
      <c r="F163" s="131" t="s">
        <v>160</v>
      </c>
      <c r="G163" s="131">
        <v>59.96</v>
      </c>
      <c r="H163" s="131" t="s">
        <v>236</v>
      </c>
      <c r="I163" s="68">
        <v>2</v>
      </c>
      <c r="J163" s="69">
        <v>30</v>
      </c>
      <c r="K163" s="70">
        <v>33.5</v>
      </c>
      <c r="L163" s="132" t="s">
        <v>233</v>
      </c>
    </row>
    <row r="164" spans="1:12">
      <c r="A164" s="57" t="s">
        <v>228</v>
      </c>
      <c r="B164" s="65">
        <v>2</v>
      </c>
      <c r="C164" s="66">
        <v>1</v>
      </c>
      <c r="D164" s="65" t="s">
        <v>402</v>
      </c>
      <c r="E164" s="65" t="s">
        <v>252</v>
      </c>
      <c r="F164" s="65" t="s">
        <v>160</v>
      </c>
      <c r="G164" s="67">
        <v>54.64</v>
      </c>
      <c r="H164" s="65" t="s">
        <v>248</v>
      </c>
      <c r="I164" s="68">
        <v>1</v>
      </c>
      <c r="J164" s="69">
        <v>30</v>
      </c>
      <c r="K164" s="70">
        <v>33.5</v>
      </c>
      <c r="L164" s="73" t="s">
        <v>233</v>
      </c>
    </row>
    <row r="165" spans="1:12">
      <c r="A165" s="57" t="s">
        <v>228</v>
      </c>
      <c r="B165" s="65">
        <v>2</v>
      </c>
      <c r="C165" s="66">
        <v>1</v>
      </c>
      <c r="D165" s="65" t="s">
        <v>403</v>
      </c>
      <c r="E165" s="65" t="s">
        <v>235</v>
      </c>
      <c r="F165" s="79" t="s">
        <v>160</v>
      </c>
      <c r="G165" s="80">
        <v>58.41</v>
      </c>
      <c r="H165" s="79" t="s">
        <v>236</v>
      </c>
      <c r="I165" s="81">
        <v>2</v>
      </c>
      <c r="J165" s="133">
        <v>32</v>
      </c>
      <c r="K165" s="83">
        <v>33.5</v>
      </c>
      <c r="L165" s="75" t="s">
        <v>233</v>
      </c>
    </row>
    <row r="166" spans="1:12">
      <c r="A166" s="57" t="s">
        <v>228</v>
      </c>
      <c r="B166" s="65">
        <v>2</v>
      </c>
      <c r="C166" s="66">
        <v>1</v>
      </c>
      <c r="D166" s="65" t="s">
        <v>404</v>
      </c>
      <c r="E166" s="123" t="s">
        <v>247</v>
      </c>
      <c r="F166" s="97" t="s">
        <v>91</v>
      </c>
      <c r="G166" s="77">
        <v>54.73</v>
      </c>
      <c r="H166" s="97" t="s">
        <v>248</v>
      </c>
      <c r="I166" s="98">
        <v>2</v>
      </c>
      <c r="J166" s="69">
        <v>30</v>
      </c>
      <c r="K166" s="99">
        <v>33.5</v>
      </c>
      <c r="L166" s="77" t="s">
        <v>233</v>
      </c>
    </row>
    <row r="167" spans="1:12">
      <c r="A167" s="57" t="s">
        <v>228</v>
      </c>
      <c r="B167" s="65">
        <v>2</v>
      </c>
      <c r="C167" s="66">
        <v>1</v>
      </c>
      <c r="D167" s="65" t="s">
        <v>405</v>
      </c>
      <c r="E167" s="123" t="s">
        <v>247</v>
      </c>
      <c r="F167" s="97" t="s">
        <v>94</v>
      </c>
      <c r="G167" s="77">
        <v>54.73</v>
      </c>
      <c r="H167" s="97" t="s">
        <v>248</v>
      </c>
      <c r="I167" s="98">
        <v>2</v>
      </c>
      <c r="J167" s="69">
        <v>30</v>
      </c>
      <c r="K167" s="99">
        <v>33.5</v>
      </c>
      <c r="L167" s="77" t="s">
        <v>233</v>
      </c>
    </row>
    <row r="168" spans="1:12">
      <c r="A168" s="57" t="s">
        <v>228</v>
      </c>
      <c r="B168" s="89">
        <v>2</v>
      </c>
      <c r="C168" s="90">
        <v>1</v>
      </c>
      <c r="D168" s="89" t="s">
        <v>406</v>
      </c>
      <c r="E168" s="125" t="s">
        <v>235</v>
      </c>
      <c r="F168" s="91" t="s">
        <v>93</v>
      </c>
      <c r="G168" s="92">
        <v>58.41</v>
      </c>
      <c r="H168" s="91" t="s">
        <v>236</v>
      </c>
      <c r="I168" s="93">
        <v>2</v>
      </c>
      <c r="J168" s="94">
        <v>32</v>
      </c>
      <c r="K168" s="95">
        <v>38</v>
      </c>
      <c r="L168" s="92" t="s">
        <v>250</v>
      </c>
    </row>
    <row r="169" spans="1:12">
      <c r="A169" s="57" t="s">
        <v>228</v>
      </c>
      <c r="B169" s="65">
        <v>2</v>
      </c>
      <c r="C169" s="66">
        <v>1</v>
      </c>
      <c r="D169" s="65" t="s">
        <v>407</v>
      </c>
      <c r="E169" s="123" t="s">
        <v>252</v>
      </c>
      <c r="F169" s="97" t="s">
        <v>93</v>
      </c>
      <c r="G169" s="77">
        <v>54.64</v>
      </c>
      <c r="H169" s="97" t="s">
        <v>248</v>
      </c>
      <c r="I169" s="98">
        <v>1</v>
      </c>
      <c r="J169" s="69">
        <v>30</v>
      </c>
      <c r="K169" s="99">
        <v>33.5</v>
      </c>
      <c r="L169" s="77" t="s">
        <v>233</v>
      </c>
    </row>
    <row r="170" spans="1:12">
      <c r="A170" s="57" t="s">
        <v>228</v>
      </c>
      <c r="B170" s="65">
        <v>2</v>
      </c>
      <c r="C170" s="66">
        <v>1</v>
      </c>
      <c r="D170" s="65" t="s">
        <v>408</v>
      </c>
      <c r="E170" s="123" t="s">
        <v>235</v>
      </c>
      <c r="F170" s="97" t="s">
        <v>93</v>
      </c>
      <c r="G170" s="77">
        <v>59.96</v>
      </c>
      <c r="H170" s="97" t="s">
        <v>236</v>
      </c>
      <c r="I170" s="98">
        <v>2</v>
      </c>
      <c r="J170" s="69">
        <v>30</v>
      </c>
      <c r="K170" s="99">
        <v>33.5</v>
      </c>
      <c r="L170" s="77" t="s">
        <v>233</v>
      </c>
    </row>
    <row r="171" spans="1:12">
      <c r="A171" s="57" t="s">
        <v>228</v>
      </c>
      <c r="B171" s="65">
        <v>2</v>
      </c>
      <c r="C171" s="66">
        <v>1</v>
      </c>
      <c r="D171" s="65" t="s">
        <v>409</v>
      </c>
      <c r="E171" s="123" t="s">
        <v>235</v>
      </c>
      <c r="F171" s="97" t="s">
        <v>93</v>
      </c>
      <c r="G171" s="77">
        <v>58.23</v>
      </c>
      <c r="H171" s="97" t="s">
        <v>236</v>
      </c>
      <c r="I171" s="98">
        <v>2</v>
      </c>
      <c r="J171" s="69">
        <v>30</v>
      </c>
      <c r="K171" s="99">
        <v>33.5</v>
      </c>
      <c r="L171" s="77" t="s">
        <v>233</v>
      </c>
    </row>
    <row r="172" spans="1:12">
      <c r="A172" s="57" t="s">
        <v>228</v>
      </c>
      <c r="B172" s="89">
        <v>2</v>
      </c>
      <c r="C172" s="90">
        <v>1</v>
      </c>
      <c r="D172" s="89" t="s">
        <v>410</v>
      </c>
      <c r="E172" s="89" t="s">
        <v>235</v>
      </c>
      <c r="F172" s="89" t="s">
        <v>93</v>
      </c>
      <c r="G172" s="110">
        <v>58.38</v>
      </c>
      <c r="H172" s="89" t="s">
        <v>236</v>
      </c>
      <c r="I172" s="111">
        <v>2</v>
      </c>
      <c r="J172" s="94">
        <v>32</v>
      </c>
      <c r="K172" s="112">
        <v>38</v>
      </c>
      <c r="L172" s="124" t="s">
        <v>233</v>
      </c>
    </row>
    <row r="173" spans="1:12">
      <c r="A173" s="57" t="s">
        <v>228</v>
      </c>
      <c r="B173" s="65">
        <v>2</v>
      </c>
      <c r="C173" s="66">
        <v>1</v>
      </c>
      <c r="D173" s="65" t="s">
        <v>411</v>
      </c>
      <c r="E173" s="65" t="s">
        <v>235</v>
      </c>
      <c r="F173" s="65" t="s">
        <v>93</v>
      </c>
      <c r="G173" s="67">
        <v>60.13</v>
      </c>
      <c r="H173" s="65" t="s">
        <v>236</v>
      </c>
      <c r="I173" s="68">
        <v>2</v>
      </c>
      <c r="J173" s="69">
        <v>30</v>
      </c>
      <c r="K173" s="70">
        <v>33.5</v>
      </c>
      <c r="L173" s="73" t="s">
        <v>233</v>
      </c>
    </row>
    <row r="174" spans="1:12">
      <c r="A174" s="57" t="s">
        <v>228</v>
      </c>
      <c r="B174" s="65">
        <v>2</v>
      </c>
      <c r="C174" s="66">
        <v>1</v>
      </c>
      <c r="D174" s="65" t="s">
        <v>412</v>
      </c>
      <c r="E174" s="65" t="s">
        <v>252</v>
      </c>
      <c r="F174" s="65" t="s">
        <v>93</v>
      </c>
      <c r="G174" s="67">
        <v>54.64</v>
      </c>
      <c r="H174" s="65" t="s">
        <v>248</v>
      </c>
      <c r="I174" s="68">
        <v>1</v>
      </c>
      <c r="J174" s="69">
        <v>30</v>
      </c>
      <c r="K174" s="70">
        <v>33.5</v>
      </c>
      <c r="L174" s="73" t="s">
        <v>233</v>
      </c>
    </row>
    <row r="175" spans="1:12">
      <c r="A175" s="57" t="s">
        <v>228</v>
      </c>
      <c r="B175" s="65">
        <v>2</v>
      </c>
      <c r="C175" s="66">
        <v>1</v>
      </c>
      <c r="D175" s="65" t="s">
        <v>413</v>
      </c>
      <c r="E175" s="65" t="s">
        <v>235</v>
      </c>
      <c r="F175" s="65" t="s">
        <v>93</v>
      </c>
      <c r="G175" s="67">
        <v>60.09</v>
      </c>
      <c r="H175" s="65" t="s">
        <v>236</v>
      </c>
      <c r="I175" s="68">
        <v>2</v>
      </c>
      <c r="J175" s="69">
        <v>30</v>
      </c>
      <c r="K175" s="70">
        <v>33.5</v>
      </c>
      <c r="L175" s="73" t="s">
        <v>233</v>
      </c>
    </row>
    <row r="176" spans="1:12">
      <c r="A176" s="57" t="s">
        <v>228</v>
      </c>
      <c r="B176" s="89">
        <v>2</v>
      </c>
      <c r="C176" s="90">
        <v>1</v>
      </c>
      <c r="D176" s="89" t="s">
        <v>414</v>
      </c>
      <c r="E176" s="89" t="s">
        <v>231</v>
      </c>
      <c r="F176" s="89" t="s">
        <v>93</v>
      </c>
      <c r="G176" s="110">
        <v>32.64</v>
      </c>
      <c r="H176" s="89" t="s">
        <v>232</v>
      </c>
      <c r="I176" s="111">
        <v>0</v>
      </c>
      <c r="J176" s="94">
        <v>32</v>
      </c>
      <c r="K176" s="112">
        <v>38</v>
      </c>
      <c r="L176" s="124" t="s">
        <v>233</v>
      </c>
    </row>
    <row r="177" spans="1:12">
      <c r="A177" s="57" t="s">
        <v>228</v>
      </c>
      <c r="B177" s="58">
        <v>2</v>
      </c>
      <c r="C177" s="59">
        <v>1</v>
      </c>
      <c r="D177" s="58" t="s">
        <v>415</v>
      </c>
      <c r="E177" s="58" t="s">
        <v>231</v>
      </c>
      <c r="F177" s="58" t="s">
        <v>93</v>
      </c>
      <c r="G177" s="57">
        <v>32.85</v>
      </c>
      <c r="H177" s="58" t="s">
        <v>232</v>
      </c>
      <c r="I177" s="61">
        <v>0</v>
      </c>
      <c r="J177" s="62">
        <v>28</v>
      </c>
      <c r="K177" s="63">
        <v>33.5</v>
      </c>
      <c r="L177" s="57" t="s">
        <v>233</v>
      </c>
    </row>
    <row r="178" spans="1:12">
      <c r="A178" s="57" t="s">
        <v>228</v>
      </c>
      <c r="B178" s="58">
        <v>2</v>
      </c>
      <c r="C178" s="59">
        <v>1</v>
      </c>
      <c r="D178" s="58" t="s">
        <v>416</v>
      </c>
      <c r="E178" s="58" t="s">
        <v>298</v>
      </c>
      <c r="F178" s="58" t="s">
        <v>92</v>
      </c>
      <c r="G178" s="57">
        <v>37.44</v>
      </c>
      <c r="H178" s="58" t="s">
        <v>232</v>
      </c>
      <c r="I178" s="61">
        <v>0</v>
      </c>
      <c r="J178" s="62">
        <v>28</v>
      </c>
      <c r="K178" s="63">
        <v>33.5</v>
      </c>
      <c r="L178" s="57" t="s">
        <v>233</v>
      </c>
    </row>
    <row r="179" spans="1:12">
      <c r="A179" s="57" t="s">
        <v>228</v>
      </c>
      <c r="B179" s="58">
        <v>2</v>
      </c>
      <c r="C179" s="59">
        <v>1</v>
      </c>
      <c r="D179" s="58" t="s">
        <v>417</v>
      </c>
      <c r="E179" s="58" t="s">
        <v>298</v>
      </c>
      <c r="F179" s="58" t="s">
        <v>299</v>
      </c>
      <c r="G179" s="57">
        <v>37.44</v>
      </c>
      <c r="H179" s="58" t="s">
        <v>232</v>
      </c>
      <c r="I179" s="61">
        <v>0</v>
      </c>
      <c r="J179" s="62">
        <v>28</v>
      </c>
      <c r="K179" s="63">
        <v>33.5</v>
      </c>
      <c r="L179" s="57" t="s">
        <v>233</v>
      </c>
    </row>
    <row r="180" spans="1:12">
      <c r="A180" s="57" t="s">
        <v>228</v>
      </c>
      <c r="B180" s="58">
        <v>2</v>
      </c>
      <c r="C180" s="59">
        <v>1</v>
      </c>
      <c r="D180" s="58" t="s">
        <v>418</v>
      </c>
      <c r="E180" s="58" t="s">
        <v>231</v>
      </c>
      <c r="F180" s="58" t="s">
        <v>160</v>
      </c>
      <c r="G180" s="57">
        <v>32.85</v>
      </c>
      <c r="H180" s="58" t="s">
        <v>232</v>
      </c>
      <c r="I180" s="61">
        <v>0</v>
      </c>
      <c r="J180" s="62">
        <v>28</v>
      </c>
      <c r="K180" s="63">
        <v>33.5</v>
      </c>
      <c r="L180" s="57" t="s">
        <v>233</v>
      </c>
    </row>
    <row r="181" spans="1:12">
      <c r="A181" s="57" t="s">
        <v>228</v>
      </c>
      <c r="B181" s="58">
        <v>2</v>
      </c>
      <c r="C181" s="59">
        <v>1</v>
      </c>
      <c r="D181" s="58" t="s">
        <v>419</v>
      </c>
      <c r="E181" s="58" t="s">
        <v>231</v>
      </c>
      <c r="F181" s="58" t="s">
        <v>160</v>
      </c>
      <c r="G181" s="57">
        <v>32.64</v>
      </c>
      <c r="H181" s="58" t="s">
        <v>232</v>
      </c>
      <c r="I181" s="61">
        <v>0</v>
      </c>
      <c r="J181" s="62">
        <v>28</v>
      </c>
      <c r="K181" s="63">
        <v>33.5</v>
      </c>
      <c r="L181" s="57" t="s">
        <v>233</v>
      </c>
    </row>
    <row r="182" spans="1:12">
      <c r="A182" s="57" t="s">
        <v>228</v>
      </c>
      <c r="B182" s="58">
        <v>2</v>
      </c>
      <c r="C182" s="59">
        <v>1</v>
      </c>
      <c r="D182" s="58" t="s">
        <v>420</v>
      </c>
      <c r="E182" s="58" t="s">
        <v>235</v>
      </c>
      <c r="F182" s="58" t="s">
        <v>160</v>
      </c>
      <c r="G182" s="57">
        <v>60.09</v>
      </c>
      <c r="H182" s="58" t="s">
        <v>236</v>
      </c>
      <c r="I182" s="61">
        <v>2</v>
      </c>
      <c r="J182" s="62">
        <v>32</v>
      </c>
      <c r="K182" s="134">
        <v>33.5</v>
      </c>
      <c r="L182" s="135" t="s">
        <v>233</v>
      </c>
    </row>
    <row r="183" spans="1:12">
      <c r="A183" s="57" t="s">
        <v>228</v>
      </c>
      <c r="B183" s="58">
        <v>2</v>
      </c>
      <c r="C183" s="59">
        <v>1</v>
      </c>
      <c r="D183" s="58" t="s">
        <v>421</v>
      </c>
      <c r="E183" s="58" t="s">
        <v>252</v>
      </c>
      <c r="F183" s="58" t="s">
        <v>160</v>
      </c>
      <c r="G183" s="57">
        <v>54.64</v>
      </c>
      <c r="H183" s="58" t="s">
        <v>248</v>
      </c>
      <c r="I183" s="61">
        <v>1</v>
      </c>
      <c r="J183" s="62">
        <v>30</v>
      </c>
      <c r="K183" s="88">
        <v>33.5</v>
      </c>
      <c r="L183" s="76" t="s">
        <v>233</v>
      </c>
    </row>
    <row r="184" spans="1:12">
      <c r="A184" s="57" t="s">
        <v>228</v>
      </c>
      <c r="B184" s="58">
        <v>2</v>
      </c>
      <c r="C184" s="59">
        <v>1</v>
      </c>
      <c r="D184" s="58" t="s">
        <v>422</v>
      </c>
      <c r="E184" s="58" t="s">
        <v>235</v>
      </c>
      <c r="F184" s="58" t="s">
        <v>160</v>
      </c>
      <c r="G184" s="57">
        <v>60.13</v>
      </c>
      <c r="H184" s="58" t="s">
        <v>236</v>
      </c>
      <c r="I184" s="61">
        <v>2</v>
      </c>
      <c r="J184" s="62">
        <v>30</v>
      </c>
      <c r="K184" s="88">
        <v>33.5</v>
      </c>
      <c r="L184" s="76" t="s">
        <v>233</v>
      </c>
    </row>
    <row r="185" spans="1:12">
      <c r="A185" s="57" t="s">
        <v>228</v>
      </c>
      <c r="B185" s="58">
        <v>2</v>
      </c>
      <c r="C185" s="59">
        <v>1</v>
      </c>
      <c r="D185" s="58" t="s">
        <v>423</v>
      </c>
      <c r="E185" s="58" t="s">
        <v>235</v>
      </c>
      <c r="F185" s="58" t="s">
        <v>160</v>
      </c>
      <c r="G185" s="57">
        <v>58.38</v>
      </c>
      <c r="H185" s="58" t="s">
        <v>236</v>
      </c>
      <c r="I185" s="61">
        <v>2</v>
      </c>
      <c r="J185" s="62">
        <v>30</v>
      </c>
      <c r="K185" s="88">
        <v>33.5</v>
      </c>
      <c r="L185" s="136" t="s">
        <v>233</v>
      </c>
    </row>
    <row r="186" spans="1:12">
      <c r="A186" s="57" t="s">
        <v>228</v>
      </c>
      <c r="B186" s="58">
        <v>2</v>
      </c>
      <c r="C186" s="59">
        <v>1</v>
      </c>
      <c r="D186" s="58" t="s">
        <v>424</v>
      </c>
      <c r="E186" s="58" t="s">
        <v>235</v>
      </c>
      <c r="F186" s="58" t="s">
        <v>160</v>
      </c>
      <c r="G186" s="57">
        <v>58.23</v>
      </c>
      <c r="H186" s="58" t="s">
        <v>236</v>
      </c>
      <c r="I186" s="61">
        <v>2</v>
      </c>
      <c r="J186" s="69">
        <v>32</v>
      </c>
      <c r="K186" s="99">
        <v>38</v>
      </c>
      <c r="L186" s="77" t="s">
        <v>233</v>
      </c>
    </row>
    <row r="187" spans="1:12">
      <c r="A187" s="57" t="s">
        <v>228</v>
      </c>
      <c r="B187" s="58">
        <v>2</v>
      </c>
      <c r="C187" s="59">
        <v>1</v>
      </c>
      <c r="D187" s="58" t="s">
        <v>425</v>
      </c>
      <c r="E187" s="58" t="s">
        <v>235</v>
      </c>
      <c r="F187" s="58" t="s">
        <v>160</v>
      </c>
      <c r="G187" s="57">
        <v>59.96</v>
      </c>
      <c r="H187" s="58" t="s">
        <v>236</v>
      </c>
      <c r="I187" s="61">
        <v>2</v>
      </c>
      <c r="J187" s="62">
        <v>32</v>
      </c>
      <c r="K187" s="63">
        <v>33.5</v>
      </c>
      <c r="L187" s="57" t="s">
        <v>233</v>
      </c>
    </row>
    <row r="188" spans="1:12">
      <c r="A188" s="57" t="s">
        <v>228</v>
      </c>
      <c r="B188" s="58">
        <v>2</v>
      </c>
      <c r="C188" s="59">
        <v>1</v>
      </c>
      <c r="D188" s="58" t="s">
        <v>426</v>
      </c>
      <c r="E188" s="58" t="s">
        <v>252</v>
      </c>
      <c r="F188" s="58" t="s">
        <v>160</v>
      </c>
      <c r="G188" s="57">
        <v>54.64</v>
      </c>
      <c r="H188" s="58" t="s">
        <v>248</v>
      </c>
      <c r="I188" s="61">
        <v>1</v>
      </c>
      <c r="J188" s="62">
        <v>30</v>
      </c>
      <c r="K188" s="63">
        <v>33.5</v>
      </c>
      <c r="L188" s="57" t="s">
        <v>233</v>
      </c>
    </row>
    <row r="189" spans="1:12">
      <c r="A189" s="57" t="s">
        <v>228</v>
      </c>
      <c r="B189" s="58">
        <v>2</v>
      </c>
      <c r="C189" s="59">
        <v>1</v>
      </c>
      <c r="D189" s="58" t="s">
        <v>427</v>
      </c>
      <c r="E189" s="58" t="s">
        <v>235</v>
      </c>
      <c r="F189" s="58" t="s">
        <v>160</v>
      </c>
      <c r="G189" s="57">
        <v>58.41</v>
      </c>
      <c r="H189" s="58" t="s">
        <v>236</v>
      </c>
      <c r="I189" s="61">
        <v>2</v>
      </c>
      <c r="J189" s="62">
        <v>32</v>
      </c>
      <c r="K189" s="63">
        <v>33.5</v>
      </c>
      <c r="L189" s="57" t="s">
        <v>233</v>
      </c>
    </row>
    <row r="190" spans="1:12">
      <c r="A190" s="57" t="s">
        <v>228</v>
      </c>
      <c r="B190" s="58">
        <v>2</v>
      </c>
      <c r="C190" s="59">
        <v>1</v>
      </c>
      <c r="D190" s="58" t="s">
        <v>428</v>
      </c>
      <c r="E190" s="58" t="s">
        <v>247</v>
      </c>
      <c r="F190" s="58" t="s">
        <v>91</v>
      </c>
      <c r="G190" s="57">
        <v>54.73</v>
      </c>
      <c r="H190" s="58" t="s">
        <v>248</v>
      </c>
      <c r="I190" s="61">
        <v>2</v>
      </c>
      <c r="J190" s="62">
        <v>30</v>
      </c>
      <c r="K190" s="63">
        <v>33.5</v>
      </c>
      <c r="L190" s="57" t="s">
        <v>233</v>
      </c>
    </row>
    <row r="191" spans="1:12">
      <c r="A191" s="57" t="s">
        <v>228</v>
      </c>
      <c r="B191" s="58">
        <v>2</v>
      </c>
      <c r="C191" s="59">
        <v>1</v>
      </c>
      <c r="D191" s="58" t="s">
        <v>429</v>
      </c>
      <c r="E191" s="58" t="s">
        <v>247</v>
      </c>
      <c r="F191" s="58" t="s">
        <v>94</v>
      </c>
      <c r="G191" s="57">
        <v>54.73</v>
      </c>
      <c r="H191" s="58" t="s">
        <v>248</v>
      </c>
      <c r="I191" s="61">
        <v>2</v>
      </c>
      <c r="J191" s="62">
        <v>30</v>
      </c>
      <c r="K191" s="63">
        <v>33.5</v>
      </c>
      <c r="L191" s="57" t="s">
        <v>233</v>
      </c>
    </row>
    <row r="192" spans="1:12">
      <c r="A192" s="57" t="s">
        <v>228</v>
      </c>
      <c r="B192" s="58">
        <v>2</v>
      </c>
      <c r="C192" s="59">
        <v>1</v>
      </c>
      <c r="D192" s="58" t="s">
        <v>430</v>
      </c>
      <c r="E192" s="58" t="s">
        <v>235</v>
      </c>
      <c r="F192" s="58" t="s">
        <v>93</v>
      </c>
      <c r="G192" s="57">
        <v>58.41</v>
      </c>
      <c r="H192" s="58" t="s">
        <v>236</v>
      </c>
      <c r="I192" s="61">
        <v>2</v>
      </c>
      <c r="J192" s="62">
        <v>30</v>
      </c>
      <c r="K192" s="63">
        <v>33.5</v>
      </c>
      <c r="L192" s="57" t="s">
        <v>233</v>
      </c>
    </row>
    <row r="193" spans="1:12">
      <c r="A193" s="57" t="s">
        <v>228</v>
      </c>
      <c r="B193" s="58">
        <v>2</v>
      </c>
      <c r="C193" s="59">
        <v>1</v>
      </c>
      <c r="D193" s="58" t="s">
        <v>431</v>
      </c>
      <c r="E193" s="58" t="s">
        <v>252</v>
      </c>
      <c r="F193" s="58" t="s">
        <v>93</v>
      </c>
      <c r="G193" s="57">
        <v>54.64</v>
      </c>
      <c r="H193" s="58" t="s">
        <v>248</v>
      </c>
      <c r="I193" s="61">
        <v>1</v>
      </c>
      <c r="J193" s="62">
        <v>30</v>
      </c>
      <c r="K193" s="63">
        <v>33.5</v>
      </c>
      <c r="L193" s="57" t="s">
        <v>233</v>
      </c>
    </row>
    <row r="194" spans="1:12">
      <c r="A194" s="57" t="s">
        <v>228</v>
      </c>
      <c r="B194" s="58">
        <v>2</v>
      </c>
      <c r="C194" s="59">
        <v>1</v>
      </c>
      <c r="D194" s="58" t="s">
        <v>432</v>
      </c>
      <c r="E194" s="58" t="s">
        <v>235</v>
      </c>
      <c r="F194" s="58" t="s">
        <v>93</v>
      </c>
      <c r="G194" s="57">
        <v>59.96</v>
      </c>
      <c r="H194" s="58" t="s">
        <v>236</v>
      </c>
      <c r="I194" s="61">
        <v>2</v>
      </c>
      <c r="J194" s="62">
        <v>30</v>
      </c>
      <c r="K194" s="63">
        <v>33.5</v>
      </c>
      <c r="L194" s="57" t="s">
        <v>233</v>
      </c>
    </row>
    <row r="195" spans="1:12">
      <c r="A195" s="57" t="s">
        <v>228</v>
      </c>
      <c r="B195" s="58">
        <v>2</v>
      </c>
      <c r="C195" s="59">
        <v>1</v>
      </c>
      <c r="D195" s="58" t="s">
        <v>433</v>
      </c>
      <c r="E195" s="58" t="s">
        <v>235</v>
      </c>
      <c r="F195" s="58" t="s">
        <v>93</v>
      </c>
      <c r="G195" s="57">
        <v>58.23</v>
      </c>
      <c r="H195" s="58" t="s">
        <v>236</v>
      </c>
      <c r="I195" s="61">
        <v>2</v>
      </c>
      <c r="J195" s="62">
        <v>30</v>
      </c>
      <c r="K195" s="63">
        <v>33.5</v>
      </c>
      <c r="L195" s="57" t="s">
        <v>233</v>
      </c>
    </row>
    <row r="196" spans="1:12">
      <c r="A196" s="58" t="s">
        <v>228</v>
      </c>
      <c r="B196" s="58">
        <v>2</v>
      </c>
      <c r="C196" s="59">
        <v>1</v>
      </c>
      <c r="D196" s="58" t="s">
        <v>434</v>
      </c>
      <c r="E196" s="58" t="s">
        <v>235</v>
      </c>
      <c r="F196" s="58" t="s">
        <v>93</v>
      </c>
      <c r="G196" s="58">
        <v>58.38</v>
      </c>
      <c r="H196" s="58" t="s">
        <v>236</v>
      </c>
      <c r="I196" s="61">
        <v>2</v>
      </c>
      <c r="J196" s="62">
        <v>30</v>
      </c>
      <c r="K196" s="63">
        <v>33.5</v>
      </c>
      <c r="L196" s="58" t="s">
        <v>233</v>
      </c>
    </row>
    <row r="197" spans="1:12">
      <c r="A197" s="57" t="s">
        <v>228</v>
      </c>
      <c r="B197" s="58">
        <v>2</v>
      </c>
      <c r="C197" s="59">
        <v>1</v>
      </c>
      <c r="D197" s="58" t="s">
        <v>435</v>
      </c>
      <c r="E197" s="58" t="s">
        <v>235</v>
      </c>
      <c r="F197" s="58" t="s">
        <v>93</v>
      </c>
      <c r="G197" s="57">
        <v>60.13</v>
      </c>
      <c r="H197" s="58" t="s">
        <v>236</v>
      </c>
      <c r="I197" s="61">
        <v>2</v>
      </c>
      <c r="J197" s="62">
        <v>30</v>
      </c>
      <c r="K197" s="63">
        <v>33.5</v>
      </c>
      <c r="L197" s="57" t="s">
        <v>233</v>
      </c>
    </row>
    <row r="198" spans="1:12">
      <c r="A198" s="57" t="s">
        <v>228</v>
      </c>
      <c r="B198" s="58">
        <v>2</v>
      </c>
      <c r="C198" s="59">
        <v>1</v>
      </c>
      <c r="D198" s="58" t="s">
        <v>436</v>
      </c>
      <c r="E198" s="58" t="s">
        <v>252</v>
      </c>
      <c r="F198" s="58" t="s">
        <v>93</v>
      </c>
      <c r="G198" s="57">
        <v>54.64</v>
      </c>
      <c r="H198" s="58" t="s">
        <v>248</v>
      </c>
      <c r="I198" s="61">
        <v>1</v>
      </c>
      <c r="J198" s="62">
        <v>30</v>
      </c>
      <c r="K198" s="63">
        <v>33.5</v>
      </c>
      <c r="L198" s="135" t="s">
        <v>233</v>
      </c>
    </row>
    <row r="199" spans="1:12">
      <c r="A199" s="57" t="s">
        <v>228</v>
      </c>
      <c r="B199" s="58">
        <v>2</v>
      </c>
      <c r="C199" s="59">
        <v>1</v>
      </c>
      <c r="D199" s="58" t="s">
        <v>437</v>
      </c>
      <c r="E199" s="58" t="s">
        <v>235</v>
      </c>
      <c r="F199" s="58" t="s">
        <v>93</v>
      </c>
      <c r="G199" s="57">
        <v>60.09</v>
      </c>
      <c r="H199" s="58" t="s">
        <v>236</v>
      </c>
      <c r="I199" s="61">
        <v>2</v>
      </c>
      <c r="J199" s="62">
        <v>32</v>
      </c>
      <c r="K199" s="63">
        <v>33.5</v>
      </c>
      <c r="L199" s="76" t="s">
        <v>233</v>
      </c>
    </row>
    <row r="200" spans="1:12">
      <c r="A200" s="57" t="s">
        <v>228</v>
      </c>
      <c r="B200" s="58">
        <v>2</v>
      </c>
      <c r="C200" s="59">
        <v>1</v>
      </c>
      <c r="D200" s="58" t="s">
        <v>438</v>
      </c>
      <c r="E200" s="58" t="s">
        <v>231</v>
      </c>
      <c r="F200" s="58" t="s">
        <v>93</v>
      </c>
      <c r="G200" s="57">
        <v>32.64</v>
      </c>
      <c r="H200" s="58" t="s">
        <v>232</v>
      </c>
      <c r="I200" s="61">
        <v>0</v>
      </c>
      <c r="J200" s="62">
        <v>32</v>
      </c>
      <c r="K200" s="63">
        <v>38</v>
      </c>
      <c r="L200" s="76" t="s">
        <v>233</v>
      </c>
    </row>
    <row r="201" spans="1:12">
      <c r="A201" s="57" t="s">
        <v>228</v>
      </c>
      <c r="B201" s="58">
        <v>2</v>
      </c>
      <c r="C201" s="59">
        <v>1</v>
      </c>
      <c r="D201" s="58" t="s">
        <v>439</v>
      </c>
      <c r="E201" s="58" t="s">
        <v>231</v>
      </c>
      <c r="F201" s="58" t="s">
        <v>93</v>
      </c>
      <c r="G201" s="57">
        <v>32.85</v>
      </c>
      <c r="H201" s="58" t="s">
        <v>232</v>
      </c>
      <c r="I201" s="61">
        <v>0</v>
      </c>
      <c r="J201" s="62">
        <v>32</v>
      </c>
      <c r="K201" s="63">
        <v>33.5</v>
      </c>
      <c r="L201" s="76" t="s">
        <v>233</v>
      </c>
    </row>
    <row r="202" spans="1:12">
      <c r="A202" s="57" t="s">
        <v>228</v>
      </c>
      <c r="B202" s="58">
        <v>2</v>
      </c>
      <c r="C202" s="59">
        <v>1</v>
      </c>
      <c r="D202" s="58" t="s">
        <v>440</v>
      </c>
      <c r="E202" s="58" t="s">
        <v>298</v>
      </c>
      <c r="F202" s="58" t="s">
        <v>92</v>
      </c>
      <c r="G202" s="57">
        <v>37.44</v>
      </c>
      <c r="H202" s="58" t="s">
        <v>232</v>
      </c>
      <c r="I202" s="61">
        <v>0</v>
      </c>
      <c r="J202" s="62">
        <v>28</v>
      </c>
      <c r="K202" s="88">
        <v>33.5</v>
      </c>
      <c r="L202" s="76" t="s">
        <v>250</v>
      </c>
    </row>
    <row r="203" spans="1:12">
      <c r="A203" s="57" t="s">
        <v>228</v>
      </c>
      <c r="B203" s="58">
        <v>2</v>
      </c>
      <c r="C203" s="59">
        <v>1</v>
      </c>
      <c r="D203" s="58" t="s">
        <v>441</v>
      </c>
      <c r="E203" s="58" t="s">
        <v>298</v>
      </c>
      <c r="F203" s="58" t="s">
        <v>299</v>
      </c>
      <c r="G203" s="57">
        <v>37.44</v>
      </c>
      <c r="H203" s="58" t="s">
        <v>232</v>
      </c>
      <c r="I203" s="61">
        <v>0</v>
      </c>
      <c r="J203" s="62">
        <v>28</v>
      </c>
      <c r="K203" s="88">
        <v>33.5</v>
      </c>
      <c r="L203" s="76" t="s">
        <v>233</v>
      </c>
    </row>
    <row r="204" spans="1:12">
      <c r="A204" s="57" t="s">
        <v>228</v>
      </c>
      <c r="B204" s="58">
        <v>2</v>
      </c>
      <c r="C204" s="59">
        <v>1</v>
      </c>
      <c r="D204" s="58" t="s">
        <v>442</v>
      </c>
      <c r="E204" s="58" t="s">
        <v>231</v>
      </c>
      <c r="F204" s="58" t="s">
        <v>160</v>
      </c>
      <c r="G204" s="57">
        <v>32.85</v>
      </c>
      <c r="H204" s="58" t="s">
        <v>232</v>
      </c>
      <c r="I204" s="61">
        <v>0</v>
      </c>
      <c r="J204" s="62">
        <v>28</v>
      </c>
      <c r="K204" s="88">
        <v>33.5</v>
      </c>
      <c r="L204" s="76" t="s">
        <v>233</v>
      </c>
    </row>
    <row r="205" spans="1:12">
      <c r="A205" s="121" t="s">
        <v>228</v>
      </c>
      <c r="B205" s="121">
        <v>2</v>
      </c>
      <c r="C205" s="59">
        <v>1</v>
      </c>
      <c r="D205" s="121" t="s">
        <v>443</v>
      </c>
      <c r="E205" s="121" t="s">
        <v>231</v>
      </c>
      <c r="F205" s="121" t="s">
        <v>160</v>
      </c>
      <c r="G205" s="121">
        <v>32.64</v>
      </c>
      <c r="H205" s="121" t="s">
        <v>232</v>
      </c>
      <c r="I205" s="61">
        <v>0</v>
      </c>
      <c r="J205" s="62">
        <v>32</v>
      </c>
      <c r="K205" s="88">
        <v>33.5</v>
      </c>
      <c r="L205" s="118" t="s">
        <v>233</v>
      </c>
    </row>
    <row r="206" spans="1:12">
      <c r="A206" s="57" t="s">
        <v>228</v>
      </c>
      <c r="B206" s="58">
        <v>2</v>
      </c>
      <c r="C206" s="59">
        <v>1</v>
      </c>
      <c r="D206" s="58" t="s">
        <v>444</v>
      </c>
      <c r="E206" s="58" t="s">
        <v>235</v>
      </c>
      <c r="F206" s="58" t="s">
        <v>160</v>
      </c>
      <c r="G206" s="57">
        <v>60.09</v>
      </c>
      <c r="H206" s="58" t="s">
        <v>236</v>
      </c>
      <c r="I206" s="61">
        <v>2</v>
      </c>
      <c r="J206" s="62">
        <v>32</v>
      </c>
      <c r="K206" s="88">
        <v>33.5</v>
      </c>
      <c r="L206" s="76" t="s">
        <v>233</v>
      </c>
    </row>
    <row r="207" spans="1:12">
      <c r="A207" s="57" t="s">
        <v>228</v>
      </c>
      <c r="B207" s="58">
        <v>2</v>
      </c>
      <c r="C207" s="59">
        <v>1</v>
      </c>
      <c r="D207" s="58" t="s">
        <v>445</v>
      </c>
      <c r="E207" s="58" t="s">
        <v>252</v>
      </c>
      <c r="F207" s="58" t="s">
        <v>160</v>
      </c>
      <c r="G207" s="57">
        <v>54.64</v>
      </c>
      <c r="H207" s="58" t="s">
        <v>248</v>
      </c>
      <c r="I207" s="61">
        <v>1</v>
      </c>
      <c r="J207" s="62">
        <v>30</v>
      </c>
      <c r="K207" s="88">
        <v>33.5</v>
      </c>
      <c r="L207" s="76" t="s">
        <v>233</v>
      </c>
    </row>
    <row r="208" spans="1:12">
      <c r="A208" s="57" t="s">
        <v>228</v>
      </c>
      <c r="B208" s="58">
        <v>2</v>
      </c>
      <c r="C208" s="59">
        <v>1</v>
      </c>
      <c r="D208" s="58" t="s">
        <v>446</v>
      </c>
      <c r="E208" s="58" t="s">
        <v>235</v>
      </c>
      <c r="F208" s="58" t="s">
        <v>160</v>
      </c>
      <c r="G208" s="57">
        <v>60.13</v>
      </c>
      <c r="H208" s="58" t="s">
        <v>236</v>
      </c>
      <c r="I208" s="61">
        <v>2</v>
      </c>
      <c r="J208" s="62">
        <v>32</v>
      </c>
      <c r="K208" s="88">
        <v>33.5</v>
      </c>
      <c r="L208" s="76" t="s">
        <v>233</v>
      </c>
    </row>
    <row r="209" spans="1:12">
      <c r="A209" s="57" t="s">
        <v>228</v>
      </c>
      <c r="B209" s="58">
        <v>2</v>
      </c>
      <c r="C209" s="59">
        <v>1</v>
      </c>
      <c r="D209" s="60" t="s">
        <v>447</v>
      </c>
      <c r="E209" s="58" t="s">
        <v>235</v>
      </c>
      <c r="F209" s="58" t="s">
        <v>160</v>
      </c>
      <c r="G209" s="57">
        <v>58.38</v>
      </c>
      <c r="H209" s="58" t="s">
        <v>236</v>
      </c>
      <c r="I209" s="61">
        <v>2</v>
      </c>
      <c r="J209" s="69">
        <v>32</v>
      </c>
      <c r="K209" s="99">
        <v>38</v>
      </c>
      <c r="L209" s="76" t="s">
        <v>233</v>
      </c>
    </row>
    <row r="210" spans="1:12">
      <c r="A210" s="57" t="s">
        <v>228</v>
      </c>
      <c r="B210" s="58">
        <v>2</v>
      </c>
      <c r="C210" s="59">
        <v>1</v>
      </c>
      <c r="D210" s="58" t="s">
        <v>448</v>
      </c>
      <c r="E210" s="58" t="s">
        <v>235</v>
      </c>
      <c r="F210" s="58" t="s">
        <v>160</v>
      </c>
      <c r="G210" s="57">
        <v>58.23</v>
      </c>
      <c r="H210" s="58" t="s">
        <v>236</v>
      </c>
      <c r="I210" s="61">
        <v>2</v>
      </c>
      <c r="J210" s="62">
        <v>30</v>
      </c>
      <c r="K210" s="88">
        <v>33.5</v>
      </c>
      <c r="L210" s="114" t="s">
        <v>233</v>
      </c>
    </row>
    <row r="211" spans="1:12">
      <c r="A211" s="57" t="s">
        <v>228</v>
      </c>
      <c r="B211" s="58">
        <v>2</v>
      </c>
      <c r="C211" s="59">
        <v>1</v>
      </c>
      <c r="D211" s="58" t="s">
        <v>449</v>
      </c>
      <c r="E211" s="58" t="s">
        <v>235</v>
      </c>
      <c r="F211" s="58" t="s">
        <v>160</v>
      </c>
      <c r="G211" s="57">
        <v>59.96</v>
      </c>
      <c r="H211" s="58" t="s">
        <v>236</v>
      </c>
      <c r="I211" s="61">
        <v>2</v>
      </c>
      <c r="J211" s="62">
        <v>30</v>
      </c>
      <c r="K211" s="88">
        <v>33.5</v>
      </c>
      <c r="L211" s="114" t="s">
        <v>233</v>
      </c>
    </row>
    <row r="212" spans="1:12">
      <c r="A212" s="57" t="s">
        <v>228</v>
      </c>
      <c r="B212" s="58">
        <v>2</v>
      </c>
      <c r="C212" s="59">
        <v>1</v>
      </c>
      <c r="D212" s="58" t="s">
        <v>450</v>
      </c>
      <c r="E212" s="58" t="s">
        <v>252</v>
      </c>
      <c r="F212" s="58" t="s">
        <v>160</v>
      </c>
      <c r="G212" s="57">
        <v>54.64</v>
      </c>
      <c r="H212" s="58" t="s">
        <v>248</v>
      </c>
      <c r="I212" s="61">
        <v>1</v>
      </c>
      <c r="J212" s="62">
        <v>30</v>
      </c>
      <c r="K212" s="107">
        <v>33.5</v>
      </c>
      <c r="L212" s="137" t="s">
        <v>250</v>
      </c>
    </row>
    <row r="213" spans="1:12">
      <c r="A213" s="57" t="s">
        <v>228</v>
      </c>
      <c r="B213" s="58">
        <v>2</v>
      </c>
      <c r="C213" s="59">
        <v>1</v>
      </c>
      <c r="D213" s="58" t="s">
        <v>451</v>
      </c>
      <c r="E213" s="58" t="s">
        <v>235</v>
      </c>
      <c r="F213" s="58" t="s">
        <v>160</v>
      </c>
      <c r="G213" s="57">
        <v>58.41</v>
      </c>
      <c r="H213" s="58" t="s">
        <v>236</v>
      </c>
      <c r="I213" s="61">
        <v>2</v>
      </c>
      <c r="J213" s="62">
        <v>32</v>
      </c>
      <c r="K213" s="63">
        <v>33.5</v>
      </c>
      <c r="L213" s="72" t="s">
        <v>233</v>
      </c>
    </row>
    <row r="214" spans="1:12">
      <c r="A214" s="57" t="s">
        <v>228</v>
      </c>
      <c r="B214" s="58">
        <v>2</v>
      </c>
      <c r="C214" s="59">
        <v>1</v>
      </c>
      <c r="D214" s="58" t="s">
        <v>452</v>
      </c>
      <c r="E214" s="58" t="s">
        <v>247</v>
      </c>
      <c r="F214" s="58" t="s">
        <v>91</v>
      </c>
      <c r="G214" s="57">
        <v>54.73</v>
      </c>
      <c r="H214" s="58" t="s">
        <v>248</v>
      </c>
      <c r="I214" s="61">
        <v>2</v>
      </c>
      <c r="J214" s="62">
        <v>30</v>
      </c>
      <c r="K214" s="63">
        <v>33.5</v>
      </c>
      <c r="L214" s="72" t="s">
        <v>233</v>
      </c>
    </row>
    <row r="215" spans="1:12">
      <c r="A215" s="57" t="s">
        <v>228</v>
      </c>
      <c r="B215" s="58">
        <v>2</v>
      </c>
      <c r="C215" s="59">
        <v>1</v>
      </c>
      <c r="D215" s="58" t="s">
        <v>453</v>
      </c>
      <c r="E215" s="58" t="s">
        <v>247</v>
      </c>
      <c r="F215" s="58" t="s">
        <v>94</v>
      </c>
      <c r="G215" s="57">
        <v>54.73</v>
      </c>
      <c r="H215" s="58" t="s">
        <v>248</v>
      </c>
      <c r="I215" s="61">
        <v>2</v>
      </c>
      <c r="J215" s="62">
        <v>30</v>
      </c>
      <c r="K215" s="63">
        <v>33.5</v>
      </c>
      <c r="L215" s="106" t="s">
        <v>250</v>
      </c>
    </row>
    <row r="216" spans="1:12">
      <c r="A216" s="57" t="s">
        <v>228</v>
      </c>
      <c r="B216" s="58">
        <v>2</v>
      </c>
      <c r="C216" s="59">
        <v>1</v>
      </c>
      <c r="D216" s="58" t="s">
        <v>454</v>
      </c>
      <c r="E216" s="58" t="s">
        <v>235</v>
      </c>
      <c r="F216" s="58" t="s">
        <v>93</v>
      </c>
      <c r="G216" s="57">
        <v>58.41</v>
      </c>
      <c r="H216" s="58" t="s">
        <v>236</v>
      </c>
      <c r="I216" s="61">
        <v>2</v>
      </c>
      <c r="J216" s="62">
        <v>30</v>
      </c>
      <c r="K216" s="63">
        <v>33.5</v>
      </c>
      <c r="L216" s="76" t="s">
        <v>233</v>
      </c>
    </row>
    <row r="217" spans="1:12">
      <c r="A217" s="57" t="s">
        <v>228</v>
      </c>
      <c r="B217" s="58">
        <v>2</v>
      </c>
      <c r="C217" s="59">
        <v>1</v>
      </c>
      <c r="D217" s="58" t="s">
        <v>455</v>
      </c>
      <c r="E217" s="58" t="s">
        <v>252</v>
      </c>
      <c r="F217" s="58" t="s">
        <v>93</v>
      </c>
      <c r="G217" s="57">
        <v>54.64</v>
      </c>
      <c r="H217" s="58" t="s">
        <v>248</v>
      </c>
      <c r="I217" s="61">
        <v>1</v>
      </c>
      <c r="J217" s="62">
        <v>32</v>
      </c>
      <c r="K217" s="63">
        <v>33.5</v>
      </c>
      <c r="L217" s="76" t="s">
        <v>233</v>
      </c>
    </row>
    <row r="218" spans="1:12">
      <c r="A218" s="57" t="s">
        <v>228</v>
      </c>
      <c r="B218" s="58">
        <v>2</v>
      </c>
      <c r="C218" s="59">
        <v>1</v>
      </c>
      <c r="D218" s="58" t="s">
        <v>456</v>
      </c>
      <c r="E218" s="58" t="s">
        <v>235</v>
      </c>
      <c r="F218" s="58" t="s">
        <v>93</v>
      </c>
      <c r="G218" s="57">
        <v>59.96</v>
      </c>
      <c r="H218" s="58" t="s">
        <v>236</v>
      </c>
      <c r="I218" s="61">
        <v>2</v>
      </c>
      <c r="J218" s="62">
        <v>30</v>
      </c>
      <c r="K218" s="63">
        <v>33.5</v>
      </c>
      <c r="L218" s="76" t="s">
        <v>233</v>
      </c>
    </row>
    <row r="219" spans="1:12">
      <c r="A219" s="57" t="s">
        <v>228</v>
      </c>
      <c r="B219" s="58">
        <v>2</v>
      </c>
      <c r="C219" s="59">
        <v>1</v>
      </c>
      <c r="D219" s="58" t="s">
        <v>457</v>
      </c>
      <c r="E219" s="58" t="s">
        <v>235</v>
      </c>
      <c r="F219" s="58" t="s">
        <v>93</v>
      </c>
      <c r="G219" s="57">
        <v>58.23</v>
      </c>
      <c r="H219" s="58" t="s">
        <v>236</v>
      </c>
      <c r="I219" s="61">
        <v>2</v>
      </c>
      <c r="J219" s="62">
        <v>30</v>
      </c>
      <c r="K219" s="63">
        <v>33.5</v>
      </c>
      <c r="L219" s="76" t="s">
        <v>233</v>
      </c>
    </row>
    <row r="220" spans="1:12">
      <c r="A220" s="57" t="s">
        <v>228</v>
      </c>
      <c r="B220" s="58">
        <v>2</v>
      </c>
      <c r="C220" s="59">
        <v>1</v>
      </c>
      <c r="D220" s="58" t="s">
        <v>458</v>
      </c>
      <c r="E220" s="58" t="s">
        <v>235</v>
      </c>
      <c r="F220" s="58" t="s">
        <v>93</v>
      </c>
      <c r="G220" s="57">
        <v>58.38</v>
      </c>
      <c r="H220" s="58" t="s">
        <v>236</v>
      </c>
      <c r="I220" s="61">
        <v>2</v>
      </c>
      <c r="J220" s="62">
        <v>32</v>
      </c>
      <c r="K220" s="63">
        <v>38</v>
      </c>
      <c r="L220" s="76" t="s">
        <v>233</v>
      </c>
    </row>
    <row r="221" spans="1:12">
      <c r="A221" s="57" t="s">
        <v>228</v>
      </c>
      <c r="B221" s="58">
        <v>2</v>
      </c>
      <c r="C221" s="59">
        <v>1</v>
      </c>
      <c r="D221" s="58" t="s">
        <v>459</v>
      </c>
      <c r="E221" s="58" t="s">
        <v>235</v>
      </c>
      <c r="F221" s="58" t="s">
        <v>93</v>
      </c>
      <c r="G221" s="57">
        <v>60.13</v>
      </c>
      <c r="H221" s="58" t="s">
        <v>236</v>
      </c>
      <c r="I221" s="61">
        <v>2</v>
      </c>
      <c r="J221" s="62">
        <v>32</v>
      </c>
      <c r="K221" s="63">
        <v>33.5</v>
      </c>
      <c r="L221" s="57" t="s">
        <v>233</v>
      </c>
    </row>
    <row r="222" spans="1:12">
      <c r="A222" s="57" t="s">
        <v>228</v>
      </c>
      <c r="B222" s="58">
        <v>2</v>
      </c>
      <c r="C222" s="59">
        <v>1</v>
      </c>
      <c r="D222" s="58" t="s">
        <v>460</v>
      </c>
      <c r="E222" s="58" t="s">
        <v>252</v>
      </c>
      <c r="F222" s="58" t="s">
        <v>93</v>
      </c>
      <c r="G222" s="57">
        <v>54.64</v>
      </c>
      <c r="H222" s="58" t="s">
        <v>248</v>
      </c>
      <c r="I222" s="61">
        <v>1</v>
      </c>
      <c r="J222" s="62">
        <v>30</v>
      </c>
      <c r="K222" s="63">
        <v>33.5</v>
      </c>
      <c r="L222" s="57" t="s">
        <v>233</v>
      </c>
    </row>
    <row r="223" spans="1:12">
      <c r="A223" s="57" t="s">
        <v>228</v>
      </c>
      <c r="B223" s="58">
        <v>2</v>
      </c>
      <c r="C223" s="59">
        <v>1</v>
      </c>
      <c r="D223" s="58" t="s">
        <v>461</v>
      </c>
      <c r="E223" s="58" t="s">
        <v>235</v>
      </c>
      <c r="F223" s="58" t="s">
        <v>93</v>
      </c>
      <c r="G223" s="57">
        <v>60.09</v>
      </c>
      <c r="H223" s="58" t="s">
        <v>236</v>
      </c>
      <c r="I223" s="61">
        <v>2</v>
      </c>
      <c r="J223" s="62">
        <v>30</v>
      </c>
      <c r="K223" s="63">
        <v>33.5</v>
      </c>
      <c r="L223" s="57" t="s">
        <v>233</v>
      </c>
    </row>
    <row r="224" spans="1:12">
      <c r="A224" s="57" t="s">
        <v>228</v>
      </c>
      <c r="B224" s="58">
        <v>2</v>
      </c>
      <c r="C224" s="59">
        <v>1</v>
      </c>
      <c r="D224" s="58" t="s">
        <v>462</v>
      </c>
      <c r="E224" s="58" t="s">
        <v>231</v>
      </c>
      <c r="F224" s="58" t="s">
        <v>93</v>
      </c>
      <c r="G224" s="57">
        <v>32.64</v>
      </c>
      <c r="H224" s="58" t="s">
        <v>232</v>
      </c>
      <c r="I224" s="61">
        <v>0</v>
      </c>
      <c r="J224" s="62">
        <v>32</v>
      </c>
      <c r="K224" s="63">
        <v>38</v>
      </c>
      <c r="L224" s="57" t="s">
        <v>233</v>
      </c>
    </row>
    <row r="225" spans="1:12">
      <c r="A225" s="57" t="s">
        <v>228</v>
      </c>
      <c r="B225" s="58">
        <v>2</v>
      </c>
      <c r="C225" s="59">
        <v>1</v>
      </c>
      <c r="D225" s="58" t="s">
        <v>463</v>
      </c>
      <c r="E225" s="138" t="s">
        <v>231</v>
      </c>
      <c r="F225" s="138" t="s">
        <v>93</v>
      </c>
      <c r="G225" s="135">
        <v>32.85</v>
      </c>
      <c r="H225" s="138" t="s">
        <v>232</v>
      </c>
      <c r="I225" s="139">
        <v>0</v>
      </c>
      <c r="J225" s="82">
        <v>32</v>
      </c>
      <c r="K225" s="83">
        <v>38</v>
      </c>
      <c r="L225" s="106" t="s">
        <v>233</v>
      </c>
    </row>
    <row r="226" spans="1:12">
      <c r="A226" s="57" t="s">
        <v>228</v>
      </c>
      <c r="B226" s="58">
        <v>2</v>
      </c>
      <c r="C226" s="59">
        <v>1</v>
      </c>
      <c r="D226" s="120" t="s">
        <v>464</v>
      </c>
      <c r="E226" s="86" t="s">
        <v>298</v>
      </c>
      <c r="F226" s="86" t="s">
        <v>92</v>
      </c>
      <c r="G226" s="76">
        <v>37.44</v>
      </c>
      <c r="H226" s="86" t="s">
        <v>232</v>
      </c>
      <c r="I226" s="87">
        <v>0</v>
      </c>
      <c r="J226" s="62">
        <v>28</v>
      </c>
      <c r="K226" s="88">
        <v>33.5</v>
      </c>
      <c r="L226" s="114" t="s">
        <v>250</v>
      </c>
    </row>
    <row r="227" spans="1:12">
      <c r="A227" s="57" t="s">
        <v>228</v>
      </c>
      <c r="B227" s="58">
        <v>2</v>
      </c>
      <c r="C227" s="59">
        <v>1</v>
      </c>
      <c r="D227" s="120" t="s">
        <v>465</v>
      </c>
      <c r="E227" s="86" t="s">
        <v>298</v>
      </c>
      <c r="F227" s="86" t="s">
        <v>299</v>
      </c>
      <c r="G227" s="76">
        <v>37.44</v>
      </c>
      <c r="H227" s="86" t="s">
        <v>232</v>
      </c>
      <c r="I227" s="87">
        <v>0</v>
      </c>
      <c r="J227" s="62">
        <v>28</v>
      </c>
      <c r="K227" s="88">
        <v>33.5</v>
      </c>
      <c r="L227" s="114" t="s">
        <v>233</v>
      </c>
    </row>
    <row r="228" spans="1:12">
      <c r="A228" s="57" t="s">
        <v>228</v>
      </c>
      <c r="B228" s="58">
        <v>2</v>
      </c>
      <c r="C228" s="59">
        <v>1</v>
      </c>
      <c r="D228" s="120" t="s">
        <v>466</v>
      </c>
      <c r="E228" s="86" t="s">
        <v>231</v>
      </c>
      <c r="F228" s="86" t="s">
        <v>160</v>
      </c>
      <c r="G228" s="76">
        <v>32.85</v>
      </c>
      <c r="H228" s="86" t="s">
        <v>232</v>
      </c>
      <c r="I228" s="87">
        <v>0</v>
      </c>
      <c r="J228" s="62">
        <v>32</v>
      </c>
      <c r="K228" s="88">
        <v>38</v>
      </c>
      <c r="L228" s="114" t="s">
        <v>233</v>
      </c>
    </row>
    <row r="229" spans="1:12">
      <c r="A229" s="57" t="s">
        <v>228</v>
      </c>
      <c r="B229" s="58">
        <v>2</v>
      </c>
      <c r="C229" s="59">
        <v>1</v>
      </c>
      <c r="D229" s="120" t="s">
        <v>467</v>
      </c>
      <c r="E229" s="86" t="s">
        <v>231</v>
      </c>
      <c r="F229" s="86" t="s">
        <v>160</v>
      </c>
      <c r="G229" s="76">
        <v>32.64</v>
      </c>
      <c r="H229" s="86" t="s">
        <v>232</v>
      </c>
      <c r="I229" s="87">
        <v>0</v>
      </c>
      <c r="J229" s="62">
        <v>28</v>
      </c>
      <c r="K229" s="88">
        <v>33.5</v>
      </c>
      <c r="L229" s="76" t="s">
        <v>233</v>
      </c>
    </row>
    <row r="230" spans="1:12">
      <c r="A230" s="57" t="s">
        <v>228</v>
      </c>
      <c r="B230" s="58">
        <v>2</v>
      </c>
      <c r="C230" s="59">
        <v>1</v>
      </c>
      <c r="D230" s="120" t="s">
        <v>468</v>
      </c>
      <c r="E230" s="86" t="s">
        <v>235</v>
      </c>
      <c r="F230" s="86" t="s">
        <v>160</v>
      </c>
      <c r="G230" s="76">
        <v>60.09</v>
      </c>
      <c r="H230" s="86" t="s">
        <v>236</v>
      </c>
      <c r="I230" s="87">
        <v>2</v>
      </c>
      <c r="J230" s="62">
        <v>30</v>
      </c>
      <c r="K230" s="88">
        <v>33.5</v>
      </c>
      <c r="L230" s="76" t="s">
        <v>233</v>
      </c>
    </row>
    <row r="231" spans="1:12">
      <c r="A231" s="57" t="s">
        <v>228</v>
      </c>
      <c r="B231" s="58">
        <v>2</v>
      </c>
      <c r="C231" s="59">
        <v>1</v>
      </c>
      <c r="D231" s="58" t="s">
        <v>469</v>
      </c>
      <c r="E231" s="58" t="s">
        <v>252</v>
      </c>
      <c r="F231" s="58" t="s">
        <v>160</v>
      </c>
      <c r="G231" s="57">
        <v>54.64</v>
      </c>
      <c r="H231" s="58" t="s">
        <v>248</v>
      </c>
      <c r="I231" s="61">
        <v>1</v>
      </c>
      <c r="J231" s="62">
        <v>30</v>
      </c>
      <c r="K231" s="63">
        <v>33.5</v>
      </c>
      <c r="L231" s="72" t="s">
        <v>233</v>
      </c>
    </row>
    <row r="232" spans="1:12">
      <c r="A232" s="57" t="s">
        <v>228</v>
      </c>
      <c r="B232" s="58">
        <v>2</v>
      </c>
      <c r="C232" s="59">
        <v>1</v>
      </c>
      <c r="D232" s="58" t="s">
        <v>470</v>
      </c>
      <c r="E232" s="58" t="s">
        <v>235</v>
      </c>
      <c r="F232" s="58" t="s">
        <v>160</v>
      </c>
      <c r="G232" s="57">
        <v>60.13</v>
      </c>
      <c r="H232" s="58" t="s">
        <v>236</v>
      </c>
      <c r="I232" s="61">
        <v>2</v>
      </c>
      <c r="J232" s="62">
        <v>32</v>
      </c>
      <c r="K232" s="63">
        <v>33.5</v>
      </c>
      <c r="L232" s="72" t="s">
        <v>233</v>
      </c>
    </row>
    <row r="233" spans="1:12">
      <c r="A233" s="57" t="s">
        <v>228</v>
      </c>
      <c r="B233" s="58">
        <v>2</v>
      </c>
      <c r="C233" s="59">
        <v>1</v>
      </c>
      <c r="D233" s="58" t="s">
        <v>471</v>
      </c>
      <c r="E233" s="58" t="s">
        <v>235</v>
      </c>
      <c r="F233" s="58" t="s">
        <v>160</v>
      </c>
      <c r="G233" s="57">
        <v>58.38</v>
      </c>
      <c r="H233" s="58" t="s">
        <v>236</v>
      </c>
      <c r="I233" s="61">
        <v>2</v>
      </c>
      <c r="J233" s="62">
        <v>32</v>
      </c>
      <c r="K233" s="63">
        <v>33.5</v>
      </c>
      <c r="L233" s="72" t="s">
        <v>233</v>
      </c>
    </row>
    <row r="234" spans="1:12">
      <c r="A234" s="57" t="s">
        <v>228</v>
      </c>
      <c r="B234" s="58">
        <v>2</v>
      </c>
      <c r="C234" s="59">
        <v>1</v>
      </c>
      <c r="D234" s="58" t="s">
        <v>472</v>
      </c>
      <c r="E234" s="58" t="s">
        <v>235</v>
      </c>
      <c r="F234" s="58" t="s">
        <v>160</v>
      </c>
      <c r="G234" s="57">
        <v>58.23</v>
      </c>
      <c r="H234" s="58" t="s">
        <v>236</v>
      </c>
      <c r="I234" s="61">
        <v>2</v>
      </c>
      <c r="J234" s="62">
        <v>32</v>
      </c>
      <c r="K234" s="63">
        <v>33.5</v>
      </c>
      <c r="L234" s="57" t="s">
        <v>233</v>
      </c>
    </row>
    <row r="235" spans="1:12">
      <c r="A235" s="57" t="s">
        <v>228</v>
      </c>
      <c r="B235" s="58">
        <v>2</v>
      </c>
      <c r="C235" s="59">
        <v>1</v>
      </c>
      <c r="D235" s="58" t="s">
        <v>473</v>
      </c>
      <c r="E235" s="58" t="s">
        <v>235</v>
      </c>
      <c r="F235" s="58" t="s">
        <v>160</v>
      </c>
      <c r="G235" s="57">
        <v>59.96</v>
      </c>
      <c r="H235" s="58" t="s">
        <v>236</v>
      </c>
      <c r="I235" s="61">
        <v>2</v>
      </c>
      <c r="J235" s="62">
        <v>32</v>
      </c>
      <c r="K235" s="63">
        <v>33.5</v>
      </c>
      <c r="L235" s="57" t="s">
        <v>233</v>
      </c>
    </row>
    <row r="236" spans="1:12">
      <c r="A236" s="57" t="s">
        <v>228</v>
      </c>
      <c r="B236" s="58">
        <v>2</v>
      </c>
      <c r="C236" s="59">
        <v>1</v>
      </c>
      <c r="D236" s="58" t="s">
        <v>474</v>
      </c>
      <c r="E236" s="58" t="s">
        <v>252</v>
      </c>
      <c r="F236" s="58" t="s">
        <v>160</v>
      </c>
      <c r="G236" s="57">
        <v>54.64</v>
      </c>
      <c r="H236" s="58" t="s">
        <v>248</v>
      </c>
      <c r="I236" s="61">
        <v>1</v>
      </c>
      <c r="J236" s="62">
        <v>30</v>
      </c>
      <c r="K236" s="63">
        <v>33.5</v>
      </c>
      <c r="L236" s="57" t="s">
        <v>233</v>
      </c>
    </row>
    <row r="237" spans="1:12">
      <c r="A237" s="57" t="s">
        <v>228</v>
      </c>
      <c r="B237" s="58">
        <v>2</v>
      </c>
      <c r="C237" s="59">
        <v>1</v>
      </c>
      <c r="D237" s="58" t="s">
        <v>475</v>
      </c>
      <c r="E237" s="58" t="s">
        <v>235</v>
      </c>
      <c r="F237" s="58" t="s">
        <v>160</v>
      </c>
      <c r="G237" s="57">
        <v>58.41</v>
      </c>
      <c r="H237" s="58" t="s">
        <v>236</v>
      </c>
      <c r="I237" s="61">
        <v>2</v>
      </c>
      <c r="J237" s="62">
        <v>32</v>
      </c>
      <c r="K237" s="63">
        <v>33.5</v>
      </c>
      <c r="L237" s="57" t="s">
        <v>233</v>
      </c>
    </row>
    <row r="238" spans="1:12">
      <c r="A238" s="57" t="s">
        <v>228</v>
      </c>
      <c r="B238" s="58">
        <v>2</v>
      </c>
      <c r="C238" s="59">
        <v>1</v>
      </c>
      <c r="D238" s="58" t="s">
        <v>476</v>
      </c>
      <c r="E238" s="58" t="s">
        <v>247</v>
      </c>
      <c r="F238" s="58" t="s">
        <v>91</v>
      </c>
      <c r="G238" s="57">
        <v>54.73</v>
      </c>
      <c r="H238" s="58" t="s">
        <v>248</v>
      </c>
      <c r="I238" s="61">
        <v>2</v>
      </c>
      <c r="J238" s="62">
        <v>30</v>
      </c>
      <c r="K238" s="63">
        <v>33.5</v>
      </c>
      <c r="L238" s="57" t="s">
        <v>233</v>
      </c>
    </row>
    <row r="239" spans="1:12">
      <c r="A239" s="57" t="s">
        <v>228</v>
      </c>
      <c r="B239" s="58">
        <v>2</v>
      </c>
      <c r="C239" s="59">
        <v>1</v>
      </c>
      <c r="D239" s="58" t="s">
        <v>477</v>
      </c>
      <c r="E239" s="58" t="s">
        <v>247</v>
      </c>
      <c r="F239" s="58" t="s">
        <v>94</v>
      </c>
      <c r="G239" s="57">
        <v>54.73</v>
      </c>
      <c r="H239" s="58" t="s">
        <v>248</v>
      </c>
      <c r="I239" s="61">
        <v>2</v>
      </c>
      <c r="J239" s="62">
        <v>30</v>
      </c>
      <c r="K239" s="63">
        <v>33.5</v>
      </c>
      <c r="L239" s="57" t="s">
        <v>233</v>
      </c>
    </row>
    <row r="240" spans="1:12">
      <c r="A240" s="57" t="s">
        <v>228</v>
      </c>
      <c r="B240" s="58">
        <v>2</v>
      </c>
      <c r="C240" s="59">
        <v>1</v>
      </c>
      <c r="D240" s="58" t="s">
        <v>478</v>
      </c>
      <c r="E240" s="58" t="s">
        <v>235</v>
      </c>
      <c r="F240" s="58" t="s">
        <v>93</v>
      </c>
      <c r="G240" s="57">
        <v>58.41</v>
      </c>
      <c r="H240" s="58" t="s">
        <v>236</v>
      </c>
      <c r="I240" s="61">
        <v>2</v>
      </c>
      <c r="J240" s="62">
        <v>32</v>
      </c>
      <c r="K240" s="63">
        <v>38</v>
      </c>
      <c r="L240" s="57" t="s">
        <v>233</v>
      </c>
    </row>
    <row r="241" spans="1:12">
      <c r="A241" s="57" t="s">
        <v>228</v>
      </c>
      <c r="B241" s="58">
        <v>2</v>
      </c>
      <c r="C241" s="59">
        <v>1</v>
      </c>
      <c r="D241" s="58" t="s">
        <v>479</v>
      </c>
      <c r="E241" s="58" t="s">
        <v>252</v>
      </c>
      <c r="F241" s="58" t="s">
        <v>93</v>
      </c>
      <c r="G241" s="57">
        <v>54.64</v>
      </c>
      <c r="H241" s="58" t="s">
        <v>248</v>
      </c>
      <c r="I241" s="61">
        <v>1</v>
      </c>
      <c r="J241" s="62">
        <v>30</v>
      </c>
      <c r="K241" s="63">
        <v>33.5</v>
      </c>
      <c r="L241" s="57" t="s">
        <v>233</v>
      </c>
    </row>
    <row r="242" spans="1:12">
      <c r="A242" s="57" t="s">
        <v>228</v>
      </c>
      <c r="B242" s="58">
        <v>2</v>
      </c>
      <c r="C242" s="59">
        <v>1</v>
      </c>
      <c r="D242" s="58" t="s">
        <v>480</v>
      </c>
      <c r="E242" s="58" t="s">
        <v>235</v>
      </c>
      <c r="F242" s="58" t="s">
        <v>93</v>
      </c>
      <c r="G242" s="57">
        <v>59.96</v>
      </c>
      <c r="H242" s="58" t="s">
        <v>236</v>
      </c>
      <c r="I242" s="61">
        <v>2</v>
      </c>
      <c r="J242" s="69">
        <v>32</v>
      </c>
      <c r="K242" s="70">
        <v>38</v>
      </c>
      <c r="L242" s="67" t="s">
        <v>233</v>
      </c>
    </row>
    <row r="243" spans="1:12">
      <c r="A243" s="57" t="s">
        <v>228</v>
      </c>
      <c r="B243" s="58">
        <v>2</v>
      </c>
      <c r="C243" s="59">
        <v>1</v>
      </c>
      <c r="D243" s="58" t="s">
        <v>481</v>
      </c>
      <c r="E243" s="58" t="s">
        <v>235</v>
      </c>
      <c r="F243" s="58" t="s">
        <v>93</v>
      </c>
      <c r="G243" s="57">
        <v>58.23</v>
      </c>
      <c r="H243" s="58" t="s">
        <v>236</v>
      </c>
      <c r="I243" s="61">
        <v>2</v>
      </c>
      <c r="J243" s="62">
        <v>30</v>
      </c>
      <c r="K243" s="63">
        <v>33.5</v>
      </c>
      <c r="L243" s="57" t="s">
        <v>233</v>
      </c>
    </row>
    <row r="244" spans="1:12">
      <c r="A244" s="57" t="s">
        <v>228</v>
      </c>
      <c r="B244" s="58">
        <v>2</v>
      </c>
      <c r="C244" s="59">
        <v>1</v>
      </c>
      <c r="D244" s="58" t="s">
        <v>482</v>
      </c>
      <c r="E244" s="58" t="s">
        <v>235</v>
      </c>
      <c r="F244" s="58" t="s">
        <v>93</v>
      </c>
      <c r="G244" s="57">
        <v>58.38</v>
      </c>
      <c r="H244" s="58" t="s">
        <v>236</v>
      </c>
      <c r="I244" s="61">
        <v>2</v>
      </c>
      <c r="J244" s="62">
        <v>32</v>
      </c>
      <c r="K244" s="63">
        <v>38</v>
      </c>
      <c r="L244" s="57" t="s">
        <v>233</v>
      </c>
    </row>
    <row r="245" spans="1:12">
      <c r="A245" s="57" t="s">
        <v>228</v>
      </c>
      <c r="B245" s="58">
        <v>2</v>
      </c>
      <c r="C245" s="59">
        <v>1</v>
      </c>
      <c r="D245" s="58" t="s">
        <v>483</v>
      </c>
      <c r="E245" s="58" t="s">
        <v>235</v>
      </c>
      <c r="F245" s="58" t="s">
        <v>93</v>
      </c>
      <c r="G245" s="57">
        <v>60.13</v>
      </c>
      <c r="H245" s="58" t="s">
        <v>236</v>
      </c>
      <c r="I245" s="61">
        <v>2</v>
      </c>
      <c r="J245" s="62">
        <v>30</v>
      </c>
      <c r="K245" s="63">
        <v>33.5</v>
      </c>
      <c r="L245" s="72" t="s">
        <v>233</v>
      </c>
    </row>
    <row r="246" spans="1:12">
      <c r="A246" s="57" t="s">
        <v>228</v>
      </c>
      <c r="B246" s="58">
        <v>2</v>
      </c>
      <c r="C246" s="59">
        <v>1</v>
      </c>
      <c r="D246" s="58" t="s">
        <v>484</v>
      </c>
      <c r="E246" s="58" t="s">
        <v>252</v>
      </c>
      <c r="F246" s="58" t="s">
        <v>93</v>
      </c>
      <c r="G246" s="57">
        <v>54.64</v>
      </c>
      <c r="H246" s="58" t="s">
        <v>248</v>
      </c>
      <c r="I246" s="61">
        <v>1</v>
      </c>
      <c r="J246" s="62">
        <v>32</v>
      </c>
      <c r="K246" s="63">
        <v>33.5</v>
      </c>
      <c r="L246" s="72" t="s">
        <v>233</v>
      </c>
    </row>
    <row r="247" spans="1:12">
      <c r="A247" s="57" t="s">
        <v>228</v>
      </c>
      <c r="B247" s="58">
        <v>2</v>
      </c>
      <c r="C247" s="59">
        <v>1</v>
      </c>
      <c r="D247" s="58" t="s">
        <v>485</v>
      </c>
      <c r="E247" s="58" t="s">
        <v>235</v>
      </c>
      <c r="F247" s="58" t="s">
        <v>93</v>
      </c>
      <c r="G247" s="57">
        <v>60.09</v>
      </c>
      <c r="H247" s="58" t="s">
        <v>236</v>
      </c>
      <c r="I247" s="61">
        <v>2</v>
      </c>
      <c r="J247" s="62">
        <v>30</v>
      </c>
      <c r="K247" s="63">
        <v>33.5</v>
      </c>
      <c r="L247" s="72" t="s">
        <v>233</v>
      </c>
    </row>
    <row r="248" spans="1:12">
      <c r="A248" s="57" t="s">
        <v>228</v>
      </c>
      <c r="B248" s="58">
        <v>2</v>
      </c>
      <c r="C248" s="59">
        <v>1</v>
      </c>
      <c r="D248" s="58" t="s">
        <v>486</v>
      </c>
      <c r="E248" s="58" t="s">
        <v>231</v>
      </c>
      <c r="F248" s="58" t="s">
        <v>93</v>
      </c>
      <c r="G248" s="57">
        <v>32.64</v>
      </c>
      <c r="H248" s="58" t="s">
        <v>232</v>
      </c>
      <c r="I248" s="61">
        <v>0</v>
      </c>
      <c r="J248" s="62">
        <v>32</v>
      </c>
      <c r="K248" s="63">
        <v>38</v>
      </c>
      <c r="L248" s="72" t="s">
        <v>250</v>
      </c>
    </row>
    <row r="249" spans="1:12">
      <c r="A249" s="57" t="s">
        <v>228</v>
      </c>
      <c r="B249" s="58">
        <v>2</v>
      </c>
      <c r="C249" s="59">
        <v>1</v>
      </c>
      <c r="D249" s="58" t="s">
        <v>487</v>
      </c>
      <c r="E249" s="58" t="s">
        <v>231</v>
      </c>
      <c r="F249" s="58" t="s">
        <v>93</v>
      </c>
      <c r="G249" s="57">
        <v>32.85</v>
      </c>
      <c r="H249" s="58" t="s">
        <v>232</v>
      </c>
      <c r="I249" s="61">
        <v>0</v>
      </c>
      <c r="J249" s="62">
        <v>28</v>
      </c>
      <c r="K249" s="63">
        <v>33.5</v>
      </c>
      <c r="L249" s="72" t="s">
        <v>233</v>
      </c>
    </row>
    <row r="250" spans="1:12">
      <c r="A250" s="57" t="s">
        <v>228</v>
      </c>
      <c r="B250" s="58">
        <v>2</v>
      </c>
      <c r="C250" s="59">
        <v>1</v>
      </c>
      <c r="D250" s="58" t="s">
        <v>488</v>
      </c>
      <c r="E250" s="58" t="s">
        <v>298</v>
      </c>
      <c r="F250" s="58" t="s">
        <v>92</v>
      </c>
      <c r="G250" s="57">
        <v>37.44</v>
      </c>
      <c r="H250" s="58" t="s">
        <v>232</v>
      </c>
      <c r="I250" s="61">
        <v>0</v>
      </c>
      <c r="J250" s="62">
        <v>28</v>
      </c>
      <c r="K250" s="63">
        <v>33.5</v>
      </c>
      <c r="L250" s="72" t="s">
        <v>233</v>
      </c>
    </row>
    <row r="251" spans="1:12">
      <c r="A251" s="57" t="s">
        <v>228</v>
      </c>
      <c r="B251" s="58">
        <v>2</v>
      </c>
      <c r="C251" s="59">
        <v>1</v>
      </c>
      <c r="D251" s="58" t="s">
        <v>489</v>
      </c>
      <c r="E251" s="58" t="s">
        <v>298</v>
      </c>
      <c r="F251" s="58" t="s">
        <v>299</v>
      </c>
      <c r="G251" s="57">
        <v>37.44</v>
      </c>
      <c r="H251" s="58" t="s">
        <v>232</v>
      </c>
      <c r="I251" s="61">
        <v>0</v>
      </c>
      <c r="J251" s="62">
        <v>28</v>
      </c>
      <c r="K251" s="63">
        <v>33.5</v>
      </c>
      <c r="L251" s="72" t="s">
        <v>233</v>
      </c>
    </row>
    <row r="252" spans="1:12">
      <c r="A252" s="57" t="s">
        <v>228</v>
      </c>
      <c r="B252" s="65">
        <v>2</v>
      </c>
      <c r="C252" s="66">
        <v>1</v>
      </c>
      <c r="D252" s="60" t="s">
        <v>490</v>
      </c>
      <c r="E252" s="65" t="s">
        <v>231</v>
      </c>
      <c r="F252" s="65" t="s">
        <v>160</v>
      </c>
      <c r="G252" s="67">
        <v>32.85</v>
      </c>
      <c r="H252" s="65" t="s">
        <v>232</v>
      </c>
      <c r="I252" s="68">
        <v>0</v>
      </c>
      <c r="J252" s="69">
        <v>28</v>
      </c>
      <c r="K252" s="70">
        <v>33.5</v>
      </c>
      <c r="L252" s="57" t="s">
        <v>233</v>
      </c>
    </row>
    <row r="253" spans="1:12">
      <c r="A253" s="135" t="s">
        <v>228</v>
      </c>
      <c r="B253" s="140">
        <v>2</v>
      </c>
      <c r="C253" s="141">
        <v>1</v>
      </c>
      <c r="D253" s="140" t="s">
        <v>491</v>
      </c>
      <c r="E253" s="140" t="s">
        <v>231</v>
      </c>
      <c r="F253" s="140" t="s">
        <v>160</v>
      </c>
      <c r="G253" s="142">
        <v>32.64</v>
      </c>
      <c r="H253" s="140" t="s">
        <v>232</v>
      </c>
      <c r="I253" s="143">
        <v>0</v>
      </c>
      <c r="J253" s="144">
        <v>32</v>
      </c>
      <c r="K253" s="145">
        <v>38</v>
      </c>
      <c r="L253" s="146" t="s">
        <v>233</v>
      </c>
    </row>
    <row r="254" spans="1:12">
      <c r="A254" s="76" t="s">
        <v>228</v>
      </c>
      <c r="B254" s="97">
        <v>2</v>
      </c>
      <c r="C254" s="147">
        <v>1</v>
      </c>
      <c r="D254" s="97" t="s">
        <v>492</v>
      </c>
      <c r="E254" s="97" t="s">
        <v>235</v>
      </c>
      <c r="F254" s="97" t="s">
        <v>160</v>
      </c>
      <c r="G254" s="77">
        <v>60.09</v>
      </c>
      <c r="H254" s="97" t="s">
        <v>236</v>
      </c>
      <c r="I254" s="98">
        <v>2</v>
      </c>
      <c r="J254" s="62">
        <v>32</v>
      </c>
      <c r="K254" s="99">
        <v>33.5</v>
      </c>
      <c r="L254" s="77" t="s">
        <v>233</v>
      </c>
    </row>
    <row r="255" spans="1:12">
      <c r="A255" s="76" t="s">
        <v>228</v>
      </c>
      <c r="B255" s="97">
        <v>2</v>
      </c>
      <c r="C255" s="147">
        <v>1</v>
      </c>
      <c r="D255" s="97" t="s">
        <v>493</v>
      </c>
      <c r="E255" s="97" t="s">
        <v>252</v>
      </c>
      <c r="F255" s="97" t="s">
        <v>160</v>
      </c>
      <c r="G255" s="77">
        <v>54.64</v>
      </c>
      <c r="H255" s="97" t="s">
        <v>248</v>
      </c>
      <c r="I255" s="98">
        <v>1</v>
      </c>
      <c r="J255" s="69">
        <v>30</v>
      </c>
      <c r="K255" s="99">
        <v>33.5</v>
      </c>
      <c r="L255" s="77" t="s">
        <v>233</v>
      </c>
    </row>
    <row r="256" spans="1:12">
      <c r="A256" s="118" t="s">
        <v>228</v>
      </c>
      <c r="B256" s="147">
        <v>2</v>
      </c>
      <c r="C256" s="147">
        <v>1</v>
      </c>
      <c r="D256" s="147" t="s">
        <v>494</v>
      </c>
      <c r="E256" s="147" t="s">
        <v>235</v>
      </c>
      <c r="F256" s="147" t="s">
        <v>160</v>
      </c>
      <c r="G256" s="147">
        <v>60.13</v>
      </c>
      <c r="H256" s="147" t="s">
        <v>236</v>
      </c>
      <c r="I256" s="98">
        <v>2</v>
      </c>
      <c r="J256" s="69">
        <v>30</v>
      </c>
      <c r="K256" s="99">
        <v>33.5</v>
      </c>
      <c r="L256" s="147" t="s">
        <v>233</v>
      </c>
    </row>
    <row r="257" spans="1:12">
      <c r="A257" s="76" t="s">
        <v>228</v>
      </c>
      <c r="B257" s="97">
        <v>2</v>
      </c>
      <c r="C257" s="147">
        <v>1</v>
      </c>
      <c r="D257" s="97" t="s">
        <v>495</v>
      </c>
      <c r="E257" s="97" t="s">
        <v>235</v>
      </c>
      <c r="F257" s="97" t="s">
        <v>160</v>
      </c>
      <c r="G257" s="77">
        <v>58.38</v>
      </c>
      <c r="H257" s="97" t="s">
        <v>236</v>
      </c>
      <c r="I257" s="98">
        <v>2</v>
      </c>
      <c r="J257" s="69">
        <v>30</v>
      </c>
      <c r="K257" s="99">
        <v>33.5</v>
      </c>
      <c r="L257" s="77" t="s">
        <v>233</v>
      </c>
    </row>
    <row r="258" spans="1:12">
      <c r="A258" s="76" t="s">
        <v>228</v>
      </c>
      <c r="B258" s="97">
        <v>2</v>
      </c>
      <c r="C258" s="147">
        <v>1</v>
      </c>
      <c r="D258" s="97" t="s">
        <v>496</v>
      </c>
      <c r="E258" s="97" t="s">
        <v>235</v>
      </c>
      <c r="F258" s="97" t="s">
        <v>160</v>
      </c>
      <c r="G258" s="77">
        <v>58.23</v>
      </c>
      <c r="H258" s="97" t="s">
        <v>236</v>
      </c>
      <c r="I258" s="98">
        <v>2</v>
      </c>
      <c r="J258" s="62">
        <v>32</v>
      </c>
      <c r="K258" s="99">
        <v>33.5</v>
      </c>
      <c r="L258" s="77" t="s">
        <v>233</v>
      </c>
    </row>
    <row r="259" spans="1:12">
      <c r="A259" s="108" t="s">
        <v>228</v>
      </c>
      <c r="B259" s="100">
        <v>2</v>
      </c>
      <c r="C259" s="66">
        <v>1</v>
      </c>
      <c r="D259" s="100" t="s">
        <v>497</v>
      </c>
      <c r="E259" s="100" t="s">
        <v>235</v>
      </c>
      <c r="F259" s="100" t="s">
        <v>160</v>
      </c>
      <c r="G259" s="101">
        <v>59.96</v>
      </c>
      <c r="H259" s="100" t="s">
        <v>236</v>
      </c>
      <c r="I259" s="102">
        <v>2</v>
      </c>
      <c r="J259" s="115">
        <v>32</v>
      </c>
      <c r="K259" s="104">
        <v>33.5</v>
      </c>
      <c r="L259" s="101" t="s">
        <v>233</v>
      </c>
    </row>
    <row r="260" spans="1:12">
      <c r="A260" s="57" t="s">
        <v>228</v>
      </c>
      <c r="B260" s="65">
        <v>2</v>
      </c>
      <c r="C260" s="66">
        <v>1</v>
      </c>
      <c r="D260" s="65" t="s">
        <v>498</v>
      </c>
      <c r="E260" s="65" t="s">
        <v>252</v>
      </c>
      <c r="F260" s="65" t="s">
        <v>160</v>
      </c>
      <c r="G260" s="67">
        <v>54.64</v>
      </c>
      <c r="H260" s="65" t="s">
        <v>248</v>
      </c>
      <c r="I260" s="68">
        <v>1</v>
      </c>
      <c r="J260" s="69">
        <v>30</v>
      </c>
      <c r="K260" s="70">
        <v>33.5</v>
      </c>
      <c r="L260" s="67" t="s">
        <v>233</v>
      </c>
    </row>
    <row r="261" spans="1:12">
      <c r="A261" s="57" t="s">
        <v>228</v>
      </c>
      <c r="B261" s="65">
        <v>2</v>
      </c>
      <c r="C261" s="66">
        <v>1</v>
      </c>
      <c r="D261" s="65" t="s">
        <v>499</v>
      </c>
      <c r="E261" s="65" t="s">
        <v>235</v>
      </c>
      <c r="F261" s="65" t="s">
        <v>160</v>
      </c>
      <c r="G261" s="67">
        <v>58.41</v>
      </c>
      <c r="H261" s="65" t="s">
        <v>236</v>
      </c>
      <c r="I261" s="68">
        <v>2</v>
      </c>
      <c r="J261" s="62">
        <v>32</v>
      </c>
      <c r="K261" s="70">
        <v>33.5</v>
      </c>
      <c r="L261" s="67" t="s">
        <v>233</v>
      </c>
    </row>
    <row r="262" spans="1:12">
      <c r="A262" s="109" t="s">
        <v>228</v>
      </c>
      <c r="B262" s="89">
        <v>2</v>
      </c>
      <c r="C262" s="90">
        <v>1</v>
      </c>
      <c r="D262" s="89" t="s">
        <v>500</v>
      </c>
      <c r="E262" s="89" t="s">
        <v>247</v>
      </c>
      <c r="F262" s="89" t="s">
        <v>91</v>
      </c>
      <c r="G262" s="110">
        <v>54.73</v>
      </c>
      <c r="H262" s="89" t="s">
        <v>248</v>
      </c>
      <c r="I262" s="111">
        <v>2</v>
      </c>
      <c r="J262" s="144">
        <v>32</v>
      </c>
      <c r="K262" s="145">
        <v>38</v>
      </c>
      <c r="L262" s="148" t="s">
        <v>233</v>
      </c>
    </row>
    <row r="263" spans="1:12">
      <c r="A263" s="57" t="s">
        <v>228</v>
      </c>
      <c r="B263" s="65">
        <v>2</v>
      </c>
      <c r="C263" s="66">
        <v>1</v>
      </c>
      <c r="D263" s="65" t="s">
        <v>501</v>
      </c>
      <c r="E263" s="65" t="s">
        <v>247</v>
      </c>
      <c r="F263" s="65" t="s">
        <v>94</v>
      </c>
      <c r="G263" s="67">
        <v>54.73</v>
      </c>
      <c r="H263" s="65" t="s">
        <v>248</v>
      </c>
      <c r="I263" s="68">
        <v>2</v>
      </c>
      <c r="J263" s="69">
        <v>30</v>
      </c>
      <c r="K263" s="99">
        <v>33.5</v>
      </c>
      <c r="L263" s="149" t="s">
        <v>233</v>
      </c>
    </row>
    <row r="264" spans="1:12">
      <c r="A264" s="57" t="s">
        <v>228</v>
      </c>
      <c r="B264" s="65">
        <v>2</v>
      </c>
      <c r="C264" s="66">
        <v>1</v>
      </c>
      <c r="D264" s="65" t="s">
        <v>502</v>
      </c>
      <c r="E264" s="65" t="s">
        <v>235</v>
      </c>
      <c r="F264" s="65" t="s">
        <v>93</v>
      </c>
      <c r="G264" s="67">
        <v>58.41</v>
      </c>
      <c r="H264" s="65" t="s">
        <v>236</v>
      </c>
      <c r="I264" s="68">
        <v>2</v>
      </c>
      <c r="J264" s="62">
        <v>32</v>
      </c>
      <c r="K264" s="99">
        <v>33.5</v>
      </c>
      <c r="L264" s="149" t="s">
        <v>233</v>
      </c>
    </row>
    <row r="265" spans="1:12">
      <c r="A265" s="57" t="s">
        <v>228</v>
      </c>
      <c r="B265" s="65">
        <v>2</v>
      </c>
      <c r="C265" s="66">
        <v>1</v>
      </c>
      <c r="D265" s="65" t="s">
        <v>503</v>
      </c>
      <c r="E265" s="65" t="s">
        <v>252</v>
      </c>
      <c r="F265" s="65" t="s">
        <v>93</v>
      </c>
      <c r="G265" s="67">
        <v>54.64</v>
      </c>
      <c r="H265" s="65" t="s">
        <v>248</v>
      </c>
      <c r="I265" s="68">
        <v>1</v>
      </c>
      <c r="J265" s="62">
        <v>32</v>
      </c>
      <c r="K265" s="99">
        <v>33.5</v>
      </c>
      <c r="L265" s="77" t="s">
        <v>233</v>
      </c>
    </row>
    <row r="266" spans="1:12">
      <c r="A266" s="57" t="s">
        <v>228</v>
      </c>
      <c r="B266" s="65">
        <v>2</v>
      </c>
      <c r="C266" s="66">
        <v>1</v>
      </c>
      <c r="D266" s="65" t="s">
        <v>504</v>
      </c>
      <c r="E266" s="65" t="s">
        <v>235</v>
      </c>
      <c r="F266" s="65" t="s">
        <v>93</v>
      </c>
      <c r="G266" s="67">
        <v>59.96</v>
      </c>
      <c r="H266" s="65" t="s">
        <v>236</v>
      </c>
      <c r="I266" s="68">
        <v>2</v>
      </c>
      <c r="J266" s="69">
        <v>30</v>
      </c>
      <c r="K266" s="99">
        <v>33.5</v>
      </c>
      <c r="L266" s="77" t="s">
        <v>233</v>
      </c>
    </row>
    <row r="267" spans="1:12">
      <c r="A267" s="57" t="s">
        <v>228</v>
      </c>
      <c r="B267" s="65">
        <v>2</v>
      </c>
      <c r="C267" s="66">
        <v>1</v>
      </c>
      <c r="D267" s="65" t="s">
        <v>505</v>
      </c>
      <c r="E267" s="65" t="s">
        <v>235</v>
      </c>
      <c r="F267" s="65" t="s">
        <v>93</v>
      </c>
      <c r="G267" s="67">
        <v>58.23</v>
      </c>
      <c r="H267" s="65" t="s">
        <v>236</v>
      </c>
      <c r="I267" s="68">
        <v>2</v>
      </c>
      <c r="J267" s="103">
        <v>30</v>
      </c>
      <c r="K267" s="104">
        <v>33.5</v>
      </c>
      <c r="L267" s="101" t="s">
        <v>233</v>
      </c>
    </row>
    <row r="268" spans="1:12">
      <c r="A268" s="57" t="s">
        <v>228</v>
      </c>
      <c r="B268" s="89">
        <v>2</v>
      </c>
      <c r="C268" s="90">
        <v>1</v>
      </c>
      <c r="D268" s="89" t="s">
        <v>506</v>
      </c>
      <c r="E268" s="89" t="s">
        <v>235</v>
      </c>
      <c r="F268" s="89" t="s">
        <v>93</v>
      </c>
      <c r="G268" s="110">
        <v>58.38</v>
      </c>
      <c r="H268" s="89" t="s">
        <v>236</v>
      </c>
      <c r="I268" s="111">
        <v>2</v>
      </c>
      <c r="J268" s="94">
        <v>32</v>
      </c>
      <c r="K268" s="112">
        <v>38</v>
      </c>
      <c r="L268" s="119" t="s">
        <v>233</v>
      </c>
    </row>
    <row r="269" spans="1:12">
      <c r="A269" s="57" t="s">
        <v>228</v>
      </c>
      <c r="B269" s="65">
        <v>2</v>
      </c>
      <c r="C269" s="66">
        <v>1</v>
      </c>
      <c r="D269" s="65" t="s">
        <v>507</v>
      </c>
      <c r="E269" s="65" t="s">
        <v>235</v>
      </c>
      <c r="F269" s="65" t="s">
        <v>93</v>
      </c>
      <c r="G269" s="67">
        <v>60.13</v>
      </c>
      <c r="H269" s="65" t="s">
        <v>236</v>
      </c>
      <c r="I269" s="68">
        <v>2</v>
      </c>
      <c r="J269" s="62">
        <v>32</v>
      </c>
      <c r="K269" s="70">
        <v>33.5</v>
      </c>
      <c r="L269" s="67" t="s">
        <v>233</v>
      </c>
    </row>
    <row r="270" spans="1:12">
      <c r="A270" s="57" t="s">
        <v>228</v>
      </c>
      <c r="B270" s="65">
        <v>2</v>
      </c>
      <c r="C270" s="66">
        <v>1</v>
      </c>
      <c r="D270" s="65" t="s">
        <v>508</v>
      </c>
      <c r="E270" s="65" t="s">
        <v>252</v>
      </c>
      <c r="F270" s="65" t="s">
        <v>93</v>
      </c>
      <c r="G270" s="67">
        <v>54.64</v>
      </c>
      <c r="H270" s="65" t="s">
        <v>248</v>
      </c>
      <c r="I270" s="68">
        <v>1</v>
      </c>
      <c r="J270" s="62">
        <v>32</v>
      </c>
      <c r="K270" s="70">
        <v>33.5</v>
      </c>
      <c r="L270" s="67" t="s">
        <v>233</v>
      </c>
    </row>
    <row r="271" spans="1:12">
      <c r="A271" s="109" t="s">
        <v>228</v>
      </c>
      <c r="B271" s="89">
        <v>2</v>
      </c>
      <c r="C271" s="90">
        <v>1</v>
      </c>
      <c r="D271" s="89" t="s">
        <v>509</v>
      </c>
      <c r="E271" s="89" t="s">
        <v>235</v>
      </c>
      <c r="F271" s="89" t="s">
        <v>93</v>
      </c>
      <c r="G271" s="110">
        <v>60.09</v>
      </c>
      <c r="H271" s="89" t="s">
        <v>236</v>
      </c>
      <c r="I271" s="111">
        <v>2</v>
      </c>
      <c r="J271" s="94">
        <v>32</v>
      </c>
      <c r="K271" s="112">
        <v>38</v>
      </c>
      <c r="L271" s="124" t="s">
        <v>233</v>
      </c>
    </row>
    <row r="272" spans="1:12">
      <c r="A272" s="57" t="s">
        <v>228</v>
      </c>
      <c r="B272" s="58">
        <v>2</v>
      </c>
      <c r="C272" s="59">
        <v>1</v>
      </c>
      <c r="D272" s="58" t="s">
        <v>510</v>
      </c>
      <c r="E272" s="58" t="s">
        <v>231</v>
      </c>
      <c r="F272" s="58" t="s">
        <v>93</v>
      </c>
      <c r="G272" s="57">
        <v>32.64</v>
      </c>
      <c r="H272" s="58" t="s">
        <v>232</v>
      </c>
      <c r="I272" s="61">
        <v>0</v>
      </c>
      <c r="J272" s="62">
        <v>32</v>
      </c>
      <c r="K272" s="63">
        <v>38</v>
      </c>
      <c r="L272" s="72" t="s">
        <v>233</v>
      </c>
    </row>
    <row r="273" spans="1:12">
      <c r="A273" s="57" t="s">
        <v>228</v>
      </c>
      <c r="B273" s="65">
        <v>2</v>
      </c>
      <c r="C273" s="66">
        <v>1</v>
      </c>
      <c r="D273" s="58" t="s">
        <v>511</v>
      </c>
      <c r="E273" s="65" t="s">
        <v>231</v>
      </c>
      <c r="F273" s="65" t="s">
        <v>93</v>
      </c>
      <c r="G273" s="67">
        <v>32.85</v>
      </c>
      <c r="H273" s="65" t="s">
        <v>232</v>
      </c>
      <c r="I273" s="68">
        <v>0</v>
      </c>
      <c r="J273" s="62">
        <v>32</v>
      </c>
      <c r="K273" s="63">
        <v>38</v>
      </c>
      <c r="L273" s="73" t="s">
        <v>233</v>
      </c>
    </row>
    <row r="274" spans="1:12">
      <c r="A274" s="57" t="s">
        <v>228</v>
      </c>
      <c r="B274" s="65">
        <v>2</v>
      </c>
      <c r="C274" s="66">
        <v>1</v>
      </c>
      <c r="D274" s="65" t="s">
        <v>512</v>
      </c>
      <c r="E274" s="65" t="s">
        <v>298</v>
      </c>
      <c r="F274" s="65" t="s">
        <v>92</v>
      </c>
      <c r="G274" s="67">
        <v>37.44</v>
      </c>
      <c r="H274" s="65" t="s">
        <v>232</v>
      </c>
      <c r="I274" s="68">
        <v>0</v>
      </c>
      <c r="J274" s="69">
        <v>28</v>
      </c>
      <c r="K274" s="70">
        <v>33.5</v>
      </c>
      <c r="L274" s="73" t="s">
        <v>250</v>
      </c>
    </row>
    <row r="275" spans="1:12">
      <c r="A275" s="57" t="s">
        <v>228</v>
      </c>
      <c r="B275" s="65">
        <v>2</v>
      </c>
      <c r="C275" s="66">
        <v>1</v>
      </c>
      <c r="D275" s="65" t="s">
        <v>513</v>
      </c>
      <c r="E275" s="65" t="s">
        <v>231</v>
      </c>
      <c r="F275" s="65" t="s">
        <v>299</v>
      </c>
      <c r="G275" s="67">
        <v>33.18</v>
      </c>
      <c r="H275" s="65" t="s">
        <v>232</v>
      </c>
      <c r="I275" s="68">
        <v>0</v>
      </c>
      <c r="J275" s="69">
        <v>28</v>
      </c>
      <c r="K275" s="70">
        <v>33.5</v>
      </c>
      <c r="L275" s="73" t="s">
        <v>233</v>
      </c>
    </row>
    <row r="276" spans="1:12">
      <c r="A276" s="57" t="s">
        <v>228</v>
      </c>
      <c r="B276" s="65">
        <v>2</v>
      </c>
      <c r="C276" s="66">
        <v>1</v>
      </c>
      <c r="D276" s="65" t="s">
        <v>514</v>
      </c>
      <c r="E276" s="65" t="s">
        <v>231</v>
      </c>
      <c r="F276" s="65" t="s">
        <v>160</v>
      </c>
      <c r="G276" s="67">
        <v>32.64</v>
      </c>
      <c r="H276" s="65" t="s">
        <v>232</v>
      </c>
      <c r="I276" s="68">
        <v>0</v>
      </c>
      <c r="J276" s="69">
        <v>28</v>
      </c>
      <c r="K276" s="70">
        <v>33.5</v>
      </c>
      <c r="L276" s="73" t="s">
        <v>233</v>
      </c>
    </row>
    <row r="277" spans="1:12">
      <c r="A277" s="57" t="s">
        <v>228</v>
      </c>
      <c r="B277" s="65">
        <v>2</v>
      </c>
      <c r="C277" s="66">
        <v>1</v>
      </c>
      <c r="D277" s="65" t="s">
        <v>515</v>
      </c>
      <c r="E277" s="65" t="s">
        <v>235</v>
      </c>
      <c r="F277" s="65" t="s">
        <v>160</v>
      </c>
      <c r="G277" s="67">
        <v>60.09</v>
      </c>
      <c r="H277" s="65" t="s">
        <v>236</v>
      </c>
      <c r="I277" s="68">
        <v>2</v>
      </c>
      <c r="J277" s="62">
        <v>32</v>
      </c>
      <c r="K277" s="70">
        <v>33.5</v>
      </c>
      <c r="L277" s="73" t="s">
        <v>233</v>
      </c>
    </row>
    <row r="278" spans="1:12">
      <c r="A278" s="57" t="s">
        <v>228</v>
      </c>
      <c r="B278" s="89">
        <v>2</v>
      </c>
      <c r="C278" s="90">
        <v>1</v>
      </c>
      <c r="D278" s="89" t="s">
        <v>516</v>
      </c>
      <c r="E278" s="89" t="s">
        <v>252</v>
      </c>
      <c r="F278" s="89" t="s">
        <v>160</v>
      </c>
      <c r="G278" s="110">
        <v>54.64</v>
      </c>
      <c r="H278" s="89" t="s">
        <v>248</v>
      </c>
      <c r="I278" s="111">
        <v>1</v>
      </c>
      <c r="J278" s="94">
        <v>32</v>
      </c>
      <c r="K278" s="112">
        <v>38</v>
      </c>
      <c r="L278" s="73" t="s">
        <v>233</v>
      </c>
    </row>
    <row r="279" spans="1:12">
      <c r="A279" s="57" t="s">
        <v>228</v>
      </c>
      <c r="B279" s="65">
        <v>2</v>
      </c>
      <c r="C279" s="66">
        <v>1</v>
      </c>
      <c r="D279" s="65" t="s">
        <v>517</v>
      </c>
      <c r="E279" s="65" t="s">
        <v>235</v>
      </c>
      <c r="F279" s="65" t="s">
        <v>160</v>
      </c>
      <c r="G279" s="67">
        <v>60.13</v>
      </c>
      <c r="H279" s="65" t="s">
        <v>236</v>
      </c>
      <c r="I279" s="68">
        <v>2</v>
      </c>
      <c r="J279" s="62">
        <v>32</v>
      </c>
      <c r="K279" s="70">
        <v>33.5</v>
      </c>
      <c r="L279" s="67" t="s">
        <v>233</v>
      </c>
    </row>
    <row r="280" spans="1:12">
      <c r="A280" s="57" t="s">
        <v>228</v>
      </c>
      <c r="B280" s="65">
        <v>2</v>
      </c>
      <c r="C280" s="66">
        <v>1</v>
      </c>
      <c r="D280" s="65" t="s">
        <v>518</v>
      </c>
      <c r="E280" s="65" t="s">
        <v>235</v>
      </c>
      <c r="F280" s="65" t="s">
        <v>160</v>
      </c>
      <c r="G280" s="67">
        <v>58.38</v>
      </c>
      <c r="H280" s="65" t="s">
        <v>236</v>
      </c>
      <c r="I280" s="68">
        <v>2</v>
      </c>
      <c r="J280" s="69">
        <v>30</v>
      </c>
      <c r="K280" s="70">
        <v>33.5</v>
      </c>
      <c r="L280" s="73" t="s">
        <v>233</v>
      </c>
    </row>
    <row r="281" spans="1:12">
      <c r="A281" s="57" t="s">
        <v>228</v>
      </c>
      <c r="B281" s="65">
        <v>2</v>
      </c>
      <c r="C281" s="66">
        <v>1</v>
      </c>
      <c r="D281" s="65" t="s">
        <v>519</v>
      </c>
      <c r="E281" s="65" t="s">
        <v>235</v>
      </c>
      <c r="F281" s="65" t="s">
        <v>160</v>
      </c>
      <c r="G281" s="67">
        <v>58.23</v>
      </c>
      <c r="H281" s="65" t="s">
        <v>236</v>
      </c>
      <c r="I281" s="68">
        <v>2</v>
      </c>
      <c r="J281" s="69">
        <v>30</v>
      </c>
      <c r="K281" s="70">
        <v>33.5</v>
      </c>
      <c r="L281" s="73" t="s">
        <v>250</v>
      </c>
    </row>
    <row r="282" spans="1:12">
      <c r="A282" s="57" t="s">
        <v>228</v>
      </c>
      <c r="B282" s="65">
        <v>2</v>
      </c>
      <c r="C282" s="66">
        <v>1</v>
      </c>
      <c r="D282" s="65" t="s">
        <v>520</v>
      </c>
      <c r="E282" s="65" t="s">
        <v>235</v>
      </c>
      <c r="F282" s="65" t="s">
        <v>160</v>
      </c>
      <c r="G282" s="67">
        <v>59.96</v>
      </c>
      <c r="H282" s="65" t="s">
        <v>236</v>
      </c>
      <c r="I282" s="68">
        <v>2</v>
      </c>
      <c r="J282" s="62">
        <v>32</v>
      </c>
      <c r="K282" s="70">
        <v>33.5</v>
      </c>
      <c r="L282" s="75" t="s">
        <v>233</v>
      </c>
    </row>
    <row r="283" spans="1:12">
      <c r="A283" s="57" t="s">
        <v>228</v>
      </c>
      <c r="B283" s="89">
        <v>2</v>
      </c>
      <c r="C283" s="90">
        <v>1</v>
      </c>
      <c r="D283" s="89" t="s">
        <v>521</v>
      </c>
      <c r="E283" s="89" t="s">
        <v>252</v>
      </c>
      <c r="F283" s="89" t="s">
        <v>160</v>
      </c>
      <c r="G283" s="110">
        <v>54.64</v>
      </c>
      <c r="H283" s="89" t="s">
        <v>248</v>
      </c>
      <c r="I283" s="111">
        <v>1</v>
      </c>
      <c r="J283" s="94">
        <v>32</v>
      </c>
      <c r="K283" s="112">
        <v>38</v>
      </c>
      <c r="L283" s="57" t="s">
        <v>233</v>
      </c>
    </row>
    <row r="284" spans="1:12">
      <c r="A284" s="57" t="s">
        <v>228</v>
      </c>
      <c r="B284" s="65">
        <v>2</v>
      </c>
      <c r="C284" s="66">
        <v>1</v>
      </c>
      <c r="D284" s="65" t="s">
        <v>522</v>
      </c>
      <c r="E284" s="65" t="s">
        <v>235</v>
      </c>
      <c r="F284" s="65" t="s">
        <v>160</v>
      </c>
      <c r="G284" s="67">
        <v>58.41</v>
      </c>
      <c r="H284" s="65" t="s">
        <v>236</v>
      </c>
      <c r="I284" s="68">
        <v>2</v>
      </c>
      <c r="J284" s="69">
        <v>30</v>
      </c>
      <c r="K284" s="70">
        <v>33.5</v>
      </c>
      <c r="L284" s="101" t="s">
        <v>233</v>
      </c>
    </row>
    <row r="285" spans="1:12">
      <c r="A285" s="57" t="s">
        <v>228</v>
      </c>
      <c r="B285" s="65">
        <v>2</v>
      </c>
      <c r="C285" s="66">
        <v>1</v>
      </c>
      <c r="D285" s="65" t="s">
        <v>523</v>
      </c>
      <c r="E285" s="65" t="s">
        <v>247</v>
      </c>
      <c r="F285" s="65" t="s">
        <v>91</v>
      </c>
      <c r="G285" s="67">
        <v>54.73</v>
      </c>
      <c r="H285" s="65" t="s">
        <v>248</v>
      </c>
      <c r="I285" s="68">
        <v>2</v>
      </c>
      <c r="J285" s="69">
        <v>30</v>
      </c>
      <c r="K285" s="70">
        <v>33.5</v>
      </c>
      <c r="L285" s="67" t="s">
        <v>233</v>
      </c>
    </row>
    <row r="286" spans="1:12">
      <c r="A286" s="57" t="s">
        <v>228</v>
      </c>
      <c r="B286" s="65">
        <v>2</v>
      </c>
      <c r="C286" s="66">
        <v>1</v>
      </c>
      <c r="D286" s="65" t="s">
        <v>524</v>
      </c>
      <c r="E286" s="65" t="s">
        <v>247</v>
      </c>
      <c r="F286" s="65" t="s">
        <v>94</v>
      </c>
      <c r="G286" s="67">
        <v>54.73</v>
      </c>
      <c r="H286" s="65" t="s">
        <v>248</v>
      </c>
      <c r="I286" s="68">
        <v>2</v>
      </c>
      <c r="J286" s="69">
        <v>30</v>
      </c>
      <c r="K286" s="70">
        <v>33.5</v>
      </c>
      <c r="L286" s="67" t="s">
        <v>233</v>
      </c>
    </row>
    <row r="287" spans="1:12">
      <c r="A287" s="57" t="s">
        <v>228</v>
      </c>
      <c r="B287" s="65">
        <v>2</v>
      </c>
      <c r="C287" s="66">
        <v>1</v>
      </c>
      <c r="D287" s="65" t="s">
        <v>525</v>
      </c>
      <c r="E287" s="65" t="s">
        <v>235</v>
      </c>
      <c r="F287" s="65" t="s">
        <v>93</v>
      </c>
      <c r="G287" s="67">
        <v>58.41</v>
      </c>
      <c r="H287" s="65" t="s">
        <v>236</v>
      </c>
      <c r="I287" s="68">
        <v>2</v>
      </c>
      <c r="J287" s="69">
        <v>30</v>
      </c>
      <c r="K287" s="70">
        <v>33.5</v>
      </c>
      <c r="L287" s="67" t="s">
        <v>233</v>
      </c>
    </row>
    <row r="288" spans="1:12">
      <c r="A288" s="57" t="s">
        <v>228</v>
      </c>
      <c r="B288" s="65">
        <v>2</v>
      </c>
      <c r="C288" s="66">
        <v>1</v>
      </c>
      <c r="D288" s="65" t="s">
        <v>526</v>
      </c>
      <c r="E288" s="65" t="s">
        <v>252</v>
      </c>
      <c r="F288" s="65" t="s">
        <v>93</v>
      </c>
      <c r="G288" s="67">
        <v>54.64</v>
      </c>
      <c r="H288" s="65" t="s">
        <v>248</v>
      </c>
      <c r="I288" s="68">
        <v>1</v>
      </c>
      <c r="J288" s="69">
        <v>30</v>
      </c>
      <c r="K288" s="70">
        <v>33.5</v>
      </c>
      <c r="L288" s="67" t="s">
        <v>233</v>
      </c>
    </row>
    <row r="289" spans="1:12">
      <c r="A289" s="57" t="s">
        <v>228</v>
      </c>
      <c r="B289" s="65">
        <v>2</v>
      </c>
      <c r="C289" s="66">
        <v>1</v>
      </c>
      <c r="D289" s="65" t="s">
        <v>527</v>
      </c>
      <c r="E289" s="65" t="s">
        <v>235</v>
      </c>
      <c r="F289" s="65" t="s">
        <v>93</v>
      </c>
      <c r="G289" s="67">
        <v>59.96</v>
      </c>
      <c r="H289" s="65" t="s">
        <v>236</v>
      </c>
      <c r="I289" s="68">
        <v>2</v>
      </c>
      <c r="J289" s="69">
        <v>30</v>
      </c>
      <c r="K289" s="70">
        <v>33.5</v>
      </c>
      <c r="L289" s="67" t="s">
        <v>233</v>
      </c>
    </row>
    <row r="290" spans="1:12">
      <c r="A290" s="57" t="s">
        <v>228</v>
      </c>
      <c r="B290" s="65">
        <v>2</v>
      </c>
      <c r="C290" s="66">
        <v>1</v>
      </c>
      <c r="D290" s="65" t="s">
        <v>528</v>
      </c>
      <c r="E290" s="65" t="s">
        <v>235</v>
      </c>
      <c r="F290" s="65" t="s">
        <v>93</v>
      </c>
      <c r="G290" s="67">
        <v>58.23</v>
      </c>
      <c r="H290" s="65" t="s">
        <v>236</v>
      </c>
      <c r="I290" s="68">
        <v>2</v>
      </c>
      <c r="J290" s="62">
        <v>32</v>
      </c>
      <c r="K290" s="70">
        <v>33.5</v>
      </c>
      <c r="L290" s="67" t="s">
        <v>233</v>
      </c>
    </row>
    <row r="291" spans="1:12">
      <c r="A291" s="57" t="s">
        <v>228</v>
      </c>
      <c r="B291" s="65">
        <v>2</v>
      </c>
      <c r="C291" s="66">
        <v>1</v>
      </c>
      <c r="D291" s="65" t="s">
        <v>529</v>
      </c>
      <c r="E291" s="65" t="s">
        <v>235</v>
      </c>
      <c r="F291" s="65" t="s">
        <v>93</v>
      </c>
      <c r="G291" s="67">
        <v>58.38</v>
      </c>
      <c r="H291" s="65" t="s">
        <v>236</v>
      </c>
      <c r="I291" s="68">
        <v>2</v>
      </c>
      <c r="J291" s="69">
        <v>30</v>
      </c>
      <c r="K291" s="70">
        <v>33.5</v>
      </c>
      <c r="L291" s="67" t="s">
        <v>233</v>
      </c>
    </row>
    <row r="292" spans="1:12">
      <c r="A292" s="57" t="s">
        <v>228</v>
      </c>
      <c r="B292" s="65">
        <v>2</v>
      </c>
      <c r="C292" s="66">
        <v>1</v>
      </c>
      <c r="D292" s="65" t="s">
        <v>530</v>
      </c>
      <c r="E292" s="65" t="s">
        <v>235</v>
      </c>
      <c r="F292" s="65" t="s">
        <v>93</v>
      </c>
      <c r="G292" s="67">
        <v>60.13</v>
      </c>
      <c r="H292" s="65" t="s">
        <v>236</v>
      </c>
      <c r="I292" s="68">
        <v>2</v>
      </c>
      <c r="J292" s="62">
        <v>32</v>
      </c>
      <c r="K292" s="70">
        <v>33.5</v>
      </c>
      <c r="L292" s="73" t="s">
        <v>233</v>
      </c>
    </row>
    <row r="293" spans="1:12">
      <c r="A293" s="57" t="s">
        <v>228</v>
      </c>
      <c r="B293" s="65">
        <v>2</v>
      </c>
      <c r="C293" s="66">
        <v>1</v>
      </c>
      <c r="D293" s="65" t="s">
        <v>531</v>
      </c>
      <c r="E293" s="65" t="s">
        <v>252</v>
      </c>
      <c r="F293" s="65" t="s">
        <v>93</v>
      </c>
      <c r="G293" s="67">
        <v>54.64</v>
      </c>
      <c r="H293" s="65" t="s">
        <v>248</v>
      </c>
      <c r="I293" s="68">
        <v>1</v>
      </c>
      <c r="J293" s="69">
        <v>30</v>
      </c>
      <c r="K293" s="70">
        <v>33.5</v>
      </c>
      <c r="L293" s="73" t="s">
        <v>233</v>
      </c>
    </row>
    <row r="294" spans="1:12">
      <c r="A294" s="57" t="s">
        <v>228</v>
      </c>
      <c r="B294" s="65">
        <v>2</v>
      </c>
      <c r="C294" s="66">
        <v>1</v>
      </c>
      <c r="D294" s="65" t="s">
        <v>532</v>
      </c>
      <c r="E294" s="65" t="s">
        <v>235</v>
      </c>
      <c r="F294" s="65" t="s">
        <v>93</v>
      </c>
      <c r="G294" s="67">
        <v>60.09</v>
      </c>
      <c r="H294" s="65" t="s">
        <v>236</v>
      </c>
      <c r="I294" s="68">
        <v>2</v>
      </c>
      <c r="J294" s="62">
        <v>32</v>
      </c>
      <c r="K294" s="70">
        <v>33.5</v>
      </c>
      <c r="L294" s="73" t="s">
        <v>233</v>
      </c>
    </row>
    <row r="295" spans="1:12">
      <c r="A295" s="57" t="s">
        <v>228</v>
      </c>
      <c r="B295" s="65">
        <v>2</v>
      </c>
      <c r="C295" s="66">
        <v>1</v>
      </c>
      <c r="D295" s="65" t="s">
        <v>533</v>
      </c>
      <c r="E295" s="65" t="s">
        <v>231</v>
      </c>
      <c r="F295" s="65" t="s">
        <v>93</v>
      </c>
      <c r="G295" s="67">
        <v>32.64</v>
      </c>
      <c r="H295" s="65" t="s">
        <v>232</v>
      </c>
      <c r="I295" s="68">
        <v>0</v>
      </c>
      <c r="J295" s="69">
        <v>28</v>
      </c>
      <c r="K295" s="70">
        <v>33.5</v>
      </c>
      <c r="L295" s="73" t="s">
        <v>250</v>
      </c>
    </row>
    <row r="296" spans="1:12">
      <c r="A296" s="57" t="s">
        <v>228</v>
      </c>
      <c r="B296" s="58">
        <v>2</v>
      </c>
      <c r="C296" s="59">
        <v>1</v>
      </c>
      <c r="D296" s="58" t="s">
        <v>534</v>
      </c>
      <c r="E296" s="58" t="s">
        <v>231</v>
      </c>
      <c r="F296" s="58" t="s">
        <v>92</v>
      </c>
      <c r="G296" s="57">
        <v>33.159999999999997</v>
      </c>
      <c r="H296" s="58" t="s">
        <v>232</v>
      </c>
      <c r="I296" s="61">
        <v>0</v>
      </c>
      <c r="J296" s="62">
        <v>28</v>
      </c>
      <c r="K296" s="63">
        <v>33.5</v>
      </c>
      <c r="L296" s="72" t="s">
        <v>250</v>
      </c>
    </row>
    <row r="297" spans="1:12">
      <c r="A297" s="57" t="s">
        <v>228</v>
      </c>
      <c r="B297" s="65">
        <v>2</v>
      </c>
      <c r="C297" s="66">
        <v>1</v>
      </c>
      <c r="D297" s="65" t="s">
        <v>535</v>
      </c>
      <c r="E297" s="65" t="s">
        <v>235</v>
      </c>
      <c r="F297" s="65" t="s">
        <v>299</v>
      </c>
      <c r="G297" s="67">
        <v>60.4</v>
      </c>
      <c r="H297" s="65" t="s">
        <v>236</v>
      </c>
      <c r="I297" s="68">
        <v>2</v>
      </c>
      <c r="J297" s="62">
        <v>32</v>
      </c>
      <c r="K297" s="70">
        <v>33.5</v>
      </c>
      <c r="L297" s="73" t="s">
        <v>233</v>
      </c>
    </row>
    <row r="298" spans="1:12">
      <c r="A298" s="57" t="s">
        <v>228</v>
      </c>
      <c r="B298" s="65">
        <v>2</v>
      </c>
      <c r="C298" s="66">
        <v>1</v>
      </c>
      <c r="D298" s="65" t="s">
        <v>536</v>
      </c>
      <c r="E298" s="65" t="s">
        <v>252</v>
      </c>
      <c r="F298" s="65" t="s">
        <v>160</v>
      </c>
      <c r="G298" s="67">
        <v>54.64</v>
      </c>
      <c r="H298" s="65" t="s">
        <v>248</v>
      </c>
      <c r="I298" s="68">
        <v>1</v>
      </c>
      <c r="J298" s="69">
        <v>30</v>
      </c>
      <c r="K298" s="70">
        <v>33.5</v>
      </c>
      <c r="L298" s="73" t="s">
        <v>233</v>
      </c>
    </row>
    <row r="299" spans="1:12">
      <c r="A299" s="57" t="s">
        <v>228</v>
      </c>
      <c r="B299" s="58">
        <v>2</v>
      </c>
      <c r="C299" s="59">
        <v>1</v>
      </c>
      <c r="D299" s="58" t="s">
        <v>537</v>
      </c>
      <c r="E299" s="58" t="s">
        <v>235</v>
      </c>
      <c r="F299" s="58" t="s">
        <v>160</v>
      </c>
      <c r="G299" s="57">
        <v>60.13</v>
      </c>
      <c r="H299" s="58" t="s">
        <v>236</v>
      </c>
      <c r="I299" s="61">
        <v>2</v>
      </c>
      <c r="J299" s="62">
        <v>30</v>
      </c>
      <c r="K299" s="63">
        <v>33.5</v>
      </c>
      <c r="L299" s="72" t="s">
        <v>233</v>
      </c>
    </row>
    <row r="300" spans="1:12">
      <c r="A300" s="57" t="s">
        <v>228</v>
      </c>
      <c r="B300" s="65">
        <v>2</v>
      </c>
      <c r="C300" s="66">
        <v>1</v>
      </c>
      <c r="D300" s="58" t="s">
        <v>538</v>
      </c>
      <c r="E300" s="65" t="s">
        <v>235</v>
      </c>
      <c r="F300" s="65" t="s">
        <v>160</v>
      </c>
      <c r="G300" s="67">
        <v>58.38</v>
      </c>
      <c r="H300" s="65" t="s">
        <v>236</v>
      </c>
      <c r="I300" s="68">
        <v>2</v>
      </c>
      <c r="J300" s="69">
        <v>32</v>
      </c>
      <c r="K300" s="70">
        <v>38</v>
      </c>
      <c r="L300" s="73" t="s">
        <v>250</v>
      </c>
    </row>
    <row r="301" spans="1:12">
      <c r="A301" s="57" t="s">
        <v>228</v>
      </c>
      <c r="B301" s="65">
        <v>2</v>
      </c>
      <c r="C301" s="66">
        <v>1</v>
      </c>
      <c r="D301" s="65" t="s">
        <v>539</v>
      </c>
      <c r="E301" s="65" t="s">
        <v>235</v>
      </c>
      <c r="F301" s="65" t="s">
        <v>160</v>
      </c>
      <c r="G301" s="67">
        <v>58.23</v>
      </c>
      <c r="H301" s="65" t="s">
        <v>236</v>
      </c>
      <c r="I301" s="68">
        <v>2</v>
      </c>
      <c r="J301" s="69">
        <v>30</v>
      </c>
      <c r="K301" s="70">
        <v>33.5</v>
      </c>
      <c r="L301" s="73" t="s">
        <v>233</v>
      </c>
    </row>
    <row r="302" spans="1:12">
      <c r="A302" s="57" t="s">
        <v>228</v>
      </c>
      <c r="B302" s="65">
        <v>2</v>
      </c>
      <c r="C302" s="66">
        <v>1</v>
      </c>
      <c r="D302" s="65" t="s">
        <v>540</v>
      </c>
      <c r="E302" s="65" t="s">
        <v>235</v>
      </c>
      <c r="F302" s="65" t="s">
        <v>160</v>
      </c>
      <c r="G302" s="67">
        <v>59.96</v>
      </c>
      <c r="H302" s="65" t="s">
        <v>236</v>
      </c>
      <c r="I302" s="68">
        <v>2</v>
      </c>
      <c r="J302" s="62">
        <v>32</v>
      </c>
      <c r="K302" s="70">
        <v>33.5</v>
      </c>
      <c r="L302" s="73" t="s">
        <v>233</v>
      </c>
    </row>
    <row r="303" spans="1:12">
      <c r="A303" s="57" t="s">
        <v>228</v>
      </c>
      <c r="B303" s="65">
        <v>2</v>
      </c>
      <c r="C303" s="66">
        <v>1</v>
      </c>
      <c r="D303" s="65" t="s">
        <v>541</v>
      </c>
      <c r="E303" s="65" t="s">
        <v>252</v>
      </c>
      <c r="F303" s="65" t="s">
        <v>160</v>
      </c>
      <c r="G303" s="67">
        <v>54.64</v>
      </c>
      <c r="H303" s="65" t="s">
        <v>248</v>
      </c>
      <c r="I303" s="68">
        <v>1</v>
      </c>
      <c r="J303" s="62">
        <v>32</v>
      </c>
      <c r="K303" s="70">
        <v>33.5</v>
      </c>
      <c r="L303" s="73" t="s">
        <v>233</v>
      </c>
    </row>
    <row r="304" spans="1:12">
      <c r="A304" s="57" t="s">
        <v>228</v>
      </c>
      <c r="B304" s="65">
        <v>2</v>
      </c>
      <c r="C304" s="66">
        <v>1</v>
      </c>
      <c r="D304" s="65" t="s">
        <v>542</v>
      </c>
      <c r="E304" s="65" t="s">
        <v>235</v>
      </c>
      <c r="F304" s="65" t="s">
        <v>160</v>
      </c>
      <c r="G304" s="67">
        <v>58.41</v>
      </c>
      <c r="H304" s="65" t="s">
        <v>236</v>
      </c>
      <c r="I304" s="68">
        <v>2</v>
      </c>
      <c r="J304" s="69">
        <v>30</v>
      </c>
      <c r="K304" s="70">
        <v>33.5</v>
      </c>
      <c r="L304" s="67" t="s">
        <v>233</v>
      </c>
    </row>
    <row r="305" spans="1:12">
      <c r="A305" s="57" t="s">
        <v>228</v>
      </c>
      <c r="B305" s="65">
        <v>2</v>
      </c>
      <c r="C305" s="66">
        <v>1</v>
      </c>
      <c r="D305" s="65" t="s">
        <v>543</v>
      </c>
      <c r="E305" s="65" t="s">
        <v>247</v>
      </c>
      <c r="F305" s="65" t="s">
        <v>91</v>
      </c>
      <c r="G305" s="67">
        <v>54.73</v>
      </c>
      <c r="H305" s="65" t="s">
        <v>248</v>
      </c>
      <c r="I305" s="68">
        <v>2</v>
      </c>
      <c r="J305" s="62">
        <v>32</v>
      </c>
      <c r="K305" s="70">
        <v>33.5</v>
      </c>
      <c r="L305" s="67" t="s">
        <v>233</v>
      </c>
    </row>
    <row r="306" spans="1:12">
      <c r="A306" s="57" t="s">
        <v>228</v>
      </c>
      <c r="B306" s="65">
        <v>2</v>
      </c>
      <c r="C306" s="66">
        <v>1</v>
      </c>
      <c r="D306" s="65" t="s">
        <v>544</v>
      </c>
      <c r="E306" s="65" t="s">
        <v>247</v>
      </c>
      <c r="F306" s="65" t="s">
        <v>94</v>
      </c>
      <c r="G306" s="67">
        <v>54.73</v>
      </c>
      <c r="H306" s="65" t="s">
        <v>248</v>
      </c>
      <c r="I306" s="68">
        <v>2</v>
      </c>
      <c r="J306" s="62">
        <v>32</v>
      </c>
      <c r="K306" s="70">
        <v>33.5</v>
      </c>
      <c r="L306" s="67" t="s">
        <v>233</v>
      </c>
    </row>
    <row r="307" spans="1:12">
      <c r="A307" s="57" t="s">
        <v>228</v>
      </c>
      <c r="B307" s="65">
        <v>2</v>
      </c>
      <c r="C307" s="66">
        <v>1</v>
      </c>
      <c r="D307" s="58" t="s">
        <v>545</v>
      </c>
      <c r="E307" s="65" t="s">
        <v>235</v>
      </c>
      <c r="F307" s="65" t="s">
        <v>93</v>
      </c>
      <c r="G307" s="67">
        <v>58.41</v>
      </c>
      <c r="H307" s="65" t="s">
        <v>236</v>
      </c>
      <c r="I307" s="68">
        <v>2</v>
      </c>
      <c r="J307" s="62">
        <v>32</v>
      </c>
      <c r="K307" s="63">
        <v>38</v>
      </c>
      <c r="L307" s="67" t="s">
        <v>233</v>
      </c>
    </row>
    <row r="308" spans="1:12">
      <c r="A308" s="57" t="s">
        <v>228</v>
      </c>
      <c r="B308" s="58">
        <v>2</v>
      </c>
      <c r="C308" s="59">
        <v>1</v>
      </c>
      <c r="D308" s="58" t="s">
        <v>546</v>
      </c>
      <c r="E308" s="58" t="s">
        <v>252</v>
      </c>
      <c r="F308" s="58" t="s">
        <v>93</v>
      </c>
      <c r="G308" s="57">
        <v>54.64</v>
      </c>
      <c r="H308" s="58" t="s">
        <v>248</v>
      </c>
      <c r="I308" s="61">
        <v>1</v>
      </c>
      <c r="J308" s="62">
        <v>30</v>
      </c>
      <c r="K308" s="63">
        <v>33.5</v>
      </c>
      <c r="L308" s="57" t="s">
        <v>233</v>
      </c>
    </row>
    <row r="309" spans="1:12">
      <c r="A309" s="57" t="s">
        <v>228</v>
      </c>
      <c r="B309" s="65">
        <v>2</v>
      </c>
      <c r="C309" s="66">
        <v>1</v>
      </c>
      <c r="D309" s="60" t="s">
        <v>547</v>
      </c>
      <c r="E309" s="65" t="s">
        <v>235</v>
      </c>
      <c r="F309" s="65" t="s">
        <v>93</v>
      </c>
      <c r="G309" s="67">
        <v>59.96</v>
      </c>
      <c r="H309" s="65" t="s">
        <v>236</v>
      </c>
      <c r="I309" s="68">
        <v>2</v>
      </c>
      <c r="J309" s="69">
        <v>30</v>
      </c>
      <c r="K309" s="70">
        <v>33.5</v>
      </c>
      <c r="L309" s="72" t="s">
        <v>233</v>
      </c>
    </row>
    <row r="310" spans="1:12">
      <c r="A310" s="57" t="s">
        <v>228</v>
      </c>
      <c r="B310" s="150">
        <v>2</v>
      </c>
      <c r="C310" s="151">
        <v>1</v>
      </c>
      <c r="D310" s="150" t="s">
        <v>548</v>
      </c>
      <c r="E310" s="150" t="s">
        <v>235</v>
      </c>
      <c r="F310" s="150" t="s">
        <v>93</v>
      </c>
      <c r="G310" s="152">
        <v>58.23</v>
      </c>
      <c r="H310" s="150" t="s">
        <v>236</v>
      </c>
      <c r="I310" s="153">
        <v>2</v>
      </c>
      <c r="J310" s="154">
        <v>30</v>
      </c>
      <c r="K310" s="155">
        <v>33.5</v>
      </c>
      <c r="L310" s="156" t="s">
        <v>250</v>
      </c>
    </row>
    <row r="311" spans="1:12">
      <c r="A311" s="121" t="s">
        <v>228</v>
      </c>
      <c r="B311" s="157">
        <v>2</v>
      </c>
      <c r="C311" s="151">
        <v>1</v>
      </c>
      <c r="D311" s="157" t="s">
        <v>549</v>
      </c>
      <c r="E311" s="157" t="s">
        <v>235</v>
      </c>
      <c r="F311" s="157" t="s">
        <v>93</v>
      </c>
      <c r="G311" s="157">
        <v>58.38</v>
      </c>
      <c r="H311" s="157" t="s">
        <v>236</v>
      </c>
      <c r="I311" s="153">
        <v>2</v>
      </c>
      <c r="J311" s="154">
        <v>30</v>
      </c>
      <c r="K311" s="155">
        <v>33.5</v>
      </c>
      <c r="L311" s="158" t="s">
        <v>233</v>
      </c>
    </row>
    <row r="312" spans="1:12">
      <c r="A312" s="57" t="s">
        <v>228</v>
      </c>
      <c r="B312" s="65">
        <v>2</v>
      </c>
      <c r="C312" s="66">
        <v>1</v>
      </c>
      <c r="D312" s="65" t="s">
        <v>550</v>
      </c>
      <c r="E312" s="65" t="s">
        <v>235</v>
      </c>
      <c r="F312" s="65" t="s">
        <v>93</v>
      </c>
      <c r="G312" s="67">
        <v>60.13</v>
      </c>
      <c r="H312" s="65" t="s">
        <v>236</v>
      </c>
      <c r="I312" s="68">
        <v>2</v>
      </c>
      <c r="J312" s="69">
        <v>30</v>
      </c>
      <c r="K312" s="70">
        <v>33.5</v>
      </c>
      <c r="L312" s="73" t="s">
        <v>233</v>
      </c>
    </row>
    <row r="313" spans="1:12">
      <c r="A313" s="57" t="s">
        <v>228</v>
      </c>
      <c r="B313" s="89">
        <v>2</v>
      </c>
      <c r="C313" s="90">
        <v>1</v>
      </c>
      <c r="D313" s="89" t="s">
        <v>551</v>
      </c>
      <c r="E313" s="89" t="s">
        <v>252</v>
      </c>
      <c r="F313" s="89" t="s">
        <v>93</v>
      </c>
      <c r="G313" s="110">
        <v>54.64</v>
      </c>
      <c r="H313" s="89" t="s">
        <v>248</v>
      </c>
      <c r="I313" s="111">
        <v>1</v>
      </c>
      <c r="J313" s="94">
        <v>32</v>
      </c>
      <c r="K313" s="112">
        <v>38</v>
      </c>
      <c r="L313" s="110" t="s">
        <v>233</v>
      </c>
    </row>
    <row r="314" spans="1:12">
      <c r="A314" s="57" t="s">
        <v>228</v>
      </c>
      <c r="B314" s="65">
        <v>2</v>
      </c>
      <c r="C314" s="66">
        <v>1</v>
      </c>
      <c r="D314" s="65" t="s">
        <v>552</v>
      </c>
      <c r="E314" s="65" t="s">
        <v>235</v>
      </c>
      <c r="F314" s="65" t="s">
        <v>92</v>
      </c>
      <c r="G314" s="67">
        <v>60.4</v>
      </c>
      <c r="H314" s="65" t="s">
        <v>236</v>
      </c>
      <c r="I314" s="68">
        <v>2</v>
      </c>
      <c r="J314" s="62">
        <v>32</v>
      </c>
      <c r="K314" s="70">
        <v>33.5</v>
      </c>
      <c r="L314" s="67" t="s">
        <v>233</v>
      </c>
    </row>
    <row r="315" spans="1:12">
      <c r="A315" s="109" t="s">
        <v>228</v>
      </c>
      <c r="B315" s="89">
        <v>2</v>
      </c>
      <c r="C315" s="90">
        <v>1</v>
      </c>
      <c r="D315" s="159" t="s">
        <v>553</v>
      </c>
      <c r="E315" s="89" t="s">
        <v>235</v>
      </c>
      <c r="F315" s="89" t="s">
        <v>299</v>
      </c>
      <c r="G315" s="110">
        <v>60.4</v>
      </c>
      <c r="H315" s="89" t="s">
        <v>236</v>
      </c>
      <c r="I315" s="111">
        <v>2</v>
      </c>
      <c r="J315" s="94">
        <v>32</v>
      </c>
      <c r="K315" s="112">
        <v>38</v>
      </c>
      <c r="L315" s="110" t="s">
        <v>233</v>
      </c>
    </row>
    <row r="316" spans="1:12">
      <c r="A316" s="57" t="s">
        <v>228</v>
      </c>
      <c r="B316" s="58">
        <v>2</v>
      </c>
      <c r="C316" s="59">
        <v>1</v>
      </c>
      <c r="D316" s="58" t="s">
        <v>554</v>
      </c>
      <c r="E316" s="58" t="s">
        <v>252</v>
      </c>
      <c r="F316" s="58" t="s">
        <v>160</v>
      </c>
      <c r="G316" s="57">
        <v>54.64</v>
      </c>
      <c r="H316" s="58" t="s">
        <v>248</v>
      </c>
      <c r="I316" s="61">
        <v>1</v>
      </c>
      <c r="J316" s="62">
        <v>30</v>
      </c>
      <c r="K316" s="63">
        <v>33.5</v>
      </c>
      <c r="L316" s="57" t="s">
        <v>233</v>
      </c>
    </row>
    <row r="317" spans="1:12">
      <c r="A317" s="57" t="s">
        <v>228</v>
      </c>
      <c r="B317" s="65">
        <v>2</v>
      </c>
      <c r="C317" s="66">
        <v>1</v>
      </c>
      <c r="D317" s="65" t="s">
        <v>555</v>
      </c>
      <c r="E317" s="65" t="s">
        <v>235</v>
      </c>
      <c r="F317" s="65" t="s">
        <v>160</v>
      </c>
      <c r="G317" s="67">
        <v>60.13</v>
      </c>
      <c r="H317" s="65" t="s">
        <v>236</v>
      </c>
      <c r="I317" s="68">
        <v>2</v>
      </c>
      <c r="J317" s="62">
        <v>32</v>
      </c>
      <c r="K317" s="70">
        <v>33.5</v>
      </c>
      <c r="L317" s="67" t="s">
        <v>233</v>
      </c>
    </row>
    <row r="318" spans="1:12">
      <c r="A318" s="57" t="s">
        <v>228</v>
      </c>
      <c r="B318" s="65">
        <v>2</v>
      </c>
      <c r="C318" s="66">
        <v>1</v>
      </c>
      <c r="D318" s="65" t="s">
        <v>556</v>
      </c>
      <c r="E318" s="65" t="s">
        <v>235</v>
      </c>
      <c r="F318" s="65" t="s">
        <v>160</v>
      </c>
      <c r="G318" s="67">
        <v>58.38</v>
      </c>
      <c r="H318" s="65" t="s">
        <v>236</v>
      </c>
      <c r="I318" s="68">
        <v>2</v>
      </c>
      <c r="J318" s="62">
        <v>32</v>
      </c>
      <c r="K318" s="63">
        <v>38</v>
      </c>
      <c r="L318" s="67" t="s">
        <v>233</v>
      </c>
    </row>
    <row r="319" spans="1:12">
      <c r="A319" s="57" t="s">
        <v>228</v>
      </c>
      <c r="B319" s="65">
        <v>2</v>
      </c>
      <c r="C319" s="66">
        <v>1</v>
      </c>
      <c r="D319" s="58" t="s">
        <v>557</v>
      </c>
      <c r="E319" s="65" t="s">
        <v>235</v>
      </c>
      <c r="F319" s="65" t="s">
        <v>160</v>
      </c>
      <c r="G319" s="67">
        <v>58.23</v>
      </c>
      <c r="H319" s="65" t="s">
        <v>236</v>
      </c>
      <c r="I319" s="68">
        <v>2</v>
      </c>
      <c r="J319" s="62">
        <v>32</v>
      </c>
      <c r="K319" s="70">
        <v>33.5</v>
      </c>
      <c r="L319" s="57" t="s">
        <v>233</v>
      </c>
    </row>
    <row r="320" spans="1:12">
      <c r="A320" s="57" t="s">
        <v>228</v>
      </c>
      <c r="B320" s="65">
        <v>2</v>
      </c>
      <c r="C320" s="66">
        <v>1</v>
      </c>
      <c r="D320" s="65" t="s">
        <v>558</v>
      </c>
      <c r="E320" s="65" t="s">
        <v>235</v>
      </c>
      <c r="F320" s="65" t="s">
        <v>160</v>
      </c>
      <c r="G320" s="67">
        <v>59.96</v>
      </c>
      <c r="H320" s="65" t="s">
        <v>236</v>
      </c>
      <c r="I320" s="68">
        <v>2</v>
      </c>
      <c r="J320" s="62">
        <v>32</v>
      </c>
      <c r="K320" s="70">
        <v>33.5</v>
      </c>
      <c r="L320" s="67" t="s">
        <v>233</v>
      </c>
    </row>
    <row r="321" spans="1:12">
      <c r="A321" s="57" t="s">
        <v>228</v>
      </c>
      <c r="B321" s="65">
        <v>2</v>
      </c>
      <c r="C321" s="66">
        <v>1</v>
      </c>
      <c r="D321" s="65" t="s">
        <v>559</v>
      </c>
      <c r="E321" s="65" t="s">
        <v>252</v>
      </c>
      <c r="F321" s="65" t="s">
        <v>160</v>
      </c>
      <c r="G321" s="67">
        <v>54.64</v>
      </c>
      <c r="H321" s="65" t="s">
        <v>248</v>
      </c>
      <c r="I321" s="68">
        <v>1</v>
      </c>
      <c r="J321" s="62">
        <v>32</v>
      </c>
      <c r="K321" s="70">
        <v>33.5</v>
      </c>
      <c r="L321" s="57" t="s">
        <v>233</v>
      </c>
    </row>
    <row r="322" spans="1:12">
      <c r="A322" s="57" t="s">
        <v>228</v>
      </c>
      <c r="B322" s="65">
        <v>2</v>
      </c>
      <c r="C322" s="66">
        <v>1</v>
      </c>
      <c r="D322" s="65" t="s">
        <v>560</v>
      </c>
      <c r="E322" s="65" t="s">
        <v>235</v>
      </c>
      <c r="F322" s="65" t="s">
        <v>160</v>
      </c>
      <c r="G322" s="67">
        <v>58.41</v>
      </c>
      <c r="H322" s="65" t="s">
        <v>236</v>
      </c>
      <c r="I322" s="68">
        <v>2</v>
      </c>
      <c r="J322" s="69">
        <v>30</v>
      </c>
      <c r="K322" s="70">
        <v>33.5</v>
      </c>
      <c r="L322" s="67" t="s">
        <v>233</v>
      </c>
    </row>
    <row r="323" spans="1:12">
      <c r="A323" s="57" t="s">
        <v>228</v>
      </c>
      <c r="B323" s="65">
        <v>2</v>
      </c>
      <c r="C323" s="66">
        <v>1</v>
      </c>
      <c r="D323" s="65" t="s">
        <v>561</v>
      </c>
      <c r="E323" s="65" t="s">
        <v>247</v>
      </c>
      <c r="F323" s="65" t="s">
        <v>91</v>
      </c>
      <c r="G323" s="67">
        <v>54.73</v>
      </c>
      <c r="H323" s="65" t="s">
        <v>248</v>
      </c>
      <c r="I323" s="68">
        <v>2</v>
      </c>
      <c r="J323" s="69">
        <v>30</v>
      </c>
      <c r="K323" s="70">
        <v>33.5</v>
      </c>
      <c r="L323" s="67" t="s">
        <v>233</v>
      </c>
    </row>
    <row r="324" spans="1:12">
      <c r="A324" s="57" t="s">
        <v>228</v>
      </c>
      <c r="B324" s="65">
        <v>2</v>
      </c>
      <c r="C324" s="66">
        <v>1</v>
      </c>
      <c r="D324" s="65" t="s">
        <v>562</v>
      </c>
      <c r="E324" s="65" t="s">
        <v>247</v>
      </c>
      <c r="F324" s="65" t="s">
        <v>94</v>
      </c>
      <c r="G324" s="67">
        <v>54.73</v>
      </c>
      <c r="H324" s="65" t="s">
        <v>248</v>
      </c>
      <c r="I324" s="68">
        <v>2</v>
      </c>
      <c r="J324" s="69">
        <v>30</v>
      </c>
      <c r="K324" s="70">
        <v>33.5</v>
      </c>
      <c r="L324" s="67" t="s">
        <v>233</v>
      </c>
    </row>
    <row r="325" spans="1:12">
      <c r="A325" s="57" t="s">
        <v>228</v>
      </c>
      <c r="B325" s="150">
        <v>2</v>
      </c>
      <c r="C325" s="151">
        <v>1</v>
      </c>
      <c r="D325" s="150" t="s">
        <v>563</v>
      </c>
      <c r="E325" s="150" t="s">
        <v>235</v>
      </c>
      <c r="F325" s="150" t="s">
        <v>93</v>
      </c>
      <c r="G325" s="152">
        <v>58.41</v>
      </c>
      <c r="H325" s="150" t="s">
        <v>236</v>
      </c>
      <c r="I325" s="153">
        <v>2</v>
      </c>
      <c r="J325" s="154">
        <v>30</v>
      </c>
      <c r="K325" s="155">
        <v>33.5</v>
      </c>
      <c r="L325" s="160" t="s">
        <v>233</v>
      </c>
    </row>
    <row r="326" spans="1:12">
      <c r="A326" s="57" t="s">
        <v>228</v>
      </c>
      <c r="B326" s="65">
        <v>2</v>
      </c>
      <c r="C326" s="66">
        <v>1</v>
      </c>
      <c r="D326" s="65" t="s">
        <v>564</v>
      </c>
      <c r="E326" s="65" t="s">
        <v>252</v>
      </c>
      <c r="F326" s="65" t="s">
        <v>93</v>
      </c>
      <c r="G326" s="67">
        <v>54.64</v>
      </c>
      <c r="H326" s="65" t="s">
        <v>248</v>
      </c>
      <c r="I326" s="68">
        <v>1</v>
      </c>
      <c r="J326" s="69">
        <v>30</v>
      </c>
      <c r="K326" s="70">
        <v>33.5</v>
      </c>
      <c r="L326" s="67" t="s">
        <v>233</v>
      </c>
    </row>
    <row r="327" spans="1:12">
      <c r="A327" s="109" t="s">
        <v>228</v>
      </c>
      <c r="B327" s="89">
        <v>2</v>
      </c>
      <c r="C327" s="90">
        <v>1</v>
      </c>
      <c r="D327" s="89" t="s">
        <v>565</v>
      </c>
      <c r="E327" s="89" t="s">
        <v>235</v>
      </c>
      <c r="F327" s="89" t="s">
        <v>93</v>
      </c>
      <c r="G327" s="110">
        <v>59.96</v>
      </c>
      <c r="H327" s="89" t="s">
        <v>236</v>
      </c>
      <c r="I327" s="111">
        <v>2</v>
      </c>
      <c r="J327" s="94">
        <v>32</v>
      </c>
      <c r="K327" s="112">
        <v>38</v>
      </c>
      <c r="L327" s="110" t="s">
        <v>233</v>
      </c>
    </row>
    <row r="328" spans="1:12">
      <c r="A328" s="57" t="s">
        <v>228</v>
      </c>
      <c r="B328" s="65">
        <v>2</v>
      </c>
      <c r="C328" s="66">
        <v>1</v>
      </c>
      <c r="D328" s="65" t="s">
        <v>566</v>
      </c>
      <c r="E328" s="65" t="s">
        <v>235</v>
      </c>
      <c r="F328" s="65" t="s">
        <v>93</v>
      </c>
      <c r="G328" s="67">
        <v>58.23</v>
      </c>
      <c r="H328" s="65" t="s">
        <v>236</v>
      </c>
      <c r="I328" s="68">
        <v>2</v>
      </c>
      <c r="J328" s="62">
        <v>32</v>
      </c>
      <c r="K328" s="70">
        <v>33.5</v>
      </c>
      <c r="L328" s="57" t="s">
        <v>233</v>
      </c>
    </row>
    <row r="329" spans="1:12">
      <c r="A329" s="57" t="s">
        <v>228</v>
      </c>
      <c r="B329" s="65">
        <v>2</v>
      </c>
      <c r="C329" s="66">
        <v>1</v>
      </c>
      <c r="D329" s="65" t="s">
        <v>567</v>
      </c>
      <c r="E329" s="65" t="s">
        <v>235</v>
      </c>
      <c r="F329" s="65" t="s">
        <v>93</v>
      </c>
      <c r="G329" s="67">
        <v>58.38</v>
      </c>
      <c r="H329" s="65" t="s">
        <v>236</v>
      </c>
      <c r="I329" s="68">
        <v>2</v>
      </c>
      <c r="J329" s="69">
        <v>30</v>
      </c>
      <c r="K329" s="70">
        <v>33.5</v>
      </c>
      <c r="L329" s="67" t="s">
        <v>233</v>
      </c>
    </row>
    <row r="330" spans="1:12">
      <c r="A330" s="57" t="s">
        <v>228</v>
      </c>
      <c r="B330" s="65">
        <v>2</v>
      </c>
      <c r="C330" s="66">
        <v>1</v>
      </c>
      <c r="D330" s="65" t="s">
        <v>568</v>
      </c>
      <c r="E330" s="65" t="s">
        <v>235</v>
      </c>
      <c r="F330" s="65" t="s">
        <v>93</v>
      </c>
      <c r="G330" s="67">
        <v>60.13</v>
      </c>
      <c r="H330" s="65" t="s">
        <v>236</v>
      </c>
      <c r="I330" s="68">
        <v>2</v>
      </c>
      <c r="J330" s="69">
        <v>30</v>
      </c>
      <c r="K330" s="70">
        <v>33.5</v>
      </c>
      <c r="L330" s="80" t="s">
        <v>233</v>
      </c>
    </row>
    <row r="331" spans="1:12">
      <c r="A331" s="57" t="s">
        <v>228</v>
      </c>
      <c r="B331" s="65">
        <v>2</v>
      </c>
      <c r="C331" s="66">
        <v>1</v>
      </c>
      <c r="D331" s="65" t="s">
        <v>569</v>
      </c>
      <c r="E331" s="65" t="s">
        <v>252</v>
      </c>
      <c r="F331" s="65" t="s">
        <v>93</v>
      </c>
      <c r="G331" s="67">
        <v>54.64</v>
      </c>
      <c r="H331" s="65" t="s">
        <v>248</v>
      </c>
      <c r="I331" s="68">
        <v>1</v>
      </c>
      <c r="J331" s="69">
        <v>30</v>
      </c>
      <c r="K331" s="70">
        <v>33.5</v>
      </c>
      <c r="L331" s="77" t="s">
        <v>233</v>
      </c>
    </row>
    <row r="332" spans="1:12">
      <c r="A332" s="121" t="s">
        <v>228</v>
      </c>
      <c r="B332" s="131">
        <v>2</v>
      </c>
      <c r="C332" s="66">
        <v>1</v>
      </c>
      <c r="D332" s="131" t="s">
        <v>570</v>
      </c>
      <c r="E332" s="131" t="s">
        <v>235</v>
      </c>
      <c r="F332" s="131" t="s">
        <v>92</v>
      </c>
      <c r="G332" s="131">
        <v>60.4</v>
      </c>
      <c r="H332" s="161" t="s">
        <v>236</v>
      </c>
      <c r="I332" s="81">
        <v>2</v>
      </c>
      <c r="J332" s="82">
        <v>30</v>
      </c>
      <c r="K332" s="83">
        <v>33.5</v>
      </c>
      <c r="L332" s="162" t="s">
        <v>233</v>
      </c>
    </row>
    <row r="333" spans="1:12">
      <c r="A333" s="57" t="s">
        <v>228</v>
      </c>
      <c r="B333" s="65">
        <v>2</v>
      </c>
      <c r="C333" s="66">
        <v>1</v>
      </c>
      <c r="D333" s="65" t="s">
        <v>571</v>
      </c>
      <c r="E333" s="65" t="s">
        <v>235</v>
      </c>
      <c r="F333" s="65" t="s">
        <v>299</v>
      </c>
      <c r="G333" s="73">
        <v>60.4</v>
      </c>
      <c r="H333" s="97" t="s">
        <v>236</v>
      </c>
      <c r="I333" s="98">
        <v>2</v>
      </c>
      <c r="J333" s="69">
        <v>30</v>
      </c>
      <c r="K333" s="99">
        <v>33.5</v>
      </c>
      <c r="L333" s="77" t="s">
        <v>233</v>
      </c>
    </row>
    <row r="334" spans="1:12">
      <c r="A334" s="57" t="s">
        <v>228</v>
      </c>
      <c r="B334" s="65">
        <v>2</v>
      </c>
      <c r="C334" s="66">
        <v>1</v>
      </c>
      <c r="D334" s="65" t="s">
        <v>572</v>
      </c>
      <c r="E334" s="65" t="s">
        <v>252</v>
      </c>
      <c r="F334" s="65" t="s">
        <v>160</v>
      </c>
      <c r="G334" s="73">
        <v>54.64</v>
      </c>
      <c r="H334" s="97" t="s">
        <v>248</v>
      </c>
      <c r="I334" s="98">
        <v>1</v>
      </c>
      <c r="J334" s="69">
        <v>30</v>
      </c>
      <c r="K334" s="99">
        <v>33.5</v>
      </c>
      <c r="L334" s="77" t="s">
        <v>233</v>
      </c>
    </row>
    <row r="335" spans="1:12">
      <c r="A335" s="57" t="s">
        <v>228</v>
      </c>
      <c r="B335" s="65">
        <v>2</v>
      </c>
      <c r="C335" s="66">
        <v>1</v>
      </c>
      <c r="D335" s="65" t="s">
        <v>573</v>
      </c>
      <c r="E335" s="65" t="s">
        <v>235</v>
      </c>
      <c r="F335" s="65" t="s">
        <v>160</v>
      </c>
      <c r="G335" s="73">
        <v>60.13</v>
      </c>
      <c r="H335" s="97" t="s">
        <v>236</v>
      </c>
      <c r="I335" s="98">
        <v>2</v>
      </c>
      <c r="J335" s="69">
        <v>30</v>
      </c>
      <c r="K335" s="99">
        <v>33.5</v>
      </c>
      <c r="L335" s="77" t="s">
        <v>233</v>
      </c>
    </row>
    <row r="336" spans="1:12">
      <c r="A336" s="57" t="s">
        <v>228</v>
      </c>
      <c r="B336" s="65">
        <v>2</v>
      </c>
      <c r="C336" s="66">
        <v>1</v>
      </c>
      <c r="D336" s="65" t="s">
        <v>574</v>
      </c>
      <c r="E336" s="65" t="s">
        <v>235</v>
      </c>
      <c r="F336" s="65" t="s">
        <v>160</v>
      </c>
      <c r="G336" s="73">
        <v>58.38</v>
      </c>
      <c r="H336" s="97" t="s">
        <v>236</v>
      </c>
      <c r="I336" s="98">
        <v>2</v>
      </c>
      <c r="J336" s="69">
        <v>30</v>
      </c>
      <c r="K336" s="99">
        <v>33.5</v>
      </c>
      <c r="L336" s="77" t="s">
        <v>233</v>
      </c>
    </row>
    <row r="337" spans="1:12">
      <c r="A337" s="57" t="s">
        <v>228</v>
      </c>
      <c r="B337" s="65">
        <v>2</v>
      </c>
      <c r="C337" s="66">
        <v>1</v>
      </c>
      <c r="D337" s="58" t="s">
        <v>575</v>
      </c>
      <c r="E337" s="65" t="s">
        <v>235</v>
      </c>
      <c r="F337" s="65" t="s">
        <v>160</v>
      </c>
      <c r="G337" s="73">
        <v>58.23</v>
      </c>
      <c r="H337" s="97" t="s">
        <v>236</v>
      </c>
      <c r="I337" s="98">
        <v>2</v>
      </c>
      <c r="J337" s="62">
        <v>32</v>
      </c>
      <c r="K337" s="88">
        <v>38</v>
      </c>
      <c r="L337" s="77" t="s">
        <v>250</v>
      </c>
    </row>
    <row r="338" spans="1:12">
      <c r="A338" s="57" t="s">
        <v>228</v>
      </c>
      <c r="B338" s="65">
        <v>2</v>
      </c>
      <c r="C338" s="66">
        <v>1</v>
      </c>
      <c r="D338" s="123" t="s">
        <v>576</v>
      </c>
      <c r="E338" s="97" t="s">
        <v>235</v>
      </c>
      <c r="F338" s="97" t="s">
        <v>160</v>
      </c>
      <c r="G338" s="77">
        <v>59.96</v>
      </c>
      <c r="H338" s="97" t="s">
        <v>236</v>
      </c>
      <c r="I338" s="98">
        <v>2</v>
      </c>
      <c r="J338" s="69">
        <v>30</v>
      </c>
      <c r="K338" s="99">
        <v>33.5</v>
      </c>
      <c r="L338" s="77" t="s">
        <v>233</v>
      </c>
    </row>
    <row r="339" spans="1:12">
      <c r="A339" s="57" t="s">
        <v>228</v>
      </c>
      <c r="B339" s="65">
        <v>2</v>
      </c>
      <c r="C339" s="66">
        <v>1</v>
      </c>
      <c r="D339" s="123" t="s">
        <v>577</v>
      </c>
      <c r="E339" s="97" t="s">
        <v>252</v>
      </c>
      <c r="F339" s="97" t="s">
        <v>160</v>
      </c>
      <c r="G339" s="77">
        <v>54.64</v>
      </c>
      <c r="H339" s="97" t="s">
        <v>248</v>
      </c>
      <c r="I339" s="98">
        <v>1</v>
      </c>
      <c r="J339" s="69">
        <v>30</v>
      </c>
      <c r="K339" s="99">
        <v>33.5</v>
      </c>
      <c r="L339" s="77" t="s">
        <v>233</v>
      </c>
    </row>
    <row r="340" spans="1:12">
      <c r="A340" s="109" t="s">
        <v>228</v>
      </c>
      <c r="B340" s="89">
        <v>2</v>
      </c>
      <c r="C340" s="90">
        <v>1</v>
      </c>
      <c r="D340" s="125" t="s">
        <v>578</v>
      </c>
      <c r="E340" s="91" t="s">
        <v>235</v>
      </c>
      <c r="F340" s="91" t="s">
        <v>160</v>
      </c>
      <c r="G340" s="92">
        <v>58.41</v>
      </c>
      <c r="H340" s="91" t="s">
        <v>236</v>
      </c>
      <c r="I340" s="93">
        <v>2</v>
      </c>
      <c r="J340" s="94">
        <v>32</v>
      </c>
      <c r="K340" s="95">
        <v>38</v>
      </c>
      <c r="L340" s="92" t="s">
        <v>233</v>
      </c>
    </row>
    <row r="341" spans="1:12">
      <c r="A341" s="57" t="s">
        <v>228</v>
      </c>
      <c r="B341" s="65">
        <v>2</v>
      </c>
      <c r="C341" s="66">
        <v>1</v>
      </c>
      <c r="D341" s="123" t="s">
        <v>579</v>
      </c>
      <c r="E341" s="97" t="s">
        <v>247</v>
      </c>
      <c r="F341" s="97" t="s">
        <v>91</v>
      </c>
      <c r="G341" s="77">
        <v>54.73</v>
      </c>
      <c r="H341" s="97" t="s">
        <v>248</v>
      </c>
      <c r="I341" s="98">
        <v>2</v>
      </c>
      <c r="J341" s="69">
        <v>30</v>
      </c>
      <c r="K341" s="99">
        <v>33.5</v>
      </c>
      <c r="L341" s="77" t="s">
        <v>233</v>
      </c>
    </row>
    <row r="342" spans="1:12">
      <c r="A342" s="57" t="s">
        <v>228</v>
      </c>
      <c r="B342" s="65">
        <v>2</v>
      </c>
      <c r="C342" s="66">
        <v>1</v>
      </c>
      <c r="D342" s="123" t="s">
        <v>580</v>
      </c>
      <c r="E342" s="97" t="s">
        <v>247</v>
      </c>
      <c r="F342" s="97" t="s">
        <v>94</v>
      </c>
      <c r="G342" s="77">
        <v>54.73</v>
      </c>
      <c r="H342" s="97" t="s">
        <v>248</v>
      </c>
      <c r="I342" s="98">
        <v>2</v>
      </c>
      <c r="J342" s="69">
        <v>30</v>
      </c>
      <c r="K342" s="99">
        <v>33.5</v>
      </c>
      <c r="L342" s="77" t="s">
        <v>233</v>
      </c>
    </row>
    <row r="343" spans="1:12">
      <c r="A343" s="57" t="s">
        <v>228</v>
      </c>
      <c r="B343" s="65">
        <v>2</v>
      </c>
      <c r="C343" s="66">
        <v>1</v>
      </c>
      <c r="D343" s="120" t="s">
        <v>581</v>
      </c>
      <c r="E343" s="97" t="s">
        <v>235</v>
      </c>
      <c r="F343" s="97" t="s">
        <v>93</v>
      </c>
      <c r="G343" s="77">
        <v>58.41</v>
      </c>
      <c r="H343" s="97" t="s">
        <v>236</v>
      </c>
      <c r="I343" s="98">
        <v>2</v>
      </c>
      <c r="J343" s="62">
        <v>32</v>
      </c>
      <c r="K343" s="88">
        <v>38</v>
      </c>
      <c r="L343" s="77" t="s">
        <v>233</v>
      </c>
    </row>
    <row r="344" spans="1:12">
      <c r="A344" s="57" t="s">
        <v>228</v>
      </c>
      <c r="B344" s="65">
        <v>2</v>
      </c>
      <c r="C344" s="66">
        <v>1</v>
      </c>
      <c r="D344" s="65" t="s">
        <v>582</v>
      </c>
      <c r="E344" s="65" t="s">
        <v>252</v>
      </c>
      <c r="F344" s="65" t="s">
        <v>93</v>
      </c>
      <c r="G344" s="67">
        <v>54.64</v>
      </c>
      <c r="H344" s="65" t="s">
        <v>248</v>
      </c>
      <c r="I344" s="68">
        <v>1</v>
      </c>
      <c r="J344" s="62">
        <v>32</v>
      </c>
      <c r="K344" s="70">
        <v>33.5</v>
      </c>
      <c r="L344" s="57" t="s">
        <v>233</v>
      </c>
    </row>
    <row r="345" spans="1:12">
      <c r="A345" s="57" t="s">
        <v>228</v>
      </c>
      <c r="B345" s="65">
        <v>2</v>
      </c>
      <c r="C345" s="66">
        <v>1</v>
      </c>
      <c r="D345" s="97" t="s">
        <v>583</v>
      </c>
      <c r="E345" s="97" t="s">
        <v>235</v>
      </c>
      <c r="F345" s="97" t="s">
        <v>93</v>
      </c>
      <c r="G345" s="77">
        <v>59.96</v>
      </c>
      <c r="H345" s="97" t="s">
        <v>236</v>
      </c>
      <c r="I345" s="98">
        <v>2</v>
      </c>
      <c r="J345" s="69">
        <v>30</v>
      </c>
      <c r="K345" s="99">
        <v>33.5</v>
      </c>
      <c r="L345" s="77" t="s">
        <v>233</v>
      </c>
    </row>
    <row r="346" spans="1:12">
      <c r="A346" s="57" t="s">
        <v>228</v>
      </c>
      <c r="B346" s="65">
        <v>2</v>
      </c>
      <c r="C346" s="66">
        <v>1</v>
      </c>
      <c r="D346" s="97" t="s">
        <v>584</v>
      </c>
      <c r="E346" s="97" t="s">
        <v>235</v>
      </c>
      <c r="F346" s="97" t="s">
        <v>93</v>
      </c>
      <c r="G346" s="77">
        <v>58.23</v>
      </c>
      <c r="H346" s="97" t="s">
        <v>236</v>
      </c>
      <c r="I346" s="98">
        <v>2</v>
      </c>
      <c r="J346" s="69">
        <v>30</v>
      </c>
      <c r="K346" s="99">
        <v>33.5</v>
      </c>
      <c r="L346" s="77" t="s">
        <v>233</v>
      </c>
    </row>
    <row r="347" spans="1:12">
      <c r="A347" s="57" t="s">
        <v>228</v>
      </c>
      <c r="B347" s="65">
        <v>2</v>
      </c>
      <c r="C347" s="66">
        <v>1</v>
      </c>
      <c r="D347" s="97" t="s">
        <v>585</v>
      </c>
      <c r="E347" s="97" t="s">
        <v>235</v>
      </c>
      <c r="F347" s="97" t="s">
        <v>93</v>
      </c>
      <c r="G347" s="77">
        <v>58.38</v>
      </c>
      <c r="H347" s="97" t="s">
        <v>236</v>
      </c>
      <c r="I347" s="98">
        <v>2</v>
      </c>
      <c r="J347" s="69">
        <v>30</v>
      </c>
      <c r="K347" s="99">
        <v>33.5</v>
      </c>
      <c r="L347" s="77" t="s">
        <v>233</v>
      </c>
    </row>
    <row r="348" spans="1:12">
      <c r="A348" s="57" t="s">
        <v>228</v>
      </c>
      <c r="B348" s="65">
        <v>2</v>
      </c>
      <c r="C348" s="66">
        <v>1</v>
      </c>
      <c r="D348" s="97" t="s">
        <v>586</v>
      </c>
      <c r="E348" s="97" t="s">
        <v>235</v>
      </c>
      <c r="F348" s="97" t="s">
        <v>93</v>
      </c>
      <c r="G348" s="77">
        <v>60.13</v>
      </c>
      <c r="H348" s="97" t="s">
        <v>236</v>
      </c>
      <c r="I348" s="98">
        <v>2</v>
      </c>
      <c r="J348" s="69">
        <v>30</v>
      </c>
      <c r="K348" s="99">
        <v>33.5</v>
      </c>
      <c r="L348" s="77" t="s">
        <v>233</v>
      </c>
    </row>
    <row r="349" spans="1:12">
      <c r="A349" s="57" t="s">
        <v>228</v>
      </c>
      <c r="B349" s="65">
        <v>2</v>
      </c>
      <c r="C349" s="66">
        <v>1</v>
      </c>
      <c r="D349" s="97" t="s">
        <v>587</v>
      </c>
      <c r="E349" s="97" t="s">
        <v>252</v>
      </c>
      <c r="F349" s="97" t="s">
        <v>93</v>
      </c>
      <c r="G349" s="77">
        <v>54.64</v>
      </c>
      <c r="H349" s="97" t="s">
        <v>248</v>
      </c>
      <c r="I349" s="98">
        <v>1</v>
      </c>
      <c r="J349" s="69">
        <v>30</v>
      </c>
      <c r="K349" s="99">
        <v>33.5</v>
      </c>
      <c r="L349" s="77" t="s">
        <v>233</v>
      </c>
    </row>
    <row r="350" spans="1:12">
      <c r="A350" s="57" t="s">
        <v>228</v>
      </c>
      <c r="B350" s="65">
        <v>2</v>
      </c>
      <c r="C350" s="66">
        <v>1</v>
      </c>
      <c r="D350" s="97" t="s">
        <v>588</v>
      </c>
      <c r="E350" s="97" t="s">
        <v>235</v>
      </c>
      <c r="F350" s="97" t="s">
        <v>92</v>
      </c>
      <c r="G350" s="77">
        <v>60.4</v>
      </c>
      <c r="H350" s="97" t="s">
        <v>236</v>
      </c>
      <c r="I350" s="98">
        <v>2</v>
      </c>
      <c r="J350" s="69">
        <v>30</v>
      </c>
      <c r="K350" s="99">
        <v>33.5</v>
      </c>
      <c r="L350" s="149" t="s">
        <v>233</v>
      </c>
    </row>
    <row r="351" spans="1:12">
      <c r="A351" s="57" t="s">
        <v>228</v>
      </c>
      <c r="B351" s="65">
        <v>4</v>
      </c>
      <c r="C351" s="66">
        <v>1</v>
      </c>
      <c r="D351" s="100" t="s">
        <v>230</v>
      </c>
      <c r="E351" s="100" t="s">
        <v>589</v>
      </c>
      <c r="F351" s="100" t="s">
        <v>66</v>
      </c>
      <c r="G351" s="101">
        <v>59.43</v>
      </c>
      <c r="H351" s="100" t="s">
        <v>236</v>
      </c>
      <c r="I351" s="102">
        <v>2</v>
      </c>
      <c r="J351" s="103">
        <v>30</v>
      </c>
      <c r="K351" s="104">
        <v>33.5</v>
      </c>
      <c r="L351" s="105" t="s">
        <v>233</v>
      </c>
    </row>
    <row r="352" spans="1:12">
      <c r="A352" s="57" t="s">
        <v>228</v>
      </c>
      <c r="B352" s="65">
        <v>4</v>
      </c>
      <c r="C352" s="66">
        <v>2</v>
      </c>
      <c r="D352" s="65" t="s">
        <v>230</v>
      </c>
      <c r="E352" s="65" t="s">
        <v>589</v>
      </c>
      <c r="F352" s="65" t="s">
        <v>66</v>
      </c>
      <c r="G352" s="67">
        <v>59.09</v>
      </c>
      <c r="H352" s="65" t="s">
        <v>236</v>
      </c>
      <c r="I352" s="68">
        <v>2</v>
      </c>
      <c r="J352" s="69">
        <v>30</v>
      </c>
      <c r="K352" s="70">
        <v>33.5</v>
      </c>
      <c r="L352" s="73" t="s">
        <v>250</v>
      </c>
    </row>
    <row r="353" spans="1:12">
      <c r="A353" s="57" t="s">
        <v>228</v>
      </c>
      <c r="B353" s="58">
        <v>4</v>
      </c>
      <c r="C353" s="59">
        <v>3</v>
      </c>
      <c r="D353" s="58" t="s">
        <v>230</v>
      </c>
      <c r="E353" s="58" t="s">
        <v>589</v>
      </c>
      <c r="F353" s="58" t="s">
        <v>66</v>
      </c>
      <c r="G353" s="57">
        <v>59.09</v>
      </c>
      <c r="H353" s="58" t="s">
        <v>236</v>
      </c>
      <c r="I353" s="61">
        <v>2</v>
      </c>
      <c r="J353" s="62">
        <v>30</v>
      </c>
      <c r="K353" s="63">
        <v>33.5</v>
      </c>
      <c r="L353" s="72" t="s">
        <v>233</v>
      </c>
    </row>
    <row r="354" spans="1:12">
      <c r="A354" s="57" t="s">
        <v>228</v>
      </c>
      <c r="B354" s="65">
        <v>4</v>
      </c>
      <c r="C354" s="66">
        <v>1</v>
      </c>
      <c r="D354" s="65" t="s">
        <v>234</v>
      </c>
      <c r="E354" s="65" t="s">
        <v>590</v>
      </c>
      <c r="F354" s="65" t="s">
        <v>65</v>
      </c>
      <c r="G354" s="67">
        <v>59.11</v>
      </c>
      <c r="H354" s="65" t="s">
        <v>236</v>
      </c>
      <c r="I354" s="68">
        <v>2</v>
      </c>
      <c r="J354" s="69">
        <v>30</v>
      </c>
      <c r="K354" s="70">
        <v>33.5</v>
      </c>
      <c r="L354" s="73" t="s">
        <v>233</v>
      </c>
    </row>
    <row r="355" spans="1:12">
      <c r="A355" s="57" t="s">
        <v>228</v>
      </c>
      <c r="B355" s="89">
        <v>4</v>
      </c>
      <c r="C355" s="90">
        <v>2</v>
      </c>
      <c r="D355" s="89" t="s">
        <v>234</v>
      </c>
      <c r="E355" s="89" t="s">
        <v>590</v>
      </c>
      <c r="F355" s="89" t="s">
        <v>65</v>
      </c>
      <c r="G355" s="110">
        <v>59.11</v>
      </c>
      <c r="H355" s="89" t="s">
        <v>236</v>
      </c>
      <c r="I355" s="111">
        <v>2</v>
      </c>
      <c r="J355" s="94">
        <v>32</v>
      </c>
      <c r="K355" s="112">
        <v>38</v>
      </c>
      <c r="L355" s="124" t="s">
        <v>233</v>
      </c>
    </row>
    <row r="356" spans="1:12">
      <c r="A356" s="60" t="s">
        <v>228</v>
      </c>
      <c r="B356" s="89">
        <v>4</v>
      </c>
      <c r="C356" s="90">
        <v>3</v>
      </c>
      <c r="D356" s="89" t="s">
        <v>234</v>
      </c>
      <c r="E356" s="89" t="s">
        <v>590</v>
      </c>
      <c r="F356" s="89" t="s">
        <v>65</v>
      </c>
      <c r="G356" s="89">
        <v>59.11</v>
      </c>
      <c r="H356" s="89" t="s">
        <v>236</v>
      </c>
      <c r="I356" s="111">
        <v>2</v>
      </c>
      <c r="J356" s="94">
        <v>32</v>
      </c>
      <c r="K356" s="112">
        <v>38</v>
      </c>
      <c r="L356" s="125" t="s">
        <v>233</v>
      </c>
    </row>
    <row r="357" spans="1:12">
      <c r="A357" s="57" t="s">
        <v>228</v>
      </c>
      <c r="B357" s="58">
        <v>4</v>
      </c>
      <c r="C357" s="59">
        <v>1</v>
      </c>
      <c r="D357" s="58" t="s">
        <v>237</v>
      </c>
      <c r="E357" s="58" t="s">
        <v>590</v>
      </c>
      <c r="F357" s="58" t="s">
        <v>65</v>
      </c>
      <c r="G357" s="57">
        <v>59.11</v>
      </c>
      <c r="H357" s="58" t="s">
        <v>236</v>
      </c>
      <c r="I357" s="61">
        <v>2</v>
      </c>
      <c r="J357" s="62">
        <v>30</v>
      </c>
      <c r="K357" s="63">
        <v>33.5</v>
      </c>
      <c r="L357" s="57" t="s">
        <v>233</v>
      </c>
    </row>
    <row r="358" spans="1:12">
      <c r="A358" s="109" t="s">
        <v>228</v>
      </c>
      <c r="B358" s="89">
        <v>4</v>
      </c>
      <c r="C358" s="90">
        <v>2</v>
      </c>
      <c r="D358" s="89" t="s">
        <v>237</v>
      </c>
      <c r="E358" s="89" t="s">
        <v>590</v>
      </c>
      <c r="F358" s="89" t="s">
        <v>65</v>
      </c>
      <c r="G358" s="110">
        <v>59.11</v>
      </c>
      <c r="H358" s="89" t="s">
        <v>236</v>
      </c>
      <c r="I358" s="111">
        <v>2</v>
      </c>
      <c r="J358" s="94">
        <v>32</v>
      </c>
      <c r="K358" s="112">
        <v>38</v>
      </c>
      <c r="L358" s="110" t="s">
        <v>233</v>
      </c>
    </row>
    <row r="359" spans="1:12">
      <c r="A359" s="57" t="s">
        <v>228</v>
      </c>
      <c r="B359" s="65">
        <v>4</v>
      </c>
      <c r="C359" s="66">
        <v>3</v>
      </c>
      <c r="D359" s="65" t="s">
        <v>237</v>
      </c>
      <c r="E359" s="65" t="s">
        <v>590</v>
      </c>
      <c r="F359" s="65" t="s">
        <v>65</v>
      </c>
      <c r="G359" s="67">
        <v>59.11</v>
      </c>
      <c r="H359" s="65" t="s">
        <v>236</v>
      </c>
      <c r="I359" s="68">
        <v>2</v>
      </c>
      <c r="J359" s="62">
        <v>32</v>
      </c>
      <c r="K359" s="70">
        <v>33.5</v>
      </c>
      <c r="L359" s="67" t="s">
        <v>233</v>
      </c>
    </row>
    <row r="360" spans="1:12">
      <c r="A360" s="57" t="s">
        <v>228</v>
      </c>
      <c r="B360" s="65">
        <v>4</v>
      </c>
      <c r="C360" s="66">
        <v>1</v>
      </c>
      <c r="D360" s="65" t="s">
        <v>239</v>
      </c>
      <c r="E360" s="65" t="s">
        <v>589</v>
      </c>
      <c r="F360" s="65" t="s">
        <v>66</v>
      </c>
      <c r="G360" s="67">
        <v>59.09</v>
      </c>
      <c r="H360" s="65" t="s">
        <v>236</v>
      </c>
      <c r="I360" s="68">
        <v>2</v>
      </c>
      <c r="J360" s="62">
        <v>32</v>
      </c>
      <c r="K360" s="70">
        <v>33.5</v>
      </c>
      <c r="L360" s="67" t="s">
        <v>233</v>
      </c>
    </row>
    <row r="361" spans="1:12">
      <c r="A361" s="57" t="s">
        <v>228</v>
      </c>
      <c r="B361" s="65">
        <v>4</v>
      </c>
      <c r="C361" s="66">
        <v>2</v>
      </c>
      <c r="D361" s="65" t="s">
        <v>239</v>
      </c>
      <c r="E361" s="65" t="s">
        <v>589</v>
      </c>
      <c r="F361" s="65" t="s">
        <v>66</v>
      </c>
      <c r="G361" s="67">
        <v>59.09</v>
      </c>
      <c r="H361" s="65" t="s">
        <v>236</v>
      </c>
      <c r="I361" s="68">
        <v>2</v>
      </c>
      <c r="J361" s="69">
        <v>30</v>
      </c>
      <c r="K361" s="70">
        <v>33.5</v>
      </c>
      <c r="L361" s="67" t="s">
        <v>233</v>
      </c>
    </row>
    <row r="362" spans="1:12">
      <c r="A362" s="57" t="s">
        <v>228</v>
      </c>
      <c r="B362" s="65">
        <v>4</v>
      </c>
      <c r="C362" s="66">
        <v>3</v>
      </c>
      <c r="D362" s="65" t="s">
        <v>239</v>
      </c>
      <c r="E362" s="65" t="s">
        <v>589</v>
      </c>
      <c r="F362" s="65" t="s">
        <v>66</v>
      </c>
      <c r="G362" s="67">
        <v>59.43</v>
      </c>
      <c r="H362" s="65" t="s">
        <v>236</v>
      </c>
      <c r="I362" s="68">
        <v>2</v>
      </c>
      <c r="J362" s="62">
        <v>32</v>
      </c>
      <c r="K362" s="70">
        <v>33.5</v>
      </c>
      <c r="L362" s="67" t="s">
        <v>233</v>
      </c>
    </row>
    <row r="363" spans="1:12">
      <c r="A363" s="57" t="s">
        <v>228</v>
      </c>
      <c r="B363" s="65">
        <v>4</v>
      </c>
      <c r="C363" s="66">
        <v>1</v>
      </c>
      <c r="D363" s="65" t="s">
        <v>259</v>
      </c>
      <c r="E363" s="65" t="s">
        <v>589</v>
      </c>
      <c r="F363" s="65" t="s">
        <v>66</v>
      </c>
      <c r="G363" s="67">
        <v>59.43</v>
      </c>
      <c r="H363" s="65" t="s">
        <v>236</v>
      </c>
      <c r="I363" s="68">
        <v>2</v>
      </c>
      <c r="J363" s="69">
        <v>30</v>
      </c>
      <c r="K363" s="70">
        <v>33.5</v>
      </c>
      <c r="L363" s="67" t="s">
        <v>233</v>
      </c>
    </row>
    <row r="364" spans="1:12">
      <c r="A364" s="57" t="s">
        <v>228</v>
      </c>
      <c r="B364" s="65">
        <v>4</v>
      </c>
      <c r="C364" s="66">
        <v>2</v>
      </c>
      <c r="D364" s="65" t="s">
        <v>259</v>
      </c>
      <c r="E364" s="65" t="s">
        <v>589</v>
      </c>
      <c r="F364" s="65" t="s">
        <v>66</v>
      </c>
      <c r="G364" s="67">
        <v>59.09</v>
      </c>
      <c r="H364" s="65" t="s">
        <v>236</v>
      </c>
      <c r="I364" s="68">
        <v>2</v>
      </c>
      <c r="J364" s="69">
        <v>30</v>
      </c>
      <c r="K364" s="70">
        <v>33.5</v>
      </c>
      <c r="L364" s="67" t="s">
        <v>233</v>
      </c>
    </row>
    <row r="365" spans="1:12">
      <c r="A365" s="57" t="s">
        <v>228</v>
      </c>
      <c r="B365" s="65">
        <v>4</v>
      </c>
      <c r="C365" s="66">
        <v>3</v>
      </c>
      <c r="D365" s="65" t="s">
        <v>259</v>
      </c>
      <c r="E365" s="65" t="s">
        <v>589</v>
      </c>
      <c r="F365" s="65" t="s">
        <v>66</v>
      </c>
      <c r="G365" s="67">
        <v>59.09</v>
      </c>
      <c r="H365" s="65" t="s">
        <v>236</v>
      </c>
      <c r="I365" s="68">
        <v>2</v>
      </c>
      <c r="J365" s="69">
        <v>30</v>
      </c>
      <c r="K365" s="70">
        <v>33.5</v>
      </c>
      <c r="L365" s="67" t="s">
        <v>233</v>
      </c>
    </row>
    <row r="366" spans="1:12">
      <c r="A366" s="57" t="s">
        <v>228</v>
      </c>
      <c r="B366" s="65">
        <v>4</v>
      </c>
      <c r="C366" s="66">
        <v>1</v>
      </c>
      <c r="D366" s="65" t="s">
        <v>260</v>
      </c>
      <c r="E366" s="65" t="s">
        <v>590</v>
      </c>
      <c r="F366" s="65" t="s">
        <v>65</v>
      </c>
      <c r="G366" s="67">
        <v>59.11</v>
      </c>
      <c r="H366" s="65" t="s">
        <v>236</v>
      </c>
      <c r="I366" s="68">
        <v>2</v>
      </c>
      <c r="J366" s="69">
        <v>30</v>
      </c>
      <c r="K366" s="70">
        <v>33.5</v>
      </c>
      <c r="L366" s="67" t="s">
        <v>233</v>
      </c>
    </row>
    <row r="367" spans="1:12">
      <c r="A367" s="57" t="s">
        <v>228</v>
      </c>
      <c r="B367" s="65">
        <v>4</v>
      </c>
      <c r="C367" s="66">
        <v>2</v>
      </c>
      <c r="D367" s="65" t="s">
        <v>260</v>
      </c>
      <c r="E367" s="65" t="s">
        <v>590</v>
      </c>
      <c r="F367" s="65" t="s">
        <v>65</v>
      </c>
      <c r="G367" s="67">
        <v>59.11</v>
      </c>
      <c r="H367" s="65" t="s">
        <v>236</v>
      </c>
      <c r="I367" s="68">
        <v>2</v>
      </c>
      <c r="J367" s="69">
        <v>30</v>
      </c>
      <c r="K367" s="70">
        <v>33.5</v>
      </c>
      <c r="L367" s="67" t="s">
        <v>233</v>
      </c>
    </row>
    <row r="368" spans="1:12">
      <c r="A368" s="57" t="s">
        <v>228</v>
      </c>
      <c r="B368" s="65">
        <v>4</v>
      </c>
      <c r="C368" s="66">
        <v>3</v>
      </c>
      <c r="D368" s="65" t="s">
        <v>260</v>
      </c>
      <c r="E368" s="65" t="s">
        <v>590</v>
      </c>
      <c r="F368" s="65" t="s">
        <v>65</v>
      </c>
      <c r="G368" s="67">
        <v>59.11</v>
      </c>
      <c r="H368" s="65" t="s">
        <v>236</v>
      </c>
      <c r="I368" s="68">
        <v>2</v>
      </c>
      <c r="J368" s="69">
        <v>30</v>
      </c>
      <c r="K368" s="70">
        <v>33.5</v>
      </c>
      <c r="L368" s="73" t="s">
        <v>233</v>
      </c>
    </row>
    <row r="369" spans="1:12">
      <c r="A369" s="57" t="s">
        <v>228</v>
      </c>
      <c r="B369" s="65">
        <v>4</v>
      </c>
      <c r="C369" s="66">
        <v>1</v>
      </c>
      <c r="D369" s="65" t="s">
        <v>261</v>
      </c>
      <c r="E369" s="65" t="s">
        <v>590</v>
      </c>
      <c r="F369" s="65" t="s">
        <v>65</v>
      </c>
      <c r="G369" s="67">
        <v>59.11</v>
      </c>
      <c r="H369" s="65" t="s">
        <v>236</v>
      </c>
      <c r="I369" s="68">
        <v>2</v>
      </c>
      <c r="J369" s="62">
        <v>32</v>
      </c>
      <c r="K369" s="70">
        <v>33.5</v>
      </c>
      <c r="L369" s="73" t="s">
        <v>233</v>
      </c>
    </row>
    <row r="370" spans="1:12">
      <c r="A370" s="57" t="s">
        <v>228</v>
      </c>
      <c r="B370" s="65">
        <v>4</v>
      </c>
      <c r="C370" s="66">
        <v>2</v>
      </c>
      <c r="D370" s="65" t="s">
        <v>261</v>
      </c>
      <c r="E370" s="65" t="s">
        <v>590</v>
      </c>
      <c r="F370" s="65" t="s">
        <v>65</v>
      </c>
      <c r="G370" s="67">
        <v>59.11</v>
      </c>
      <c r="H370" s="65" t="s">
        <v>236</v>
      </c>
      <c r="I370" s="68">
        <v>2</v>
      </c>
      <c r="J370" s="69">
        <v>30</v>
      </c>
      <c r="K370" s="70">
        <v>33.5</v>
      </c>
      <c r="L370" s="57" t="s">
        <v>250</v>
      </c>
    </row>
    <row r="371" spans="1:12">
      <c r="A371" s="57" t="s">
        <v>228</v>
      </c>
      <c r="B371" s="65">
        <v>4</v>
      </c>
      <c r="C371" s="66">
        <v>3</v>
      </c>
      <c r="D371" s="65" t="s">
        <v>261</v>
      </c>
      <c r="E371" s="65" t="s">
        <v>590</v>
      </c>
      <c r="F371" s="65" t="s">
        <v>65</v>
      </c>
      <c r="G371" s="67">
        <v>59.11</v>
      </c>
      <c r="H371" s="65" t="s">
        <v>236</v>
      </c>
      <c r="I371" s="68">
        <v>2</v>
      </c>
      <c r="J371" s="69">
        <v>30</v>
      </c>
      <c r="K371" s="70">
        <v>33.5</v>
      </c>
      <c r="L371" s="73" t="s">
        <v>233</v>
      </c>
    </row>
    <row r="372" spans="1:12">
      <c r="A372" s="57" t="s">
        <v>228</v>
      </c>
      <c r="B372" s="65">
        <v>4</v>
      </c>
      <c r="C372" s="66">
        <v>1</v>
      </c>
      <c r="D372" s="65" t="s">
        <v>262</v>
      </c>
      <c r="E372" s="65" t="s">
        <v>589</v>
      </c>
      <c r="F372" s="65" t="s">
        <v>66</v>
      </c>
      <c r="G372" s="67">
        <v>59.09</v>
      </c>
      <c r="H372" s="65" t="s">
        <v>236</v>
      </c>
      <c r="I372" s="68">
        <v>2</v>
      </c>
      <c r="J372" s="69">
        <v>30</v>
      </c>
      <c r="K372" s="70">
        <v>33.5</v>
      </c>
      <c r="L372" s="73" t="s">
        <v>233</v>
      </c>
    </row>
    <row r="373" spans="1:12">
      <c r="A373" s="57" t="s">
        <v>228</v>
      </c>
      <c r="B373" s="65">
        <v>4</v>
      </c>
      <c r="C373" s="66">
        <v>2</v>
      </c>
      <c r="D373" s="65" t="s">
        <v>262</v>
      </c>
      <c r="E373" s="65" t="s">
        <v>589</v>
      </c>
      <c r="F373" s="65" t="s">
        <v>66</v>
      </c>
      <c r="G373" s="67">
        <v>59.09</v>
      </c>
      <c r="H373" s="65" t="s">
        <v>236</v>
      </c>
      <c r="I373" s="68">
        <v>2</v>
      </c>
      <c r="J373" s="69">
        <v>30</v>
      </c>
      <c r="K373" s="70">
        <v>33.5</v>
      </c>
      <c r="L373" s="73" t="s">
        <v>250</v>
      </c>
    </row>
    <row r="374" spans="1:12">
      <c r="A374" s="57" t="s">
        <v>228</v>
      </c>
      <c r="B374" s="65">
        <v>4</v>
      </c>
      <c r="C374" s="66">
        <v>3</v>
      </c>
      <c r="D374" s="65" t="s">
        <v>262</v>
      </c>
      <c r="E374" s="65" t="s">
        <v>589</v>
      </c>
      <c r="F374" s="65" t="s">
        <v>66</v>
      </c>
      <c r="G374" s="67">
        <v>59.43</v>
      </c>
      <c r="H374" s="65" t="s">
        <v>236</v>
      </c>
      <c r="I374" s="68">
        <v>2</v>
      </c>
      <c r="J374" s="69">
        <v>30</v>
      </c>
      <c r="K374" s="70">
        <v>33.5</v>
      </c>
      <c r="L374" s="73" t="s">
        <v>233</v>
      </c>
    </row>
    <row r="375" spans="1:12">
      <c r="A375" s="57" t="s">
        <v>228</v>
      </c>
      <c r="B375" s="65">
        <v>4</v>
      </c>
      <c r="C375" s="66">
        <v>1</v>
      </c>
      <c r="D375" s="65" t="s">
        <v>278</v>
      </c>
      <c r="E375" s="65" t="s">
        <v>589</v>
      </c>
      <c r="F375" s="65" t="s">
        <v>66</v>
      </c>
      <c r="G375" s="67">
        <v>59.71</v>
      </c>
      <c r="H375" s="65" t="s">
        <v>236</v>
      </c>
      <c r="I375" s="68">
        <v>2</v>
      </c>
      <c r="J375" s="69">
        <v>30</v>
      </c>
      <c r="K375" s="70">
        <v>33.5</v>
      </c>
      <c r="L375" s="73" t="s">
        <v>233</v>
      </c>
    </row>
    <row r="376" spans="1:12">
      <c r="A376" s="57" t="s">
        <v>228</v>
      </c>
      <c r="B376" s="65">
        <v>4</v>
      </c>
      <c r="C376" s="66">
        <v>2</v>
      </c>
      <c r="D376" s="65" t="s">
        <v>278</v>
      </c>
      <c r="E376" s="65" t="s">
        <v>589</v>
      </c>
      <c r="F376" s="65" t="s">
        <v>66</v>
      </c>
      <c r="G376" s="67">
        <v>59.38</v>
      </c>
      <c r="H376" s="65" t="s">
        <v>236</v>
      </c>
      <c r="I376" s="68">
        <v>2</v>
      </c>
      <c r="J376" s="69">
        <v>30</v>
      </c>
      <c r="K376" s="70">
        <v>33.5</v>
      </c>
      <c r="L376" s="73" t="s">
        <v>233</v>
      </c>
    </row>
    <row r="377" spans="1:12">
      <c r="A377" s="57" t="s">
        <v>228</v>
      </c>
      <c r="B377" s="65">
        <v>4</v>
      </c>
      <c r="C377" s="66">
        <v>3</v>
      </c>
      <c r="D377" s="65" t="s">
        <v>278</v>
      </c>
      <c r="E377" s="65" t="s">
        <v>589</v>
      </c>
      <c r="F377" s="65" t="s">
        <v>66</v>
      </c>
      <c r="G377" s="67">
        <v>59.38</v>
      </c>
      <c r="H377" s="65" t="s">
        <v>236</v>
      </c>
      <c r="I377" s="68">
        <v>2</v>
      </c>
      <c r="J377" s="69">
        <v>30</v>
      </c>
      <c r="K377" s="70">
        <v>33.5</v>
      </c>
      <c r="L377" s="67" t="s">
        <v>233</v>
      </c>
    </row>
    <row r="378" spans="1:12">
      <c r="A378" s="57" t="s">
        <v>228</v>
      </c>
      <c r="B378" s="65">
        <v>4</v>
      </c>
      <c r="C378" s="66">
        <v>1</v>
      </c>
      <c r="D378" s="65" t="s">
        <v>279</v>
      </c>
      <c r="E378" s="65" t="s">
        <v>590</v>
      </c>
      <c r="F378" s="65" t="s">
        <v>65</v>
      </c>
      <c r="G378" s="67">
        <v>59.36</v>
      </c>
      <c r="H378" s="65" t="s">
        <v>236</v>
      </c>
      <c r="I378" s="68">
        <v>2</v>
      </c>
      <c r="J378" s="69">
        <v>30</v>
      </c>
      <c r="K378" s="70">
        <v>33.5</v>
      </c>
      <c r="L378" s="67" t="s">
        <v>233</v>
      </c>
    </row>
    <row r="379" spans="1:12">
      <c r="A379" s="57" t="s">
        <v>228</v>
      </c>
      <c r="B379" s="65">
        <v>4</v>
      </c>
      <c r="C379" s="66">
        <v>2</v>
      </c>
      <c r="D379" s="65" t="s">
        <v>279</v>
      </c>
      <c r="E379" s="65" t="s">
        <v>590</v>
      </c>
      <c r="F379" s="65" t="s">
        <v>65</v>
      </c>
      <c r="G379" s="67">
        <v>59.36</v>
      </c>
      <c r="H379" s="65" t="s">
        <v>236</v>
      </c>
      <c r="I379" s="68">
        <v>2</v>
      </c>
      <c r="J379" s="69">
        <v>30</v>
      </c>
      <c r="K379" s="70">
        <v>33.5</v>
      </c>
      <c r="L379" s="67" t="s">
        <v>233</v>
      </c>
    </row>
    <row r="380" spans="1:12">
      <c r="A380" s="57" t="s">
        <v>228</v>
      </c>
      <c r="B380" s="65">
        <v>4</v>
      </c>
      <c r="C380" s="66">
        <v>3</v>
      </c>
      <c r="D380" s="65" t="s">
        <v>279</v>
      </c>
      <c r="E380" s="65" t="s">
        <v>590</v>
      </c>
      <c r="F380" s="65" t="s">
        <v>65</v>
      </c>
      <c r="G380" s="67">
        <v>59.36</v>
      </c>
      <c r="H380" s="65" t="s">
        <v>236</v>
      </c>
      <c r="I380" s="68">
        <v>2</v>
      </c>
      <c r="J380" s="69">
        <v>30</v>
      </c>
      <c r="K380" s="70">
        <v>33.5</v>
      </c>
      <c r="L380" s="57" t="s">
        <v>233</v>
      </c>
    </row>
    <row r="381" spans="1:12">
      <c r="A381" s="57" t="s">
        <v>228</v>
      </c>
      <c r="B381" s="65">
        <v>4</v>
      </c>
      <c r="C381" s="66">
        <v>1</v>
      </c>
      <c r="D381" s="65" t="s">
        <v>280</v>
      </c>
      <c r="E381" s="65" t="s">
        <v>590</v>
      </c>
      <c r="F381" s="65" t="s">
        <v>65</v>
      </c>
      <c r="G381" s="67">
        <v>59.36</v>
      </c>
      <c r="H381" s="65" t="s">
        <v>236</v>
      </c>
      <c r="I381" s="68">
        <v>2</v>
      </c>
      <c r="J381" s="69">
        <v>30</v>
      </c>
      <c r="K381" s="70">
        <v>33.5</v>
      </c>
      <c r="L381" s="67" t="s">
        <v>233</v>
      </c>
    </row>
    <row r="382" spans="1:12">
      <c r="A382" s="57" t="s">
        <v>228</v>
      </c>
      <c r="B382" s="65">
        <v>4</v>
      </c>
      <c r="C382" s="66">
        <v>2</v>
      </c>
      <c r="D382" s="65" t="s">
        <v>280</v>
      </c>
      <c r="E382" s="65" t="s">
        <v>590</v>
      </c>
      <c r="F382" s="65" t="s">
        <v>65</v>
      </c>
      <c r="G382" s="67">
        <v>59.36</v>
      </c>
      <c r="H382" s="65" t="s">
        <v>236</v>
      </c>
      <c r="I382" s="68">
        <v>2</v>
      </c>
      <c r="J382" s="69">
        <v>30</v>
      </c>
      <c r="K382" s="70">
        <v>33.5</v>
      </c>
      <c r="L382" s="67" t="s">
        <v>233</v>
      </c>
    </row>
    <row r="383" spans="1:12">
      <c r="A383" s="57" t="s">
        <v>228</v>
      </c>
      <c r="B383" s="65">
        <v>4</v>
      </c>
      <c r="C383" s="66">
        <v>3</v>
      </c>
      <c r="D383" s="65" t="s">
        <v>280</v>
      </c>
      <c r="E383" s="65" t="s">
        <v>590</v>
      </c>
      <c r="F383" s="65" t="s">
        <v>65</v>
      </c>
      <c r="G383" s="67">
        <v>59.36</v>
      </c>
      <c r="H383" s="65" t="s">
        <v>236</v>
      </c>
      <c r="I383" s="68">
        <v>2</v>
      </c>
      <c r="J383" s="69">
        <v>30</v>
      </c>
      <c r="K383" s="70">
        <v>33.5</v>
      </c>
      <c r="L383" s="67" t="s">
        <v>233</v>
      </c>
    </row>
    <row r="384" spans="1:12">
      <c r="A384" s="163" t="s">
        <v>228</v>
      </c>
      <c r="B384" s="131">
        <v>4</v>
      </c>
      <c r="C384" s="66">
        <v>1</v>
      </c>
      <c r="D384" s="121" t="s">
        <v>281</v>
      </c>
      <c r="E384" s="131" t="s">
        <v>589</v>
      </c>
      <c r="F384" s="131" t="s">
        <v>66</v>
      </c>
      <c r="G384" s="131">
        <v>59.16</v>
      </c>
      <c r="H384" s="131" t="s">
        <v>236</v>
      </c>
      <c r="I384" s="68">
        <v>2</v>
      </c>
      <c r="J384" s="69">
        <v>32</v>
      </c>
      <c r="K384" s="70">
        <v>38</v>
      </c>
      <c r="L384" s="67" t="s">
        <v>233</v>
      </c>
    </row>
    <row r="385" spans="1:12">
      <c r="A385" s="57" t="s">
        <v>228</v>
      </c>
      <c r="B385" s="65">
        <v>4</v>
      </c>
      <c r="C385" s="66">
        <v>2</v>
      </c>
      <c r="D385" s="65" t="s">
        <v>281</v>
      </c>
      <c r="E385" s="65" t="s">
        <v>589</v>
      </c>
      <c r="F385" s="65" t="s">
        <v>66</v>
      </c>
      <c r="G385" s="67">
        <v>59.38</v>
      </c>
      <c r="H385" s="65" t="s">
        <v>236</v>
      </c>
      <c r="I385" s="68">
        <v>2</v>
      </c>
      <c r="J385" s="69">
        <v>30</v>
      </c>
      <c r="K385" s="70">
        <v>33.5</v>
      </c>
      <c r="L385" s="67" t="s">
        <v>233</v>
      </c>
    </row>
    <row r="386" spans="1:12">
      <c r="A386" s="57" t="s">
        <v>228</v>
      </c>
      <c r="B386" s="65">
        <v>4</v>
      </c>
      <c r="C386" s="66">
        <v>3</v>
      </c>
      <c r="D386" s="65" t="s">
        <v>281</v>
      </c>
      <c r="E386" s="65" t="s">
        <v>589</v>
      </c>
      <c r="F386" s="65" t="s">
        <v>66</v>
      </c>
      <c r="G386" s="67">
        <v>59.71</v>
      </c>
      <c r="H386" s="65" t="s">
        <v>236</v>
      </c>
      <c r="I386" s="68">
        <v>2</v>
      </c>
      <c r="J386" s="69">
        <v>30</v>
      </c>
      <c r="K386" s="70">
        <v>33.5</v>
      </c>
      <c r="L386" s="67" t="s">
        <v>233</v>
      </c>
    </row>
    <row r="387" spans="1:12">
      <c r="A387" s="109" t="s">
        <v>228</v>
      </c>
      <c r="B387" s="89">
        <v>4</v>
      </c>
      <c r="C387" s="90">
        <v>1</v>
      </c>
      <c r="D387" s="89" t="s">
        <v>297</v>
      </c>
      <c r="E387" s="89" t="s">
        <v>589</v>
      </c>
      <c r="F387" s="89" t="s">
        <v>66</v>
      </c>
      <c r="G387" s="110">
        <v>59.71</v>
      </c>
      <c r="H387" s="89" t="s">
        <v>236</v>
      </c>
      <c r="I387" s="111">
        <v>2</v>
      </c>
      <c r="J387" s="94">
        <v>32</v>
      </c>
      <c r="K387" s="112">
        <v>38</v>
      </c>
      <c r="L387" s="110" t="s">
        <v>233</v>
      </c>
    </row>
    <row r="388" spans="1:12">
      <c r="A388" s="57" t="s">
        <v>228</v>
      </c>
      <c r="B388" s="65" t="s">
        <v>591</v>
      </c>
      <c r="C388" s="66">
        <v>2</v>
      </c>
      <c r="D388" s="65" t="s">
        <v>297</v>
      </c>
      <c r="E388" s="65" t="s">
        <v>589</v>
      </c>
      <c r="F388" s="65" t="s">
        <v>66</v>
      </c>
      <c r="G388" s="67">
        <v>59.38</v>
      </c>
      <c r="H388" s="65" t="s">
        <v>236</v>
      </c>
      <c r="I388" s="68">
        <v>2</v>
      </c>
      <c r="J388" s="69">
        <v>30</v>
      </c>
      <c r="K388" s="70">
        <v>33.5</v>
      </c>
      <c r="L388" s="67" t="s">
        <v>233</v>
      </c>
    </row>
    <row r="389" spans="1:12">
      <c r="A389" s="57" t="s">
        <v>228</v>
      </c>
      <c r="B389" s="65" t="s">
        <v>591</v>
      </c>
      <c r="C389" s="66">
        <v>3</v>
      </c>
      <c r="D389" s="65" t="s">
        <v>297</v>
      </c>
      <c r="E389" s="65" t="s">
        <v>589</v>
      </c>
      <c r="F389" s="65" t="s">
        <v>66</v>
      </c>
      <c r="G389" s="67">
        <v>59.38</v>
      </c>
      <c r="H389" s="65" t="s">
        <v>236</v>
      </c>
      <c r="I389" s="68">
        <v>2</v>
      </c>
      <c r="J389" s="69">
        <v>30</v>
      </c>
      <c r="K389" s="70">
        <v>33.5</v>
      </c>
      <c r="L389" s="67" t="s">
        <v>233</v>
      </c>
    </row>
    <row r="390" spans="1:12">
      <c r="A390" s="57" t="s">
        <v>228</v>
      </c>
      <c r="B390" s="65" t="s">
        <v>591</v>
      </c>
      <c r="C390" s="66">
        <v>1</v>
      </c>
      <c r="D390" s="65" t="s">
        <v>300</v>
      </c>
      <c r="E390" s="65" t="s">
        <v>590</v>
      </c>
      <c r="F390" s="65" t="s">
        <v>65</v>
      </c>
      <c r="G390" s="67">
        <v>59.36</v>
      </c>
      <c r="H390" s="65" t="s">
        <v>236</v>
      </c>
      <c r="I390" s="68">
        <v>2</v>
      </c>
      <c r="J390" s="69">
        <v>30</v>
      </c>
      <c r="K390" s="70">
        <v>33.5</v>
      </c>
      <c r="L390" s="67" t="s">
        <v>233</v>
      </c>
    </row>
    <row r="391" spans="1:12">
      <c r="A391" s="57" t="s">
        <v>228</v>
      </c>
      <c r="B391" s="65" t="s">
        <v>591</v>
      </c>
      <c r="C391" s="66">
        <v>2</v>
      </c>
      <c r="D391" s="65" t="s">
        <v>300</v>
      </c>
      <c r="E391" s="65" t="s">
        <v>590</v>
      </c>
      <c r="F391" s="65" t="s">
        <v>65</v>
      </c>
      <c r="G391" s="67">
        <v>59.36</v>
      </c>
      <c r="H391" s="65" t="s">
        <v>236</v>
      </c>
      <c r="I391" s="68">
        <v>2</v>
      </c>
      <c r="J391" s="62">
        <v>32</v>
      </c>
      <c r="K391" s="70">
        <v>33.5</v>
      </c>
      <c r="L391" s="67" t="s">
        <v>233</v>
      </c>
    </row>
    <row r="392" spans="1:12">
      <c r="A392" s="57" t="s">
        <v>228</v>
      </c>
      <c r="B392" s="65" t="s">
        <v>591</v>
      </c>
      <c r="C392" s="66">
        <v>3</v>
      </c>
      <c r="D392" s="65" t="s">
        <v>300</v>
      </c>
      <c r="E392" s="65" t="s">
        <v>590</v>
      </c>
      <c r="F392" s="65" t="s">
        <v>65</v>
      </c>
      <c r="G392" s="67">
        <v>59.36</v>
      </c>
      <c r="H392" s="65" t="s">
        <v>236</v>
      </c>
      <c r="I392" s="68">
        <v>2</v>
      </c>
      <c r="J392" s="69">
        <v>30</v>
      </c>
      <c r="K392" s="70">
        <v>33.5</v>
      </c>
      <c r="L392" s="67" t="s">
        <v>233</v>
      </c>
    </row>
    <row r="393" spans="1:12">
      <c r="A393" s="57" t="s">
        <v>228</v>
      </c>
      <c r="B393" s="65" t="s">
        <v>591</v>
      </c>
      <c r="C393" s="66">
        <v>1</v>
      </c>
      <c r="D393" s="65" t="s">
        <v>301</v>
      </c>
      <c r="E393" s="65" t="s">
        <v>590</v>
      </c>
      <c r="F393" s="65" t="s">
        <v>65</v>
      </c>
      <c r="G393" s="67">
        <v>59.36</v>
      </c>
      <c r="H393" s="65" t="s">
        <v>236</v>
      </c>
      <c r="I393" s="68">
        <v>2</v>
      </c>
      <c r="J393" s="69">
        <v>30</v>
      </c>
      <c r="K393" s="70">
        <v>33.5</v>
      </c>
      <c r="L393" s="67" t="s">
        <v>233</v>
      </c>
    </row>
    <row r="394" spans="1:12">
      <c r="A394" s="57" t="s">
        <v>228</v>
      </c>
      <c r="B394" s="65" t="s">
        <v>591</v>
      </c>
      <c r="C394" s="66">
        <v>2</v>
      </c>
      <c r="D394" s="65" t="s">
        <v>301</v>
      </c>
      <c r="E394" s="65" t="s">
        <v>590</v>
      </c>
      <c r="F394" s="65" t="s">
        <v>65</v>
      </c>
      <c r="G394" s="67">
        <v>59.36</v>
      </c>
      <c r="H394" s="65" t="s">
        <v>236</v>
      </c>
      <c r="I394" s="68">
        <v>2</v>
      </c>
      <c r="J394" s="69">
        <v>30</v>
      </c>
      <c r="K394" s="70">
        <v>33.5</v>
      </c>
      <c r="L394" s="80" t="s">
        <v>233</v>
      </c>
    </row>
    <row r="395" spans="1:12">
      <c r="A395" s="57" t="s">
        <v>228</v>
      </c>
      <c r="B395" s="65" t="s">
        <v>591</v>
      </c>
      <c r="C395" s="66">
        <v>3</v>
      </c>
      <c r="D395" s="65" t="s">
        <v>301</v>
      </c>
      <c r="E395" s="65" t="s">
        <v>590</v>
      </c>
      <c r="F395" s="65" t="s">
        <v>65</v>
      </c>
      <c r="G395" s="67">
        <v>59.36</v>
      </c>
      <c r="H395" s="65" t="s">
        <v>236</v>
      </c>
      <c r="I395" s="68">
        <v>2</v>
      </c>
      <c r="J395" s="69">
        <v>30</v>
      </c>
      <c r="K395" s="70">
        <v>33.5</v>
      </c>
      <c r="L395" s="77" t="s">
        <v>233</v>
      </c>
    </row>
    <row r="396" spans="1:12">
      <c r="A396" s="57" t="s">
        <v>228</v>
      </c>
      <c r="B396" s="65" t="s">
        <v>591</v>
      </c>
      <c r="C396" s="66">
        <v>1</v>
      </c>
      <c r="D396" s="65" t="s">
        <v>302</v>
      </c>
      <c r="E396" s="65" t="s">
        <v>589</v>
      </c>
      <c r="F396" s="65" t="s">
        <v>66</v>
      </c>
      <c r="G396" s="67">
        <v>59.16</v>
      </c>
      <c r="H396" s="65" t="s">
        <v>236</v>
      </c>
      <c r="I396" s="68">
        <v>2</v>
      </c>
      <c r="J396" s="69">
        <v>30</v>
      </c>
      <c r="K396" s="70">
        <v>33.5</v>
      </c>
      <c r="L396" s="77" t="s">
        <v>233</v>
      </c>
    </row>
    <row r="397" spans="1:12">
      <c r="A397" s="57" t="s">
        <v>228</v>
      </c>
      <c r="B397" s="65" t="s">
        <v>591</v>
      </c>
      <c r="C397" s="66">
        <v>2</v>
      </c>
      <c r="D397" s="65" t="s">
        <v>302</v>
      </c>
      <c r="E397" s="65" t="s">
        <v>589</v>
      </c>
      <c r="F397" s="65" t="s">
        <v>66</v>
      </c>
      <c r="G397" s="67">
        <v>59.38</v>
      </c>
      <c r="H397" s="65" t="s">
        <v>236</v>
      </c>
      <c r="I397" s="68">
        <v>2</v>
      </c>
      <c r="J397" s="69">
        <v>30</v>
      </c>
      <c r="K397" s="70">
        <v>33.5</v>
      </c>
      <c r="L397" s="77" t="s">
        <v>233</v>
      </c>
    </row>
    <row r="398" spans="1:12">
      <c r="A398" s="57" t="s">
        <v>228</v>
      </c>
      <c r="B398" s="65" t="s">
        <v>591</v>
      </c>
      <c r="C398" s="66">
        <v>3</v>
      </c>
      <c r="D398" s="65" t="s">
        <v>302</v>
      </c>
      <c r="E398" s="65" t="s">
        <v>589</v>
      </c>
      <c r="F398" s="65" t="s">
        <v>66</v>
      </c>
      <c r="G398" s="67">
        <v>59.71</v>
      </c>
      <c r="H398" s="65" t="s">
        <v>236</v>
      </c>
      <c r="I398" s="68">
        <v>2</v>
      </c>
      <c r="J398" s="69">
        <v>30</v>
      </c>
      <c r="K398" s="70">
        <v>33.5</v>
      </c>
      <c r="L398" s="77" t="s">
        <v>250</v>
      </c>
    </row>
    <row r="399" spans="1:12">
      <c r="A399" s="57" t="s">
        <v>228</v>
      </c>
      <c r="B399" s="65" t="s">
        <v>591</v>
      </c>
      <c r="C399" s="66">
        <v>1</v>
      </c>
      <c r="D399" s="65" t="s">
        <v>322</v>
      </c>
      <c r="E399" s="65" t="s">
        <v>589</v>
      </c>
      <c r="F399" s="65" t="s">
        <v>66</v>
      </c>
      <c r="G399" s="67">
        <v>59.71</v>
      </c>
      <c r="H399" s="65" t="s">
        <v>236</v>
      </c>
      <c r="I399" s="68">
        <v>2</v>
      </c>
      <c r="J399" s="69">
        <v>30</v>
      </c>
      <c r="K399" s="70">
        <v>33.5</v>
      </c>
      <c r="L399" s="77" t="s">
        <v>233</v>
      </c>
    </row>
    <row r="400" spans="1:12">
      <c r="A400" s="57" t="s">
        <v>228</v>
      </c>
      <c r="B400" s="65" t="s">
        <v>591</v>
      </c>
      <c r="C400" s="66">
        <v>2</v>
      </c>
      <c r="D400" s="65" t="s">
        <v>322</v>
      </c>
      <c r="E400" s="65" t="s">
        <v>589</v>
      </c>
      <c r="F400" s="65" t="s">
        <v>66</v>
      </c>
      <c r="G400" s="67">
        <v>59.38</v>
      </c>
      <c r="H400" s="65" t="s">
        <v>236</v>
      </c>
      <c r="I400" s="68">
        <v>2</v>
      </c>
      <c r="J400" s="69">
        <v>30</v>
      </c>
      <c r="K400" s="70">
        <v>33.5</v>
      </c>
      <c r="L400" s="105" t="s">
        <v>233</v>
      </c>
    </row>
    <row r="401" spans="1:12">
      <c r="A401" s="57" t="s">
        <v>228</v>
      </c>
      <c r="B401" s="65">
        <v>4</v>
      </c>
      <c r="C401" s="66">
        <v>3</v>
      </c>
      <c r="D401" s="65" t="s">
        <v>322</v>
      </c>
      <c r="E401" s="65" t="s">
        <v>589</v>
      </c>
      <c r="F401" s="65" t="s">
        <v>66</v>
      </c>
      <c r="G401" s="67">
        <v>59.38</v>
      </c>
      <c r="H401" s="65" t="s">
        <v>236</v>
      </c>
      <c r="I401" s="68">
        <v>2</v>
      </c>
      <c r="J401" s="69">
        <v>30</v>
      </c>
      <c r="K401" s="70">
        <v>33.5</v>
      </c>
      <c r="L401" s="73" t="s">
        <v>233</v>
      </c>
    </row>
    <row r="402" spans="1:12">
      <c r="A402" s="57" t="s">
        <v>228</v>
      </c>
      <c r="B402" s="65" t="s">
        <v>591</v>
      </c>
      <c r="C402" s="66">
        <v>1</v>
      </c>
      <c r="D402" s="65" t="s">
        <v>323</v>
      </c>
      <c r="E402" s="65" t="s">
        <v>590</v>
      </c>
      <c r="F402" s="65" t="s">
        <v>65</v>
      </c>
      <c r="G402" s="67">
        <v>59.36</v>
      </c>
      <c r="H402" s="65" t="s">
        <v>236</v>
      </c>
      <c r="I402" s="68">
        <v>2</v>
      </c>
      <c r="J402" s="69">
        <v>30</v>
      </c>
      <c r="K402" s="70">
        <v>33.5</v>
      </c>
      <c r="L402" s="73" t="s">
        <v>233</v>
      </c>
    </row>
    <row r="403" spans="1:12">
      <c r="A403" s="57" t="s">
        <v>228</v>
      </c>
      <c r="B403" s="65" t="s">
        <v>591</v>
      </c>
      <c r="C403" s="66">
        <v>2</v>
      </c>
      <c r="D403" s="65" t="s">
        <v>323</v>
      </c>
      <c r="E403" s="65" t="s">
        <v>590</v>
      </c>
      <c r="F403" s="65" t="s">
        <v>65</v>
      </c>
      <c r="G403" s="67">
        <v>59.36</v>
      </c>
      <c r="H403" s="65" t="s">
        <v>236</v>
      </c>
      <c r="I403" s="68">
        <v>2</v>
      </c>
      <c r="J403" s="69">
        <v>30</v>
      </c>
      <c r="K403" s="70">
        <v>33.5</v>
      </c>
      <c r="L403" s="73" t="s">
        <v>233</v>
      </c>
    </row>
    <row r="404" spans="1:12">
      <c r="A404" s="57" t="s">
        <v>228</v>
      </c>
      <c r="B404" s="65" t="s">
        <v>591</v>
      </c>
      <c r="C404" s="66">
        <v>3</v>
      </c>
      <c r="D404" s="65" t="s">
        <v>323</v>
      </c>
      <c r="E404" s="65" t="s">
        <v>590</v>
      </c>
      <c r="F404" s="65" t="s">
        <v>65</v>
      </c>
      <c r="G404" s="67">
        <v>59.36</v>
      </c>
      <c r="H404" s="65" t="s">
        <v>236</v>
      </c>
      <c r="I404" s="68">
        <v>2</v>
      </c>
      <c r="J404" s="69">
        <v>30</v>
      </c>
      <c r="K404" s="70">
        <v>33.5</v>
      </c>
      <c r="L404" s="73" t="s">
        <v>233</v>
      </c>
    </row>
    <row r="405" spans="1:12">
      <c r="A405" s="57" t="s">
        <v>228</v>
      </c>
      <c r="B405" s="65" t="s">
        <v>591</v>
      </c>
      <c r="C405" s="66">
        <v>1</v>
      </c>
      <c r="D405" s="65" t="s">
        <v>324</v>
      </c>
      <c r="E405" s="65" t="s">
        <v>590</v>
      </c>
      <c r="F405" s="65" t="s">
        <v>65</v>
      </c>
      <c r="G405" s="67">
        <v>59.36</v>
      </c>
      <c r="H405" s="65" t="s">
        <v>236</v>
      </c>
      <c r="I405" s="68">
        <v>2</v>
      </c>
      <c r="J405" s="69">
        <v>30</v>
      </c>
      <c r="K405" s="70">
        <v>33.5</v>
      </c>
      <c r="L405" s="67" t="s">
        <v>233</v>
      </c>
    </row>
    <row r="406" spans="1:12">
      <c r="A406" s="57" t="s">
        <v>228</v>
      </c>
      <c r="B406" s="58" t="s">
        <v>591</v>
      </c>
      <c r="C406" s="59">
        <v>2</v>
      </c>
      <c r="D406" s="58" t="s">
        <v>324</v>
      </c>
      <c r="E406" s="58" t="s">
        <v>590</v>
      </c>
      <c r="F406" s="58" t="s">
        <v>65</v>
      </c>
      <c r="G406" s="57">
        <v>59.36</v>
      </c>
      <c r="H406" s="58" t="s">
        <v>236</v>
      </c>
      <c r="I406" s="61">
        <v>2</v>
      </c>
      <c r="J406" s="62">
        <v>30</v>
      </c>
      <c r="K406" s="63">
        <v>33.5</v>
      </c>
      <c r="L406" s="57" t="s">
        <v>233</v>
      </c>
    </row>
    <row r="407" spans="1:12">
      <c r="A407" s="57" t="s">
        <v>228</v>
      </c>
      <c r="B407" s="65" t="s">
        <v>591</v>
      </c>
      <c r="C407" s="66">
        <v>3</v>
      </c>
      <c r="D407" s="65" t="s">
        <v>324</v>
      </c>
      <c r="E407" s="65" t="s">
        <v>590</v>
      </c>
      <c r="F407" s="65" t="s">
        <v>65</v>
      </c>
      <c r="G407" s="67">
        <v>59.36</v>
      </c>
      <c r="H407" s="65" t="s">
        <v>236</v>
      </c>
      <c r="I407" s="68">
        <v>2</v>
      </c>
      <c r="J407" s="69">
        <v>30</v>
      </c>
      <c r="K407" s="70">
        <v>33.5</v>
      </c>
      <c r="L407" s="67" t="s">
        <v>233</v>
      </c>
    </row>
    <row r="408" spans="1:12">
      <c r="A408" s="57" t="s">
        <v>228</v>
      </c>
      <c r="B408" s="65" t="s">
        <v>591</v>
      </c>
      <c r="C408" s="66">
        <v>1</v>
      </c>
      <c r="D408" s="65" t="s">
        <v>325</v>
      </c>
      <c r="E408" s="65" t="s">
        <v>589</v>
      </c>
      <c r="F408" s="65" t="s">
        <v>66</v>
      </c>
      <c r="G408" s="67">
        <v>59.16</v>
      </c>
      <c r="H408" s="65" t="s">
        <v>236</v>
      </c>
      <c r="I408" s="68">
        <v>2</v>
      </c>
      <c r="J408" s="69">
        <v>30</v>
      </c>
      <c r="K408" s="70">
        <v>33.5</v>
      </c>
      <c r="L408" s="67" t="s">
        <v>233</v>
      </c>
    </row>
    <row r="409" spans="1:12">
      <c r="A409" s="57" t="s">
        <v>228</v>
      </c>
      <c r="B409" s="65" t="s">
        <v>591</v>
      </c>
      <c r="C409" s="66">
        <v>2</v>
      </c>
      <c r="D409" s="65" t="s">
        <v>325</v>
      </c>
      <c r="E409" s="65" t="s">
        <v>589</v>
      </c>
      <c r="F409" s="65" t="s">
        <v>66</v>
      </c>
      <c r="G409" s="67">
        <v>59.38</v>
      </c>
      <c r="H409" s="65" t="s">
        <v>236</v>
      </c>
      <c r="I409" s="68">
        <v>2</v>
      </c>
      <c r="J409" s="69">
        <v>30</v>
      </c>
      <c r="K409" s="70">
        <v>33.5</v>
      </c>
      <c r="L409" s="67" t="s">
        <v>233</v>
      </c>
    </row>
    <row r="410" spans="1:12">
      <c r="A410" s="57" t="s">
        <v>228</v>
      </c>
      <c r="B410" s="65" t="s">
        <v>591</v>
      </c>
      <c r="C410" s="66">
        <v>3</v>
      </c>
      <c r="D410" s="65" t="s">
        <v>325</v>
      </c>
      <c r="E410" s="65" t="s">
        <v>589</v>
      </c>
      <c r="F410" s="65" t="s">
        <v>66</v>
      </c>
      <c r="G410" s="67">
        <v>59.71</v>
      </c>
      <c r="H410" s="65" t="s">
        <v>236</v>
      </c>
      <c r="I410" s="68">
        <v>2</v>
      </c>
      <c r="J410" s="69">
        <v>30</v>
      </c>
      <c r="K410" s="70">
        <v>33.5</v>
      </c>
      <c r="L410" s="67" t="s">
        <v>233</v>
      </c>
    </row>
    <row r="411" spans="1:12">
      <c r="A411" s="57" t="s">
        <v>228</v>
      </c>
      <c r="B411" s="65" t="s">
        <v>591</v>
      </c>
      <c r="C411" s="66">
        <v>1</v>
      </c>
      <c r="D411" s="65" t="s">
        <v>346</v>
      </c>
      <c r="E411" s="65" t="s">
        <v>589</v>
      </c>
      <c r="F411" s="65" t="s">
        <v>66</v>
      </c>
      <c r="G411" s="67">
        <v>59.71</v>
      </c>
      <c r="H411" s="65" t="s">
        <v>236</v>
      </c>
      <c r="I411" s="68">
        <v>2</v>
      </c>
      <c r="J411" s="69">
        <v>30</v>
      </c>
      <c r="K411" s="70">
        <v>33.5</v>
      </c>
      <c r="L411" s="67" t="s">
        <v>233</v>
      </c>
    </row>
    <row r="412" spans="1:12">
      <c r="A412" s="57" t="s">
        <v>228</v>
      </c>
      <c r="B412" s="65" t="s">
        <v>591</v>
      </c>
      <c r="C412" s="66">
        <v>2</v>
      </c>
      <c r="D412" s="65" t="s">
        <v>346</v>
      </c>
      <c r="E412" s="65" t="s">
        <v>589</v>
      </c>
      <c r="F412" s="65" t="s">
        <v>66</v>
      </c>
      <c r="G412" s="67">
        <v>59.38</v>
      </c>
      <c r="H412" s="65" t="s">
        <v>236</v>
      </c>
      <c r="I412" s="68">
        <v>2</v>
      </c>
      <c r="J412" s="69">
        <v>30</v>
      </c>
      <c r="K412" s="70">
        <v>33.5</v>
      </c>
      <c r="L412" s="67" t="s">
        <v>233</v>
      </c>
    </row>
    <row r="413" spans="1:12">
      <c r="A413" s="57" t="s">
        <v>228</v>
      </c>
      <c r="B413" s="65" t="s">
        <v>591</v>
      </c>
      <c r="C413" s="66">
        <v>3</v>
      </c>
      <c r="D413" s="65" t="s">
        <v>346</v>
      </c>
      <c r="E413" s="65" t="s">
        <v>589</v>
      </c>
      <c r="F413" s="65" t="s">
        <v>66</v>
      </c>
      <c r="G413" s="67">
        <v>59.38</v>
      </c>
      <c r="H413" s="65" t="s">
        <v>236</v>
      </c>
      <c r="I413" s="68">
        <v>2</v>
      </c>
      <c r="J413" s="69">
        <v>30</v>
      </c>
      <c r="K413" s="70">
        <v>33.5</v>
      </c>
      <c r="L413" s="67" t="s">
        <v>233</v>
      </c>
    </row>
    <row r="414" spans="1:12">
      <c r="A414" s="57" t="s">
        <v>228</v>
      </c>
      <c r="B414" s="65" t="s">
        <v>591</v>
      </c>
      <c r="C414" s="66">
        <v>1</v>
      </c>
      <c r="D414" s="65" t="s">
        <v>347</v>
      </c>
      <c r="E414" s="65" t="s">
        <v>590</v>
      </c>
      <c r="F414" s="65" t="s">
        <v>65</v>
      </c>
      <c r="G414" s="67">
        <v>59.36</v>
      </c>
      <c r="H414" s="65" t="s">
        <v>236</v>
      </c>
      <c r="I414" s="68">
        <v>2</v>
      </c>
      <c r="J414" s="69">
        <v>30</v>
      </c>
      <c r="K414" s="70">
        <v>33.5</v>
      </c>
      <c r="L414" s="57" t="s">
        <v>233</v>
      </c>
    </row>
    <row r="415" spans="1:12">
      <c r="A415" s="57" t="s">
        <v>228</v>
      </c>
      <c r="B415" s="65" t="s">
        <v>591</v>
      </c>
      <c r="C415" s="66">
        <v>2</v>
      </c>
      <c r="D415" s="65" t="s">
        <v>347</v>
      </c>
      <c r="E415" s="65" t="s">
        <v>590</v>
      </c>
      <c r="F415" s="65" t="s">
        <v>65</v>
      </c>
      <c r="G415" s="67">
        <v>59.36</v>
      </c>
      <c r="H415" s="65" t="s">
        <v>236</v>
      </c>
      <c r="I415" s="68">
        <v>2</v>
      </c>
      <c r="J415" s="69">
        <v>30</v>
      </c>
      <c r="K415" s="70">
        <v>33.5</v>
      </c>
      <c r="L415" s="57" t="s">
        <v>233</v>
      </c>
    </row>
    <row r="416" spans="1:12">
      <c r="A416" s="57" t="s">
        <v>228</v>
      </c>
      <c r="B416" s="65" t="s">
        <v>591</v>
      </c>
      <c r="C416" s="66">
        <v>3</v>
      </c>
      <c r="D416" s="65" t="s">
        <v>347</v>
      </c>
      <c r="E416" s="65" t="s">
        <v>590</v>
      </c>
      <c r="F416" s="65" t="s">
        <v>65</v>
      </c>
      <c r="G416" s="67">
        <v>59.36</v>
      </c>
      <c r="H416" s="65" t="s">
        <v>236</v>
      </c>
      <c r="I416" s="68">
        <v>2</v>
      </c>
      <c r="J416" s="69">
        <v>30</v>
      </c>
      <c r="K416" s="70">
        <v>33.5</v>
      </c>
      <c r="L416" s="67" t="s">
        <v>233</v>
      </c>
    </row>
    <row r="417" spans="1:12">
      <c r="A417" s="57" t="s">
        <v>228</v>
      </c>
      <c r="B417" s="65" t="s">
        <v>591</v>
      </c>
      <c r="C417" s="66">
        <v>1</v>
      </c>
      <c r="D417" s="65" t="s">
        <v>348</v>
      </c>
      <c r="E417" s="65" t="s">
        <v>590</v>
      </c>
      <c r="F417" s="65" t="s">
        <v>65</v>
      </c>
      <c r="G417" s="67">
        <v>59.36</v>
      </c>
      <c r="H417" s="65" t="s">
        <v>236</v>
      </c>
      <c r="I417" s="68">
        <v>2</v>
      </c>
      <c r="J417" s="62">
        <v>32</v>
      </c>
      <c r="K417" s="70">
        <v>33.5</v>
      </c>
      <c r="L417" s="67" t="s">
        <v>233</v>
      </c>
    </row>
    <row r="418" spans="1:12">
      <c r="A418" s="57" t="s">
        <v>228</v>
      </c>
      <c r="B418" s="65" t="s">
        <v>591</v>
      </c>
      <c r="C418" s="66">
        <v>2</v>
      </c>
      <c r="D418" s="65" t="s">
        <v>348</v>
      </c>
      <c r="E418" s="65" t="s">
        <v>590</v>
      </c>
      <c r="F418" s="65" t="s">
        <v>65</v>
      </c>
      <c r="G418" s="67">
        <v>59.36</v>
      </c>
      <c r="H418" s="65" t="s">
        <v>236</v>
      </c>
      <c r="I418" s="68">
        <v>2</v>
      </c>
      <c r="J418" s="69">
        <v>30</v>
      </c>
      <c r="K418" s="70">
        <v>33.5</v>
      </c>
      <c r="L418" s="67" t="s">
        <v>233</v>
      </c>
    </row>
    <row r="419" spans="1:12">
      <c r="A419" s="57" t="s">
        <v>228</v>
      </c>
      <c r="B419" s="65" t="s">
        <v>591</v>
      </c>
      <c r="C419" s="66">
        <v>3</v>
      </c>
      <c r="D419" s="65" t="s">
        <v>348</v>
      </c>
      <c r="E419" s="65" t="s">
        <v>590</v>
      </c>
      <c r="F419" s="65" t="s">
        <v>65</v>
      </c>
      <c r="G419" s="67">
        <v>59.36</v>
      </c>
      <c r="H419" s="65" t="s">
        <v>236</v>
      </c>
      <c r="I419" s="68">
        <v>2</v>
      </c>
      <c r="J419" s="69">
        <v>30</v>
      </c>
      <c r="K419" s="70">
        <v>33.5</v>
      </c>
      <c r="L419" s="67" t="s">
        <v>233</v>
      </c>
    </row>
    <row r="420" spans="1:12">
      <c r="A420" s="57" t="s">
        <v>228</v>
      </c>
      <c r="B420" s="65" t="s">
        <v>591</v>
      </c>
      <c r="C420" s="66">
        <v>1</v>
      </c>
      <c r="D420" s="65" t="s">
        <v>349</v>
      </c>
      <c r="E420" s="65" t="s">
        <v>589</v>
      </c>
      <c r="F420" s="65" t="s">
        <v>66</v>
      </c>
      <c r="G420" s="67">
        <v>59.16</v>
      </c>
      <c r="H420" s="65" t="s">
        <v>236</v>
      </c>
      <c r="I420" s="68">
        <v>2</v>
      </c>
      <c r="J420" s="69">
        <v>30</v>
      </c>
      <c r="K420" s="70">
        <v>33.5</v>
      </c>
      <c r="L420" s="67" t="s">
        <v>233</v>
      </c>
    </row>
    <row r="421" spans="1:12">
      <c r="A421" s="67" t="s">
        <v>228</v>
      </c>
      <c r="B421" s="58" t="s">
        <v>591</v>
      </c>
      <c r="C421" s="59">
        <v>2</v>
      </c>
      <c r="D421" s="58" t="s">
        <v>349</v>
      </c>
      <c r="E421" s="58" t="s">
        <v>589</v>
      </c>
      <c r="F421" s="58" t="s">
        <v>66</v>
      </c>
      <c r="G421" s="57">
        <v>59.38</v>
      </c>
      <c r="H421" s="58" t="s">
        <v>236</v>
      </c>
      <c r="I421" s="61">
        <v>2</v>
      </c>
      <c r="J421" s="62">
        <v>30</v>
      </c>
      <c r="K421" s="63">
        <v>33.5</v>
      </c>
      <c r="L421" s="57" t="s">
        <v>233</v>
      </c>
    </row>
    <row r="422" spans="1:12">
      <c r="A422" s="57" t="s">
        <v>228</v>
      </c>
      <c r="B422" s="65" t="s">
        <v>591</v>
      </c>
      <c r="C422" s="66">
        <v>3</v>
      </c>
      <c r="D422" s="65" t="s">
        <v>349</v>
      </c>
      <c r="E422" s="123" t="s">
        <v>589</v>
      </c>
      <c r="F422" s="97" t="s">
        <v>66</v>
      </c>
      <c r="G422" s="77">
        <v>59.71</v>
      </c>
      <c r="H422" s="97" t="s">
        <v>236</v>
      </c>
      <c r="I422" s="98">
        <v>2</v>
      </c>
      <c r="J422" s="69">
        <v>30</v>
      </c>
      <c r="K422" s="99">
        <v>33.5</v>
      </c>
      <c r="L422" s="77" t="s">
        <v>233</v>
      </c>
    </row>
    <row r="423" spans="1:12">
      <c r="A423" s="57" t="s">
        <v>228</v>
      </c>
      <c r="B423" s="65" t="s">
        <v>591</v>
      </c>
      <c r="C423" s="66">
        <v>1</v>
      </c>
      <c r="D423" s="65" t="s">
        <v>370</v>
      </c>
      <c r="E423" s="123" t="s">
        <v>589</v>
      </c>
      <c r="F423" s="97" t="s">
        <v>66</v>
      </c>
      <c r="G423" s="77">
        <v>59.71</v>
      </c>
      <c r="H423" s="97" t="s">
        <v>236</v>
      </c>
      <c r="I423" s="98">
        <v>2</v>
      </c>
      <c r="J423" s="69">
        <v>30</v>
      </c>
      <c r="K423" s="99">
        <v>33.5</v>
      </c>
      <c r="L423" s="77" t="s">
        <v>233</v>
      </c>
    </row>
    <row r="424" spans="1:12">
      <c r="A424" s="57" t="s">
        <v>228</v>
      </c>
      <c r="B424" s="65" t="s">
        <v>591</v>
      </c>
      <c r="C424" s="66">
        <v>2</v>
      </c>
      <c r="D424" s="65" t="s">
        <v>370</v>
      </c>
      <c r="E424" s="123" t="s">
        <v>589</v>
      </c>
      <c r="F424" s="97" t="s">
        <v>66</v>
      </c>
      <c r="G424" s="77">
        <v>59.38</v>
      </c>
      <c r="H424" s="97" t="s">
        <v>236</v>
      </c>
      <c r="I424" s="98">
        <v>2</v>
      </c>
      <c r="J424" s="69">
        <v>30</v>
      </c>
      <c r="K424" s="99">
        <v>33.5</v>
      </c>
      <c r="L424" s="77" t="s">
        <v>233</v>
      </c>
    </row>
    <row r="425" spans="1:12">
      <c r="A425" s="57" t="s">
        <v>228</v>
      </c>
      <c r="B425" s="65" t="s">
        <v>591</v>
      </c>
      <c r="C425" s="66">
        <v>3</v>
      </c>
      <c r="D425" s="65" t="s">
        <v>370</v>
      </c>
      <c r="E425" s="123" t="s">
        <v>589</v>
      </c>
      <c r="F425" s="97" t="s">
        <v>66</v>
      </c>
      <c r="G425" s="77">
        <v>59.38</v>
      </c>
      <c r="H425" s="97" t="s">
        <v>236</v>
      </c>
      <c r="I425" s="98">
        <v>2</v>
      </c>
      <c r="J425" s="69">
        <v>30</v>
      </c>
      <c r="K425" s="99">
        <v>33.5</v>
      </c>
      <c r="L425" s="77" t="s">
        <v>233</v>
      </c>
    </row>
    <row r="426" spans="1:12">
      <c r="A426" s="67" t="s">
        <v>228</v>
      </c>
      <c r="B426" s="58" t="s">
        <v>591</v>
      </c>
      <c r="C426" s="59">
        <v>1</v>
      </c>
      <c r="D426" s="58" t="s">
        <v>371</v>
      </c>
      <c r="E426" s="120" t="s">
        <v>590</v>
      </c>
      <c r="F426" s="86" t="s">
        <v>65</v>
      </c>
      <c r="G426" s="76">
        <v>59.36</v>
      </c>
      <c r="H426" s="86" t="s">
        <v>236</v>
      </c>
      <c r="I426" s="87">
        <v>2</v>
      </c>
      <c r="J426" s="62">
        <v>30</v>
      </c>
      <c r="K426" s="88">
        <v>33.5</v>
      </c>
      <c r="L426" s="76" t="s">
        <v>233</v>
      </c>
    </row>
    <row r="427" spans="1:12">
      <c r="A427" s="57" t="s">
        <v>228</v>
      </c>
      <c r="B427" s="65" t="s">
        <v>591</v>
      </c>
      <c r="C427" s="66">
        <v>2</v>
      </c>
      <c r="D427" s="65" t="s">
        <v>371</v>
      </c>
      <c r="E427" s="123" t="s">
        <v>590</v>
      </c>
      <c r="F427" s="97" t="s">
        <v>65</v>
      </c>
      <c r="G427" s="77">
        <v>59.36</v>
      </c>
      <c r="H427" s="97" t="s">
        <v>236</v>
      </c>
      <c r="I427" s="98">
        <v>2</v>
      </c>
      <c r="J427" s="69">
        <v>30</v>
      </c>
      <c r="K427" s="99">
        <v>33.5</v>
      </c>
      <c r="L427" s="77" t="s">
        <v>233</v>
      </c>
    </row>
    <row r="428" spans="1:12">
      <c r="A428" s="57" t="s">
        <v>228</v>
      </c>
      <c r="B428" s="65" t="s">
        <v>591</v>
      </c>
      <c r="C428" s="66">
        <v>3</v>
      </c>
      <c r="D428" s="65" t="s">
        <v>371</v>
      </c>
      <c r="E428" s="123" t="s">
        <v>590</v>
      </c>
      <c r="F428" s="97" t="s">
        <v>65</v>
      </c>
      <c r="G428" s="77">
        <v>59.36</v>
      </c>
      <c r="H428" s="97" t="s">
        <v>236</v>
      </c>
      <c r="I428" s="98">
        <v>2</v>
      </c>
      <c r="J428" s="62">
        <v>32</v>
      </c>
      <c r="K428" s="88">
        <v>38</v>
      </c>
      <c r="L428" s="77" t="s">
        <v>233</v>
      </c>
    </row>
    <row r="429" spans="1:12">
      <c r="A429" s="57" t="s">
        <v>228</v>
      </c>
      <c r="B429" s="65" t="s">
        <v>591</v>
      </c>
      <c r="C429" s="66">
        <v>1</v>
      </c>
      <c r="D429" s="65" t="s">
        <v>372</v>
      </c>
      <c r="E429" s="123" t="s">
        <v>590</v>
      </c>
      <c r="F429" s="97" t="s">
        <v>65</v>
      </c>
      <c r="G429" s="77">
        <v>59.36</v>
      </c>
      <c r="H429" s="97" t="s">
        <v>236</v>
      </c>
      <c r="I429" s="98">
        <v>2</v>
      </c>
      <c r="J429" s="69">
        <v>30</v>
      </c>
      <c r="K429" s="99">
        <v>33.5</v>
      </c>
      <c r="L429" s="77" t="s">
        <v>233</v>
      </c>
    </row>
    <row r="430" spans="1:12">
      <c r="A430" s="57" t="s">
        <v>228</v>
      </c>
      <c r="B430" s="65" t="s">
        <v>591</v>
      </c>
      <c r="C430" s="66">
        <v>2</v>
      </c>
      <c r="D430" s="65" t="s">
        <v>372</v>
      </c>
      <c r="E430" s="65" t="s">
        <v>590</v>
      </c>
      <c r="F430" s="100" t="s">
        <v>65</v>
      </c>
      <c r="G430" s="101">
        <v>59.36</v>
      </c>
      <c r="H430" s="100" t="s">
        <v>236</v>
      </c>
      <c r="I430" s="102">
        <v>2</v>
      </c>
      <c r="J430" s="103">
        <v>30</v>
      </c>
      <c r="K430" s="104">
        <v>33.5</v>
      </c>
      <c r="L430" s="101" t="s">
        <v>233</v>
      </c>
    </row>
    <row r="431" spans="1:12">
      <c r="A431" s="57" t="s">
        <v>228</v>
      </c>
      <c r="B431" s="65" t="s">
        <v>591</v>
      </c>
      <c r="C431" s="66">
        <v>3</v>
      </c>
      <c r="D431" s="65" t="s">
        <v>372</v>
      </c>
      <c r="E431" s="65" t="s">
        <v>590</v>
      </c>
      <c r="F431" s="65" t="s">
        <v>65</v>
      </c>
      <c r="G431" s="67">
        <v>59.36</v>
      </c>
      <c r="H431" s="65" t="s">
        <v>236</v>
      </c>
      <c r="I431" s="68">
        <v>2</v>
      </c>
      <c r="J431" s="69">
        <v>30</v>
      </c>
      <c r="K431" s="70">
        <v>33.5</v>
      </c>
      <c r="L431" s="67" t="s">
        <v>233</v>
      </c>
    </row>
    <row r="432" spans="1:12">
      <c r="A432" s="57" t="s">
        <v>228</v>
      </c>
      <c r="B432" s="58" t="s">
        <v>591</v>
      </c>
      <c r="C432" s="59">
        <v>1</v>
      </c>
      <c r="D432" s="58" t="s">
        <v>592</v>
      </c>
      <c r="E432" s="58" t="s">
        <v>589</v>
      </c>
      <c r="F432" s="58" t="s">
        <v>66</v>
      </c>
      <c r="G432" s="57">
        <v>59.16</v>
      </c>
      <c r="H432" s="58" t="s">
        <v>236</v>
      </c>
      <c r="I432" s="61">
        <v>2</v>
      </c>
      <c r="J432" s="62">
        <v>30</v>
      </c>
      <c r="K432" s="63">
        <v>33.5</v>
      </c>
      <c r="L432" s="57" t="s">
        <v>233</v>
      </c>
    </row>
    <row r="433" spans="1:12">
      <c r="A433" s="57" t="s">
        <v>228</v>
      </c>
      <c r="B433" s="65" t="s">
        <v>591</v>
      </c>
      <c r="C433" s="66">
        <v>2</v>
      </c>
      <c r="D433" s="65" t="s">
        <v>592</v>
      </c>
      <c r="E433" s="65" t="s">
        <v>589</v>
      </c>
      <c r="F433" s="65" t="s">
        <v>66</v>
      </c>
      <c r="G433" s="67">
        <v>59.38</v>
      </c>
      <c r="H433" s="65" t="s">
        <v>236</v>
      </c>
      <c r="I433" s="68">
        <v>2</v>
      </c>
      <c r="J433" s="69">
        <v>30</v>
      </c>
      <c r="K433" s="70">
        <v>33.5</v>
      </c>
      <c r="L433" s="73" t="s">
        <v>233</v>
      </c>
    </row>
    <row r="434" spans="1:12">
      <c r="A434" s="57" t="s">
        <v>228</v>
      </c>
      <c r="B434" s="65" t="s">
        <v>591</v>
      </c>
      <c r="C434" s="66">
        <v>3</v>
      </c>
      <c r="D434" s="65" t="s">
        <v>592</v>
      </c>
      <c r="E434" s="65" t="s">
        <v>589</v>
      </c>
      <c r="F434" s="65" t="s">
        <v>66</v>
      </c>
      <c r="G434" s="67">
        <v>59.71</v>
      </c>
      <c r="H434" s="65" t="s">
        <v>236</v>
      </c>
      <c r="I434" s="68">
        <v>2</v>
      </c>
      <c r="J434" s="69">
        <v>30</v>
      </c>
      <c r="K434" s="70">
        <v>33.5</v>
      </c>
      <c r="L434" s="73" t="s">
        <v>233</v>
      </c>
    </row>
    <row r="435" spans="1:12">
      <c r="A435" s="57" t="s">
        <v>228</v>
      </c>
      <c r="B435" s="65" t="s">
        <v>591</v>
      </c>
      <c r="C435" s="66">
        <v>1</v>
      </c>
      <c r="D435" s="65" t="s">
        <v>393</v>
      </c>
      <c r="E435" s="65" t="s">
        <v>589</v>
      </c>
      <c r="F435" s="65" t="s">
        <v>66</v>
      </c>
      <c r="G435" s="67">
        <v>59.71</v>
      </c>
      <c r="H435" s="65" t="s">
        <v>236</v>
      </c>
      <c r="I435" s="68">
        <v>2</v>
      </c>
      <c r="J435" s="69">
        <v>30</v>
      </c>
      <c r="K435" s="70">
        <v>33.5</v>
      </c>
      <c r="L435" s="73" t="s">
        <v>233</v>
      </c>
    </row>
    <row r="436" spans="1:12">
      <c r="A436" s="57" t="s">
        <v>228</v>
      </c>
      <c r="B436" s="65" t="s">
        <v>591</v>
      </c>
      <c r="C436" s="66">
        <v>2</v>
      </c>
      <c r="D436" s="65" t="s">
        <v>393</v>
      </c>
      <c r="E436" s="65" t="s">
        <v>589</v>
      </c>
      <c r="F436" s="65" t="s">
        <v>66</v>
      </c>
      <c r="G436" s="67">
        <v>59.38</v>
      </c>
      <c r="H436" s="65" t="s">
        <v>236</v>
      </c>
      <c r="I436" s="68">
        <v>2</v>
      </c>
      <c r="J436" s="69">
        <v>30</v>
      </c>
      <c r="K436" s="70">
        <v>33.5</v>
      </c>
      <c r="L436" s="73" t="s">
        <v>250</v>
      </c>
    </row>
    <row r="437" spans="1:12">
      <c r="A437" s="57" t="s">
        <v>228</v>
      </c>
      <c r="B437" s="65" t="s">
        <v>591</v>
      </c>
      <c r="C437" s="66">
        <v>3</v>
      </c>
      <c r="D437" s="65" t="s">
        <v>393</v>
      </c>
      <c r="E437" s="65" t="s">
        <v>589</v>
      </c>
      <c r="F437" s="65" t="s">
        <v>66</v>
      </c>
      <c r="G437" s="67">
        <v>59.38</v>
      </c>
      <c r="H437" s="65" t="s">
        <v>236</v>
      </c>
      <c r="I437" s="68">
        <v>2</v>
      </c>
      <c r="J437" s="69">
        <v>30</v>
      </c>
      <c r="K437" s="70">
        <v>33.5</v>
      </c>
      <c r="L437" s="73" t="s">
        <v>233</v>
      </c>
    </row>
    <row r="438" spans="1:12">
      <c r="A438" s="57" t="s">
        <v>228</v>
      </c>
      <c r="B438" s="58" t="s">
        <v>591</v>
      </c>
      <c r="C438" s="59">
        <v>1</v>
      </c>
      <c r="D438" s="58" t="s">
        <v>394</v>
      </c>
      <c r="E438" s="58" t="s">
        <v>590</v>
      </c>
      <c r="F438" s="58" t="s">
        <v>65</v>
      </c>
      <c r="G438" s="57">
        <v>59.36</v>
      </c>
      <c r="H438" s="58" t="s">
        <v>236</v>
      </c>
      <c r="I438" s="61">
        <v>2</v>
      </c>
      <c r="J438" s="62">
        <v>30</v>
      </c>
      <c r="K438" s="63">
        <v>33.5</v>
      </c>
      <c r="L438" s="57" t="s">
        <v>233</v>
      </c>
    </row>
    <row r="439" spans="1:12">
      <c r="A439" s="57" t="s">
        <v>228</v>
      </c>
      <c r="B439" s="65" t="s">
        <v>591</v>
      </c>
      <c r="C439" s="66">
        <v>2</v>
      </c>
      <c r="D439" s="65" t="s">
        <v>394</v>
      </c>
      <c r="E439" s="65" t="s">
        <v>590</v>
      </c>
      <c r="F439" s="65" t="s">
        <v>65</v>
      </c>
      <c r="G439" s="67">
        <v>59.36</v>
      </c>
      <c r="H439" s="65" t="s">
        <v>236</v>
      </c>
      <c r="I439" s="68">
        <v>2</v>
      </c>
      <c r="J439" s="69">
        <v>30</v>
      </c>
      <c r="K439" s="70">
        <v>33.5</v>
      </c>
      <c r="L439" s="80" t="s">
        <v>233</v>
      </c>
    </row>
    <row r="440" spans="1:12">
      <c r="A440" s="57" t="s">
        <v>228</v>
      </c>
      <c r="B440" s="65" t="s">
        <v>591</v>
      </c>
      <c r="C440" s="66">
        <v>3</v>
      </c>
      <c r="D440" s="65" t="s">
        <v>394</v>
      </c>
      <c r="E440" s="65" t="s">
        <v>590</v>
      </c>
      <c r="F440" s="65" t="s">
        <v>65</v>
      </c>
      <c r="G440" s="67">
        <v>59.36</v>
      </c>
      <c r="H440" s="65" t="s">
        <v>236</v>
      </c>
      <c r="I440" s="68">
        <v>2</v>
      </c>
      <c r="J440" s="69">
        <v>30</v>
      </c>
      <c r="K440" s="70">
        <v>33.5</v>
      </c>
      <c r="L440" s="77" t="s">
        <v>233</v>
      </c>
    </row>
    <row r="441" spans="1:12">
      <c r="A441" s="57" t="s">
        <v>228</v>
      </c>
      <c r="B441" s="65" t="s">
        <v>591</v>
      </c>
      <c r="C441" s="66">
        <v>1</v>
      </c>
      <c r="D441" s="65" t="s">
        <v>395</v>
      </c>
      <c r="E441" s="65" t="s">
        <v>590</v>
      </c>
      <c r="F441" s="65" t="s">
        <v>65</v>
      </c>
      <c r="G441" s="67">
        <v>59.36</v>
      </c>
      <c r="H441" s="65" t="s">
        <v>236</v>
      </c>
      <c r="I441" s="68">
        <v>2</v>
      </c>
      <c r="J441" s="69">
        <v>30</v>
      </c>
      <c r="K441" s="70">
        <v>33.5</v>
      </c>
      <c r="L441" s="77" t="s">
        <v>233</v>
      </c>
    </row>
    <row r="442" spans="1:12">
      <c r="A442" s="57" t="s">
        <v>228</v>
      </c>
      <c r="B442" s="65" t="s">
        <v>591</v>
      </c>
      <c r="C442" s="66">
        <v>2</v>
      </c>
      <c r="D442" s="65" t="s">
        <v>395</v>
      </c>
      <c r="E442" s="65" t="s">
        <v>590</v>
      </c>
      <c r="F442" s="65" t="s">
        <v>65</v>
      </c>
      <c r="G442" s="67">
        <v>59.36</v>
      </c>
      <c r="H442" s="65" t="s">
        <v>236</v>
      </c>
      <c r="I442" s="68">
        <v>2</v>
      </c>
      <c r="J442" s="69">
        <v>30</v>
      </c>
      <c r="K442" s="70">
        <v>33.5</v>
      </c>
      <c r="L442" s="77" t="s">
        <v>233</v>
      </c>
    </row>
    <row r="443" spans="1:12">
      <c r="A443" s="57" t="s">
        <v>228</v>
      </c>
      <c r="B443" s="65" t="s">
        <v>591</v>
      </c>
      <c r="C443" s="66">
        <v>3</v>
      </c>
      <c r="D443" s="65" t="s">
        <v>395</v>
      </c>
      <c r="E443" s="65" t="s">
        <v>590</v>
      </c>
      <c r="F443" s="65" t="s">
        <v>65</v>
      </c>
      <c r="G443" s="67">
        <v>59.36</v>
      </c>
      <c r="H443" s="65" t="s">
        <v>236</v>
      </c>
      <c r="I443" s="68">
        <v>2</v>
      </c>
      <c r="J443" s="69">
        <v>30</v>
      </c>
      <c r="K443" s="70">
        <v>33.5</v>
      </c>
      <c r="L443" s="77" t="s">
        <v>233</v>
      </c>
    </row>
    <row r="444" spans="1:12">
      <c r="A444" s="57" t="s">
        <v>228</v>
      </c>
      <c r="B444" s="65" t="s">
        <v>591</v>
      </c>
      <c r="C444" s="66">
        <v>1</v>
      </c>
      <c r="D444" s="58" t="s">
        <v>396</v>
      </c>
      <c r="E444" s="65" t="s">
        <v>589</v>
      </c>
      <c r="F444" s="65" t="s">
        <v>66</v>
      </c>
      <c r="G444" s="67">
        <v>59.16</v>
      </c>
      <c r="H444" s="65" t="s">
        <v>236</v>
      </c>
      <c r="I444" s="68">
        <v>2</v>
      </c>
      <c r="J444" s="69">
        <v>30</v>
      </c>
      <c r="K444" s="70">
        <v>33.5</v>
      </c>
      <c r="L444" s="76" t="s">
        <v>233</v>
      </c>
    </row>
    <row r="445" spans="1:12">
      <c r="A445" s="57" t="s">
        <v>228</v>
      </c>
      <c r="B445" s="65" t="s">
        <v>591</v>
      </c>
      <c r="C445" s="66">
        <v>2</v>
      </c>
      <c r="D445" s="65" t="s">
        <v>396</v>
      </c>
      <c r="E445" s="65" t="s">
        <v>589</v>
      </c>
      <c r="F445" s="65" t="s">
        <v>66</v>
      </c>
      <c r="G445" s="67">
        <v>59.38</v>
      </c>
      <c r="H445" s="65" t="s">
        <v>236</v>
      </c>
      <c r="I445" s="68">
        <v>2</v>
      </c>
      <c r="J445" s="69">
        <v>30</v>
      </c>
      <c r="K445" s="70">
        <v>33.5</v>
      </c>
      <c r="L445" s="101" t="s">
        <v>250</v>
      </c>
    </row>
    <row r="446" spans="1:12">
      <c r="A446" s="57" t="s">
        <v>228</v>
      </c>
      <c r="B446" s="65" t="s">
        <v>591</v>
      </c>
      <c r="C446" s="66">
        <v>3</v>
      </c>
      <c r="D446" s="65" t="s">
        <v>396</v>
      </c>
      <c r="E446" s="65" t="s">
        <v>589</v>
      </c>
      <c r="F446" s="65" t="s">
        <v>66</v>
      </c>
      <c r="G446" s="67">
        <v>59.71</v>
      </c>
      <c r="H446" s="65" t="s">
        <v>236</v>
      </c>
      <c r="I446" s="68">
        <v>2</v>
      </c>
      <c r="J446" s="69">
        <v>30</v>
      </c>
      <c r="K446" s="70">
        <v>33.5</v>
      </c>
      <c r="L446" s="67" t="s">
        <v>233</v>
      </c>
    </row>
    <row r="447" spans="1:12">
      <c r="A447" s="57" t="s">
        <v>228</v>
      </c>
      <c r="B447" s="65" t="s">
        <v>591</v>
      </c>
      <c r="C447" s="66">
        <v>1</v>
      </c>
      <c r="D447" s="65" t="s">
        <v>417</v>
      </c>
      <c r="E447" s="65" t="s">
        <v>589</v>
      </c>
      <c r="F447" s="65" t="s">
        <v>66</v>
      </c>
      <c r="G447" s="67">
        <v>59.71</v>
      </c>
      <c r="H447" s="65" t="s">
        <v>236</v>
      </c>
      <c r="I447" s="68">
        <v>2</v>
      </c>
      <c r="J447" s="69">
        <v>30</v>
      </c>
      <c r="K447" s="70">
        <v>33.5</v>
      </c>
      <c r="L447" s="67" t="s">
        <v>233</v>
      </c>
    </row>
    <row r="448" spans="1:12">
      <c r="A448" s="57" t="s">
        <v>228</v>
      </c>
      <c r="B448" s="65" t="s">
        <v>591</v>
      </c>
      <c r="C448" s="66">
        <v>2</v>
      </c>
      <c r="D448" s="65" t="s">
        <v>417</v>
      </c>
      <c r="E448" s="65" t="s">
        <v>589</v>
      </c>
      <c r="F448" s="65" t="s">
        <v>66</v>
      </c>
      <c r="G448" s="67">
        <v>59.38</v>
      </c>
      <c r="H448" s="65" t="s">
        <v>236</v>
      </c>
      <c r="I448" s="68">
        <v>2</v>
      </c>
      <c r="J448" s="69">
        <v>30</v>
      </c>
      <c r="K448" s="70">
        <v>33.5</v>
      </c>
      <c r="L448" s="67" t="s">
        <v>233</v>
      </c>
    </row>
    <row r="449" spans="1:12">
      <c r="A449" s="57" t="s">
        <v>228</v>
      </c>
      <c r="B449" s="65" t="s">
        <v>591</v>
      </c>
      <c r="C449" s="66">
        <v>3</v>
      </c>
      <c r="D449" s="65" t="s">
        <v>417</v>
      </c>
      <c r="E449" s="65" t="s">
        <v>589</v>
      </c>
      <c r="F449" s="65" t="s">
        <v>66</v>
      </c>
      <c r="G449" s="67">
        <v>59.38</v>
      </c>
      <c r="H449" s="65" t="s">
        <v>236</v>
      </c>
      <c r="I449" s="68">
        <v>2</v>
      </c>
      <c r="J449" s="69">
        <v>30</v>
      </c>
      <c r="K449" s="70">
        <v>33.5</v>
      </c>
      <c r="L449" s="67" t="s">
        <v>233</v>
      </c>
    </row>
    <row r="450" spans="1:12">
      <c r="A450" s="57" t="s">
        <v>228</v>
      </c>
      <c r="B450" s="65" t="s">
        <v>591</v>
      </c>
      <c r="C450" s="66">
        <v>1</v>
      </c>
      <c r="D450" s="65" t="s">
        <v>418</v>
      </c>
      <c r="E450" s="65" t="s">
        <v>590</v>
      </c>
      <c r="F450" s="65" t="s">
        <v>65</v>
      </c>
      <c r="G450" s="67">
        <v>59.36</v>
      </c>
      <c r="H450" s="65" t="s">
        <v>236</v>
      </c>
      <c r="I450" s="68">
        <v>2</v>
      </c>
      <c r="J450" s="69">
        <v>30</v>
      </c>
      <c r="K450" s="70">
        <v>33.5</v>
      </c>
      <c r="L450" s="67" t="s">
        <v>233</v>
      </c>
    </row>
    <row r="451" spans="1:12">
      <c r="A451" s="57" t="s">
        <v>228</v>
      </c>
      <c r="B451" s="65" t="s">
        <v>591</v>
      </c>
      <c r="C451" s="66">
        <v>2</v>
      </c>
      <c r="D451" s="58" t="s">
        <v>418</v>
      </c>
      <c r="E451" s="65" t="s">
        <v>590</v>
      </c>
      <c r="F451" s="65" t="s">
        <v>65</v>
      </c>
      <c r="G451" s="67">
        <v>59.36</v>
      </c>
      <c r="H451" s="65" t="s">
        <v>236</v>
      </c>
      <c r="I451" s="68">
        <v>2</v>
      </c>
      <c r="J451" s="69">
        <v>30</v>
      </c>
      <c r="K451" s="70">
        <v>33.5</v>
      </c>
      <c r="L451" s="67" t="s">
        <v>233</v>
      </c>
    </row>
    <row r="452" spans="1:12">
      <c r="A452" s="57" t="s">
        <v>228</v>
      </c>
      <c r="B452" s="65" t="s">
        <v>591</v>
      </c>
      <c r="C452" s="66">
        <v>3</v>
      </c>
      <c r="D452" s="65" t="s">
        <v>418</v>
      </c>
      <c r="E452" s="65" t="s">
        <v>590</v>
      </c>
      <c r="F452" s="65" t="s">
        <v>65</v>
      </c>
      <c r="G452" s="67">
        <v>59.36</v>
      </c>
      <c r="H452" s="65" t="s">
        <v>236</v>
      </c>
      <c r="I452" s="68">
        <v>2</v>
      </c>
      <c r="J452" s="69">
        <v>30</v>
      </c>
      <c r="K452" s="70">
        <v>33.5</v>
      </c>
      <c r="L452" s="67" t="s">
        <v>233</v>
      </c>
    </row>
    <row r="453" spans="1:12">
      <c r="A453" s="121" t="s">
        <v>228</v>
      </c>
      <c r="B453" s="131" t="s">
        <v>591</v>
      </c>
      <c r="C453" s="66">
        <v>1</v>
      </c>
      <c r="D453" s="131" t="s">
        <v>419</v>
      </c>
      <c r="E453" s="131" t="s">
        <v>590</v>
      </c>
      <c r="F453" s="131" t="s">
        <v>65</v>
      </c>
      <c r="G453" s="131">
        <v>59.36</v>
      </c>
      <c r="H453" s="131" t="s">
        <v>236</v>
      </c>
      <c r="I453" s="68">
        <v>2</v>
      </c>
      <c r="J453" s="69">
        <v>30</v>
      </c>
      <c r="K453" s="70">
        <v>33.5</v>
      </c>
      <c r="L453" s="121" t="s">
        <v>233</v>
      </c>
    </row>
    <row r="454" spans="1:12">
      <c r="A454" s="57" t="s">
        <v>228</v>
      </c>
      <c r="B454" s="65" t="s">
        <v>591</v>
      </c>
      <c r="C454" s="66">
        <v>2</v>
      </c>
      <c r="D454" s="65" t="s">
        <v>419</v>
      </c>
      <c r="E454" s="65" t="s">
        <v>590</v>
      </c>
      <c r="F454" s="65" t="s">
        <v>65</v>
      </c>
      <c r="G454" s="67">
        <v>59.36</v>
      </c>
      <c r="H454" s="65" t="s">
        <v>236</v>
      </c>
      <c r="I454" s="68">
        <v>2</v>
      </c>
      <c r="J454" s="69">
        <v>30</v>
      </c>
      <c r="K454" s="70">
        <v>33.5</v>
      </c>
      <c r="L454" s="57" t="s">
        <v>233</v>
      </c>
    </row>
    <row r="455" spans="1:12">
      <c r="A455" s="57" t="s">
        <v>228</v>
      </c>
      <c r="B455" s="65" t="s">
        <v>591</v>
      </c>
      <c r="C455" s="66">
        <v>3</v>
      </c>
      <c r="D455" s="65" t="s">
        <v>419</v>
      </c>
      <c r="E455" s="65" t="s">
        <v>590</v>
      </c>
      <c r="F455" s="65" t="s">
        <v>65</v>
      </c>
      <c r="G455" s="67">
        <v>59.36</v>
      </c>
      <c r="H455" s="65" t="s">
        <v>236</v>
      </c>
      <c r="I455" s="68">
        <v>2</v>
      </c>
      <c r="J455" s="69">
        <v>30</v>
      </c>
      <c r="K455" s="70">
        <v>33.5</v>
      </c>
      <c r="L455" s="73" t="s">
        <v>233</v>
      </c>
    </row>
    <row r="456" spans="1:12">
      <c r="A456" s="57" t="s">
        <v>228</v>
      </c>
      <c r="B456" s="58" t="s">
        <v>591</v>
      </c>
      <c r="C456" s="59">
        <v>1</v>
      </c>
      <c r="D456" s="58" t="s">
        <v>420</v>
      </c>
      <c r="E456" s="58" t="s">
        <v>589</v>
      </c>
      <c r="F456" s="58" t="s">
        <v>66</v>
      </c>
      <c r="G456" s="57">
        <v>59.16</v>
      </c>
      <c r="H456" s="58" t="s">
        <v>236</v>
      </c>
      <c r="I456" s="61">
        <v>2</v>
      </c>
      <c r="J456" s="62">
        <v>30</v>
      </c>
      <c r="K456" s="63">
        <v>33.5</v>
      </c>
      <c r="L456" s="57" t="s">
        <v>233</v>
      </c>
    </row>
    <row r="457" spans="1:12">
      <c r="A457" s="57" t="s">
        <v>228</v>
      </c>
      <c r="B457" s="65" t="s">
        <v>591</v>
      </c>
      <c r="C457" s="66">
        <v>2</v>
      </c>
      <c r="D457" s="65" t="s">
        <v>420</v>
      </c>
      <c r="E457" s="65" t="s">
        <v>589</v>
      </c>
      <c r="F457" s="65" t="s">
        <v>66</v>
      </c>
      <c r="G457" s="67">
        <v>59.38</v>
      </c>
      <c r="H457" s="65" t="s">
        <v>236</v>
      </c>
      <c r="I457" s="68">
        <v>2</v>
      </c>
      <c r="J457" s="69">
        <v>30</v>
      </c>
      <c r="K457" s="70">
        <v>33.5</v>
      </c>
      <c r="L457" s="73" t="s">
        <v>233</v>
      </c>
    </row>
    <row r="458" spans="1:12">
      <c r="A458" s="57" t="s">
        <v>228</v>
      </c>
      <c r="B458" s="65" t="s">
        <v>591</v>
      </c>
      <c r="C458" s="66">
        <v>3</v>
      </c>
      <c r="D458" s="65" t="s">
        <v>420</v>
      </c>
      <c r="E458" s="65" t="s">
        <v>589</v>
      </c>
      <c r="F458" s="65" t="s">
        <v>66</v>
      </c>
      <c r="G458" s="67">
        <v>59.71</v>
      </c>
      <c r="H458" s="65" t="s">
        <v>236</v>
      </c>
      <c r="I458" s="68">
        <v>2</v>
      </c>
      <c r="J458" s="69">
        <v>30</v>
      </c>
      <c r="K458" s="70">
        <v>33.5</v>
      </c>
      <c r="L458" s="73" t="s">
        <v>233</v>
      </c>
    </row>
    <row r="459" spans="1:12">
      <c r="A459" s="57" t="s">
        <v>228</v>
      </c>
      <c r="B459" s="65" t="s">
        <v>591</v>
      </c>
      <c r="C459" s="66">
        <v>1</v>
      </c>
      <c r="D459" s="65" t="s">
        <v>441</v>
      </c>
      <c r="E459" s="65" t="s">
        <v>589</v>
      </c>
      <c r="F459" s="65" t="s">
        <v>66</v>
      </c>
      <c r="G459" s="67">
        <v>59.71</v>
      </c>
      <c r="H459" s="65" t="s">
        <v>236</v>
      </c>
      <c r="I459" s="68">
        <v>2</v>
      </c>
      <c r="J459" s="69">
        <v>30</v>
      </c>
      <c r="K459" s="70">
        <v>33.5</v>
      </c>
      <c r="L459" s="73" t="s">
        <v>233</v>
      </c>
    </row>
    <row r="460" spans="1:12">
      <c r="A460" s="57" t="s">
        <v>228</v>
      </c>
      <c r="B460" s="65" t="s">
        <v>591</v>
      </c>
      <c r="C460" s="66">
        <v>2</v>
      </c>
      <c r="D460" s="65" t="s">
        <v>441</v>
      </c>
      <c r="E460" s="65" t="s">
        <v>589</v>
      </c>
      <c r="F460" s="65" t="s">
        <v>66</v>
      </c>
      <c r="G460" s="67">
        <v>59.38</v>
      </c>
      <c r="H460" s="65" t="s">
        <v>236</v>
      </c>
      <c r="I460" s="68">
        <v>2</v>
      </c>
      <c r="J460" s="69">
        <v>30</v>
      </c>
      <c r="K460" s="70">
        <v>33.5</v>
      </c>
      <c r="L460" s="73" t="s">
        <v>233</v>
      </c>
    </row>
    <row r="461" spans="1:12">
      <c r="A461" s="57" t="s">
        <v>228</v>
      </c>
      <c r="B461" s="65" t="s">
        <v>591</v>
      </c>
      <c r="C461" s="66">
        <v>3</v>
      </c>
      <c r="D461" s="65" t="s">
        <v>441</v>
      </c>
      <c r="E461" s="65" t="s">
        <v>589</v>
      </c>
      <c r="F461" s="65" t="s">
        <v>66</v>
      </c>
      <c r="G461" s="67">
        <v>59.38</v>
      </c>
      <c r="H461" s="65" t="s">
        <v>236</v>
      </c>
      <c r="I461" s="68">
        <v>2</v>
      </c>
      <c r="J461" s="69">
        <v>30</v>
      </c>
      <c r="K461" s="70">
        <v>33.5</v>
      </c>
      <c r="L461" s="67" t="s">
        <v>233</v>
      </c>
    </row>
    <row r="462" spans="1:12">
      <c r="A462" s="57" t="s">
        <v>228</v>
      </c>
      <c r="B462" s="65" t="s">
        <v>591</v>
      </c>
      <c r="C462" s="66">
        <v>1</v>
      </c>
      <c r="D462" s="65" t="s">
        <v>442</v>
      </c>
      <c r="E462" s="65" t="s">
        <v>590</v>
      </c>
      <c r="F462" s="65" t="s">
        <v>65</v>
      </c>
      <c r="G462" s="67">
        <v>59.36</v>
      </c>
      <c r="H462" s="65" t="s">
        <v>236</v>
      </c>
      <c r="I462" s="68">
        <v>2</v>
      </c>
      <c r="J462" s="69">
        <v>30</v>
      </c>
      <c r="K462" s="70">
        <v>33.5</v>
      </c>
      <c r="L462" s="67" t="s">
        <v>233</v>
      </c>
    </row>
    <row r="463" spans="1:12">
      <c r="A463" s="57" t="s">
        <v>228</v>
      </c>
      <c r="B463" s="65" t="s">
        <v>591</v>
      </c>
      <c r="C463" s="66">
        <v>2</v>
      </c>
      <c r="D463" s="65">
        <v>1002</v>
      </c>
      <c r="E463" s="65" t="s">
        <v>590</v>
      </c>
      <c r="F463" s="65" t="s">
        <v>65</v>
      </c>
      <c r="G463" s="67">
        <v>59.36</v>
      </c>
      <c r="H463" s="65" t="s">
        <v>236</v>
      </c>
      <c r="I463" s="68">
        <v>2</v>
      </c>
      <c r="J463" s="62">
        <v>32</v>
      </c>
      <c r="K463" s="70">
        <v>33.5</v>
      </c>
      <c r="L463" s="67" t="s">
        <v>233</v>
      </c>
    </row>
    <row r="464" spans="1:12">
      <c r="A464" s="57" t="s">
        <v>228</v>
      </c>
      <c r="B464" s="65" t="s">
        <v>591</v>
      </c>
      <c r="C464" s="66">
        <v>3</v>
      </c>
      <c r="D464" s="65" t="s">
        <v>442</v>
      </c>
      <c r="E464" s="65" t="s">
        <v>590</v>
      </c>
      <c r="F464" s="65" t="s">
        <v>65</v>
      </c>
      <c r="G464" s="67">
        <v>59.36</v>
      </c>
      <c r="H464" s="65" t="s">
        <v>236</v>
      </c>
      <c r="I464" s="68">
        <v>2</v>
      </c>
      <c r="J464" s="69">
        <v>30</v>
      </c>
      <c r="K464" s="70">
        <v>33.5</v>
      </c>
      <c r="L464" s="67" t="s">
        <v>233</v>
      </c>
    </row>
    <row r="465" spans="1:12">
      <c r="A465" s="57" t="s">
        <v>228</v>
      </c>
      <c r="B465" s="65" t="s">
        <v>591</v>
      </c>
      <c r="C465" s="66">
        <v>1</v>
      </c>
      <c r="D465" s="65" t="s">
        <v>443</v>
      </c>
      <c r="E465" s="65" t="s">
        <v>590</v>
      </c>
      <c r="F465" s="65" t="s">
        <v>65</v>
      </c>
      <c r="G465" s="67">
        <v>59.36</v>
      </c>
      <c r="H465" s="65" t="s">
        <v>236</v>
      </c>
      <c r="I465" s="68">
        <v>2</v>
      </c>
      <c r="J465" s="69">
        <v>30</v>
      </c>
      <c r="K465" s="70">
        <v>33.5</v>
      </c>
      <c r="L465" s="67" t="s">
        <v>233</v>
      </c>
    </row>
    <row r="466" spans="1:12">
      <c r="A466" s="57" t="s">
        <v>228</v>
      </c>
      <c r="B466" s="65" t="s">
        <v>591</v>
      </c>
      <c r="C466" s="66">
        <v>2</v>
      </c>
      <c r="D466" s="65" t="s">
        <v>443</v>
      </c>
      <c r="E466" s="65" t="s">
        <v>590</v>
      </c>
      <c r="F466" s="65" t="s">
        <v>65</v>
      </c>
      <c r="G466" s="67">
        <v>59.36</v>
      </c>
      <c r="H466" s="79" t="s">
        <v>236</v>
      </c>
      <c r="I466" s="81">
        <v>2</v>
      </c>
      <c r="J466" s="82">
        <v>30</v>
      </c>
      <c r="K466" s="83">
        <v>33.5</v>
      </c>
      <c r="L466" s="80" t="s">
        <v>233</v>
      </c>
    </row>
    <row r="467" spans="1:12">
      <c r="A467" s="57" t="s">
        <v>228</v>
      </c>
      <c r="B467" s="65" t="s">
        <v>591</v>
      </c>
      <c r="C467" s="66">
        <v>3</v>
      </c>
      <c r="D467" s="65" t="s">
        <v>443</v>
      </c>
      <c r="E467" s="65" t="s">
        <v>590</v>
      </c>
      <c r="F467" s="65" t="s">
        <v>65</v>
      </c>
      <c r="G467" s="73">
        <v>59.36</v>
      </c>
      <c r="H467" s="97" t="s">
        <v>236</v>
      </c>
      <c r="I467" s="98">
        <v>2</v>
      </c>
      <c r="J467" s="69">
        <v>30</v>
      </c>
      <c r="K467" s="99">
        <v>33.5</v>
      </c>
      <c r="L467" s="77" t="s">
        <v>233</v>
      </c>
    </row>
    <row r="468" spans="1:12">
      <c r="A468" s="57" t="s">
        <v>228</v>
      </c>
      <c r="B468" s="65" t="s">
        <v>591</v>
      </c>
      <c r="C468" s="66">
        <v>1</v>
      </c>
      <c r="D468" s="65" t="s">
        <v>444</v>
      </c>
      <c r="E468" s="65" t="s">
        <v>589</v>
      </c>
      <c r="F468" s="65" t="s">
        <v>66</v>
      </c>
      <c r="G468" s="73">
        <v>59.16</v>
      </c>
      <c r="H468" s="97" t="s">
        <v>236</v>
      </c>
      <c r="I468" s="98">
        <v>2</v>
      </c>
      <c r="J468" s="69">
        <v>30</v>
      </c>
      <c r="K468" s="99">
        <v>33.5</v>
      </c>
      <c r="L468" s="77" t="s">
        <v>233</v>
      </c>
    </row>
    <row r="469" spans="1:12">
      <c r="A469" s="57" t="s">
        <v>228</v>
      </c>
      <c r="B469" s="58" t="s">
        <v>591</v>
      </c>
      <c r="C469" s="59">
        <v>2</v>
      </c>
      <c r="D469" s="58" t="s">
        <v>444</v>
      </c>
      <c r="E469" s="58" t="s">
        <v>589</v>
      </c>
      <c r="F469" s="58" t="s">
        <v>66</v>
      </c>
      <c r="G469" s="72">
        <v>59.38</v>
      </c>
      <c r="H469" s="86" t="s">
        <v>236</v>
      </c>
      <c r="I469" s="87">
        <v>2</v>
      </c>
      <c r="J469" s="62">
        <v>30</v>
      </c>
      <c r="K469" s="88">
        <v>33.5</v>
      </c>
      <c r="L469" s="76" t="s">
        <v>233</v>
      </c>
    </row>
    <row r="470" spans="1:12">
      <c r="A470" s="57" t="s">
        <v>228</v>
      </c>
      <c r="B470" s="58" t="s">
        <v>591</v>
      </c>
      <c r="C470" s="59">
        <v>3</v>
      </c>
      <c r="D470" s="58" t="s">
        <v>444</v>
      </c>
      <c r="E470" s="58" t="s">
        <v>589</v>
      </c>
      <c r="F470" s="58" t="s">
        <v>66</v>
      </c>
      <c r="G470" s="72">
        <v>59.71</v>
      </c>
      <c r="H470" s="86" t="s">
        <v>236</v>
      </c>
      <c r="I470" s="87">
        <v>2</v>
      </c>
      <c r="J470" s="62">
        <v>30</v>
      </c>
      <c r="K470" s="88">
        <v>33.5</v>
      </c>
      <c r="L470" s="76" t="s">
        <v>233</v>
      </c>
    </row>
    <row r="471" spans="1:12">
      <c r="A471" s="57" t="s">
        <v>228</v>
      </c>
      <c r="B471" s="65" t="s">
        <v>591</v>
      </c>
      <c r="C471" s="66">
        <v>1</v>
      </c>
      <c r="D471" s="65" t="s">
        <v>465</v>
      </c>
      <c r="E471" s="65" t="s">
        <v>589</v>
      </c>
      <c r="F471" s="65" t="s">
        <v>66</v>
      </c>
      <c r="G471" s="73">
        <v>59.71</v>
      </c>
      <c r="H471" s="97" t="s">
        <v>236</v>
      </c>
      <c r="I471" s="98">
        <v>2</v>
      </c>
      <c r="J471" s="69">
        <v>30</v>
      </c>
      <c r="K471" s="99">
        <v>33.5</v>
      </c>
      <c r="L471" s="77" t="s">
        <v>233</v>
      </c>
    </row>
    <row r="472" spans="1:12">
      <c r="A472" s="57" t="s">
        <v>228</v>
      </c>
      <c r="B472" s="65" t="s">
        <v>591</v>
      </c>
      <c r="C472" s="66">
        <v>2</v>
      </c>
      <c r="D472" s="65" t="s">
        <v>465</v>
      </c>
      <c r="E472" s="65" t="s">
        <v>589</v>
      </c>
      <c r="F472" s="65" t="s">
        <v>66</v>
      </c>
      <c r="G472" s="67">
        <v>59.38</v>
      </c>
      <c r="H472" s="100" t="s">
        <v>236</v>
      </c>
      <c r="I472" s="102">
        <v>2</v>
      </c>
      <c r="J472" s="103">
        <v>30</v>
      </c>
      <c r="K472" s="104">
        <v>33.5</v>
      </c>
      <c r="L472" s="101" t="s">
        <v>233</v>
      </c>
    </row>
    <row r="473" spans="1:12">
      <c r="A473" s="57" t="s">
        <v>228</v>
      </c>
      <c r="B473" s="65" t="s">
        <v>591</v>
      </c>
      <c r="C473" s="66">
        <v>3</v>
      </c>
      <c r="D473" s="65" t="s">
        <v>465</v>
      </c>
      <c r="E473" s="65" t="s">
        <v>589</v>
      </c>
      <c r="F473" s="65" t="s">
        <v>66</v>
      </c>
      <c r="G473" s="67">
        <v>59.38</v>
      </c>
      <c r="H473" s="65" t="s">
        <v>236</v>
      </c>
      <c r="I473" s="68">
        <v>2</v>
      </c>
      <c r="J473" s="69">
        <v>30</v>
      </c>
      <c r="K473" s="70">
        <v>33.5</v>
      </c>
      <c r="L473" s="80" t="s">
        <v>233</v>
      </c>
    </row>
    <row r="474" spans="1:12">
      <c r="A474" s="57" t="s">
        <v>228</v>
      </c>
      <c r="B474" s="65" t="s">
        <v>591</v>
      </c>
      <c r="C474" s="66">
        <v>1</v>
      </c>
      <c r="D474" s="65" t="s">
        <v>466</v>
      </c>
      <c r="E474" s="65" t="s">
        <v>590</v>
      </c>
      <c r="F474" s="65" t="s">
        <v>65</v>
      </c>
      <c r="G474" s="67">
        <v>59.36</v>
      </c>
      <c r="H474" s="65" t="s">
        <v>236</v>
      </c>
      <c r="I474" s="68">
        <v>2</v>
      </c>
      <c r="J474" s="69">
        <v>30</v>
      </c>
      <c r="K474" s="70">
        <v>33.5</v>
      </c>
      <c r="L474" s="77" t="s">
        <v>233</v>
      </c>
    </row>
    <row r="475" spans="1:12">
      <c r="A475" s="57" t="s">
        <v>228</v>
      </c>
      <c r="B475" s="65" t="s">
        <v>591</v>
      </c>
      <c r="C475" s="66">
        <v>2</v>
      </c>
      <c r="D475" s="65" t="s">
        <v>466</v>
      </c>
      <c r="E475" s="65" t="s">
        <v>590</v>
      </c>
      <c r="F475" s="65" t="s">
        <v>65</v>
      </c>
      <c r="G475" s="67">
        <v>59.36</v>
      </c>
      <c r="H475" s="65" t="s">
        <v>236</v>
      </c>
      <c r="I475" s="68">
        <v>2</v>
      </c>
      <c r="J475" s="69">
        <v>30</v>
      </c>
      <c r="K475" s="70">
        <v>33.5</v>
      </c>
      <c r="L475" s="77" t="s">
        <v>233</v>
      </c>
    </row>
    <row r="476" spans="1:12">
      <c r="A476" s="57" t="s">
        <v>228</v>
      </c>
      <c r="B476" s="58" t="s">
        <v>591</v>
      </c>
      <c r="C476" s="59">
        <v>3</v>
      </c>
      <c r="D476" s="58" t="s">
        <v>466</v>
      </c>
      <c r="E476" s="58" t="s">
        <v>590</v>
      </c>
      <c r="F476" s="58" t="s">
        <v>65</v>
      </c>
      <c r="G476" s="57">
        <v>59.36</v>
      </c>
      <c r="H476" s="58" t="s">
        <v>236</v>
      </c>
      <c r="I476" s="61">
        <v>2</v>
      </c>
      <c r="J476" s="62">
        <v>30</v>
      </c>
      <c r="K476" s="63">
        <v>33.5</v>
      </c>
      <c r="L476" s="76" t="s">
        <v>250</v>
      </c>
    </row>
    <row r="477" spans="1:12">
      <c r="A477" s="57" t="s">
        <v>228</v>
      </c>
      <c r="B477" s="65" t="s">
        <v>591</v>
      </c>
      <c r="C477" s="66">
        <v>1</v>
      </c>
      <c r="D477" s="65" t="s">
        <v>467</v>
      </c>
      <c r="E477" s="65" t="s">
        <v>590</v>
      </c>
      <c r="F477" s="65" t="s">
        <v>65</v>
      </c>
      <c r="G477" s="67">
        <v>59.36</v>
      </c>
      <c r="H477" s="65" t="s">
        <v>236</v>
      </c>
      <c r="I477" s="68">
        <v>2</v>
      </c>
      <c r="J477" s="69">
        <v>30</v>
      </c>
      <c r="K477" s="70">
        <v>33.5</v>
      </c>
      <c r="L477" s="149" t="s">
        <v>233</v>
      </c>
    </row>
    <row r="478" spans="1:12">
      <c r="A478" s="57" t="s">
        <v>228</v>
      </c>
      <c r="B478" s="65" t="s">
        <v>591</v>
      </c>
      <c r="C478" s="66">
        <v>2</v>
      </c>
      <c r="D478" s="65" t="s">
        <v>467</v>
      </c>
      <c r="E478" s="65" t="s">
        <v>590</v>
      </c>
      <c r="F478" s="65" t="s">
        <v>65</v>
      </c>
      <c r="G478" s="67">
        <v>59.36</v>
      </c>
      <c r="H478" s="65" t="s">
        <v>236</v>
      </c>
      <c r="I478" s="68">
        <v>2</v>
      </c>
      <c r="J478" s="69">
        <v>30</v>
      </c>
      <c r="K478" s="70">
        <v>33.5</v>
      </c>
      <c r="L478" s="149" t="s">
        <v>233</v>
      </c>
    </row>
    <row r="479" spans="1:12">
      <c r="A479" s="57" t="s">
        <v>228</v>
      </c>
      <c r="B479" s="65" t="s">
        <v>591</v>
      </c>
      <c r="C479" s="66">
        <v>3</v>
      </c>
      <c r="D479" s="65" t="s">
        <v>467</v>
      </c>
      <c r="E479" s="65" t="s">
        <v>590</v>
      </c>
      <c r="F479" s="65" t="s">
        <v>65</v>
      </c>
      <c r="G479" s="67">
        <v>59.36</v>
      </c>
      <c r="H479" s="65" t="s">
        <v>236</v>
      </c>
      <c r="I479" s="68">
        <v>2</v>
      </c>
      <c r="J479" s="69">
        <v>30</v>
      </c>
      <c r="K479" s="70">
        <v>33.5</v>
      </c>
      <c r="L479" s="149" t="s">
        <v>250</v>
      </c>
    </row>
    <row r="480" spans="1:12">
      <c r="A480" s="57" t="s">
        <v>228</v>
      </c>
      <c r="B480" s="65" t="s">
        <v>591</v>
      </c>
      <c r="C480" s="66">
        <v>1</v>
      </c>
      <c r="D480" s="65" t="s">
        <v>468</v>
      </c>
      <c r="E480" s="65" t="s">
        <v>589</v>
      </c>
      <c r="F480" s="65" t="s">
        <v>66</v>
      </c>
      <c r="G480" s="67">
        <v>59.16</v>
      </c>
      <c r="H480" s="65" t="s">
        <v>236</v>
      </c>
      <c r="I480" s="68">
        <v>2</v>
      </c>
      <c r="J480" s="69">
        <v>30</v>
      </c>
      <c r="K480" s="70">
        <v>33.5</v>
      </c>
      <c r="L480" s="105" t="s">
        <v>233</v>
      </c>
    </row>
    <row r="481" spans="1:12">
      <c r="A481" s="57" t="s">
        <v>228</v>
      </c>
      <c r="B481" s="65" t="s">
        <v>591</v>
      </c>
      <c r="C481" s="66">
        <v>2</v>
      </c>
      <c r="D481" s="65" t="s">
        <v>468</v>
      </c>
      <c r="E481" s="65" t="s">
        <v>589</v>
      </c>
      <c r="F481" s="65" t="s">
        <v>66</v>
      </c>
      <c r="G481" s="67">
        <v>59.38</v>
      </c>
      <c r="H481" s="65" t="s">
        <v>236</v>
      </c>
      <c r="I481" s="68">
        <v>2</v>
      </c>
      <c r="J481" s="69">
        <v>30</v>
      </c>
      <c r="K481" s="70">
        <v>33.5</v>
      </c>
      <c r="L481" s="72" t="s">
        <v>233</v>
      </c>
    </row>
    <row r="482" spans="1:12">
      <c r="A482" s="57" t="s">
        <v>228</v>
      </c>
      <c r="B482" s="65" t="s">
        <v>591</v>
      </c>
      <c r="C482" s="66">
        <v>3</v>
      </c>
      <c r="D482" s="65" t="s">
        <v>468</v>
      </c>
      <c r="E482" s="65" t="s">
        <v>589</v>
      </c>
      <c r="F482" s="65" t="s">
        <v>66</v>
      </c>
      <c r="G482" s="67">
        <v>59.71</v>
      </c>
      <c r="H482" s="65" t="s">
        <v>236</v>
      </c>
      <c r="I482" s="68">
        <v>2</v>
      </c>
      <c r="J482" s="69">
        <v>30</v>
      </c>
      <c r="K482" s="70">
        <v>33.5</v>
      </c>
      <c r="L482" s="67" t="s">
        <v>233</v>
      </c>
    </row>
    <row r="483" spans="1:12">
      <c r="A483" s="57" t="s">
        <v>228</v>
      </c>
      <c r="B483" s="65" t="s">
        <v>591</v>
      </c>
      <c r="C483" s="66">
        <v>1</v>
      </c>
      <c r="D483" s="65" t="s">
        <v>489</v>
      </c>
      <c r="E483" s="65" t="s">
        <v>589</v>
      </c>
      <c r="F483" s="65" t="s">
        <v>66</v>
      </c>
      <c r="G483" s="67">
        <v>59.71</v>
      </c>
      <c r="H483" s="65" t="s">
        <v>236</v>
      </c>
      <c r="I483" s="68">
        <v>2</v>
      </c>
      <c r="J483" s="69">
        <v>30</v>
      </c>
      <c r="K483" s="70">
        <v>33.5</v>
      </c>
      <c r="L483" s="73" t="s">
        <v>233</v>
      </c>
    </row>
    <row r="484" spans="1:12">
      <c r="A484" s="57" t="s">
        <v>228</v>
      </c>
      <c r="B484" s="65" t="s">
        <v>591</v>
      </c>
      <c r="C484" s="66">
        <v>2</v>
      </c>
      <c r="D484" s="65" t="s">
        <v>489</v>
      </c>
      <c r="E484" s="65" t="s">
        <v>589</v>
      </c>
      <c r="F484" s="65" t="s">
        <v>66</v>
      </c>
      <c r="G484" s="67">
        <v>59.38</v>
      </c>
      <c r="H484" s="65" t="s">
        <v>236</v>
      </c>
      <c r="I484" s="68">
        <v>2</v>
      </c>
      <c r="J484" s="69">
        <v>30</v>
      </c>
      <c r="K484" s="70">
        <v>33.5</v>
      </c>
      <c r="L484" s="73" t="s">
        <v>233</v>
      </c>
    </row>
    <row r="485" spans="1:12">
      <c r="A485" s="57" t="s">
        <v>228</v>
      </c>
      <c r="B485" s="65" t="s">
        <v>591</v>
      </c>
      <c r="C485" s="66">
        <v>3</v>
      </c>
      <c r="D485" s="65" t="s">
        <v>489</v>
      </c>
      <c r="E485" s="65" t="s">
        <v>589</v>
      </c>
      <c r="F485" s="65" t="s">
        <v>66</v>
      </c>
      <c r="G485" s="67">
        <v>59.38</v>
      </c>
      <c r="H485" s="65" t="s">
        <v>236</v>
      </c>
      <c r="I485" s="68">
        <v>2</v>
      </c>
      <c r="J485" s="69">
        <v>30</v>
      </c>
      <c r="K485" s="70">
        <v>33.5</v>
      </c>
      <c r="L485" s="73" t="s">
        <v>250</v>
      </c>
    </row>
    <row r="486" spans="1:12">
      <c r="A486" s="57" t="s">
        <v>228</v>
      </c>
      <c r="B486" s="65" t="s">
        <v>591</v>
      </c>
      <c r="C486" s="66">
        <v>1</v>
      </c>
      <c r="D486" s="65" t="s">
        <v>490</v>
      </c>
      <c r="E486" s="65" t="s">
        <v>590</v>
      </c>
      <c r="F486" s="65" t="s">
        <v>65</v>
      </c>
      <c r="G486" s="67">
        <v>59.36</v>
      </c>
      <c r="H486" s="65" t="s">
        <v>236</v>
      </c>
      <c r="I486" s="68">
        <v>2</v>
      </c>
      <c r="J486" s="69">
        <v>30</v>
      </c>
      <c r="K486" s="70">
        <v>33.5</v>
      </c>
      <c r="L486" s="73" t="s">
        <v>233</v>
      </c>
    </row>
    <row r="487" spans="1:12">
      <c r="A487" s="57" t="s">
        <v>228</v>
      </c>
      <c r="B487" s="65" t="s">
        <v>591</v>
      </c>
      <c r="C487" s="66">
        <v>2</v>
      </c>
      <c r="D487" s="65" t="s">
        <v>490</v>
      </c>
      <c r="E487" s="65" t="s">
        <v>590</v>
      </c>
      <c r="F487" s="65" t="s">
        <v>65</v>
      </c>
      <c r="G487" s="67">
        <v>59.36</v>
      </c>
      <c r="H487" s="65" t="s">
        <v>236</v>
      </c>
      <c r="I487" s="68">
        <v>2</v>
      </c>
      <c r="J487" s="69">
        <v>30</v>
      </c>
      <c r="K487" s="70">
        <v>33.5</v>
      </c>
      <c r="L487" s="73" t="s">
        <v>233</v>
      </c>
    </row>
    <row r="488" spans="1:12">
      <c r="A488" s="57" t="s">
        <v>228</v>
      </c>
      <c r="B488" s="65" t="s">
        <v>591</v>
      </c>
      <c r="C488" s="66">
        <v>3</v>
      </c>
      <c r="D488" s="65" t="s">
        <v>490</v>
      </c>
      <c r="E488" s="65" t="s">
        <v>590</v>
      </c>
      <c r="F488" s="65" t="s">
        <v>65</v>
      </c>
      <c r="G488" s="67">
        <v>59.36</v>
      </c>
      <c r="H488" s="65" t="s">
        <v>236</v>
      </c>
      <c r="I488" s="68">
        <v>2</v>
      </c>
      <c r="J488" s="69">
        <v>30</v>
      </c>
      <c r="K488" s="70">
        <v>33.5</v>
      </c>
      <c r="L488" s="73" t="s">
        <v>233</v>
      </c>
    </row>
    <row r="489" spans="1:12">
      <c r="A489" s="57" t="s">
        <v>228</v>
      </c>
      <c r="B489" s="65" t="s">
        <v>591</v>
      </c>
      <c r="C489" s="66">
        <v>1</v>
      </c>
      <c r="D489" s="65" t="s">
        <v>491</v>
      </c>
      <c r="E489" s="65" t="s">
        <v>590</v>
      </c>
      <c r="F489" s="65" t="s">
        <v>65</v>
      </c>
      <c r="G489" s="67">
        <v>59.36</v>
      </c>
      <c r="H489" s="65" t="s">
        <v>236</v>
      </c>
      <c r="I489" s="68">
        <v>2</v>
      </c>
      <c r="J489" s="69">
        <v>30</v>
      </c>
      <c r="K489" s="70">
        <v>33.5</v>
      </c>
      <c r="L489" s="73" t="s">
        <v>233</v>
      </c>
    </row>
    <row r="490" spans="1:12">
      <c r="A490" s="57" t="s">
        <v>228</v>
      </c>
      <c r="B490" s="65" t="s">
        <v>591</v>
      </c>
      <c r="C490" s="66">
        <v>2</v>
      </c>
      <c r="D490" s="65" t="s">
        <v>491</v>
      </c>
      <c r="E490" s="65" t="s">
        <v>590</v>
      </c>
      <c r="F490" s="65" t="s">
        <v>65</v>
      </c>
      <c r="G490" s="67">
        <v>59.36</v>
      </c>
      <c r="H490" s="65" t="s">
        <v>236</v>
      </c>
      <c r="I490" s="68">
        <v>2</v>
      </c>
      <c r="J490" s="69">
        <v>30</v>
      </c>
      <c r="K490" s="70">
        <v>33.5</v>
      </c>
      <c r="L490" s="73" t="s">
        <v>233</v>
      </c>
    </row>
    <row r="491" spans="1:12">
      <c r="A491" s="57" t="s">
        <v>228</v>
      </c>
      <c r="B491" s="65" t="s">
        <v>591</v>
      </c>
      <c r="C491" s="66">
        <v>3</v>
      </c>
      <c r="D491" s="65" t="s">
        <v>491</v>
      </c>
      <c r="E491" s="65" t="s">
        <v>590</v>
      </c>
      <c r="F491" s="65" t="s">
        <v>65</v>
      </c>
      <c r="G491" s="67">
        <v>59.36</v>
      </c>
      <c r="H491" s="65" t="s">
        <v>236</v>
      </c>
      <c r="I491" s="68">
        <v>2</v>
      </c>
      <c r="J491" s="69">
        <v>30</v>
      </c>
      <c r="K491" s="70">
        <v>33.5</v>
      </c>
      <c r="L491" s="67" t="s">
        <v>233</v>
      </c>
    </row>
    <row r="492" spans="1:12">
      <c r="A492" s="57" t="s">
        <v>228</v>
      </c>
      <c r="B492" s="65" t="s">
        <v>591</v>
      </c>
      <c r="C492" s="66">
        <v>1</v>
      </c>
      <c r="D492" s="65" t="s">
        <v>492</v>
      </c>
      <c r="E492" s="65" t="s">
        <v>589</v>
      </c>
      <c r="F492" s="65" t="s">
        <v>66</v>
      </c>
      <c r="G492" s="67">
        <v>59.16</v>
      </c>
      <c r="H492" s="65" t="s">
        <v>236</v>
      </c>
      <c r="I492" s="68">
        <v>2</v>
      </c>
      <c r="J492" s="69">
        <v>30</v>
      </c>
      <c r="K492" s="70">
        <v>33.5</v>
      </c>
      <c r="L492" s="67" t="s">
        <v>233</v>
      </c>
    </row>
    <row r="493" spans="1:12">
      <c r="A493" s="57" t="s">
        <v>228</v>
      </c>
      <c r="B493" s="65" t="s">
        <v>591</v>
      </c>
      <c r="C493" s="66">
        <v>2</v>
      </c>
      <c r="D493" s="65" t="s">
        <v>492</v>
      </c>
      <c r="E493" s="65" t="s">
        <v>589</v>
      </c>
      <c r="F493" s="65" t="s">
        <v>66</v>
      </c>
      <c r="G493" s="67">
        <v>59.38</v>
      </c>
      <c r="H493" s="65" t="s">
        <v>236</v>
      </c>
      <c r="I493" s="68">
        <v>2</v>
      </c>
      <c r="J493" s="69">
        <v>30</v>
      </c>
      <c r="K493" s="70">
        <v>33.5</v>
      </c>
      <c r="L493" s="67" t="s">
        <v>233</v>
      </c>
    </row>
    <row r="494" spans="1:12">
      <c r="A494" s="57" t="s">
        <v>228</v>
      </c>
      <c r="B494" s="65" t="s">
        <v>591</v>
      </c>
      <c r="C494" s="66">
        <v>3</v>
      </c>
      <c r="D494" s="65" t="s">
        <v>492</v>
      </c>
      <c r="E494" s="65" t="s">
        <v>589</v>
      </c>
      <c r="F494" s="65" t="s">
        <v>66</v>
      </c>
      <c r="G494" s="67">
        <v>59.71</v>
      </c>
      <c r="H494" s="65" t="s">
        <v>236</v>
      </c>
      <c r="I494" s="68">
        <v>2</v>
      </c>
      <c r="J494" s="69">
        <v>30</v>
      </c>
      <c r="K494" s="70">
        <v>33.5</v>
      </c>
      <c r="L494" s="67" t="s">
        <v>250</v>
      </c>
    </row>
    <row r="495" spans="1:12">
      <c r="A495" s="57" t="s">
        <v>228</v>
      </c>
      <c r="B495" s="65" t="s">
        <v>591</v>
      </c>
      <c r="C495" s="66">
        <v>1</v>
      </c>
      <c r="D495" s="65" t="s">
        <v>513</v>
      </c>
      <c r="E495" s="65" t="s">
        <v>589</v>
      </c>
      <c r="F495" s="65" t="s">
        <v>66</v>
      </c>
      <c r="G495" s="67">
        <v>59.71</v>
      </c>
      <c r="H495" s="65" t="s">
        <v>236</v>
      </c>
      <c r="I495" s="68">
        <v>2</v>
      </c>
      <c r="J495" s="69">
        <v>30</v>
      </c>
      <c r="K495" s="70">
        <v>33.5</v>
      </c>
      <c r="L495" s="57" t="s">
        <v>233</v>
      </c>
    </row>
    <row r="496" spans="1:12">
      <c r="A496" s="57" t="s">
        <v>228</v>
      </c>
      <c r="B496" s="65" t="s">
        <v>591</v>
      </c>
      <c r="C496" s="66">
        <v>2</v>
      </c>
      <c r="D496" s="65" t="s">
        <v>513</v>
      </c>
      <c r="E496" s="65" t="s">
        <v>589</v>
      </c>
      <c r="F496" s="65" t="s">
        <v>66</v>
      </c>
      <c r="G496" s="67">
        <v>59.38</v>
      </c>
      <c r="H496" s="65" t="s">
        <v>236</v>
      </c>
      <c r="I496" s="68">
        <v>2</v>
      </c>
      <c r="J496" s="69">
        <v>30</v>
      </c>
      <c r="K496" s="70">
        <v>33.5</v>
      </c>
      <c r="L496" s="67" t="s">
        <v>233</v>
      </c>
    </row>
    <row r="497" spans="1:12">
      <c r="A497" s="57" t="s">
        <v>228</v>
      </c>
      <c r="B497" s="65" t="s">
        <v>591</v>
      </c>
      <c r="C497" s="66">
        <v>3</v>
      </c>
      <c r="D497" s="65" t="s">
        <v>513</v>
      </c>
      <c r="E497" s="65" t="s">
        <v>589</v>
      </c>
      <c r="F497" s="65" t="s">
        <v>66</v>
      </c>
      <c r="G497" s="67">
        <v>59.38</v>
      </c>
      <c r="H497" s="65" t="s">
        <v>236</v>
      </c>
      <c r="I497" s="68">
        <v>2</v>
      </c>
      <c r="J497" s="69">
        <v>32</v>
      </c>
      <c r="K497" s="70">
        <v>33.5</v>
      </c>
      <c r="L497" s="67" t="s">
        <v>233</v>
      </c>
    </row>
    <row r="498" spans="1:12">
      <c r="A498" s="57" t="s">
        <v>228</v>
      </c>
      <c r="B498" s="65" t="s">
        <v>591</v>
      </c>
      <c r="C498" s="66">
        <v>1</v>
      </c>
      <c r="D498" s="65" t="s">
        <v>514</v>
      </c>
      <c r="E498" s="65" t="s">
        <v>590</v>
      </c>
      <c r="F498" s="65" t="s">
        <v>65</v>
      </c>
      <c r="G498" s="67">
        <v>59.36</v>
      </c>
      <c r="H498" s="79" t="s">
        <v>236</v>
      </c>
      <c r="I498" s="81">
        <v>2</v>
      </c>
      <c r="J498" s="82">
        <v>30</v>
      </c>
      <c r="K498" s="83">
        <v>33.5</v>
      </c>
      <c r="L498" s="80" t="s">
        <v>233</v>
      </c>
    </row>
    <row r="499" spans="1:12">
      <c r="A499" s="57" t="s">
        <v>228</v>
      </c>
      <c r="B499" s="65" t="s">
        <v>591</v>
      </c>
      <c r="C499" s="66">
        <v>2</v>
      </c>
      <c r="D499" s="65" t="s">
        <v>514</v>
      </c>
      <c r="E499" s="65" t="s">
        <v>590</v>
      </c>
      <c r="F499" s="65" t="s">
        <v>65</v>
      </c>
      <c r="G499" s="73">
        <v>59.36</v>
      </c>
      <c r="H499" s="97" t="s">
        <v>236</v>
      </c>
      <c r="I499" s="98">
        <v>2</v>
      </c>
      <c r="J499" s="69">
        <v>30</v>
      </c>
      <c r="K499" s="99">
        <v>33.5</v>
      </c>
      <c r="L499" s="77" t="s">
        <v>233</v>
      </c>
    </row>
    <row r="500" spans="1:12">
      <c r="A500" s="57" t="s">
        <v>228</v>
      </c>
      <c r="B500" s="58" t="s">
        <v>591</v>
      </c>
      <c r="C500" s="59">
        <v>3</v>
      </c>
      <c r="D500" s="58" t="s">
        <v>514</v>
      </c>
      <c r="E500" s="58" t="s">
        <v>590</v>
      </c>
      <c r="F500" s="58" t="s">
        <v>65</v>
      </c>
      <c r="G500" s="72">
        <v>59.36</v>
      </c>
      <c r="H500" s="86" t="s">
        <v>236</v>
      </c>
      <c r="I500" s="87">
        <v>2</v>
      </c>
      <c r="J500" s="62">
        <v>30</v>
      </c>
      <c r="K500" s="88">
        <v>33.5</v>
      </c>
      <c r="L500" s="76" t="s">
        <v>233</v>
      </c>
    </row>
    <row r="501" spans="1:12">
      <c r="A501" s="57" t="s">
        <v>228</v>
      </c>
      <c r="B501" s="65" t="s">
        <v>591</v>
      </c>
      <c r="C501" s="66">
        <v>1</v>
      </c>
      <c r="D501" s="65" t="s">
        <v>515</v>
      </c>
      <c r="E501" s="65" t="s">
        <v>590</v>
      </c>
      <c r="F501" s="65" t="s">
        <v>65</v>
      </c>
      <c r="G501" s="73">
        <v>59.36</v>
      </c>
      <c r="H501" s="97" t="s">
        <v>236</v>
      </c>
      <c r="I501" s="98">
        <v>2</v>
      </c>
      <c r="J501" s="69">
        <v>30</v>
      </c>
      <c r="K501" s="99">
        <v>33.5</v>
      </c>
      <c r="L501" s="77" t="s">
        <v>233</v>
      </c>
    </row>
    <row r="502" spans="1:12">
      <c r="A502" s="57" t="s">
        <v>228</v>
      </c>
      <c r="B502" s="65" t="s">
        <v>591</v>
      </c>
      <c r="C502" s="66">
        <v>2</v>
      </c>
      <c r="D502" s="65" t="s">
        <v>515</v>
      </c>
      <c r="E502" s="65" t="s">
        <v>590</v>
      </c>
      <c r="F502" s="65" t="s">
        <v>65</v>
      </c>
      <c r="G502" s="73">
        <v>59.36</v>
      </c>
      <c r="H502" s="97" t="s">
        <v>236</v>
      </c>
      <c r="I502" s="98">
        <v>2</v>
      </c>
      <c r="J502" s="69">
        <v>30</v>
      </c>
      <c r="K502" s="99">
        <v>33.5</v>
      </c>
      <c r="L502" s="77" t="s">
        <v>233</v>
      </c>
    </row>
    <row r="503" spans="1:12">
      <c r="A503" s="57" t="s">
        <v>228</v>
      </c>
      <c r="B503" s="65" t="s">
        <v>591</v>
      </c>
      <c r="C503" s="66">
        <v>3</v>
      </c>
      <c r="D503" s="65" t="s">
        <v>515</v>
      </c>
      <c r="E503" s="65" t="s">
        <v>590</v>
      </c>
      <c r="F503" s="65" t="s">
        <v>65</v>
      </c>
      <c r="G503" s="73">
        <v>59.36</v>
      </c>
      <c r="H503" s="97" t="s">
        <v>236</v>
      </c>
      <c r="I503" s="98">
        <v>2</v>
      </c>
      <c r="J503" s="69">
        <v>30</v>
      </c>
      <c r="K503" s="99">
        <v>33.5</v>
      </c>
      <c r="L503" s="77" t="s">
        <v>233</v>
      </c>
    </row>
    <row r="504" spans="1:12">
      <c r="A504" s="57" t="s">
        <v>228</v>
      </c>
      <c r="B504" s="65" t="s">
        <v>591</v>
      </c>
      <c r="C504" s="66">
        <v>1</v>
      </c>
      <c r="D504" s="65" t="s">
        <v>516</v>
      </c>
      <c r="E504" s="65" t="s">
        <v>589</v>
      </c>
      <c r="F504" s="65" t="s">
        <v>66</v>
      </c>
      <c r="G504" s="73">
        <v>59.16</v>
      </c>
      <c r="H504" s="97" t="s">
        <v>236</v>
      </c>
      <c r="I504" s="98">
        <v>2</v>
      </c>
      <c r="J504" s="69">
        <v>30</v>
      </c>
      <c r="K504" s="99">
        <v>33.5</v>
      </c>
      <c r="L504" s="77" t="s">
        <v>233</v>
      </c>
    </row>
    <row r="505" spans="1:12">
      <c r="A505" s="57" t="s">
        <v>228</v>
      </c>
      <c r="B505" s="58" t="s">
        <v>591</v>
      </c>
      <c r="C505" s="59">
        <v>2</v>
      </c>
      <c r="D505" s="58" t="s">
        <v>516</v>
      </c>
      <c r="E505" s="58" t="s">
        <v>589</v>
      </c>
      <c r="F505" s="58" t="s">
        <v>66</v>
      </c>
      <c r="G505" s="57">
        <v>59.38</v>
      </c>
      <c r="H505" s="164" t="s">
        <v>236</v>
      </c>
      <c r="I505" s="165">
        <v>2</v>
      </c>
      <c r="J505" s="115">
        <v>30</v>
      </c>
      <c r="K505" s="107">
        <v>33.5</v>
      </c>
      <c r="L505" s="108" t="s">
        <v>233</v>
      </c>
    </row>
    <row r="506" spans="1:12">
      <c r="A506" s="57" t="s">
        <v>228</v>
      </c>
      <c r="B506" s="65" t="s">
        <v>591</v>
      </c>
      <c r="C506" s="66">
        <v>3</v>
      </c>
      <c r="D506" s="65" t="s">
        <v>516</v>
      </c>
      <c r="E506" s="65" t="s">
        <v>589</v>
      </c>
      <c r="F506" s="65" t="s">
        <v>66</v>
      </c>
      <c r="G506" s="67">
        <v>59.71</v>
      </c>
      <c r="H506" s="65" t="s">
        <v>236</v>
      </c>
      <c r="I506" s="68">
        <v>2</v>
      </c>
      <c r="J506" s="69">
        <v>30</v>
      </c>
      <c r="K506" s="70">
        <v>33.5</v>
      </c>
      <c r="L506" s="67" t="s">
        <v>233</v>
      </c>
    </row>
    <row r="507" spans="1:12">
      <c r="A507" s="57" t="s">
        <v>228</v>
      </c>
      <c r="B507" s="65" t="s">
        <v>591</v>
      </c>
      <c r="C507" s="66">
        <v>1</v>
      </c>
      <c r="D507" s="65" t="s">
        <v>535</v>
      </c>
      <c r="E507" s="65" t="s">
        <v>589</v>
      </c>
      <c r="F507" s="65" t="s">
        <v>66</v>
      </c>
      <c r="G507" s="67">
        <v>59.71</v>
      </c>
      <c r="H507" s="65" t="s">
        <v>236</v>
      </c>
      <c r="I507" s="68">
        <v>2</v>
      </c>
      <c r="J507" s="69">
        <v>30</v>
      </c>
      <c r="K507" s="70">
        <v>33.5</v>
      </c>
      <c r="L507" s="67" t="s">
        <v>233</v>
      </c>
    </row>
    <row r="508" spans="1:12">
      <c r="A508" s="57" t="s">
        <v>228</v>
      </c>
      <c r="B508" s="65" t="s">
        <v>591</v>
      </c>
      <c r="C508" s="66">
        <v>2</v>
      </c>
      <c r="D508" s="65" t="s">
        <v>535</v>
      </c>
      <c r="E508" s="65" t="s">
        <v>589</v>
      </c>
      <c r="F508" s="65" t="s">
        <v>66</v>
      </c>
      <c r="G508" s="67">
        <v>59.38</v>
      </c>
      <c r="H508" s="65" t="s">
        <v>236</v>
      </c>
      <c r="I508" s="68">
        <v>2</v>
      </c>
      <c r="J508" s="69">
        <v>30</v>
      </c>
      <c r="K508" s="70">
        <v>33.5</v>
      </c>
      <c r="L508" s="67" t="s">
        <v>233</v>
      </c>
    </row>
    <row r="509" spans="1:12">
      <c r="A509" s="57" t="s">
        <v>228</v>
      </c>
      <c r="B509" s="65" t="s">
        <v>591</v>
      </c>
      <c r="C509" s="66">
        <v>3</v>
      </c>
      <c r="D509" s="65" t="s">
        <v>535</v>
      </c>
      <c r="E509" s="65" t="s">
        <v>589</v>
      </c>
      <c r="F509" s="65" t="s">
        <v>66</v>
      </c>
      <c r="G509" s="67">
        <v>59.38</v>
      </c>
      <c r="H509" s="65" t="s">
        <v>236</v>
      </c>
      <c r="I509" s="68">
        <v>2</v>
      </c>
      <c r="J509" s="69">
        <v>30</v>
      </c>
      <c r="K509" s="70">
        <v>33.5</v>
      </c>
      <c r="L509" s="67" t="s">
        <v>233</v>
      </c>
    </row>
    <row r="510" spans="1:12">
      <c r="A510" s="57" t="s">
        <v>228</v>
      </c>
      <c r="B510" s="65" t="s">
        <v>591</v>
      </c>
      <c r="C510" s="66">
        <v>1</v>
      </c>
      <c r="D510" s="65" t="s">
        <v>536</v>
      </c>
      <c r="E510" s="65" t="s">
        <v>590</v>
      </c>
      <c r="F510" s="65" t="s">
        <v>65</v>
      </c>
      <c r="G510" s="67">
        <v>59.36</v>
      </c>
      <c r="H510" s="65" t="s">
        <v>236</v>
      </c>
      <c r="I510" s="68">
        <v>2</v>
      </c>
      <c r="J510" s="69">
        <v>30</v>
      </c>
      <c r="K510" s="70">
        <v>33.5</v>
      </c>
      <c r="L510" s="67" t="s">
        <v>233</v>
      </c>
    </row>
    <row r="511" spans="1:12">
      <c r="A511" s="57" t="s">
        <v>228</v>
      </c>
      <c r="B511" s="65" t="s">
        <v>591</v>
      </c>
      <c r="C511" s="66">
        <v>2</v>
      </c>
      <c r="D511" s="65" t="s">
        <v>536</v>
      </c>
      <c r="E511" s="65" t="s">
        <v>590</v>
      </c>
      <c r="F511" s="65" t="s">
        <v>65</v>
      </c>
      <c r="G511" s="67">
        <v>59.36</v>
      </c>
      <c r="H511" s="65" t="s">
        <v>236</v>
      </c>
      <c r="I511" s="68">
        <v>2</v>
      </c>
      <c r="J511" s="69">
        <v>30</v>
      </c>
      <c r="K511" s="70">
        <v>33.5</v>
      </c>
      <c r="L511" s="67" t="s">
        <v>233</v>
      </c>
    </row>
    <row r="512" spans="1:12">
      <c r="A512" s="57" t="s">
        <v>228</v>
      </c>
      <c r="B512" s="65" t="s">
        <v>591</v>
      </c>
      <c r="C512" s="66">
        <v>3</v>
      </c>
      <c r="D512" s="65" t="s">
        <v>536</v>
      </c>
      <c r="E512" s="65" t="s">
        <v>590</v>
      </c>
      <c r="F512" s="65" t="s">
        <v>65</v>
      </c>
      <c r="G512" s="67">
        <v>59.36</v>
      </c>
      <c r="H512" s="65" t="s">
        <v>236</v>
      </c>
      <c r="I512" s="68">
        <v>2</v>
      </c>
      <c r="J512" s="69">
        <v>30</v>
      </c>
      <c r="K512" s="70">
        <v>33.5</v>
      </c>
      <c r="L512" s="67" t="s">
        <v>233</v>
      </c>
    </row>
    <row r="513" spans="1:12">
      <c r="A513" s="57" t="s">
        <v>228</v>
      </c>
      <c r="B513" s="65" t="s">
        <v>591</v>
      </c>
      <c r="C513" s="66">
        <v>1</v>
      </c>
      <c r="D513" s="65" t="s">
        <v>537</v>
      </c>
      <c r="E513" s="65" t="s">
        <v>590</v>
      </c>
      <c r="F513" s="65" t="s">
        <v>65</v>
      </c>
      <c r="G513" s="67">
        <v>59.36</v>
      </c>
      <c r="H513" s="65" t="s">
        <v>236</v>
      </c>
      <c r="I513" s="68">
        <v>2</v>
      </c>
      <c r="J513" s="69">
        <v>30</v>
      </c>
      <c r="K513" s="70">
        <v>33.5</v>
      </c>
      <c r="L513" s="67" t="s">
        <v>233</v>
      </c>
    </row>
    <row r="514" spans="1:12">
      <c r="A514" s="57" t="s">
        <v>228</v>
      </c>
      <c r="B514" s="65" t="s">
        <v>591</v>
      </c>
      <c r="C514" s="66">
        <v>2</v>
      </c>
      <c r="D514" s="65" t="s">
        <v>537</v>
      </c>
      <c r="E514" s="65" t="s">
        <v>590</v>
      </c>
      <c r="F514" s="65" t="s">
        <v>65</v>
      </c>
      <c r="G514" s="67">
        <v>59.36</v>
      </c>
      <c r="H514" s="65" t="s">
        <v>236</v>
      </c>
      <c r="I514" s="68">
        <v>2</v>
      </c>
      <c r="J514" s="69">
        <v>30</v>
      </c>
      <c r="K514" s="70">
        <v>33.5</v>
      </c>
      <c r="L514" s="67" t="s">
        <v>233</v>
      </c>
    </row>
    <row r="515" spans="1:12">
      <c r="A515" s="57" t="s">
        <v>228</v>
      </c>
      <c r="B515" s="65" t="s">
        <v>591</v>
      </c>
      <c r="C515" s="66">
        <v>3</v>
      </c>
      <c r="D515" s="65" t="s">
        <v>537</v>
      </c>
      <c r="E515" s="65" t="s">
        <v>590</v>
      </c>
      <c r="F515" s="65" t="s">
        <v>65</v>
      </c>
      <c r="G515" s="67">
        <v>59.36</v>
      </c>
      <c r="H515" s="65" t="s">
        <v>236</v>
      </c>
      <c r="I515" s="68">
        <v>2</v>
      </c>
      <c r="J515" s="69">
        <v>30</v>
      </c>
      <c r="K515" s="70">
        <v>33.5</v>
      </c>
      <c r="L515" s="67" t="s">
        <v>233</v>
      </c>
    </row>
    <row r="516" spans="1:12">
      <c r="A516" s="57" t="s">
        <v>228</v>
      </c>
      <c r="B516" s="65" t="s">
        <v>591</v>
      </c>
      <c r="C516" s="66">
        <v>1</v>
      </c>
      <c r="D516" s="65" t="s">
        <v>538</v>
      </c>
      <c r="E516" s="65" t="s">
        <v>589</v>
      </c>
      <c r="F516" s="65" t="s">
        <v>66</v>
      </c>
      <c r="G516" s="67">
        <v>59.16</v>
      </c>
      <c r="H516" s="65" t="s">
        <v>236</v>
      </c>
      <c r="I516" s="68">
        <v>2</v>
      </c>
      <c r="J516" s="69">
        <v>30</v>
      </c>
      <c r="K516" s="70">
        <v>33.5</v>
      </c>
      <c r="L516" s="67" t="s">
        <v>233</v>
      </c>
    </row>
    <row r="517" spans="1:12">
      <c r="A517" s="57" t="s">
        <v>228</v>
      </c>
      <c r="B517" s="65" t="s">
        <v>591</v>
      </c>
      <c r="C517" s="66">
        <v>2</v>
      </c>
      <c r="D517" s="65" t="s">
        <v>538</v>
      </c>
      <c r="E517" s="65" t="s">
        <v>589</v>
      </c>
      <c r="F517" s="65" t="s">
        <v>66</v>
      </c>
      <c r="G517" s="67">
        <v>59.38</v>
      </c>
      <c r="H517" s="65" t="s">
        <v>236</v>
      </c>
      <c r="I517" s="68">
        <v>2</v>
      </c>
      <c r="J517" s="69">
        <v>30</v>
      </c>
      <c r="K517" s="70">
        <v>33.5</v>
      </c>
      <c r="L517" s="67" t="s">
        <v>233</v>
      </c>
    </row>
    <row r="518" spans="1:12">
      <c r="A518" s="57" t="s">
        <v>228</v>
      </c>
      <c r="B518" s="65" t="s">
        <v>591</v>
      </c>
      <c r="C518" s="66">
        <v>3</v>
      </c>
      <c r="D518" s="65" t="s">
        <v>538</v>
      </c>
      <c r="E518" s="65" t="s">
        <v>589</v>
      </c>
      <c r="F518" s="65" t="s">
        <v>66</v>
      </c>
      <c r="G518" s="67">
        <v>59.71</v>
      </c>
      <c r="H518" s="65" t="s">
        <v>236</v>
      </c>
      <c r="I518" s="68">
        <v>2</v>
      </c>
      <c r="J518" s="69">
        <v>30</v>
      </c>
      <c r="K518" s="70">
        <v>33.5</v>
      </c>
      <c r="L518" s="67" t="s">
        <v>233</v>
      </c>
    </row>
    <row r="519" spans="1:12">
      <c r="A519" s="57" t="s">
        <v>228</v>
      </c>
      <c r="B519" s="65" t="s">
        <v>591</v>
      </c>
      <c r="C519" s="66">
        <v>1</v>
      </c>
      <c r="D519" s="65" t="s">
        <v>553</v>
      </c>
      <c r="E519" s="65" t="s">
        <v>589</v>
      </c>
      <c r="F519" s="65" t="s">
        <v>66</v>
      </c>
      <c r="G519" s="67">
        <v>59.71</v>
      </c>
      <c r="H519" s="65" t="s">
        <v>236</v>
      </c>
      <c r="I519" s="68">
        <v>2</v>
      </c>
      <c r="J519" s="69">
        <v>30</v>
      </c>
      <c r="K519" s="70">
        <v>33.5</v>
      </c>
      <c r="L519" s="67" t="s">
        <v>233</v>
      </c>
    </row>
    <row r="520" spans="1:12">
      <c r="A520" s="57" t="s">
        <v>228</v>
      </c>
      <c r="B520" s="65" t="s">
        <v>591</v>
      </c>
      <c r="C520" s="66">
        <v>2</v>
      </c>
      <c r="D520" s="65" t="s">
        <v>553</v>
      </c>
      <c r="E520" s="65" t="s">
        <v>589</v>
      </c>
      <c r="F520" s="65" t="s">
        <v>66</v>
      </c>
      <c r="G520" s="67">
        <v>59.38</v>
      </c>
      <c r="H520" s="65" t="s">
        <v>236</v>
      </c>
      <c r="I520" s="68">
        <v>2</v>
      </c>
      <c r="J520" s="69">
        <v>30</v>
      </c>
      <c r="K520" s="70">
        <v>33.5</v>
      </c>
      <c r="L520" s="67" t="s">
        <v>233</v>
      </c>
    </row>
    <row r="521" spans="1:12">
      <c r="A521" s="57" t="s">
        <v>228</v>
      </c>
      <c r="B521" s="58" t="s">
        <v>591</v>
      </c>
      <c r="C521" s="59">
        <v>3</v>
      </c>
      <c r="D521" s="58" t="s">
        <v>553</v>
      </c>
      <c r="E521" s="58" t="s">
        <v>589</v>
      </c>
      <c r="F521" s="58" t="s">
        <v>66</v>
      </c>
      <c r="G521" s="57">
        <v>59.38</v>
      </c>
      <c r="H521" s="58" t="s">
        <v>236</v>
      </c>
      <c r="I521" s="61">
        <v>2</v>
      </c>
      <c r="J521" s="62">
        <v>30</v>
      </c>
      <c r="K521" s="63">
        <v>33.5</v>
      </c>
      <c r="L521" s="57" t="s">
        <v>233</v>
      </c>
    </row>
    <row r="522" spans="1:12">
      <c r="A522" s="57" t="s">
        <v>228</v>
      </c>
      <c r="B522" s="58" t="s">
        <v>591</v>
      </c>
      <c r="C522" s="59">
        <v>1</v>
      </c>
      <c r="D522" s="58" t="s">
        <v>554</v>
      </c>
      <c r="E522" s="58" t="s">
        <v>590</v>
      </c>
      <c r="F522" s="58" t="s">
        <v>65</v>
      </c>
      <c r="G522" s="57">
        <v>59.36</v>
      </c>
      <c r="H522" s="58" t="s">
        <v>236</v>
      </c>
      <c r="I522" s="61">
        <v>2</v>
      </c>
      <c r="J522" s="62">
        <v>30</v>
      </c>
      <c r="K522" s="63">
        <v>33.5</v>
      </c>
      <c r="L522" s="72" t="s">
        <v>233</v>
      </c>
    </row>
    <row r="523" spans="1:12">
      <c r="A523" s="57" t="s">
        <v>228</v>
      </c>
      <c r="B523" s="58" t="s">
        <v>591</v>
      </c>
      <c r="C523" s="59">
        <v>2</v>
      </c>
      <c r="D523" s="58" t="s">
        <v>554</v>
      </c>
      <c r="E523" s="58" t="s">
        <v>590</v>
      </c>
      <c r="F523" s="58" t="s">
        <v>65</v>
      </c>
      <c r="G523" s="57">
        <v>59.36</v>
      </c>
      <c r="H523" s="58" t="s">
        <v>236</v>
      </c>
      <c r="I523" s="61">
        <v>2</v>
      </c>
      <c r="J523" s="62">
        <v>30</v>
      </c>
      <c r="K523" s="63">
        <v>33.5</v>
      </c>
      <c r="L523" s="72" t="s">
        <v>233</v>
      </c>
    </row>
    <row r="524" spans="1:12">
      <c r="A524" s="57" t="s">
        <v>228</v>
      </c>
      <c r="B524" s="58" t="s">
        <v>591</v>
      </c>
      <c r="C524" s="59">
        <v>3</v>
      </c>
      <c r="D524" s="58" t="s">
        <v>554</v>
      </c>
      <c r="E524" s="58" t="s">
        <v>590</v>
      </c>
      <c r="F524" s="58" t="s">
        <v>65</v>
      </c>
      <c r="G524" s="57">
        <v>59.36</v>
      </c>
      <c r="H524" s="58" t="s">
        <v>236</v>
      </c>
      <c r="I524" s="61">
        <v>2</v>
      </c>
      <c r="J524" s="62">
        <v>30</v>
      </c>
      <c r="K524" s="63">
        <v>33.5</v>
      </c>
      <c r="L524" s="72" t="s">
        <v>250</v>
      </c>
    </row>
    <row r="525" spans="1:12">
      <c r="A525" s="57" t="s">
        <v>228</v>
      </c>
      <c r="B525" s="58" t="s">
        <v>591</v>
      </c>
      <c r="C525" s="59">
        <v>1</v>
      </c>
      <c r="D525" s="58" t="s">
        <v>555</v>
      </c>
      <c r="E525" s="58" t="s">
        <v>590</v>
      </c>
      <c r="F525" s="58" t="s">
        <v>65</v>
      </c>
      <c r="G525" s="57">
        <v>59.36</v>
      </c>
      <c r="H525" s="58" t="s">
        <v>236</v>
      </c>
      <c r="I525" s="61">
        <v>2</v>
      </c>
      <c r="J525" s="62">
        <v>30</v>
      </c>
      <c r="K525" s="63">
        <v>33.5</v>
      </c>
      <c r="L525" s="72" t="s">
        <v>233</v>
      </c>
    </row>
    <row r="526" spans="1:12">
      <c r="A526" s="57" t="s">
        <v>228</v>
      </c>
      <c r="B526" s="58" t="s">
        <v>591</v>
      </c>
      <c r="C526" s="59">
        <v>2</v>
      </c>
      <c r="D526" s="58" t="s">
        <v>555</v>
      </c>
      <c r="E526" s="58" t="s">
        <v>590</v>
      </c>
      <c r="F526" s="58" t="s">
        <v>65</v>
      </c>
      <c r="G526" s="57">
        <v>59.36</v>
      </c>
      <c r="H526" s="58" t="s">
        <v>236</v>
      </c>
      <c r="I526" s="61">
        <v>2</v>
      </c>
      <c r="J526" s="62">
        <v>30</v>
      </c>
      <c r="K526" s="63">
        <v>33.5</v>
      </c>
      <c r="L526" s="72" t="s">
        <v>233</v>
      </c>
    </row>
    <row r="527" spans="1:12">
      <c r="A527" s="57" t="s">
        <v>228</v>
      </c>
      <c r="B527" s="58" t="s">
        <v>591</v>
      </c>
      <c r="C527" s="59">
        <v>3</v>
      </c>
      <c r="D527" s="58" t="s">
        <v>555</v>
      </c>
      <c r="E527" s="58" t="s">
        <v>590</v>
      </c>
      <c r="F527" s="58" t="s">
        <v>65</v>
      </c>
      <c r="G527" s="57">
        <v>59.36</v>
      </c>
      <c r="H527" s="58" t="s">
        <v>236</v>
      </c>
      <c r="I527" s="61">
        <v>2</v>
      </c>
      <c r="J527" s="62">
        <v>30</v>
      </c>
      <c r="K527" s="63">
        <v>33.5</v>
      </c>
      <c r="L527" s="72" t="s">
        <v>233</v>
      </c>
    </row>
    <row r="528" spans="1:12">
      <c r="A528" s="57" t="s">
        <v>228</v>
      </c>
      <c r="B528" s="58" t="s">
        <v>591</v>
      </c>
      <c r="C528" s="59">
        <v>1</v>
      </c>
      <c r="D528" s="58" t="s">
        <v>556</v>
      </c>
      <c r="E528" s="58" t="s">
        <v>589</v>
      </c>
      <c r="F528" s="58" t="s">
        <v>66</v>
      </c>
      <c r="G528" s="57">
        <v>59.16</v>
      </c>
      <c r="H528" s="58" t="s">
        <v>236</v>
      </c>
      <c r="I528" s="61">
        <v>2</v>
      </c>
      <c r="J528" s="62">
        <v>30</v>
      </c>
      <c r="K528" s="63">
        <v>33.5</v>
      </c>
      <c r="L528" s="72" t="s">
        <v>233</v>
      </c>
    </row>
    <row r="529" spans="1:12">
      <c r="A529" s="57" t="s">
        <v>228</v>
      </c>
      <c r="B529" s="58" t="s">
        <v>591</v>
      </c>
      <c r="C529" s="59">
        <v>2</v>
      </c>
      <c r="D529" s="58" t="s">
        <v>556</v>
      </c>
      <c r="E529" s="58" t="s">
        <v>589</v>
      </c>
      <c r="F529" s="58" t="s">
        <v>66</v>
      </c>
      <c r="G529" s="57">
        <v>59.38</v>
      </c>
      <c r="H529" s="58" t="s">
        <v>236</v>
      </c>
      <c r="I529" s="61">
        <v>2</v>
      </c>
      <c r="J529" s="62">
        <v>30</v>
      </c>
      <c r="K529" s="63">
        <v>33.5</v>
      </c>
      <c r="L529" s="72" t="s">
        <v>233</v>
      </c>
    </row>
    <row r="530" spans="1:12">
      <c r="A530" s="57" t="s">
        <v>228</v>
      </c>
      <c r="B530" s="58" t="s">
        <v>591</v>
      </c>
      <c r="C530" s="59">
        <v>3</v>
      </c>
      <c r="D530" s="58" t="s">
        <v>556</v>
      </c>
      <c r="E530" s="58" t="s">
        <v>589</v>
      </c>
      <c r="F530" s="58" t="s">
        <v>66</v>
      </c>
      <c r="G530" s="57">
        <v>59.71</v>
      </c>
      <c r="H530" s="58" t="s">
        <v>236</v>
      </c>
      <c r="I530" s="61">
        <v>2</v>
      </c>
      <c r="J530" s="62">
        <v>30</v>
      </c>
      <c r="K530" s="63">
        <v>33.5</v>
      </c>
      <c r="L530" s="72" t="s">
        <v>233</v>
      </c>
    </row>
    <row r="531" spans="1:12">
      <c r="A531" s="57" t="s">
        <v>228</v>
      </c>
      <c r="B531" s="58" t="s">
        <v>591</v>
      </c>
      <c r="C531" s="166">
        <v>1</v>
      </c>
      <c r="D531" s="138" t="s">
        <v>571</v>
      </c>
      <c r="E531" s="138" t="s">
        <v>589</v>
      </c>
      <c r="F531" s="138" t="s">
        <v>66</v>
      </c>
      <c r="G531" s="135">
        <v>59.71</v>
      </c>
      <c r="H531" s="138" t="s">
        <v>236</v>
      </c>
      <c r="I531" s="139">
        <v>2</v>
      </c>
      <c r="J531" s="133">
        <v>30</v>
      </c>
      <c r="K531" s="134">
        <v>33.5</v>
      </c>
      <c r="L531" s="106" t="s">
        <v>233</v>
      </c>
    </row>
    <row r="532" spans="1:12">
      <c r="A532" s="57" t="s">
        <v>228</v>
      </c>
      <c r="B532" s="120" t="s">
        <v>591</v>
      </c>
      <c r="C532" s="118">
        <v>2</v>
      </c>
      <c r="D532" s="86" t="s">
        <v>571</v>
      </c>
      <c r="E532" s="86" t="s">
        <v>589</v>
      </c>
      <c r="F532" s="86" t="s">
        <v>66</v>
      </c>
      <c r="G532" s="76">
        <v>59.38</v>
      </c>
      <c r="H532" s="86" t="s">
        <v>236</v>
      </c>
      <c r="I532" s="87">
        <v>2</v>
      </c>
      <c r="J532" s="62">
        <v>30</v>
      </c>
      <c r="K532" s="88">
        <v>33.5</v>
      </c>
      <c r="L532" s="76" t="s">
        <v>233</v>
      </c>
    </row>
    <row r="533" spans="1:12">
      <c r="A533" s="57" t="s">
        <v>228</v>
      </c>
      <c r="B533" s="123" t="s">
        <v>591</v>
      </c>
      <c r="C533" s="147">
        <v>3</v>
      </c>
      <c r="D533" s="97" t="s">
        <v>571</v>
      </c>
      <c r="E533" s="97" t="s">
        <v>589</v>
      </c>
      <c r="F533" s="97" t="s">
        <v>66</v>
      </c>
      <c r="G533" s="77">
        <v>59.38</v>
      </c>
      <c r="H533" s="97" t="s">
        <v>236</v>
      </c>
      <c r="I533" s="98">
        <v>2</v>
      </c>
      <c r="J533" s="69">
        <v>30</v>
      </c>
      <c r="K533" s="99">
        <v>33.5</v>
      </c>
      <c r="L533" s="76" t="s">
        <v>233</v>
      </c>
    </row>
    <row r="534" spans="1:12">
      <c r="A534" s="57" t="s">
        <v>228</v>
      </c>
      <c r="B534" s="120" t="s">
        <v>591</v>
      </c>
      <c r="C534" s="118">
        <v>1</v>
      </c>
      <c r="D534" s="86" t="s">
        <v>572</v>
      </c>
      <c r="E534" s="86" t="s">
        <v>590</v>
      </c>
      <c r="F534" s="86" t="s">
        <v>65</v>
      </c>
      <c r="G534" s="76">
        <v>59.36</v>
      </c>
      <c r="H534" s="86" t="s">
        <v>236</v>
      </c>
      <c r="I534" s="87">
        <v>2</v>
      </c>
      <c r="J534" s="62">
        <v>32</v>
      </c>
      <c r="K534" s="88">
        <v>33.5</v>
      </c>
      <c r="L534" s="76" t="s">
        <v>233</v>
      </c>
    </row>
    <row r="535" spans="1:12">
      <c r="A535" s="57" t="s">
        <v>228</v>
      </c>
      <c r="B535" s="120" t="s">
        <v>591</v>
      </c>
      <c r="C535" s="118">
        <v>2</v>
      </c>
      <c r="D535" s="86" t="s">
        <v>572</v>
      </c>
      <c r="E535" s="86" t="s">
        <v>590</v>
      </c>
      <c r="F535" s="86" t="s">
        <v>65</v>
      </c>
      <c r="G535" s="76">
        <v>59.36</v>
      </c>
      <c r="H535" s="86" t="s">
        <v>236</v>
      </c>
      <c r="I535" s="87">
        <v>2</v>
      </c>
      <c r="J535" s="62">
        <v>30</v>
      </c>
      <c r="K535" s="88">
        <v>33.5</v>
      </c>
      <c r="L535" s="76" t="s">
        <v>233</v>
      </c>
    </row>
    <row r="536" spans="1:12">
      <c r="A536" s="57" t="s">
        <v>228</v>
      </c>
      <c r="B536" s="120" t="s">
        <v>591</v>
      </c>
      <c r="C536" s="118">
        <v>3</v>
      </c>
      <c r="D536" s="86" t="s">
        <v>572</v>
      </c>
      <c r="E536" s="86" t="s">
        <v>590</v>
      </c>
      <c r="F536" s="86" t="s">
        <v>65</v>
      </c>
      <c r="G536" s="76">
        <v>59.36</v>
      </c>
      <c r="H536" s="86" t="s">
        <v>236</v>
      </c>
      <c r="I536" s="87">
        <v>2</v>
      </c>
      <c r="J536" s="62">
        <v>30</v>
      </c>
      <c r="K536" s="88">
        <v>33.5</v>
      </c>
      <c r="L536" s="76" t="s">
        <v>233</v>
      </c>
    </row>
    <row r="537" spans="1:12">
      <c r="A537" s="57" t="s">
        <v>228</v>
      </c>
      <c r="B537" s="120" t="s">
        <v>591</v>
      </c>
      <c r="C537" s="118">
        <v>1</v>
      </c>
      <c r="D537" s="86" t="s">
        <v>573</v>
      </c>
      <c r="E537" s="86" t="s">
        <v>590</v>
      </c>
      <c r="F537" s="86" t="s">
        <v>65</v>
      </c>
      <c r="G537" s="76">
        <v>59.36</v>
      </c>
      <c r="H537" s="86" t="s">
        <v>236</v>
      </c>
      <c r="I537" s="87">
        <v>2</v>
      </c>
      <c r="J537" s="62">
        <v>32</v>
      </c>
      <c r="K537" s="88">
        <v>33.5</v>
      </c>
      <c r="L537" s="76" t="s">
        <v>233</v>
      </c>
    </row>
    <row r="538" spans="1:12">
      <c r="A538" s="57" t="s">
        <v>228</v>
      </c>
      <c r="B538" s="58" t="s">
        <v>591</v>
      </c>
      <c r="C538" s="59">
        <v>2</v>
      </c>
      <c r="D538" s="164" t="s">
        <v>573</v>
      </c>
      <c r="E538" s="164" t="s">
        <v>590</v>
      </c>
      <c r="F538" s="164" t="s">
        <v>65</v>
      </c>
      <c r="G538" s="108">
        <v>59.36</v>
      </c>
      <c r="H538" s="164" t="s">
        <v>236</v>
      </c>
      <c r="I538" s="165">
        <v>2</v>
      </c>
      <c r="J538" s="115">
        <v>30</v>
      </c>
      <c r="K538" s="107">
        <v>33.5</v>
      </c>
      <c r="L538" s="108" t="s">
        <v>233</v>
      </c>
    </row>
    <row r="539" spans="1:12">
      <c r="A539" s="57" t="s">
        <v>228</v>
      </c>
      <c r="B539" s="58" t="s">
        <v>591</v>
      </c>
      <c r="C539" s="59">
        <v>3</v>
      </c>
      <c r="D539" s="58" t="s">
        <v>573</v>
      </c>
      <c r="E539" s="58" t="s">
        <v>590</v>
      </c>
      <c r="F539" s="58" t="s">
        <v>65</v>
      </c>
      <c r="G539" s="57">
        <v>59.36</v>
      </c>
      <c r="H539" s="58" t="s">
        <v>236</v>
      </c>
      <c r="I539" s="61">
        <v>2</v>
      </c>
      <c r="J539" s="62">
        <v>32</v>
      </c>
      <c r="K539" s="63">
        <v>33.5</v>
      </c>
      <c r="L539" s="57" t="s">
        <v>233</v>
      </c>
    </row>
    <row r="540" spans="1:12">
      <c r="A540" s="57" t="s">
        <v>228</v>
      </c>
      <c r="B540" s="58" t="s">
        <v>591</v>
      </c>
      <c r="C540" s="59">
        <v>1</v>
      </c>
      <c r="D540" s="58" t="s">
        <v>574</v>
      </c>
      <c r="E540" s="58" t="s">
        <v>589</v>
      </c>
      <c r="F540" s="58" t="s">
        <v>66</v>
      </c>
      <c r="G540" s="57">
        <v>59.16</v>
      </c>
      <c r="H540" s="58" t="s">
        <v>236</v>
      </c>
      <c r="I540" s="61">
        <v>2</v>
      </c>
      <c r="J540" s="62">
        <v>30</v>
      </c>
      <c r="K540" s="63">
        <v>33.5</v>
      </c>
      <c r="L540" s="57" t="s">
        <v>233</v>
      </c>
    </row>
    <row r="541" spans="1:12">
      <c r="A541" s="57" t="s">
        <v>228</v>
      </c>
      <c r="B541" s="58" t="s">
        <v>591</v>
      </c>
      <c r="C541" s="59">
        <v>2</v>
      </c>
      <c r="D541" s="58" t="s">
        <v>574</v>
      </c>
      <c r="E541" s="58" t="s">
        <v>589</v>
      </c>
      <c r="F541" s="58" t="s">
        <v>66</v>
      </c>
      <c r="G541" s="57">
        <v>59.38</v>
      </c>
      <c r="H541" s="58" t="s">
        <v>236</v>
      </c>
      <c r="I541" s="61">
        <v>2</v>
      </c>
      <c r="J541" s="69">
        <v>32</v>
      </c>
      <c r="K541" s="70">
        <v>38</v>
      </c>
      <c r="L541" s="57" t="s">
        <v>233</v>
      </c>
    </row>
    <row r="542" spans="1:12">
      <c r="A542" s="57" t="s">
        <v>228</v>
      </c>
      <c r="B542" s="58" t="s">
        <v>591</v>
      </c>
      <c r="C542" s="59">
        <v>3</v>
      </c>
      <c r="D542" s="58" t="s">
        <v>574</v>
      </c>
      <c r="E542" s="58" t="s">
        <v>589</v>
      </c>
      <c r="F542" s="58" t="s">
        <v>66</v>
      </c>
      <c r="G542" s="57">
        <v>59.71</v>
      </c>
      <c r="H542" s="58" t="s">
        <v>236</v>
      </c>
      <c r="I542" s="61">
        <v>2</v>
      </c>
      <c r="J542" s="62">
        <v>30</v>
      </c>
      <c r="K542" s="63">
        <v>33.5</v>
      </c>
      <c r="L542" s="57" t="s">
        <v>233</v>
      </c>
    </row>
    <row r="543" spans="1:12">
      <c r="G543" s="54">
        <f>SUM(G2:G542)</f>
        <v>30031.620000000017</v>
      </c>
    </row>
    <row r="546" ht="14.15" customHeight="1"/>
  </sheetData>
  <autoFilter ref="A1:BB543" xr:uid="{6E759CD2-8CF9-456D-8342-B121FFB42A68}"/>
  <mergeCells count="6">
    <mergeCell ref="AS55:AU55"/>
    <mergeCell ref="AX55:AZ55"/>
    <mergeCell ref="AN14:AR14"/>
    <mergeCell ref="AS14:AW14"/>
    <mergeCell ref="AX14:BB14"/>
    <mergeCell ref="AN55:AP55"/>
  </mergeCells>
  <phoneticPr fontId="30" type="noConversion"/>
  <conditionalFormatting sqref="AA8:AA23">
    <cfRule type="duplicateValues" dxfId="12" priority="12"/>
  </conditionalFormatting>
  <conditionalFormatting sqref="AA24:AA26">
    <cfRule type="duplicateValues" dxfId="11" priority="11"/>
  </conditionalFormatting>
  <conditionalFormatting sqref="AA27:AA28">
    <cfRule type="duplicateValues" dxfId="10" priority="10"/>
  </conditionalFormatting>
  <conditionalFormatting sqref="AA29:AA34">
    <cfRule type="duplicateValues" dxfId="9" priority="9"/>
  </conditionalFormatting>
  <conditionalFormatting sqref="AA35">
    <cfRule type="duplicateValues" dxfId="8" priority="8"/>
  </conditionalFormatting>
  <conditionalFormatting sqref="AA36:AA40">
    <cfRule type="duplicateValues" dxfId="7" priority="7"/>
  </conditionalFormatting>
  <conditionalFormatting sqref="AA41:AA42">
    <cfRule type="duplicateValues" dxfId="6" priority="6"/>
  </conditionalFormatting>
  <conditionalFormatting sqref="AD49:AH51 R53:AH57 AB52:AH52 R49:Y52 Z50:AA52">
    <cfRule type="duplicateValues" dxfId="5" priority="18"/>
  </conditionalFormatting>
  <conditionalFormatting sqref="AY32">
    <cfRule type="duplicateValues" dxfId="4" priority="5"/>
  </conditionalFormatting>
  <conditionalFormatting sqref="AY33 AY35:AY36 AY38:AY39 AY41">
    <cfRule type="duplicateValues" dxfId="3" priority="21"/>
  </conditionalFormatting>
  <conditionalFormatting sqref="AY44 AY46">
    <cfRule type="duplicateValues" dxfId="2" priority="22"/>
  </conditionalFormatting>
  <conditionalFormatting sqref="AY48:AY52">
    <cfRule type="duplicateValues" dxfId="1" priority="2"/>
  </conditionalFormatting>
  <conditionalFormatting sqref="AY53:AY54">
    <cfRule type="duplicateValues" dxfId="0" priority="1"/>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711DA-A9A2-4E39-AE63-B8FDC572D774}">
  <dimension ref="C3:D27"/>
  <sheetViews>
    <sheetView workbookViewId="0">
      <selection activeCell="K26" sqref="K26"/>
    </sheetView>
  </sheetViews>
  <sheetFormatPr defaultColWidth="8.7265625" defaultRowHeight="12"/>
  <cols>
    <col min="1" max="2" width="8.7265625" style="54"/>
    <col min="3" max="3" width="11.36328125" style="54" customWidth="1"/>
    <col min="4" max="16384" width="8.7265625" style="54"/>
  </cols>
  <sheetData>
    <row r="3" spans="3:4">
      <c r="C3" s="54" t="s">
        <v>203</v>
      </c>
      <c r="D3" s="54" t="s">
        <v>204</v>
      </c>
    </row>
    <row r="4" spans="3:4">
      <c r="C4" s="54" t="s">
        <v>190</v>
      </c>
      <c r="D4" s="54" t="s">
        <v>205</v>
      </c>
    </row>
    <row r="5" spans="3:4">
      <c r="C5" s="54" t="s">
        <v>206</v>
      </c>
      <c r="D5" s="54" t="s">
        <v>207</v>
      </c>
    </row>
    <row r="6" spans="3:4">
      <c r="C6" s="54" t="s">
        <v>192</v>
      </c>
      <c r="D6" s="54" t="s">
        <v>208</v>
      </c>
    </row>
    <row r="7" spans="3:4">
      <c r="C7" s="54" t="s">
        <v>191</v>
      </c>
      <c r="D7" s="54">
        <v>30032.9</v>
      </c>
    </row>
    <row r="8" spans="3:4">
      <c r="C8" s="54" t="s">
        <v>209</v>
      </c>
      <c r="D8" s="54">
        <v>30032.9</v>
      </c>
    </row>
    <row r="9" spans="3:4">
      <c r="C9" s="54" t="s">
        <v>210</v>
      </c>
      <c r="D9" s="54">
        <v>541</v>
      </c>
    </row>
    <row r="11" spans="3:4">
      <c r="C11" s="54" t="s">
        <v>217</v>
      </c>
    </row>
    <row r="12" spans="3:4">
      <c r="C12" s="54" t="s">
        <v>211</v>
      </c>
    </row>
    <row r="13" spans="3:4">
      <c r="C13" s="54" t="s">
        <v>192</v>
      </c>
      <c r="D13" s="54" t="s">
        <v>212</v>
      </c>
    </row>
    <row r="14" spans="3:4">
      <c r="C14" s="54" t="s">
        <v>193</v>
      </c>
      <c r="D14" s="54" t="s">
        <v>204</v>
      </c>
    </row>
    <row r="15" spans="3:4">
      <c r="C15" s="54" t="s">
        <v>190</v>
      </c>
      <c r="D15" s="54" t="s">
        <v>214</v>
      </c>
    </row>
    <row r="16" spans="3:4">
      <c r="C16" s="54" t="s">
        <v>215</v>
      </c>
      <c r="D16" s="54">
        <v>12364.95</v>
      </c>
    </row>
    <row r="17" spans="3:4">
      <c r="C17" s="54" t="s">
        <v>216</v>
      </c>
      <c r="D17" s="54">
        <v>18631.54</v>
      </c>
    </row>
    <row r="18" spans="3:4">
      <c r="C18" s="54" t="s">
        <v>213</v>
      </c>
      <c r="D18" s="54" t="s">
        <v>207</v>
      </c>
    </row>
    <row r="20" spans="3:4">
      <c r="C20" s="54" t="s">
        <v>218</v>
      </c>
    </row>
    <row r="21" spans="3:4">
      <c r="C21" s="54" t="s">
        <v>219</v>
      </c>
    </row>
    <row r="22" spans="3:4">
      <c r="C22" s="54" t="s">
        <v>192</v>
      </c>
      <c r="D22" s="54" t="s">
        <v>220</v>
      </c>
    </row>
    <row r="23" spans="3:4">
      <c r="C23" s="54" t="s">
        <v>193</v>
      </c>
      <c r="D23" s="54" t="s">
        <v>204</v>
      </c>
    </row>
    <row r="24" spans="3:4">
      <c r="C24" s="54" t="s">
        <v>190</v>
      </c>
      <c r="D24" s="54" t="s">
        <v>214</v>
      </c>
    </row>
    <row r="25" spans="3:4">
      <c r="C25" s="54" t="s">
        <v>215</v>
      </c>
      <c r="D25" s="54">
        <v>12364.95</v>
      </c>
    </row>
    <row r="26" spans="3:4">
      <c r="C26" s="54" t="s">
        <v>216</v>
      </c>
      <c r="D26" s="54">
        <v>11400.08</v>
      </c>
    </row>
    <row r="27" spans="3:4">
      <c r="C27" s="54" t="s">
        <v>213</v>
      </c>
      <c r="D27" s="54" t="s">
        <v>207</v>
      </c>
    </row>
  </sheetData>
  <phoneticPr fontId="30"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FE05A-5921-40CA-830B-239BCD22CD37}">
  <dimension ref="A1:E44"/>
  <sheetViews>
    <sheetView topLeftCell="N51" zoomScaleNormal="100" workbookViewId="0">
      <selection activeCell="E41" sqref="E41"/>
    </sheetView>
  </sheetViews>
  <sheetFormatPr defaultRowHeight="14"/>
  <cols>
    <col min="1" max="1" width="11" customWidth="1"/>
  </cols>
  <sheetData>
    <row r="1" spans="1:5">
      <c r="A1" t="s">
        <v>765</v>
      </c>
    </row>
    <row r="2" spans="1:5">
      <c r="A2" s="184">
        <v>44866</v>
      </c>
      <c r="B2">
        <v>102.6</v>
      </c>
      <c r="C2">
        <v>5600</v>
      </c>
      <c r="D2">
        <f>ROUND(C2/B2,2)</f>
        <v>54.58</v>
      </c>
    </row>
    <row r="3" spans="1:5">
      <c r="A3" s="184">
        <v>44896</v>
      </c>
      <c r="B3">
        <v>70.400000000000006</v>
      </c>
      <c r="C3">
        <v>3800</v>
      </c>
      <c r="D3">
        <f t="shared" ref="D3" si="0">ROUND(C3/B3,2)</f>
        <v>53.98</v>
      </c>
    </row>
    <row r="4" spans="1:5">
      <c r="A4" s="184">
        <v>44927</v>
      </c>
      <c r="B4">
        <v>102.4</v>
      </c>
      <c r="C4">
        <v>5500</v>
      </c>
      <c r="D4">
        <f t="shared" ref="D4:D13" si="1">ROUND(C4/B4,2)</f>
        <v>53.71</v>
      </c>
    </row>
    <row r="5" spans="1:5">
      <c r="A5" s="184">
        <v>44958</v>
      </c>
      <c r="B5">
        <v>102</v>
      </c>
      <c r="C5">
        <v>5500</v>
      </c>
      <c r="D5">
        <f t="shared" si="1"/>
        <v>53.92</v>
      </c>
    </row>
    <row r="6" spans="1:5">
      <c r="A6" s="184">
        <v>44986</v>
      </c>
      <c r="B6">
        <v>105.7</v>
      </c>
      <c r="C6">
        <v>5700</v>
      </c>
      <c r="D6">
        <f t="shared" si="1"/>
        <v>53.93</v>
      </c>
    </row>
    <row r="7" spans="1:5">
      <c r="A7" s="184">
        <v>45017</v>
      </c>
      <c r="B7">
        <v>101.8</v>
      </c>
      <c r="C7">
        <v>5500</v>
      </c>
      <c r="D7">
        <f t="shared" si="1"/>
        <v>54.03</v>
      </c>
    </row>
    <row r="8" spans="1:5">
      <c r="A8" s="184">
        <v>45047</v>
      </c>
      <c r="B8">
        <v>101.8</v>
      </c>
      <c r="C8">
        <v>5400</v>
      </c>
      <c r="D8">
        <f t="shared" si="1"/>
        <v>53.05</v>
      </c>
    </row>
    <row r="9" spans="1:5">
      <c r="A9" s="184">
        <v>45078</v>
      </c>
      <c r="B9">
        <v>89</v>
      </c>
      <c r="C9">
        <v>4800</v>
      </c>
      <c r="D9">
        <f t="shared" si="1"/>
        <v>53.93</v>
      </c>
    </row>
    <row r="10" spans="1:5">
      <c r="A10" s="184">
        <v>45108</v>
      </c>
      <c r="B10">
        <v>87</v>
      </c>
      <c r="C10">
        <v>4200</v>
      </c>
      <c r="D10">
        <f t="shared" si="1"/>
        <v>48.28</v>
      </c>
    </row>
    <row r="11" spans="1:5">
      <c r="A11" s="184">
        <v>45139</v>
      </c>
      <c r="B11">
        <v>89.1</v>
      </c>
      <c r="C11">
        <v>4700</v>
      </c>
      <c r="D11">
        <f t="shared" si="1"/>
        <v>52.75</v>
      </c>
    </row>
    <row r="12" spans="1:5">
      <c r="A12" s="184">
        <v>45170</v>
      </c>
      <c r="B12">
        <v>88.9</v>
      </c>
      <c r="C12">
        <v>4200</v>
      </c>
      <c r="D12">
        <f t="shared" si="1"/>
        <v>47.24</v>
      </c>
    </row>
    <row r="13" spans="1:5">
      <c r="A13" s="184">
        <v>45200</v>
      </c>
      <c r="B13">
        <v>102.4</v>
      </c>
      <c r="C13">
        <v>5300</v>
      </c>
      <c r="D13">
        <f t="shared" si="1"/>
        <v>51.76</v>
      </c>
      <c r="E13">
        <v>48.72</v>
      </c>
    </row>
    <row r="14" spans="1:5">
      <c r="B14">
        <v>89</v>
      </c>
      <c r="C14">
        <v>3900</v>
      </c>
      <c r="D14">
        <f>ROUND(C14/B14,2)</f>
        <v>43.82</v>
      </c>
    </row>
    <row r="15" spans="1:5">
      <c r="B15">
        <v>89</v>
      </c>
      <c r="C15">
        <v>4501</v>
      </c>
      <c r="D15">
        <f>ROUND(C15/B15,2)</f>
        <v>50.57</v>
      </c>
    </row>
    <row r="17" spans="1:4">
      <c r="A17" t="s">
        <v>769</v>
      </c>
    </row>
    <row r="18" spans="1:4">
      <c r="A18" s="184">
        <v>44866</v>
      </c>
      <c r="B18">
        <v>60.12</v>
      </c>
      <c r="C18">
        <v>3245</v>
      </c>
      <c r="D18">
        <f t="shared" ref="D18:D29" si="2">ROUND(C18/B18,2)</f>
        <v>53.98</v>
      </c>
    </row>
    <row r="19" spans="1:4">
      <c r="A19" s="184">
        <v>44896</v>
      </c>
      <c r="B19">
        <v>60.87</v>
      </c>
      <c r="C19">
        <v>3250</v>
      </c>
      <c r="D19">
        <f t="shared" si="2"/>
        <v>53.39</v>
      </c>
    </row>
    <row r="20" spans="1:4">
      <c r="A20" s="184">
        <v>44927</v>
      </c>
      <c r="B20">
        <v>59.89</v>
      </c>
      <c r="C20">
        <v>3300</v>
      </c>
      <c r="D20">
        <f t="shared" si="2"/>
        <v>55.1</v>
      </c>
    </row>
    <row r="21" spans="1:4">
      <c r="A21" s="184">
        <v>44958</v>
      </c>
      <c r="B21">
        <v>59.83</v>
      </c>
      <c r="C21">
        <v>3100</v>
      </c>
      <c r="D21">
        <f t="shared" si="2"/>
        <v>51.81</v>
      </c>
    </row>
    <row r="22" spans="1:4">
      <c r="A22" s="184">
        <v>44986</v>
      </c>
      <c r="B22">
        <v>80</v>
      </c>
      <c r="C22">
        <v>3300</v>
      </c>
      <c r="D22">
        <f t="shared" si="2"/>
        <v>41.25</v>
      </c>
    </row>
    <row r="23" spans="1:4">
      <c r="A23" s="184">
        <v>45017</v>
      </c>
      <c r="B23">
        <v>79.900000000000006</v>
      </c>
      <c r="C23">
        <v>3300</v>
      </c>
      <c r="D23">
        <f t="shared" si="2"/>
        <v>41.3</v>
      </c>
    </row>
    <row r="24" spans="1:4">
      <c r="A24" s="184">
        <v>45047</v>
      </c>
      <c r="B24">
        <v>60</v>
      </c>
      <c r="C24">
        <v>3200</v>
      </c>
      <c r="D24">
        <f t="shared" si="2"/>
        <v>53.33</v>
      </c>
    </row>
    <row r="25" spans="1:4">
      <c r="A25" s="184">
        <v>45078</v>
      </c>
      <c r="B25">
        <v>69.069999999999993</v>
      </c>
      <c r="C25">
        <v>3600</v>
      </c>
      <c r="D25">
        <f t="shared" si="2"/>
        <v>52.12</v>
      </c>
    </row>
    <row r="26" spans="1:4">
      <c r="A26" s="184">
        <v>45108</v>
      </c>
      <c r="B26">
        <v>100</v>
      </c>
      <c r="C26">
        <v>4300</v>
      </c>
      <c r="D26">
        <f t="shared" si="2"/>
        <v>43</v>
      </c>
    </row>
    <row r="27" spans="1:4">
      <c r="A27" s="184">
        <v>45139</v>
      </c>
      <c r="B27">
        <v>79.84</v>
      </c>
      <c r="C27">
        <v>3800</v>
      </c>
      <c r="D27">
        <f t="shared" si="2"/>
        <v>47.6</v>
      </c>
    </row>
    <row r="28" spans="1:4">
      <c r="A28" s="184">
        <v>45170</v>
      </c>
      <c r="B28">
        <v>64</v>
      </c>
      <c r="C28">
        <v>3000</v>
      </c>
      <c r="D28">
        <f t="shared" si="2"/>
        <v>46.88</v>
      </c>
    </row>
    <row r="29" spans="1:4">
      <c r="A29" s="184">
        <v>45200</v>
      </c>
      <c r="B29">
        <v>53.9</v>
      </c>
      <c r="C29">
        <v>2900</v>
      </c>
      <c r="D29">
        <f t="shared" si="2"/>
        <v>53.8</v>
      </c>
    </row>
    <row r="32" spans="1:4">
      <c r="A32" t="s">
        <v>772</v>
      </c>
    </row>
    <row r="33" spans="1:4">
      <c r="A33" s="184">
        <v>44866</v>
      </c>
      <c r="B33">
        <v>67</v>
      </c>
      <c r="C33">
        <v>3100</v>
      </c>
      <c r="D33">
        <f t="shared" ref="D33:D44" si="3">ROUND(C33/B33,2)</f>
        <v>46.27</v>
      </c>
    </row>
    <row r="34" spans="1:4">
      <c r="A34" s="184">
        <v>44896</v>
      </c>
      <c r="B34">
        <v>90</v>
      </c>
      <c r="C34">
        <v>3900</v>
      </c>
      <c r="D34">
        <f t="shared" si="3"/>
        <v>43.33</v>
      </c>
    </row>
    <row r="35" spans="1:4">
      <c r="A35" s="184">
        <v>44927</v>
      </c>
      <c r="B35">
        <v>89.96</v>
      </c>
      <c r="C35">
        <v>4100</v>
      </c>
      <c r="D35">
        <f t="shared" si="3"/>
        <v>45.58</v>
      </c>
    </row>
    <row r="36" spans="1:4">
      <c r="A36" s="184">
        <v>44958</v>
      </c>
      <c r="B36">
        <v>126</v>
      </c>
      <c r="C36">
        <v>5000</v>
      </c>
      <c r="D36">
        <f t="shared" si="3"/>
        <v>39.68</v>
      </c>
    </row>
    <row r="37" spans="1:4">
      <c r="A37" s="184">
        <v>44986</v>
      </c>
      <c r="B37">
        <v>108</v>
      </c>
      <c r="C37">
        <v>4900</v>
      </c>
      <c r="D37">
        <f t="shared" si="3"/>
        <v>45.37</v>
      </c>
    </row>
    <row r="38" spans="1:4">
      <c r="A38" s="184">
        <v>45017</v>
      </c>
      <c r="B38">
        <v>90</v>
      </c>
      <c r="C38">
        <v>4300</v>
      </c>
      <c r="D38">
        <f t="shared" si="3"/>
        <v>47.78</v>
      </c>
    </row>
    <row r="39" spans="1:4">
      <c r="A39" s="184">
        <v>45047</v>
      </c>
      <c r="B39">
        <v>90</v>
      </c>
      <c r="C39">
        <v>4000</v>
      </c>
      <c r="D39">
        <f t="shared" si="3"/>
        <v>44.44</v>
      </c>
    </row>
    <row r="40" spans="1:4">
      <c r="A40" s="184">
        <v>45078</v>
      </c>
      <c r="B40">
        <v>90</v>
      </c>
      <c r="C40">
        <v>4100</v>
      </c>
      <c r="D40">
        <f t="shared" si="3"/>
        <v>45.56</v>
      </c>
    </row>
    <row r="41" spans="1:4">
      <c r="A41" s="184">
        <v>45108</v>
      </c>
      <c r="B41">
        <v>90</v>
      </c>
      <c r="C41">
        <v>4200</v>
      </c>
      <c r="D41">
        <f t="shared" si="3"/>
        <v>46.67</v>
      </c>
    </row>
    <row r="42" spans="1:4">
      <c r="A42" s="184">
        <v>45139</v>
      </c>
      <c r="B42">
        <v>65</v>
      </c>
      <c r="C42">
        <v>3000</v>
      </c>
      <c r="D42">
        <f t="shared" si="3"/>
        <v>46.15</v>
      </c>
    </row>
    <row r="43" spans="1:4">
      <c r="A43" s="184">
        <v>45170</v>
      </c>
      <c r="B43">
        <v>90.3</v>
      </c>
      <c r="C43">
        <v>3700</v>
      </c>
      <c r="D43">
        <f t="shared" si="3"/>
        <v>40.97</v>
      </c>
    </row>
    <row r="44" spans="1:4">
      <c r="A44" s="184">
        <v>45200</v>
      </c>
      <c r="B44">
        <v>90.3</v>
      </c>
      <c r="C44">
        <v>3800</v>
      </c>
      <c r="D44">
        <f t="shared" si="3"/>
        <v>42.08</v>
      </c>
    </row>
  </sheetData>
  <phoneticPr fontId="30"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FBFA0-E7A2-4902-9468-2B2557C2109E}">
  <sheetPr filterMode="1"/>
  <dimension ref="A1:M102"/>
  <sheetViews>
    <sheetView topLeftCell="B1" zoomScale="70" zoomScaleNormal="70" workbookViewId="0">
      <selection activeCell="H118" sqref="H118"/>
    </sheetView>
  </sheetViews>
  <sheetFormatPr defaultColWidth="12.7265625" defaultRowHeight="15"/>
  <cols>
    <col min="1" max="1" width="18.90625" style="178" customWidth="1"/>
    <col min="2" max="16384" width="12.7265625" style="178"/>
  </cols>
  <sheetData>
    <row r="1" spans="1:13">
      <c r="A1" s="226" t="s">
        <v>95</v>
      </c>
      <c r="B1" s="186">
        <v>45200.333831018521</v>
      </c>
      <c r="C1" s="186">
        <v>45170.333831018521</v>
      </c>
      <c r="D1" s="186">
        <v>45139.333831018521</v>
      </c>
      <c r="E1" s="186">
        <v>45108.333831018521</v>
      </c>
      <c r="F1" s="186">
        <v>45078.333831018521</v>
      </c>
      <c r="G1" s="186">
        <v>45047.333831018521</v>
      </c>
      <c r="H1" s="186">
        <v>45017.333831018521</v>
      </c>
      <c r="I1" s="186">
        <v>44986.333831018521</v>
      </c>
      <c r="J1" s="186">
        <v>44958.333831018521</v>
      </c>
      <c r="K1" s="186">
        <v>44927.333831018521</v>
      </c>
      <c r="L1" s="186">
        <v>44896.333831018521</v>
      </c>
      <c r="M1" s="186">
        <v>44866.333831018521</v>
      </c>
    </row>
    <row r="2" spans="1:13">
      <c r="A2" s="226"/>
      <c r="B2" s="178" t="s">
        <v>621</v>
      </c>
      <c r="C2" s="178" t="s">
        <v>621</v>
      </c>
      <c r="D2" s="178" t="s">
        <v>621</v>
      </c>
      <c r="E2" s="178" t="s">
        <v>621</v>
      </c>
      <c r="F2" s="178" t="s">
        <v>621</v>
      </c>
      <c r="G2" s="178" t="s">
        <v>621</v>
      </c>
      <c r="H2" s="178" t="s">
        <v>621</v>
      </c>
      <c r="I2" s="178" t="s">
        <v>621</v>
      </c>
      <c r="J2" s="178" t="s">
        <v>621</v>
      </c>
      <c r="K2" s="178" t="s">
        <v>621</v>
      </c>
      <c r="L2" s="178" t="s">
        <v>621</v>
      </c>
      <c r="M2" s="178" t="s">
        <v>621</v>
      </c>
    </row>
    <row r="3" spans="1:13" hidden="1">
      <c r="A3" s="178" t="s">
        <v>622</v>
      </c>
      <c r="B3" s="178">
        <v>79.239999999999995</v>
      </c>
      <c r="C3" s="178">
        <v>79.38</v>
      </c>
      <c r="D3" s="178">
        <v>73.459999999999994</v>
      </c>
      <c r="E3" s="178">
        <v>76.89</v>
      </c>
      <c r="F3" s="178">
        <v>68.010000000000005</v>
      </c>
      <c r="G3" s="178">
        <v>61.2</v>
      </c>
      <c r="H3" s="178">
        <v>61.73</v>
      </c>
      <c r="I3" s="178">
        <v>62.27</v>
      </c>
      <c r="J3" s="178">
        <v>60.82</v>
      </c>
      <c r="K3" s="178">
        <v>61.59</v>
      </c>
      <c r="L3" s="178">
        <v>61.65</v>
      </c>
      <c r="M3" s="178">
        <v>65.94</v>
      </c>
    </row>
    <row r="4" spans="1:13" hidden="1">
      <c r="A4" s="178" t="s">
        <v>623</v>
      </c>
      <c r="B4" s="178">
        <v>74.28</v>
      </c>
      <c r="C4" s="178" t="s">
        <v>624</v>
      </c>
      <c r="D4" s="178" t="s">
        <v>624</v>
      </c>
      <c r="E4" s="178" t="s">
        <v>624</v>
      </c>
      <c r="F4" s="178" t="s">
        <v>624</v>
      </c>
      <c r="G4" s="178" t="s">
        <v>624</v>
      </c>
      <c r="H4" s="178" t="s">
        <v>624</v>
      </c>
      <c r="I4" s="178" t="s">
        <v>624</v>
      </c>
      <c r="J4" s="178" t="s">
        <v>624</v>
      </c>
      <c r="K4" s="178" t="s">
        <v>624</v>
      </c>
      <c r="L4" s="178" t="s">
        <v>624</v>
      </c>
      <c r="M4" s="178" t="s">
        <v>624</v>
      </c>
    </row>
    <row r="5" spans="1:13" hidden="1">
      <c r="A5" s="178" t="s">
        <v>625</v>
      </c>
      <c r="B5" s="178">
        <v>69.77</v>
      </c>
      <c r="C5" s="178">
        <v>70.92</v>
      </c>
      <c r="D5" s="178">
        <v>72</v>
      </c>
      <c r="E5" s="178">
        <v>67.94</v>
      </c>
      <c r="F5" s="178">
        <v>60.99</v>
      </c>
      <c r="G5" s="178">
        <v>58.08</v>
      </c>
      <c r="H5" s="178">
        <v>56.63</v>
      </c>
      <c r="I5" s="178">
        <v>50.15</v>
      </c>
      <c r="J5" s="178" t="s">
        <v>624</v>
      </c>
      <c r="K5" s="178" t="s">
        <v>624</v>
      </c>
      <c r="L5" s="178" t="s">
        <v>624</v>
      </c>
      <c r="M5" s="178" t="s">
        <v>624</v>
      </c>
    </row>
    <row r="6" spans="1:13" hidden="1">
      <c r="A6" s="178" t="s">
        <v>626</v>
      </c>
      <c r="B6" s="178">
        <v>66.489999999999995</v>
      </c>
      <c r="C6" s="178" t="s">
        <v>624</v>
      </c>
      <c r="D6" s="178" t="s">
        <v>624</v>
      </c>
      <c r="E6" s="178">
        <v>62.27</v>
      </c>
      <c r="F6" s="178" t="s">
        <v>624</v>
      </c>
      <c r="G6" s="178" t="s">
        <v>624</v>
      </c>
      <c r="H6" s="178" t="s">
        <v>624</v>
      </c>
      <c r="I6" s="178" t="s">
        <v>624</v>
      </c>
      <c r="J6" s="178" t="s">
        <v>624</v>
      </c>
      <c r="K6" s="178" t="s">
        <v>624</v>
      </c>
      <c r="L6" s="178" t="s">
        <v>624</v>
      </c>
      <c r="M6" s="178" t="s">
        <v>624</v>
      </c>
    </row>
    <row r="7" spans="1:13" hidden="1">
      <c r="A7" s="178" t="s">
        <v>627</v>
      </c>
      <c r="B7" s="178">
        <v>64.77</v>
      </c>
      <c r="C7" s="178">
        <v>66.540000000000006</v>
      </c>
      <c r="D7" s="178">
        <v>63.49</v>
      </c>
      <c r="E7" s="178">
        <v>59.34</v>
      </c>
      <c r="F7" s="178">
        <v>56.61</v>
      </c>
      <c r="G7" s="178">
        <v>54.45</v>
      </c>
      <c r="H7" s="178">
        <v>52.78</v>
      </c>
      <c r="I7" s="178">
        <v>53.08</v>
      </c>
      <c r="J7" s="178">
        <v>55.68</v>
      </c>
      <c r="K7" s="178" t="s">
        <v>624</v>
      </c>
      <c r="L7" s="178" t="s">
        <v>624</v>
      </c>
      <c r="M7" s="178" t="s">
        <v>624</v>
      </c>
    </row>
    <row r="8" spans="1:13" hidden="1">
      <c r="A8" s="178" t="s">
        <v>628</v>
      </c>
      <c r="B8" s="178">
        <v>62.88</v>
      </c>
      <c r="C8" s="178" t="s">
        <v>624</v>
      </c>
      <c r="D8" s="178" t="s">
        <v>624</v>
      </c>
      <c r="E8" s="178" t="s">
        <v>624</v>
      </c>
      <c r="F8" s="178" t="s">
        <v>624</v>
      </c>
      <c r="G8" s="178" t="s">
        <v>624</v>
      </c>
      <c r="H8" s="178" t="s">
        <v>624</v>
      </c>
      <c r="I8" s="178" t="s">
        <v>624</v>
      </c>
      <c r="J8" s="178" t="s">
        <v>624</v>
      </c>
      <c r="K8" s="178" t="s">
        <v>624</v>
      </c>
      <c r="L8" s="178" t="s">
        <v>624</v>
      </c>
      <c r="M8" s="178" t="s">
        <v>624</v>
      </c>
    </row>
    <row r="9" spans="1:13" hidden="1">
      <c r="A9" s="178" t="s">
        <v>629</v>
      </c>
      <c r="B9" s="178">
        <v>60.48</v>
      </c>
      <c r="C9" s="178">
        <v>61.51</v>
      </c>
      <c r="D9" s="178">
        <v>59.75</v>
      </c>
      <c r="E9" s="178">
        <v>57.42</v>
      </c>
      <c r="F9" s="178">
        <v>55.04</v>
      </c>
      <c r="G9" s="178">
        <v>54.89</v>
      </c>
      <c r="H9" s="178">
        <v>56.53</v>
      </c>
      <c r="I9" s="178">
        <v>58.04</v>
      </c>
      <c r="J9" s="178">
        <v>56</v>
      </c>
      <c r="K9" s="178">
        <v>56.5</v>
      </c>
      <c r="L9" s="178">
        <v>57.74</v>
      </c>
      <c r="M9" s="178">
        <v>56.46</v>
      </c>
    </row>
    <row r="10" spans="1:13" hidden="1">
      <c r="A10" s="178" t="s">
        <v>630</v>
      </c>
      <c r="B10" s="178">
        <v>59.26</v>
      </c>
      <c r="C10" s="178">
        <v>54.96</v>
      </c>
      <c r="D10" s="178">
        <v>62.36</v>
      </c>
      <c r="E10" s="178">
        <v>68.569999999999993</v>
      </c>
      <c r="F10" s="178">
        <v>68.59</v>
      </c>
      <c r="G10" s="178">
        <v>66.349999999999994</v>
      </c>
      <c r="H10" s="178">
        <v>64.19</v>
      </c>
      <c r="I10" s="178">
        <v>67.64</v>
      </c>
      <c r="J10" s="178" t="s">
        <v>624</v>
      </c>
      <c r="K10" s="178" t="s">
        <v>624</v>
      </c>
      <c r="L10" s="178">
        <v>84.08</v>
      </c>
      <c r="M10" s="178">
        <v>82.12</v>
      </c>
    </row>
    <row r="11" spans="1:13" hidden="1">
      <c r="A11" s="178" t="s">
        <v>631</v>
      </c>
      <c r="B11" s="178">
        <v>59.19</v>
      </c>
      <c r="C11" s="178">
        <v>58.99</v>
      </c>
      <c r="D11" s="178">
        <v>58.22</v>
      </c>
      <c r="E11" s="178">
        <v>57.97</v>
      </c>
      <c r="F11" s="178">
        <v>57.25</v>
      </c>
      <c r="G11" s="178">
        <v>57.7</v>
      </c>
      <c r="H11" s="178">
        <v>58.02</v>
      </c>
      <c r="I11" s="178">
        <v>59.14</v>
      </c>
      <c r="J11" s="178">
        <v>60.43</v>
      </c>
      <c r="K11" s="178">
        <v>60.58</v>
      </c>
      <c r="L11" s="178">
        <v>60.18</v>
      </c>
      <c r="M11" s="178">
        <v>58.94</v>
      </c>
    </row>
    <row r="12" spans="1:13" hidden="1">
      <c r="A12" s="178" t="s">
        <v>632</v>
      </c>
      <c r="B12" s="178">
        <v>57.49</v>
      </c>
      <c r="C12" s="178">
        <v>58.67</v>
      </c>
      <c r="D12" s="178">
        <v>58.41</v>
      </c>
      <c r="E12" s="178">
        <v>57.7</v>
      </c>
      <c r="F12" s="178">
        <v>57.05</v>
      </c>
      <c r="G12" s="178">
        <v>55.83</v>
      </c>
      <c r="H12" s="178">
        <v>55.7</v>
      </c>
      <c r="I12" s="178">
        <v>56.79</v>
      </c>
      <c r="J12" s="178">
        <v>53.67</v>
      </c>
      <c r="K12" s="178">
        <v>54.25</v>
      </c>
      <c r="L12" s="178">
        <v>56.49</v>
      </c>
      <c r="M12" s="178">
        <v>55.45</v>
      </c>
    </row>
    <row r="13" spans="1:13" hidden="1">
      <c r="A13" s="178" t="s">
        <v>633</v>
      </c>
      <c r="B13" s="178">
        <v>57.31</v>
      </c>
      <c r="C13" s="178">
        <v>54.41</v>
      </c>
      <c r="D13" s="178">
        <v>53.19</v>
      </c>
      <c r="E13" s="178">
        <v>52.8</v>
      </c>
      <c r="F13" s="178">
        <v>54.66</v>
      </c>
      <c r="G13" s="178">
        <v>57.77</v>
      </c>
      <c r="H13" s="178">
        <v>58.3</v>
      </c>
      <c r="I13" s="178">
        <v>56.35</v>
      </c>
      <c r="J13" s="178">
        <v>56.09</v>
      </c>
      <c r="K13" s="178">
        <v>55.7</v>
      </c>
      <c r="L13" s="178">
        <v>54.72</v>
      </c>
      <c r="M13" s="178">
        <v>59.13</v>
      </c>
    </row>
    <row r="14" spans="1:13" hidden="1">
      <c r="A14" s="178" t="s">
        <v>634</v>
      </c>
      <c r="B14" s="178">
        <v>57.28</v>
      </c>
      <c r="C14" s="178">
        <v>66.67</v>
      </c>
      <c r="D14" s="178">
        <v>63.74</v>
      </c>
      <c r="E14" s="178">
        <v>60.56</v>
      </c>
      <c r="F14" s="178" t="s">
        <v>624</v>
      </c>
      <c r="G14" s="178" t="s">
        <v>624</v>
      </c>
      <c r="H14" s="178">
        <v>75.7</v>
      </c>
      <c r="I14" s="178">
        <v>68.739999999999995</v>
      </c>
      <c r="J14" s="178" t="s">
        <v>624</v>
      </c>
      <c r="K14" s="178" t="s">
        <v>624</v>
      </c>
      <c r="L14" s="178" t="s">
        <v>624</v>
      </c>
      <c r="M14" s="178" t="s">
        <v>624</v>
      </c>
    </row>
    <row r="15" spans="1:13" hidden="1">
      <c r="A15" s="178" t="s">
        <v>635</v>
      </c>
      <c r="B15" s="178">
        <v>57.28</v>
      </c>
      <c r="C15" s="178">
        <v>57.14</v>
      </c>
      <c r="D15" s="178">
        <v>58.19</v>
      </c>
      <c r="E15" s="178">
        <v>56.75</v>
      </c>
      <c r="F15" s="178" t="s">
        <v>624</v>
      </c>
      <c r="G15" s="178" t="s">
        <v>624</v>
      </c>
      <c r="H15" s="178" t="s">
        <v>624</v>
      </c>
      <c r="I15" s="178" t="s">
        <v>624</v>
      </c>
      <c r="J15" s="178" t="s">
        <v>624</v>
      </c>
      <c r="K15" s="178" t="s">
        <v>624</v>
      </c>
      <c r="L15" s="178" t="s">
        <v>624</v>
      </c>
      <c r="M15" s="178" t="s">
        <v>624</v>
      </c>
    </row>
    <row r="16" spans="1:13" hidden="1">
      <c r="A16" s="178" t="s">
        <v>636</v>
      </c>
      <c r="B16" s="178">
        <v>56.52</v>
      </c>
      <c r="C16" s="178">
        <v>61.76</v>
      </c>
      <c r="D16" s="178">
        <v>65.56</v>
      </c>
      <c r="E16" s="178">
        <v>64.5</v>
      </c>
      <c r="F16" s="178">
        <v>61.93</v>
      </c>
      <c r="G16" s="178">
        <v>61.06</v>
      </c>
      <c r="H16" s="178">
        <v>59.22</v>
      </c>
      <c r="I16" s="178">
        <v>58.97</v>
      </c>
      <c r="J16" s="178">
        <v>58.33</v>
      </c>
      <c r="K16" s="178">
        <v>55.58</v>
      </c>
      <c r="L16" s="178">
        <v>53.73</v>
      </c>
      <c r="M16" s="178">
        <v>53.49</v>
      </c>
    </row>
    <row r="17" spans="1:13" hidden="1">
      <c r="A17" s="178" t="s">
        <v>637</v>
      </c>
      <c r="B17" s="178">
        <v>55.98</v>
      </c>
      <c r="C17" s="178">
        <v>55.86</v>
      </c>
      <c r="D17" s="178">
        <v>56.86</v>
      </c>
      <c r="E17" s="178">
        <v>57.5</v>
      </c>
      <c r="F17" s="178">
        <v>57.04</v>
      </c>
      <c r="G17" s="178">
        <v>58.61</v>
      </c>
      <c r="H17" s="178">
        <v>58.76</v>
      </c>
      <c r="I17" s="178">
        <v>60.03</v>
      </c>
      <c r="J17" s="178">
        <v>61.02</v>
      </c>
      <c r="K17" s="178">
        <v>57.65</v>
      </c>
      <c r="L17" s="178">
        <v>62.96</v>
      </c>
      <c r="M17" s="178">
        <v>60.28</v>
      </c>
    </row>
    <row r="18" spans="1:13" hidden="1">
      <c r="A18" s="178" t="s">
        <v>638</v>
      </c>
      <c r="B18" s="178">
        <v>55.68</v>
      </c>
      <c r="C18" s="178">
        <v>54.82</v>
      </c>
      <c r="D18" s="178">
        <v>53.43</v>
      </c>
      <c r="E18" s="178">
        <v>52.45</v>
      </c>
      <c r="F18" s="178">
        <v>51.39</v>
      </c>
      <c r="G18" s="178">
        <v>55.29</v>
      </c>
      <c r="H18" s="178" t="s">
        <v>624</v>
      </c>
      <c r="I18" s="178" t="s">
        <v>624</v>
      </c>
      <c r="J18" s="178" t="s">
        <v>624</v>
      </c>
      <c r="K18" s="178" t="s">
        <v>624</v>
      </c>
      <c r="L18" s="178">
        <v>45.67</v>
      </c>
      <c r="M18" s="178">
        <v>48.86</v>
      </c>
    </row>
    <row r="19" spans="1:13" hidden="1">
      <c r="A19" s="178" t="s">
        <v>639</v>
      </c>
      <c r="B19" s="178">
        <v>55.36</v>
      </c>
      <c r="C19" s="178" t="s">
        <v>624</v>
      </c>
      <c r="D19" s="178" t="s">
        <v>624</v>
      </c>
      <c r="E19" s="178" t="s">
        <v>624</v>
      </c>
      <c r="F19" s="178" t="s">
        <v>624</v>
      </c>
      <c r="G19" s="178" t="s">
        <v>624</v>
      </c>
      <c r="H19" s="178" t="s">
        <v>624</v>
      </c>
      <c r="I19" s="178" t="s">
        <v>624</v>
      </c>
      <c r="J19" s="178" t="s">
        <v>624</v>
      </c>
      <c r="K19" s="178" t="s">
        <v>624</v>
      </c>
      <c r="L19" s="178" t="s">
        <v>624</v>
      </c>
      <c r="M19" s="178" t="s">
        <v>624</v>
      </c>
    </row>
    <row r="20" spans="1:13" hidden="1">
      <c r="A20" s="178" t="s">
        <v>640</v>
      </c>
      <c r="B20" s="178">
        <v>55.15</v>
      </c>
      <c r="C20" s="178">
        <v>56.15</v>
      </c>
      <c r="D20" s="178">
        <v>55.75</v>
      </c>
      <c r="E20" s="178">
        <v>53.75</v>
      </c>
      <c r="F20" s="178">
        <v>53.54</v>
      </c>
      <c r="G20" s="178">
        <v>51.97</v>
      </c>
      <c r="H20" s="178">
        <v>51.02</v>
      </c>
      <c r="I20" s="178">
        <v>51.43</v>
      </c>
      <c r="J20" s="178">
        <v>52.16</v>
      </c>
      <c r="K20" s="178">
        <v>52.09</v>
      </c>
      <c r="L20" s="178">
        <v>54.28</v>
      </c>
      <c r="M20" s="178">
        <v>53.74</v>
      </c>
    </row>
    <row r="21" spans="1:13" hidden="1">
      <c r="A21" s="178" t="s">
        <v>641</v>
      </c>
      <c r="B21" s="178">
        <v>55.01</v>
      </c>
      <c r="C21" s="178">
        <v>55.55</v>
      </c>
      <c r="D21" s="178">
        <v>47.95</v>
      </c>
      <c r="E21" s="178">
        <v>51.9</v>
      </c>
      <c r="F21" s="178">
        <v>47.86</v>
      </c>
      <c r="G21" s="178">
        <v>49.14</v>
      </c>
      <c r="H21" s="178">
        <v>53.73</v>
      </c>
      <c r="I21" s="178">
        <v>53.27</v>
      </c>
      <c r="J21" s="178">
        <v>47.44</v>
      </c>
      <c r="K21" s="178">
        <v>46.67</v>
      </c>
      <c r="L21" s="178">
        <v>49.08</v>
      </c>
      <c r="M21" s="178" t="s">
        <v>624</v>
      </c>
    </row>
    <row r="22" spans="1:13" hidden="1">
      <c r="A22" s="178" t="s">
        <v>642</v>
      </c>
      <c r="B22" s="178">
        <v>54.69</v>
      </c>
      <c r="C22" s="178">
        <v>55.32</v>
      </c>
      <c r="D22" s="178">
        <v>55.9</v>
      </c>
      <c r="E22" s="178">
        <v>56.03</v>
      </c>
      <c r="F22" s="178" t="s">
        <v>624</v>
      </c>
      <c r="G22" s="178" t="s">
        <v>624</v>
      </c>
      <c r="H22" s="178" t="s">
        <v>624</v>
      </c>
      <c r="I22" s="178" t="s">
        <v>624</v>
      </c>
      <c r="J22" s="178" t="s">
        <v>624</v>
      </c>
      <c r="K22" s="178" t="s">
        <v>624</v>
      </c>
      <c r="L22" s="178" t="s">
        <v>624</v>
      </c>
      <c r="M22" s="178" t="s">
        <v>624</v>
      </c>
    </row>
    <row r="23" spans="1:13" hidden="1">
      <c r="A23" s="178" t="s">
        <v>643</v>
      </c>
      <c r="B23" s="178">
        <v>54.44</v>
      </c>
      <c r="C23" s="178">
        <v>54.44</v>
      </c>
      <c r="D23" s="178">
        <v>54.44</v>
      </c>
      <c r="E23" s="178">
        <v>52.45</v>
      </c>
      <c r="F23" s="178">
        <v>51.17</v>
      </c>
      <c r="G23" s="178">
        <v>51.11</v>
      </c>
      <c r="H23" s="178">
        <v>51.26</v>
      </c>
      <c r="I23" s="178">
        <v>60.57</v>
      </c>
      <c r="J23" s="178">
        <v>61.58</v>
      </c>
      <c r="K23" s="178">
        <v>62.97</v>
      </c>
      <c r="L23" s="178">
        <v>66.27</v>
      </c>
      <c r="M23" s="178">
        <v>66.290000000000006</v>
      </c>
    </row>
    <row r="24" spans="1:13" hidden="1">
      <c r="A24" s="178" t="s">
        <v>644</v>
      </c>
      <c r="B24" s="178">
        <v>54.24</v>
      </c>
      <c r="C24" s="178">
        <v>54.08</v>
      </c>
      <c r="D24" s="178">
        <v>53.6</v>
      </c>
      <c r="E24" s="178">
        <v>50.88</v>
      </c>
      <c r="F24" s="178">
        <v>50.73</v>
      </c>
      <c r="G24" s="178">
        <v>49.88</v>
      </c>
      <c r="H24" s="178">
        <v>48.79</v>
      </c>
      <c r="I24" s="178">
        <v>49.69</v>
      </c>
      <c r="J24" s="178">
        <v>49.03</v>
      </c>
      <c r="K24" s="178">
        <v>48.39</v>
      </c>
      <c r="L24" s="178">
        <v>48.05</v>
      </c>
      <c r="M24" s="178">
        <v>50.08</v>
      </c>
    </row>
    <row r="25" spans="1:13" hidden="1">
      <c r="A25" s="178" t="s">
        <v>645</v>
      </c>
      <c r="B25" s="178">
        <v>53.81</v>
      </c>
      <c r="C25" s="178">
        <v>54.52</v>
      </c>
      <c r="D25" s="178">
        <v>55.16</v>
      </c>
      <c r="E25" s="178">
        <v>54.46</v>
      </c>
      <c r="F25" s="178">
        <v>55.76</v>
      </c>
      <c r="G25" s="178">
        <v>55.88</v>
      </c>
      <c r="H25" s="178">
        <v>55.16</v>
      </c>
      <c r="I25" s="178">
        <v>54.01</v>
      </c>
      <c r="J25" s="178">
        <v>52.3</v>
      </c>
      <c r="K25" s="178" t="s">
        <v>624</v>
      </c>
      <c r="L25" s="178">
        <v>55.03</v>
      </c>
      <c r="M25" s="178">
        <v>54.41</v>
      </c>
    </row>
    <row r="26" spans="1:13" hidden="1">
      <c r="A26" s="178" t="s">
        <v>646</v>
      </c>
      <c r="B26" s="178">
        <v>53.59</v>
      </c>
      <c r="C26" s="178">
        <v>52.88</v>
      </c>
      <c r="D26" s="178" t="s">
        <v>624</v>
      </c>
      <c r="E26" s="178">
        <v>52.55</v>
      </c>
      <c r="F26" s="178">
        <v>55.22</v>
      </c>
      <c r="G26" s="178">
        <v>54.3</v>
      </c>
      <c r="H26" s="178">
        <v>55.7</v>
      </c>
      <c r="I26" s="178">
        <v>54.15</v>
      </c>
      <c r="J26" s="178" t="s">
        <v>624</v>
      </c>
      <c r="K26" s="178">
        <v>48.78</v>
      </c>
      <c r="L26" s="178">
        <v>48.51</v>
      </c>
      <c r="M26" s="178" t="s">
        <v>624</v>
      </c>
    </row>
    <row r="27" spans="1:13" hidden="1">
      <c r="A27" s="178" t="s">
        <v>647</v>
      </c>
      <c r="B27" s="178">
        <v>53.54</v>
      </c>
      <c r="C27" s="178">
        <v>54.91</v>
      </c>
      <c r="D27" s="178">
        <v>52.65</v>
      </c>
      <c r="E27" s="178">
        <v>51.18</v>
      </c>
      <c r="F27" s="178">
        <v>52.85</v>
      </c>
      <c r="G27" s="178">
        <v>50.53</v>
      </c>
      <c r="H27" s="178">
        <v>49.76</v>
      </c>
      <c r="I27" s="178">
        <v>48.53</v>
      </c>
      <c r="J27" s="178">
        <v>47.86</v>
      </c>
      <c r="K27" s="178">
        <v>48.39</v>
      </c>
      <c r="L27" s="178">
        <v>46.3</v>
      </c>
      <c r="M27" s="178">
        <v>44.45</v>
      </c>
    </row>
    <row r="28" spans="1:13" hidden="1">
      <c r="A28" s="178" t="s">
        <v>648</v>
      </c>
      <c r="B28" s="178">
        <v>53.25</v>
      </c>
      <c r="C28" s="178" t="s">
        <v>624</v>
      </c>
      <c r="D28" s="178" t="s">
        <v>624</v>
      </c>
      <c r="E28" s="178" t="s">
        <v>624</v>
      </c>
      <c r="F28" s="178" t="s">
        <v>624</v>
      </c>
      <c r="G28" s="178" t="s">
        <v>624</v>
      </c>
      <c r="H28" s="178" t="s">
        <v>624</v>
      </c>
      <c r="I28" s="178" t="s">
        <v>624</v>
      </c>
      <c r="J28" s="178" t="s">
        <v>624</v>
      </c>
      <c r="K28" s="178" t="s">
        <v>624</v>
      </c>
      <c r="L28" s="178" t="s">
        <v>624</v>
      </c>
      <c r="M28" s="178" t="s">
        <v>624</v>
      </c>
    </row>
    <row r="29" spans="1:13" hidden="1">
      <c r="A29" s="178" t="s">
        <v>649</v>
      </c>
      <c r="B29" s="178">
        <v>52.69</v>
      </c>
      <c r="C29" s="178">
        <v>49.71</v>
      </c>
      <c r="D29" s="178">
        <v>51.45</v>
      </c>
      <c r="E29" s="178">
        <v>53.33</v>
      </c>
      <c r="F29" s="178" t="s">
        <v>624</v>
      </c>
      <c r="G29" s="178" t="s">
        <v>624</v>
      </c>
      <c r="H29" s="178" t="s">
        <v>624</v>
      </c>
      <c r="I29" s="178" t="s">
        <v>624</v>
      </c>
      <c r="J29" s="178" t="s">
        <v>624</v>
      </c>
      <c r="K29" s="178" t="s">
        <v>624</v>
      </c>
      <c r="L29" s="178" t="s">
        <v>624</v>
      </c>
      <c r="M29" s="178" t="s">
        <v>624</v>
      </c>
    </row>
    <row r="30" spans="1:13" hidden="1">
      <c r="A30" s="178" t="s">
        <v>650</v>
      </c>
      <c r="B30" s="178">
        <v>52.53</v>
      </c>
      <c r="C30" s="178">
        <v>52.78</v>
      </c>
      <c r="D30" s="178">
        <v>52.02</v>
      </c>
      <c r="E30" s="178">
        <v>52.03</v>
      </c>
      <c r="F30" s="178">
        <v>51.68</v>
      </c>
      <c r="G30" s="178">
        <v>52.23</v>
      </c>
      <c r="H30" s="178">
        <v>52.39</v>
      </c>
      <c r="I30" s="178">
        <v>52.47</v>
      </c>
      <c r="J30" s="178">
        <v>51.3</v>
      </c>
      <c r="K30" s="178">
        <v>49.64</v>
      </c>
      <c r="L30" s="178">
        <v>52.57</v>
      </c>
      <c r="M30" s="178">
        <v>52.25</v>
      </c>
    </row>
    <row r="31" spans="1:13" hidden="1">
      <c r="A31" s="178" t="s">
        <v>651</v>
      </c>
      <c r="B31" s="178">
        <v>52.41</v>
      </c>
      <c r="C31" s="178">
        <v>52.97</v>
      </c>
      <c r="D31" s="178">
        <v>52.97</v>
      </c>
      <c r="E31" s="178">
        <v>52.52</v>
      </c>
      <c r="F31" s="178">
        <v>53.05</v>
      </c>
      <c r="G31" s="178">
        <v>52.71</v>
      </c>
      <c r="H31" s="178">
        <v>53.66</v>
      </c>
      <c r="I31" s="178">
        <v>52.46</v>
      </c>
      <c r="J31" s="178">
        <v>49.01</v>
      </c>
      <c r="K31" s="178">
        <v>49.09</v>
      </c>
      <c r="L31" s="178">
        <v>50.63</v>
      </c>
      <c r="M31" s="178">
        <v>49.59</v>
      </c>
    </row>
    <row r="32" spans="1:13" hidden="1">
      <c r="A32" s="178" t="s">
        <v>652</v>
      </c>
      <c r="B32" s="178">
        <v>51.93</v>
      </c>
      <c r="C32" s="178">
        <v>53.36</v>
      </c>
      <c r="D32" s="178">
        <v>53.6</v>
      </c>
      <c r="E32" s="178">
        <v>53.16</v>
      </c>
      <c r="F32" s="178">
        <v>52.75</v>
      </c>
      <c r="G32" s="178">
        <v>52.2</v>
      </c>
      <c r="H32" s="178">
        <v>52.47</v>
      </c>
      <c r="I32" s="178">
        <v>52.28</v>
      </c>
      <c r="J32" s="178">
        <v>51.23</v>
      </c>
      <c r="K32" s="178">
        <v>50.55</v>
      </c>
      <c r="L32" s="178">
        <v>50.41</v>
      </c>
      <c r="M32" s="178">
        <v>49.43</v>
      </c>
    </row>
    <row r="33" spans="1:13" hidden="1">
      <c r="A33" s="178" t="s">
        <v>653</v>
      </c>
      <c r="B33" s="178">
        <v>51.47</v>
      </c>
      <c r="C33" s="178">
        <v>51.91</v>
      </c>
      <c r="D33" s="178">
        <v>52.84</v>
      </c>
      <c r="E33" s="178">
        <v>52.53</v>
      </c>
      <c r="F33" s="178">
        <v>53.39</v>
      </c>
      <c r="G33" s="178">
        <v>56.66</v>
      </c>
      <c r="H33" s="178">
        <v>57.5</v>
      </c>
      <c r="I33" s="178">
        <v>60.07</v>
      </c>
      <c r="J33" s="178">
        <v>57.05</v>
      </c>
      <c r="K33" s="178">
        <v>58.73</v>
      </c>
      <c r="L33" s="178">
        <v>58.01</v>
      </c>
      <c r="M33" s="178">
        <v>57.05</v>
      </c>
    </row>
    <row r="34" spans="1:13" hidden="1">
      <c r="A34" s="178" t="s">
        <v>654</v>
      </c>
      <c r="B34" s="178">
        <v>51.39</v>
      </c>
      <c r="C34" s="178">
        <v>46.44</v>
      </c>
      <c r="D34" s="178">
        <v>44.33</v>
      </c>
      <c r="E34" s="178">
        <v>44.54</v>
      </c>
      <c r="F34" s="178">
        <v>45.42</v>
      </c>
      <c r="G34" s="178">
        <v>47.38</v>
      </c>
      <c r="H34" s="178">
        <v>48.23</v>
      </c>
      <c r="I34" s="178">
        <v>45.17</v>
      </c>
      <c r="J34" s="178">
        <v>44.8</v>
      </c>
      <c r="K34" s="178">
        <v>45.42</v>
      </c>
      <c r="L34" s="178">
        <v>43.87</v>
      </c>
      <c r="M34" s="178">
        <v>44.83</v>
      </c>
    </row>
    <row r="35" spans="1:13" hidden="1">
      <c r="A35" s="178" t="s">
        <v>655</v>
      </c>
      <c r="B35" s="178">
        <v>51.14</v>
      </c>
      <c r="C35" s="178">
        <v>51.46</v>
      </c>
      <c r="D35" s="178">
        <v>51.57</v>
      </c>
      <c r="E35" s="178">
        <v>51.04</v>
      </c>
      <c r="F35" s="178">
        <v>51.45</v>
      </c>
      <c r="G35" s="178">
        <v>51.12</v>
      </c>
      <c r="H35" s="178">
        <v>50.13</v>
      </c>
      <c r="I35" s="178">
        <v>51.12</v>
      </c>
      <c r="J35" s="178">
        <v>51.52</v>
      </c>
      <c r="K35" s="178">
        <v>51.14</v>
      </c>
      <c r="L35" s="178">
        <v>50.9</v>
      </c>
      <c r="M35" s="178">
        <v>51.04</v>
      </c>
    </row>
    <row r="36" spans="1:13" hidden="1">
      <c r="A36" s="178" t="s">
        <v>656</v>
      </c>
      <c r="B36" s="178">
        <v>51.09</v>
      </c>
      <c r="C36" s="178">
        <v>52.63</v>
      </c>
      <c r="D36" s="178">
        <v>53.2</v>
      </c>
      <c r="E36" s="178">
        <v>53.28</v>
      </c>
      <c r="F36" s="178">
        <v>53.98</v>
      </c>
      <c r="G36" s="178">
        <v>53.05</v>
      </c>
      <c r="H36" s="178">
        <v>53.38</v>
      </c>
      <c r="I36" s="178">
        <v>53.73</v>
      </c>
      <c r="J36" s="178">
        <v>51.92</v>
      </c>
      <c r="K36" s="178">
        <v>52.19</v>
      </c>
      <c r="L36" s="178">
        <v>53.73</v>
      </c>
      <c r="M36" s="178">
        <v>50.19</v>
      </c>
    </row>
    <row r="37" spans="1:13" hidden="1">
      <c r="A37" s="178" t="s">
        <v>657</v>
      </c>
      <c r="B37" s="178">
        <v>50.57</v>
      </c>
      <c r="C37" s="178" t="s">
        <v>624</v>
      </c>
      <c r="D37" s="178" t="s">
        <v>624</v>
      </c>
      <c r="E37" s="178" t="s">
        <v>624</v>
      </c>
      <c r="F37" s="178" t="s">
        <v>624</v>
      </c>
      <c r="G37" s="178" t="s">
        <v>624</v>
      </c>
      <c r="H37" s="178" t="s">
        <v>624</v>
      </c>
      <c r="I37" s="178" t="s">
        <v>624</v>
      </c>
      <c r="J37" s="178" t="s">
        <v>624</v>
      </c>
      <c r="K37" s="178" t="s">
        <v>624</v>
      </c>
      <c r="L37" s="178" t="s">
        <v>624</v>
      </c>
      <c r="M37" s="178" t="s">
        <v>624</v>
      </c>
    </row>
    <row r="38" spans="1:13" hidden="1">
      <c r="A38" s="178" t="s">
        <v>658</v>
      </c>
      <c r="B38" s="178">
        <v>50.42</v>
      </c>
      <c r="C38" s="178">
        <v>49.98</v>
      </c>
      <c r="D38" s="178">
        <v>49.84</v>
      </c>
      <c r="E38" s="178">
        <v>49.16</v>
      </c>
      <c r="F38" s="178">
        <v>48.91</v>
      </c>
      <c r="G38" s="178">
        <v>48.72</v>
      </c>
      <c r="H38" s="178">
        <v>48.52</v>
      </c>
      <c r="I38" s="178">
        <v>48.6</v>
      </c>
      <c r="J38" s="178">
        <v>48.09</v>
      </c>
      <c r="K38" s="178">
        <v>47.81</v>
      </c>
      <c r="L38" s="178">
        <v>48.67</v>
      </c>
      <c r="M38" s="178">
        <v>48.32</v>
      </c>
    </row>
    <row r="39" spans="1:13" s="185" customFormat="1">
      <c r="A39" s="185" t="s">
        <v>926</v>
      </c>
      <c r="B39" s="185">
        <v>50.39</v>
      </c>
      <c r="C39" s="185">
        <v>49.96</v>
      </c>
      <c r="D39" s="185">
        <v>49.56</v>
      </c>
      <c r="E39" s="185">
        <v>48</v>
      </c>
      <c r="F39" s="185">
        <v>48.43</v>
      </c>
      <c r="G39" s="185">
        <v>48.38</v>
      </c>
      <c r="H39" s="185">
        <v>48.27</v>
      </c>
      <c r="I39" s="185">
        <v>47.6</v>
      </c>
      <c r="J39" s="185">
        <v>49.16</v>
      </c>
      <c r="K39" s="185">
        <v>48.58</v>
      </c>
      <c r="L39" s="185">
        <v>47.13</v>
      </c>
      <c r="M39" s="185">
        <v>47.2</v>
      </c>
    </row>
    <row r="40" spans="1:13" hidden="1">
      <c r="A40" s="178" t="s">
        <v>659</v>
      </c>
      <c r="B40" s="178">
        <v>50.24</v>
      </c>
      <c r="C40" s="178">
        <v>50.29</v>
      </c>
      <c r="D40" s="178">
        <v>50.23</v>
      </c>
      <c r="E40" s="178">
        <v>46.71</v>
      </c>
      <c r="F40" s="178">
        <v>50.17</v>
      </c>
      <c r="G40" s="178">
        <v>57.11</v>
      </c>
      <c r="H40" s="178">
        <v>56.02</v>
      </c>
      <c r="I40" s="178">
        <v>45.05</v>
      </c>
      <c r="J40" s="178">
        <v>42.86</v>
      </c>
      <c r="K40" s="178">
        <v>44.31</v>
      </c>
      <c r="L40" s="178">
        <v>53.08</v>
      </c>
      <c r="M40" s="178">
        <v>52.7</v>
      </c>
    </row>
    <row r="41" spans="1:13" s="185" customFormat="1">
      <c r="A41" s="185" t="s">
        <v>927</v>
      </c>
      <c r="B41" s="185">
        <v>50.13</v>
      </c>
      <c r="C41" s="185">
        <v>49.68</v>
      </c>
      <c r="D41" s="185">
        <v>48.5</v>
      </c>
      <c r="E41" s="185">
        <v>51.28</v>
      </c>
      <c r="F41" s="185">
        <v>50.65</v>
      </c>
      <c r="G41" s="185">
        <v>50.09</v>
      </c>
      <c r="H41" s="185">
        <v>49.87</v>
      </c>
      <c r="I41" s="185">
        <v>49.26</v>
      </c>
      <c r="J41" s="185">
        <v>48.21</v>
      </c>
      <c r="K41" s="185">
        <v>51.47</v>
      </c>
      <c r="L41" s="185">
        <v>52.38</v>
      </c>
      <c r="M41" s="185">
        <v>50.38</v>
      </c>
    </row>
    <row r="42" spans="1:13" hidden="1">
      <c r="A42" s="178" t="s">
        <v>660</v>
      </c>
      <c r="B42" s="178">
        <v>49.03</v>
      </c>
      <c r="C42" s="178">
        <v>48.75</v>
      </c>
      <c r="D42" s="178">
        <v>47.05</v>
      </c>
      <c r="E42" s="178">
        <v>47.32</v>
      </c>
      <c r="F42" s="178">
        <v>48.65</v>
      </c>
      <c r="G42" s="178">
        <v>48.97</v>
      </c>
      <c r="H42" s="178">
        <v>48.5</v>
      </c>
      <c r="I42" s="178">
        <v>47.2</v>
      </c>
      <c r="J42" s="178">
        <v>48.22</v>
      </c>
      <c r="K42" s="178">
        <v>48.54</v>
      </c>
      <c r="L42" s="178">
        <v>49.2</v>
      </c>
      <c r="M42" s="178">
        <v>49.6</v>
      </c>
    </row>
    <row r="43" spans="1:13" hidden="1">
      <c r="A43" s="178" t="s">
        <v>661</v>
      </c>
      <c r="B43" s="178">
        <v>48.94</v>
      </c>
      <c r="C43" s="178">
        <v>50.24</v>
      </c>
      <c r="D43" s="178">
        <v>52.27</v>
      </c>
      <c r="E43" s="178">
        <v>49.34</v>
      </c>
      <c r="F43" s="178">
        <v>49.64</v>
      </c>
      <c r="G43" s="178">
        <v>47.8</v>
      </c>
      <c r="H43" s="178">
        <v>47.57</v>
      </c>
      <c r="I43" s="178">
        <v>47.44</v>
      </c>
      <c r="J43" s="178" t="s">
        <v>624</v>
      </c>
      <c r="K43" s="178" t="s">
        <v>624</v>
      </c>
      <c r="L43" s="178">
        <v>47.24</v>
      </c>
      <c r="M43" s="178">
        <v>47.51</v>
      </c>
    </row>
    <row r="44" spans="1:13" hidden="1">
      <c r="A44" s="178" t="s">
        <v>662</v>
      </c>
      <c r="B44" s="178">
        <v>48.7</v>
      </c>
      <c r="C44" s="178">
        <v>49.77</v>
      </c>
      <c r="D44" s="178">
        <v>50.34</v>
      </c>
      <c r="E44" s="178">
        <v>49.13</v>
      </c>
      <c r="F44" s="178">
        <v>48.77</v>
      </c>
      <c r="G44" s="178">
        <v>51.03</v>
      </c>
      <c r="H44" s="178" t="s">
        <v>624</v>
      </c>
      <c r="I44" s="178" t="s">
        <v>624</v>
      </c>
      <c r="J44" s="178" t="s">
        <v>624</v>
      </c>
      <c r="K44" s="178" t="s">
        <v>624</v>
      </c>
      <c r="L44" s="178" t="s">
        <v>624</v>
      </c>
      <c r="M44" s="178" t="s">
        <v>624</v>
      </c>
    </row>
    <row r="45" spans="1:13" hidden="1">
      <c r="A45" s="178" t="s">
        <v>663</v>
      </c>
      <c r="B45" s="178">
        <v>48.11</v>
      </c>
      <c r="C45" s="178">
        <v>48.66</v>
      </c>
      <c r="D45" s="178">
        <v>49.2</v>
      </c>
      <c r="E45" s="178">
        <v>48.61</v>
      </c>
      <c r="F45" s="178">
        <v>47.6</v>
      </c>
      <c r="G45" s="178">
        <v>47.77</v>
      </c>
      <c r="H45" s="178">
        <v>47.05</v>
      </c>
      <c r="I45" s="178">
        <v>47.07</v>
      </c>
      <c r="J45" s="178">
        <v>48.15</v>
      </c>
      <c r="K45" s="178">
        <v>48.26</v>
      </c>
      <c r="L45" s="178">
        <v>47.79</v>
      </c>
      <c r="M45" s="178">
        <v>48.44</v>
      </c>
    </row>
    <row r="46" spans="1:13" hidden="1">
      <c r="A46" s="178" t="s">
        <v>664</v>
      </c>
      <c r="B46" s="178">
        <v>48.08</v>
      </c>
      <c r="C46" s="178">
        <v>47.83</v>
      </c>
      <c r="D46" s="178">
        <v>49.31</v>
      </c>
      <c r="E46" s="178">
        <v>49.24</v>
      </c>
      <c r="F46" s="178">
        <v>49</v>
      </c>
      <c r="G46" s="178">
        <v>47.36</v>
      </c>
      <c r="H46" s="178">
        <v>47.11</v>
      </c>
      <c r="I46" s="178">
        <v>47.9</v>
      </c>
      <c r="J46" s="178">
        <v>48.01</v>
      </c>
      <c r="K46" s="178" t="s">
        <v>624</v>
      </c>
      <c r="L46" s="178">
        <v>45.2</v>
      </c>
      <c r="M46" s="178">
        <v>47.64</v>
      </c>
    </row>
    <row r="47" spans="1:13" hidden="1">
      <c r="A47" s="178" t="s">
        <v>665</v>
      </c>
      <c r="B47" s="178">
        <v>47.99</v>
      </c>
      <c r="C47" s="178">
        <v>49.36</v>
      </c>
      <c r="D47" s="178">
        <v>49.4</v>
      </c>
      <c r="E47" s="178">
        <v>48.58</v>
      </c>
      <c r="F47" s="178">
        <v>48.58</v>
      </c>
      <c r="G47" s="178">
        <v>49.24</v>
      </c>
      <c r="H47" s="178">
        <v>49.48</v>
      </c>
      <c r="I47" s="178">
        <v>50.04</v>
      </c>
      <c r="J47" s="178">
        <v>47.82</v>
      </c>
      <c r="K47" s="178">
        <v>47.6</v>
      </c>
      <c r="L47" s="178">
        <v>47.82</v>
      </c>
      <c r="M47" s="178">
        <v>47.86</v>
      </c>
    </row>
    <row r="48" spans="1:13" hidden="1">
      <c r="A48" s="178" t="s">
        <v>666</v>
      </c>
      <c r="B48" s="178">
        <v>47.21</v>
      </c>
      <c r="C48" s="178">
        <v>45.25</v>
      </c>
      <c r="D48" s="178">
        <v>45.2</v>
      </c>
      <c r="E48" s="178">
        <v>45.82</v>
      </c>
      <c r="F48" s="178">
        <v>45.05</v>
      </c>
      <c r="G48" s="178">
        <v>47.17</v>
      </c>
      <c r="H48" s="178">
        <v>45.37</v>
      </c>
      <c r="I48" s="178">
        <v>43.66</v>
      </c>
      <c r="J48" s="178">
        <v>42.52</v>
      </c>
      <c r="K48" s="178" t="s">
        <v>624</v>
      </c>
      <c r="L48" s="178" t="s">
        <v>624</v>
      </c>
      <c r="M48" s="178" t="s">
        <v>624</v>
      </c>
    </row>
    <row r="49" spans="1:13" hidden="1">
      <c r="A49" s="178" t="s">
        <v>667</v>
      </c>
      <c r="B49" s="178">
        <v>47.1</v>
      </c>
      <c r="C49" s="178">
        <v>44.16</v>
      </c>
      <c r="D49" s="178">
        <v>45.19</v>
      </c>
      <c r="E49" s="178">
        <v>45.24</v>
      </c>
      <c r="F49" s="178">
        <v>46.86</v>
      </c>
      <c r="G49" s="178">
        <v>49.06</v>
      </c>
      <c r="H49" s="178">
        <v>50.48</v>
      </c>
      <c r="I49" s="178">
        <v>49.92</v>
      </c>
      <c r="J49" s="178">
        <v>45.24</v>
      </c>
      <c r="K49" s="178">
        <v>48.1</v>
      </c>
      <c r="L49" s="178">
        <v>49.59</v>
      </c>
      <c r="M49" s="178">
        <v>48.5</v>
      </c>
    </row>
    <row r="50" spans="1:13" hidden="1">
      <c r="A50" s="178" t="s">
        <v>668</v>
      </c>
      <c r="B50" s="178">
        <v>46.17</v>
      </c>
      <c r="C50" s="178">
        <v>46.39</v>
      </c>
      <c r="D50" s="178">
        <v>46.17</v>
      </c>
      <c r="E50" s="178">
        <v>47.65</v>
      </c>
      <c r="F50" s="178">
        <v>45.94</v>
      </c>
      <c r="G50" s="178">
        <v>46.73</v>
      </c>
      <c r="H50" s="178">
        <v>47.19</v>
      </c>
      <c r="I50" s="178">
        <v>47.48</v>
      </c>
      <c r="J50" s="178">
        <v>47.79</v>
      </c>
      <c r="K50" s="178">
        <v>47.3</v>
      </c>
      <c r="L50" s="178">
        <v>48.04</v>
      </c>
      <c r="M50" s="178">
        <v>48.2</v>
      </c>
    </row>
    <row r="51" spans="1:13" hidden="1">
      <c r="A51" s="178" t="s">
        <v>669</v>
      </c>
      <c r="B51" s="178">
        <v>46.05</v>
      </c>
      <c r="C51" s="178">
        <v>49.14</v>
      </c>
      <c r="D51" s="178">
        <v>49.06</v>
      </c>
      <c r="E51" s="178">
        <v>48.4</v>
      </c>
      <c r="F51" s="178">
        <v>46.13</v>
      </c>
      <c r="G51" s="178">
        <v>44.44</v>
      </c>
      <c r="H51" s="178">
        <v>45.2</v>
      </c>
      <c r="I51" s="178">
        <v>44.84</v>
      </c>
      <c r="J51" s="178">
        <v>43.85</v>
      </c>
      <c r="K51" s="178">
        <v>44.03</v>
      </c>
      <c r="L51" s="178">
        <v>46.6</v>
      </c>
      <c r="M51" s="178">
        <v>47.34</v>
      </c>
    </row>
    <row r="52" spans="1:13" hidden="1">
      <c r="A52" s="178" t="s">
        <v>670</v>
      </c>
      <c r="B52" s="178">
        <v>46.01</v>
      </c>
      <c r="C52" s="178">
        <v>45.93</v>
      </c>
      <c r="D52" s="178">
        <v>45.63</v>
      </c>
      <c r="E52" s="178">
        <v>45.88</v>
      </c>
      <c r="F52" s="178">
        <v>47.44</v>
      </c>
      <c r="G52" s="178">
        <v>47.82</v>
      </c>
      <c r="H52" s="178">
        <v>45.81</v>
      </c>
      <c r="I52" s="178">
        <v>46.07</v>
      </c>
      <c r="J52" s="178">
        <v>46.95</v>
      </c>
      <c r="K52" s="178">
        <v>47.26</v>
      </c>
      <c r="L52" s="178">
        <v>48.9</v>
      </c>
      <c r="M52" s="178">
        <v>50.22</v>
      </c>
    </row>
    <row r="53" spans="1:13" hidden="1">
      <c r="A53" s="178" t="s">
        <v>671</v>
      </c>
      <c r="B53" s="178">
        <v>45.91</v>
      </c>
      <c r="C53" s="178">
        <v>49.76</v>
      </c>
      <c r="D53" s="178">
        <v>47.59</v>
      </c>
      <c r="E53" s="178">
        <v>42.65</v>
      </c>
      <c r="F53" s="178">
        <v>46.88</v>
      </c>
      <c r="G53" s="178">
        <v>48.21</v>
      </c>
      <c r="H53" s="178">
        <v>47.2</v>
      </c>
      <c r="I53" s="178">
        <v>46.57</v>
      </c>
      <c r="J53" s="178">
        <v>47.13</v>
      </c>
      <c r="K53" s="178">
        <v>50.33</v>
      </c>
      <c r="L53" s="178">
        <v>57.72</v>
      </c>
      <c r="M53" s="178">
        <v>47.68</v>
      </c>
    </row>
    <row r="54" spans="1:13" hidden="1">
      <c r="A54" s="178" t="s">
        <v>672</v>
      </c>
      <c r="B54" s="178">
        <v>45.79</v>
      </c>
      <c r="C54" s="178">
        <v>45.94</v>
      </c>
      <c r="D54" s="178">
        <v>46.5</v>
      </c>
      <c r="E54" s="178">
        <v>45.27</v>
      </c>
      <c r="F54" s="178">
        <v>42.47</v>
      </c>
      <c r="G54" s="178">
        <v>44.7</v>
      </c>
      <c r="H54" s="178">
        <v>45.38</v>
      </c>
      <c r="I54" s="178">
        <v>45.56</v>
      </c>
      <c r="J54" s="178">
        <v>46.49</v>
      </c>
      <c r="K54" s="178">
        <v>46</v>
      </c>
      <c r="L54" s="178">
        <v>45.26</v>
      </c>
      <c r="M54" s="178">
        <v>45.61</v>
      </c>
    </row>
    <row r="55" spans="1:13" hidden="1">
      <c r="A55" s="178" t="s">
        <v>673</v>
      </c>
      <c r="B55" s="178">
        <v>44.92</v>
      </c>
      <c r="C55" s="178">
        <v>46.02</v>
      </c>
      <c r="D55" s="178">
        <v>45.82</v>
      </c>
      <c r="E55" s="178">
        <v>45.44</v>
      </c>
      <c r="F55" s="178">
        <v>45.84</v>
      </c>
      <c r="G55" s="178">
        <v>46.64</v>
      </c>
      <c r="H55" s="178">
        <v>46.24</v>
      </c>
      <c r="I55" s="178">
        <v>45.96</v>
      </c>
      <c r="J55" s="178">
        <v>44.94</v>
      </c>
      <c r="K55" s="178">
        <v>44.49</v>
      </c>
      <c r="L55" s="178">
        <v>45.14</v>
      </c>
      <c r="M55" s="178">
        <v>44.29</v>
      </c>
    </row>
    <row r="56" spans="1:13" hidden="1">
      <c r="A56" s="178" t="s">
        <v>674</v>
      </c>
      <c r="B56" s="178">
        <v>44.81</v>
      </c>
      <c r="C56" s="178">
        <v>44.9</v>
      </c>
      <c r="D56" s="178">
        <v>44.48</v>
      </c>
      <c r="E56" s="178">
        <v>42.7</v>
      </c>
      <c r="F56" s="178" t="s">
        <v>624</v>
      </c>
      <c r="G56" s="178" t="s">
        <v>624</v>
      </c>
      <c r="H56" s="178" t="s">
        <v>624</v>
      </c>
      <c r="I56" s="178" t="s">
        <v>624</v>
      </c>
      <c r="J56" s="178" t="s">
        <v>624</v>
      </c>
      <c r="K56" s="178" t="s">
        <v>624</v>
      </c>
      <c r="L56" s="178" t="s">
        <v>624</v>
      </c>
      <c r="M56" s="178" t="s">
        <v>624</v>
      </c>
    </row>
    <row r="57" spans="1:13" hidden="1">
      <c r="A57" s="178" t="s">
        <v>675</v>
      </c>
      <c r="B57" s="178">
        <v>44.75</v>
      </c>
      <c r="C57" s="178">
        <v>45.31</v>
      </c>
      <c r="D57" s="178">
        <v>46.24</v>
      </c>
      <c r="E57" s="178" t="s">
        <v>624</v>
      </c>
      <c r="F57" s="178" t="s">
        <v>624</v>
      </c>
      <c r="G57" s="178">
        <v>52.17</v>
      </c>
      <c r="H57" s="178" t="s">
        <v>624</v>
      </c>
      <c r="I57" s="178" t="s">
        <v>624</v>
      </c>
      <c r="J57" s="178">
        <v>57.96</v>
      </c>
      <c r="K57" s="178">
        <v>55.98</v>
      </c>
      <c r="L57" s="178" t="s">
        <v>624</v>
      </c>
      <c r="M57" s="178" t="s">
        <v>624</v>
      </c>
    </row>
    <row r="58" spans="1:13" hidden="1">
      <c r="A58" s="178" t="s">
        <v>676</v>
      </c>
      <c r="B58" s="178">
        <v>44.54</v>
      </c>
      <c r="C58" s="178" t="s">
        <v>624</v>
      </c>
      <c r="D58" s="178" t="s">
        <v>624</v>
      </c>
      <c r="E58" s="178" t="s">
        <v>624</v>
      </c>
      <c r="F58" s="178" t="s">
        <v>624</v>
      </c>
      <c r="G58" s="178" t="s">
        <v>624</v>
      </c>
      <c r="H58" s="178" t="s">
        <v>624</v>
      </c>
      <c r="I58" s="178" t="s">
        <v>624</v>
      </c>
      <c r="J58" s="178" t="s">
        <v>624</v>
      </c>
      <c r="K58" s="178" t="s">
        <v>624</v>
      </c>
      <c r="L58" s="178" t="s">
        <v>624</v>
      </c>
      <c r="M58" s="178" t="s">
        <v>624</v>
      </c>
    </row>
    <row r="59" spans="1:13" hidden="1">
      <c r="A59" s="178" t="s">
        <v>677</v>
      </c>
      <c r="B59" s="178">
        <v>44.47</v>
      </c>
      <c r="C59" s="178" t="s">
        <v>624</v>
      </c>
      <c r="D59" s="178" t="s">
        <v>624</v>
      </c>
      <c r="E59" s="178">
        <v>47.67</v>
      </c>
      <c r="F59" s="178">
        <v>45.15</v>
      </c>
      <c r="G59" s="178">
        <v>42.77</v>
      </c>
      <c r="H59" s="178">
        <v>48.2</v>
      </c>
      <c r="I59" s="178">
        <v>46.96</v>
      </c>
      <c r="J59" s="178">
        <v>43.54</v>
      </c>
      <c r="K59" s="178">
        <v>42.45</v>
      </c>
      <c r="L59" s="178">
        <v>40.950000000000003</v>
      </c>
      <c r="M59" s="178">
        <v>42.81</v>
      </c>
    </row>
    <row r="60" spans="1:13" hidden="1">
      <c r="A60" s="178" t="s">
        <v>678</v>
      </c>
      <c r="B60" s="178">
        <v>44.19</v>
      </c>
      <c r="C60" s="178">
        <v>44.04</v>
      </c>
      <c r="D60" s="178">
        <v>45.48</v>
      </c>
      <c r="E60" s="178">
        <v>45.25</v>
      </c>
      <c r="F60" s="178">
        <v>44.35</v>
      </c>
      <c r="G60" s="178">
        <v>44.08</v>
      </c>
      <c r="H60" s="178">
        <v>46.68</v>
      </c>
      <c r="I60" s="178">
        <v>47.95</v>
      </c>
      <c r="J60" s="178">
        <v>43.2</v>
      </c>
      <c r="K60" s="178" t="s">
        <v>624</v>
      </c>
      <c r="L60" s="178">
        <v>41</v>
      </c>
      <c r="M60" s="178">
        <v>42.5</v>
      </c>
    </row>
    <row r="61" spans="1:13" s="185" customFormat="1">
      <c r="A61" s="185" t="s">
        <v>928</v>
      </c>
      <c r="B61" s="185">
        <v>43.95</v>
      </c>
      <c r="C61" s="185">
        <v>44.49</v>
      </c>
      <c r="D61" s="185">
        <v>44.76</v>
      </c>
      <c r="E61" s="185">
        <v>42.74</v>
      </c>
      <c r="F61" s="185">
        <v>41.59</v>
      </c>
      <c r="G61" s="185">
        <v>40.6</v>
      </c>
      <c r="H61" s="185">
        <v>40.630000000000003</v>
      </c>
      <c r="I61" s="185">
        <v>41.31</v>
      </c>
      <c r="J61" s="185">
        <v>40.42</v>
      </c>
      <c r="K61" s="185">
        <v>40.57</v>
      </c>
      <c r="L61" s="185">
        <v>41.15</v>
      </c>
      <c r="M61" s="185" t="s">
        <v>624</v>
      </c>
    </row>
    <row r="62" spans="1:13" hidden="1">
      <c r="A62" s="178" t="s">
        <v>679</v>
      </c>
      <c r="B62" s="178">
        <v>43.51</v>
      </c>
      <c r="C62" s="178">
        <v>43.51</v>
      </c>
      <c r="D62" s="178">
        <v>46.54</v>
      </c>
      <c r="E62" s="178">
        <v>45.04</v>
      </c>
      <c r="F62" s="178">
        <v>42.5</v>
      </c>
      <c r="G62" s="178">
        <v>41.82</v>
      </c>
      <c r="H62" s="178">
        <v>44.57</v>
      </c>
      <c r="I62" s="178">
        <v>43.95</v>
      </c>
      <c r="J62" s="178">
        <v>41.14</v>
      </c>
      <c r="K62" s="178">
        <v>41.23</v>
      </c>
      <c r="L62" s="178">
        <v>42.23</v>
      </c>
      <c r="M62" s="178">
        <v>40.340000000000003</v>
      </c>
    </row>
    <row r="63" spans="1:13" hidden="1">
      <c r="A63" s="178" t="s">
        <v>680</v>
      </c>
      <c r="B63" s="178">
        <v>43.11</v>
      </c>
      <c r="C63" s="178">
        <v>44.5</v>
      </c>
      <c r="D63" s="178">
        <v>43.15</v>
      </c>
      <c r="E63" s="178">
        <v>41.19</v>
      </c>
      <c r="F63" s="178">
        <v>39.86</v>
      </c>
      <c r="G63" s="178">
        <v>41.7</v>
      </c>
      <c r="H63" s="178">
        <v>44.71</v>
      </c>
      <c r="I63" s="178">
        <v>44.35</v>
      </c>
      <c r="J63" s="178">
        <v>39.86</v>
      </c>
      <c r="K63" s="178">
        <v>38.270000000000003</v>
      </c>
      <c r="L63" s="178">
        <v>38.31</v>
      </c>
      <c r="M63" s="178">
        <v>37</v>
      </c>
    </row>
    <row r="64" spans="1:13" hidden="1">
      <c r="A64" s="178" t="s">
        <v>681</v>
      </c>
      <c r="B64" s="178">
        <v>42.76</v>
      </c>
      <c r="C64" s="178">
        <v>43.11</v>
      </c>
      <c r="D64" s="178">
        <v>45.33</v>
      </c>
      <c r="E64" s="178">
        <v>44.25</v>
      </c>
      <c r="F64" s="178">
        <v>42.14</v>
      </c>
      <c r="G64" s="178">
        <v>42.6</v>
      </c>
      <c r="H64" s="178">
        <v>43.12</v>
      </c>
      <c r="I64" s="178">
        <v>42.89</v>
      </c>
      <c r="J64" s="178">
        <v>42.01</v>
      </c>
      <c r="K64" s="178">
        <v>40.6</v>
      </c>
      <c r="L64" s="178">
        <v>40.340000000000003</v>
      </c>
      <c r="M64" s="178">
        <v>41.02</v>
      </c>
    </row>
    <row r="65" spans="1:13" hidden="1">
      <c r="A65" s="178" t="s">
        <v>682</v>
      </c>
      <c r="B65" s="178">
        <v>42.53</v>
      </c>
      <c r="C65" s="178">
        <v>43.44</v>
      </c>
      <c r="D65" s="178">
        <v>43.99</v>
      </c>
      <c r="E65" s="178">
        <v>44.17</v>
      </c>
      <c r="F65" s="178">
        <v>46.18</v>
      </c>
      <c r="G65" s="178">
        <v>45.99</v>
      </c>
      <c r="H65" s="178">
        <v>44.74</v>
      </c>
      <c r="I65" s="178">
        <v>43.28</v>
      </c>
      <c r="J65" s="178">
        <v>43.82</v>
      </c>
      <c r="K65" s="178">
        <v>43.74</v>
      </c>
      <c r="L65" s="178">
        <v>41.57</v>
      </c>
      <c r="M65" s="178">
        <v>41.22</v>
      </c>
    </row>
    <row r="66" spans="1:13" hidden="1">
      <c r="A66" s="178" t="s">
        <v>683</v>
      </c>
      <c r="B66" s="178">
        <v>42.24</v>
      </c>
      <c r="C66" s="178">
        <v>39.729999999999997</v>
      </c>
      <c r="D66" s="178">
        <v>39.43</v>
      </c>
      <c r="E66" s="178">
        <v>39.15</v>
      </c>
      <c r="F66" s="178">
        <v>40.08</v>
      </c>
      <c r="G66" s="178">
        <v>40.69</v>
      </c>
      <c r="H66" s="178">
        <v>41.51</v>
      </c>
      <c r="I66" s="178">
        <v>41.07</v>
      </c>
      <c r="J66" s="178">
        <v>40.76</v>
      </c>
      <c r="K66" s="178">
        <v>42.96</v>
      </c>
      <c r="L66" s="178">
        <v>42.13</v>
      </c>
      <c r="M66" s="178">
        <v>40.51</v>
      </c>
    </row>
    <row r="67" spans="1:13" hidden="1">
      <c r="A67" s="178" t="s">
        <v>684</v>
      </c>
      <c r="B67" s="178">
        <v>42.16</v>
      </c>
      <c r="C67" s="178" t="s">
        <v>624</v>
      </c>
      <c r="D67" s="178" t="s">
        <v>624</v>
      </c>
      <c r="E67" s="178">
        <v>43.32</v>
      </c>
      <c r="F67" s="178">
        <v>42.59</v>
      </c>
      <c r="G67" s="178">
        <v>45.22</v>
      </c>
      <c r="H67" s="178">
        <v>47.15</v>
      </c>
      <c r="I67" s="178">
        <v>48.41</v>
      </c>
      <c r="J67" s="178">
        <v>46.34</v>
      </c>
      <c r="K67" s="178">
        <v>45.05</v>
      </c>
      <c r="L67" s="178">
        <v>45.51</v>
      </c>
      <c r="M67" s="178">
        <v>44.18</v>
      </c>
    </row>
    <row r="68" spans="1:13" hidden="1">
      <c r="A68" s="178" t="s">
        <v>685</v>
      </c>
      <c r="B68" s="178">
        <v>42.1</v>
      </c>
      <c r="C68" s="178">
        <v>43.24</v>
      </c>
      <c r="D68" s="178">
        <v>43</v>
      </c>
      <c r="E68" s="178">
        <v>42.4</v>
      </c>
      <c r="F68" s="178">
        <v>43.48</v>
      </c>
      <c r="G68" s="178">
        <v>43.24</v>
      </c>
      <c r="H68" s="178">
        <v>45.44</v>
      </c>
      <c r="I68" s="178">
        <v>46.13</v>
      </c>
      <c r="J68" s="178">
        <v>45.51</v>
      </c>
      <c r="K68" s="178">
        <v>44.31</v>
      </c>
      <c r="L68" s="178">
        <v>41.48</v>
      </c>
      <c r="M68" s="178">
        <v>41.55</v>
      </c>
    </row>
    <row r="69" spans="1:13" hidden="1">
      <c r="A69" s="178" t="s">
        <v>686</v>
      </c>
      <c r="B69" s="178">
        <v>42.08</v>
      </c>
      <c r="C69" s="178">
        <v>42.39</v>
      </c>
      <c r="D69" s="178" t="s">
        <v>624</v>
      </c>
      <c r="E69" s="178" t="s">
        <v>624</v>
      </c>
      <c r="F69" s="178">
        <v>38.619999999999997</v>
      </c>
      <c r="G69" s="178">
        <v>40.96</v>
      </c>
      <c r="H69" s="178">
        <v>41.54</v>
      </c>
      <c r="I69" s="178">
        <v>42.56</v>
      </c>
      <c r="J69" s="178">
        <v>42.17</v>
      </c>
      <c r="K69" s="178" t="s">
        <v>624</v>
      </c>
      <c r="L69" s="178" t="s">
        <v>624</v>
      </c>
      <c r="M69" s="178" t="s">
        <v>624</v>
      </c>
    </row>
    <row r="70" spans="1:13" hidden="1">
      <c r="A70" s="178" t="s">
        <v>687</v>
      </c>
      <c r="B70" s="178">
        <v>42.01</v>
      </c>
      <c r="C70" s="178" t="s">
        <v>624</v>
      </c>
      <c r="D70" s="178" t="s">
        <v>624</v>
      </c>
      <c r="E70" s="178">
        <v>40.270000000000003</v>
      </c>
      <c r="F70" s="178">
        <v>40.049999999999997</v>
      </c>
      <c r="G70" s="178" t="s">
        <v>624</v>
      </c>
      <c r="H70" s="178">
        <v>39.36</v>
      </c>
      <c r="I70" s="178" t="s">
        <v>624</v>
      </c>
      <c r="J70" s="178">
        <v>41.16</v>
      </c>
      <c r="K70" s="178">
        <v>41.09</v>
      </c>
      <c r="L70" s="178">
        <v>43.27</v>
      </c>
      <c r="M70" s="178">
        <v>43.18</v>
      </c>
    </row>
    <row r="71" spans="1:13" hidden="1">
      <c r="A71" s="178" t="s">
        <v>688</v>
      </c>
      <c r="B71" s="178">
        <v>41.85</v>
      </c>
      <c r="C71" s="178">
        <v>44.84</v>
      </c>
      <c r="D71" s="178">
        <v>45.26</v>
      </c>
      <c r="E71" s="178">
        <v>47.53</v>
      </c>
      <c r="F71" s="178">
        <v>47.35</v>
      </c>
      <c r="G71" s="178">
        <v>45.93</v>
      </c>
      <c r="H71" s="178">
        <v>44.96</v>
      </c>
      <c r="I71" s="178">
        <v>44.77</v>
      </c>
      <c r="J71" s="178">
        <v>47.48</v>
      </c>
      <c r="K71" s="178">
        <v>47.55</v>
      </c>
      <c r="L71" s="178">
        <v>46.28</v>
      </c>
      <c r="M71" s="178">
        <v>45.02</v>
      </c>
    </row>
    <row r="72" spans="1:13" hidden="1">
      <c r="A72" s="178" t="s">
        <v>689</v>
      </c>
      <c r="B72" s="178">
        <v>41.83</v>
      </c>
      <c r="C72" s="178">
        <v>42.13</v>
      </c>
      <c r="D72" s="178">
        <v>42.66</v>
      </c>
      <c r="E72" s="178">
        <v>43.01</v>
      </c>
      <c r="F72" s="178">
        <v>42.52</v>
      </c>
      <c r="G72" s="178">
        <v>42.47</v>
      </c>
      <c r="H72" s="178">
        <v>42.45</v>
      </c>
      <c r="I72" s="178">
        <v>41.95</v>
      </c>
      <c r="J72" s="178">
        <v>41.53</v>
      </c>
      <c r="K72" s="178">
        <v>40.64</v>
      </c>
      <c r="L72" s="178">
        <v>40.82</v>
      </c>
      <c r="M72" s="178">
        <v>40.83</v>
      </c>
    </row>
    <row r="73" spans="1:13" hidden="1">
      <c r="A73" s="178" t="s">
        <v>690</v>
      </c>
      <c r="B73" s="178">
        <v>41.81</v>
      </c>
      <c r="C73" s="178">
        <v>42.07</v>
      </c>
      <c r="D73" s="178">
        <v>41.49</v>
      </c>
      <c r="E73" s="178">
        <v>42.8</v>
      </c>
      <c r="F73" s="178">
        <v>43.84</v>
      </c>
      <c r="G73" s="178">
        <v>43.89</v>
      </c>
      <c r="H73" s="178">
        <v>42.39</v>
      </c>
      <c r="I73" s="178">
        <v>44.73</v>
      </c>
      <c r="J73" s="178">
        <v>39.58</v>
      </c>
      <c r="K73" s="178">
        <v>38.19</v>
      </c>
      <c r="L73" s="178" t="s">
        <v>624</v>
      </c>
      <c r="M73" s="178" t="s">
        <v>624</v>
      </c>
    </row>
    <row r="74" spans="1:13" hidden="1">
      <c r="A74" s="178" t="s">
        <v>691</v>
      </c>
      <c r="B74" s="178">
        <v>41.8</v>
      </c>
      <c r="C74" s="178">
        <v>41.33</v>
      </c>
      <c r="D74" s="178">
        <v>40.869999999999997</v>
      </c>
      <c r="E74" s="178">
        <v>39.68</v>
      </c>
      <c r="F74" s="178">
        <v>42.52</v>
      </c>
      <c r="G74" s="178">
        <v>43.4</v>
      </c>
      <c r="H74" s="178">
        <v>38.89</v>
      </c>
      <c r="I74" s="178">
        <v>37.869999999999997</v>
      </c>
      <c r="J74" s="178">
        <v>40.14</v>
      </c>
      <c r="K74" s="178">
        <v>38.96</v>
      </c>
      <c r="L74" s="178">
        <v>38.24</v>
      </c>
      <c r="M74" s="178">
        <v>36.46</v>
      </c>
    </row>
    <row r="75" spans="1:13" hidden="1">
      <c r="A75" s="178" t="s">
        <v>692</v>
      </c>
      <c r="B75" s="178">
        <v>41.74</v>
      </c>
      <c r="C75" s="178">
        <v>43.07</v>
      </c>
      <c r="D75" s="178">
        <v>45.03</v>
      </c>
      <c r="E75" s="178">
        <v>42.01</v>
      </c>
      <c r="F75" s="178">
        <v>41.71</v>
      </c>
      <c r="G75" s="178">
        <v>47.32</v>
      </c>
      <c r="H75" s="178">
        <v>44.78</v>
      </c>
      <c r="I75" s="178">
        <v>44.2</v>
      </c>
      <c r="J75" s="178">
        <v>42.9</v>
      </c>
      <c r="K75" s="178">
        <v>42.43</v>
      </c>
      <c r="L75" s="178">
        <v>43.3</v>
      </c>
      <c r="M75" s="178">
        <v>43.65</v>
      </c>
    </row>
    <row r="76" spans="1:13" hidden="1">
      <c r="A76" s="178" t="s">
        <v>693</v>
      </c>
      <c r="B76" s="178">
        <v>41.71</v>
      </c>
      <c r="C76" s="178">
        <v>40.020000000000003</v>
      </c>
      <c r="D76" s="178">
        <v>39.01</v>
      </c>
      <c r="E76" s="178">
        <v>38.840000000000003</v>
      </c>
      <c r="F76" s="178">
        <v>39.479999999999997</v>
      </c>
      <c r="G76" s="178">
        <v>40.46</v>
      </c>
      <c r="H76" s="178">
        <v>40.619999999999997</v>
      </c>
      <c r="I76" s="178">
        <v>40.11</v>
      </c>
      <c r="J76" s="178">
        <v>39.409999999999997</v>
      </c>
      <c r="K76" s="178">
        <v>39.01</v>
      </c>
      <c r="L76" s="178">
        <v>38.94</v>
      </c>
      <c r="M76" s="178">
        <v>38.92</v>
      </c>
    </row>
    <row r="77" spans="1:13" hidden="1">
      <c r="A77" s="178" t="s">
        <v>694</v>
      </c>
      <c r="B77" s="178">
        <v>41.66</v>
      </c>
      <c r="C77" s="178">
        <v>43.09</v>
      </c>
      <c r="D77" s="178">
        <v>45.69</v>
      </c>
      <c r="E77" s="178">
        <v>45.81</v>
      </c>
      <c r="F77" s="178">
        <v>45.48</v>
      </c>
      <c r="G77" s="178">
        <v>44.97</v>
      </c>
      <c r="H77" s="178">
        <v>44.26</v>
      </c>
      <c r="I77" s="178">
        <v>43.53</v>
      </c>
      <c r="J77" s="178">
        <v>42.13</v>
      </c>
      <c r="K77" s="178">
        <v>41.61</v>
      </c>
      <c r="L77" s="178">
        <v>40.33</v>
      </c>
      <c r="M77" s="178">
        <v>41.23</v>
      </c>
    </row>
    <row r="78" spans="1:13" hidden="1">
      <c r="A78" s="178" t="s">
        <v>695</v>
      </c>
      <c r="B78" s="178">
        <v>41.55</v>
      </c>
      <c r="C78" s="178">
        <v>40.950000000000003</v>
      </c>
      <c r="D78" s="178">
        <v>40.94</v>
      </c>
      <c r="E78" s="178">
        <v>43.52</v>
      </c>
      <c r="F78" s="178">
        <v>44.57</v>
      </c>
      <c r="G78" s="178">
        <v>42.43</v>
      </c>
      <c r="H78" s="178">
        <v>42.93</v>
      </c>
      <c r="I78" s="178">
        <v>44.68</v>
      </c>
      <c r="J78" s="178">
        <v>40.65</v>
      </c>
      <c r="K78" s="178">
        <v>40.11</v>
      </c>
      <c r="L78" s="178">
        <v>41.27</v>
      </c>
      <c r="M78" s="178">
        <v>42.68</v>
      </c>
    </row>
    <row r="79" spans="1:13" hidden="1">
      <c r="A79" s="178" t="s">
        <v>696</v>
      </c>
      <c r="B79" s="178">
        <v>41.39</v>
      </c>
      <c r="C79" s="178">
        <v>41.68</v>
      </c>
      <c r="D79" s="178">
        <v>41.92</v>
      </c>
      <c r="E79" s="178">
        <v>41.63</v>
      </c>
      <c r="F79" s="178">
        <v>41.43</v>
      </c>
      <c r="G79" s="178">
        <v>40.74</v>
      </c>
      <c r="H79" s="178">
        <v>39.9</v>
      </c>
      <c r="I79" s="178">
        <v>40.15</v>
      </c>
      <c r="J79" s="178">
        <v>39.229999999999997</v>
      </c>
      <c r="K79" s="178">
        <v>39.479999999999997</v>
      </c>
      <c r="L79" s="178">
        <v>41.01</v>
      </c>
      <c r="M79" s="178">
        <v>39.35</v>
      </c>
    </row>
    <row r="80" spans="1:13" hidden="1">
      <c r="A80" s="178" t="s">
        <v>697</v>
      </c>
      <c r="B80" s="178">
        <v>41.09</v>
      </c>
      <c r="C80" s="178">
        <v>42.57</v>
      </c>
      <c r="D80" s="178">
        <v>43.48</v>
      </c>
      <c r="E80" s="178">
        <v>42.83</v>
      </c>
      <c r="F80" s="178">
        <v>42.69</v>
      </c>
      <c r="G80" s="178">
        <v>42.15</v>
      </c>
      <c r="H80" s="178">
        <v>42.81</v>
      </c>
      <c r="I80" s="178">
        <v>43.63</v>
      </c>
      <c r="J80" s="178">
        <v>42.89</v>
      </c>
      <c r="K80" s="178">
        <v>41.47</v>
      </c>
      <c r="L80" s="178">
        <v>39.96</v>
      </c>
      <c r="M80" s="178">
        <v>40.659999999999997</v>
      </c>
    </row>
    <row r="81" spans="1:13" hidden="1">
      <c r="A81" s="178" t="s">
        <v>698</v>
      </c>
      <c r="B81" s="178">
        <v>41.07</v>
      </c>
      <c r="C81" s="178">
        <v>42.24</v>
      </c>
      <c r="D81" s="178">
        <v>41.94</v>
      </c>
      <c r="E81" s="178">
        <v>41.66</v>
      </c>
      <c r="F81" s="178">
        <v>42.15</v>
      </c>
      <c r="G81" s="178">
        <v>41.89</v>
      </c>
      <c r="H81" s="178">
        <v>41.7</v>
      </c>
      <c r="I81" s="178">
        <v>42.16</v>
      </c>
      <c r="J81" s="178">
        <v>43.25</v>
      </c>
      <c r="K81" s="178">
        <v>44</v>
      </c>
      <c r="L81" s="178">
        <v>42.74</v>
      </c>
      <c r="M81" s="178">
        <v>41.81</v>
      </c>
    </row>
    <row r="82" spans="1:13" hidden="1">
      <c r="A82" s="178" t="s">
        <v>699</v>
      </c>
      <c r="B82" s="178">
        <v>40.94</v>
      </c>
      <c r="C82" s="178">
        <v>42.49</v>
      </c>
      <c r="D82" s="178">
        <v>42.88</v>
      </c>
      <c r="E82" s="178">
        <v>41.5</v>
      </c>
      <c r="F82" s="178">
        <v>41.29</v>
      </c>
      <c r="G82" s="178">
        <v>39.61</v>
      </c>
      <c r="H82" s="178">
        <v>37.54</v>
      </c>
      <c r="I82" s="178">
        <v>38.270000000000003</v>
      </c>
      <c r="J82" s="178">
        <v>38.619999999999997</v>
      </c>
      <c r="K82" s="178">
        <v>38.200000000000003</v>
      </c>
      <c r="L82" s="178">
        <v>38.44</v>
      </c>
      <c r="M82" s="178">
        <v>38.909999999999997</v>
      </c>
    </row>
    <row r="83" spans="1:13" hidden="1">
      <c r="A83" s="178" t="s">
        <v>700</v>
      </c>
      <c r="B83" s="178">
        <v>40.090000000000003</v>
      </c>
      <c r="C83" s="178">
        <v>40.57</v>
      </c>
      <c r="D83" s="178">
        <v>40.229999999999997</v>
      </c>
      <c r="E83" s="178">
        <v>40.15</v>
      </c>
      <c r="F83" s="178">
        <v>40.67</v>
      </c>
      <c r="G83" s="178">
        <v>40.83</v>
      </c>
      <c r="H83" s="178">
        <v>40.549999999999997</v>
      </c>
      <c r="I83" s="178">
        <v>40.54</v>
      </c>
      <c r="J83" s="178">
        <v>40.99</v>
      </c>
      <c r="K83" s="178">
        <v>40.56</v>
      </c>
      <c r="L83" s="178">
        <v>40.44</v>
      </c>
      <c r="M83" s="178">
        <v>39.9</v>
      </c>
    </row>
    <row r="84" spans="1:13" hidden="1">
      <c r="A84" s="178" t="s">
        <v>701</v>
      </c>
      <c r="B84" s="178">
        <v>39.96</v>
      </c>
      <c r="C84" s="178" t="s">
        <v>624</v>
      </c>
      <c r="D84" s="178">
        <v>38.67</v>
      </c>
      <c r="E84" s="178">
        <v>41.58</v>
      </c>
      <c r="F84" s="178">
        <v>43.05</v>
      </c>
      <c r="G84" s="178">
        <v>42.15</v>
      </c>
      <c r="H84" s="178">
        <v>37.96</v>
      </c>
      <c r="I84" s="178">
        <v>31.53</v>
      </c>
      <c r="J84" s="178">
        <v>32.799999999999997</v>
      </c>
      <c r="K84" s="178">
        <v>31.7</v>
      </c>
      <c r="L84" s="178">
        <v>30.7</v>
      </c>
      <c r="M84" s="178">
        <v>32.5</v>
      </c>
    </row>
    <row r="85" spans="1:13" hidden="1">
      <c r="A85" s="178" t="s">
        <v>702</v>
      </c>
      <c r="B85" s="178">
        <v>39.85</v>
      </c>
      <c r="C85" s="178">
        <v>40.36</v>
      </c>
      <c r="D85" s="178">
        <v>40.32</v>
      </c>
      <c r="E85" s="178">
        <v>42.19</v>
      </c>
      <c r="F85" s="178">
        <v>41.64</v>
      </c>
      <c r="G85" s="178">
        <v>40.06</v>
      </c>
      <c r="H85" s="178">
        <v>40.22</v>
      </c>
      <c r="I85" s="178">
        <v>42.41</v>
      </c>
      <c r="J85" s="178" t="s">
        <v>624</v>
      </c>
      <c r="K85" s="178" t="s">
        <v>624</v>
      </c>
      <c r="L85" s="178" t="s">
        <v>624</v>
      </c>
      <c r="M85" s="178">
        <v>41.49</v>
      </c>
    </row>
    <row r="86" spans="1:13" hidden="1">
      <c r="A86" s="178" t="s">
        <v>703</v>
      </c>
      <c r="B86" s="178">
        <v>39.83</v>
      </c>
      <c r="C86" s="178">
        <v>38.020000000000003</v>
      </c>
      <c r="D86" s="178">
        <v>39.26</v>
      </c>
      <c r="E86" s="178">
        <v>38.17</v>
      </c>
      <c r="F86" s="178">
        <v>39.979999999999997</v>
      </c>
      <c r="G86" s="178">
        <v>39.79</v>
      </c>
      <c r="H86" s="178">
        <v>38.07</v>
      </c>
      <c r="I86" s="178">
        <v>37.42</v>
      </c>
      <c r="J86" s="178">
        <v>37.630000000000003</v>
      </c>
      <c r="K86" s="178">
        <v>38</v>
      </c>
      <c r="L86" s="178">
        <v>37.86</v>
      </c>
      <c r="M86" s="178">
        <v>38.51</v>
      </c>
    </row>
    <row r="87" spans="1:13" hidden="1">
      <c r="A87" s="178" t="s">
        <v>704</v>
      </c>
      <c r="B87" s="178">
        <v>39.65</v>
      </c>
      <c r="C87" s="178">
        <v>38.72</v>
      </c>
      <c r="D87" s="178">
        <v>38.35</v>
      </c>
      <c r="E87" s="178">
        <v>37.14</v>
      </c>
      <c r="F87" s="178">
        <v>40.33</v>
      </c>
      <c r="G87" s="178">
        <v>40.85</v>
      </c>
      <c r="H87" s="178">
        <v>39.74</v>
      </c>
      <c r="I87" s="178">
        <v>38.520000000000003</v>
      </c>
      <c r="J87" s="178">
        <v>38.65</v>
      </c>
      <c r="K87" s="178">
        <v>37.97</v>
      </c>
      <c r="L87" s="178">
        <v>37.9</v>
      </c>
      <c r="M87" s="178">
        <v>38.85</v>
      </c>
    </row>
    <row r="88" spans="1:13" hidden="1">
      <c r="A88" s="178" t="s">
        <v>705</v>
      </c>
      <c r="B88" s="178">
        <v>39.08</v>
      </c>
      <c r="C88" s="178">
        <v>37.83</v>
      </c>
      <c r="D88" s="178">
        <v>36.31</v>
      </c>
      <c r="E88" s="178">
        <v>38.090000000000003</v>
      </c>
      <c r="F88" s="178">
        <v>40.18</v>
      </c>
      <c r="G88" s="178" t="s">
        <v>624</v>
      </c>
      <c r="H88" s="178" t="s">
        <v>624</v>
      </c>
      <c r="I88" s="178" t="s">
        <v>624</v>
      </c>
      <c r="J88" s="178">
        <v>38.47</v>
      </c>
      <c r="K88" s="178">
        <v>38.700000000000003</v>
      </c>
      <c r="L88" s="178">
        <v>36.04</v>
      </c>
      <c r="M88" s="178">
        <v>34.6</v>
      </c>
    </row>
    <row r="89" spans="1:13" hidden="1">
      <c r="A89" s="178" t="s">
        <v>706</v>
      </c>
      <c r="B89" s="178">
        <v>39.07</v>
      </c>
      <c r="C89" s="178">
        <v>39.159999999999997</v>
      </c>
      <c r="D89" s="178">
        <v>39.270000000000003</v>
      </c>
      <c r="E89" s="178">
        <v>39</v>
      </c>
      <c r="F89" s="178">
        <v>39.72</v>
      </c>
      <c r="G89" s="178">
        <v>40.17</v>
      </c>
      <c r="H89" s="178">
        <v>38.96</v>
      </c>
      <c r="I89" s="178">
        <v>37.81</v>
      </c>
      <c r="J89" s="178">
        <v>38.619999999999997</v>
      </c>
      <c r="K89" s="178">
        <v>38.49</v>
      </c>
      <c r="L89" s="178">
        <v>37.549999999999997</v>
      </c>
      <c r="M89" s="178">
        <v>37.229999999999997</v>
      </c>
    </row>
    <row r="90" spans="1:13" hidden="1">
      <c r="A90" s="178" t="s">
        <v>707</v>
      </c>
      <c r="B90" s="178">
        <v>39</v>
      </c>
      <c r="C90" s="178">
        <v>39.92</v>
      </c>
      <c r="D90" s="178">
        <v>41.07</v>
      </c>
      <c r="E90" s="178">
        <v>40.93</v>
      </c>
      <c r="F90" s="178">
        <v>39.450000000000003</v>
      </c>
      <c r="G90" s="178">
        <v>39.299999999999997</v>
      </c>
      <c r="H90" s="178">
        <v>39.729999999999997</v>
      </c>
      <c r="I90" s="178">
        <v>37.5</v>
      </c>
      <c r="J90" s="178">
        <v>39.44</v>
      </c>
      <c r="K90" s="178">
        <v>41.53</v>
      </c>
      <c r="L90" s="178">
        <v>39.58</v>
      </c>
      <c r="M90" s="178">
        <v>40.78</v>
      </c>
    </row>
    <row r="91" spans="1:13" hidden="1">
      <c r="A91" s="178" t="s">
        <v>708</v>
      </c>
      <c r="B91" s="178">
        <v>38.36</v>
      </c>
      <c r="C91" s="178">
        <v>39.020000000000003</v>
      </c>
      <c r="D91" s="178">
        <v>39.85</v>
      </c>
      <c r="E91" s="178">
        <v>40.630000000000003</v>
      </c>
      <c r="F91" s="178">
        <v>40.89</v>
      </c>
      <c r="G91" s="178">
        <v>41.06</v>
      </c>
      <c r="H91" s="178">
        <v>39.799999999999997</v>
      </c>
      <c r="I91" s="178">
        <v>40.89</v>
      </c>
      <c r="J91" s="178">
        <v>39.85</v>
      </c>
      <c r="K91" s="178">
        <v>40.18</v>
      </c>
      <c r="L91" s="178">
        <v>41.59</v>
      </c>
      <c r="M91" s="178">
        <v>40.840000000000003</v>
      </c>
    </row>
    <row r="92" spans="1:13" hidden="1">
      <c r="A92" s="178" t="s">
        <v>709</v>
      </c>
      <c r="B92" s="178">
        <v>38.35</v>
      </c>
      <c r="C92" s="178">
        <v>38.1</v>
      </c>
      <c r="D92" s="178" t="s">
        <v>624</v>
      </c>
      <c r="E92" s="178">
        <v>33.17</v>
      </c>
      <c r="F92" s="178">
        <v>30.24</v>
      </c>
      <c r="G92" s="178">
        <v>29.45</v>
      </c>
      <c r="H92" s="178" t="s">
        <v>624</v>
      </c>
      <c r="I92" s="178">
        <v>31.78</v>
      </c>
      <c r="J92" s="178">
        <v>37.04</v>
      </c>
      <c r="K92" s="178">
        <v>38.630000000000003</v>
      </c>
      <c r="L92" s="178">
        <v>37.06</v>
      </c>
      <c r="M92" s="178">
        <v>36.270000000000003</v>
      </c>
    </row>
    <row r="93" spans="1:13" hidden="1">
      <c r="A93" s="178" t="s">
        <v>710</v>
      </c>
      <c r="B93" s="178">
        <v>38.19</v>
      </c>
      <c r="C93" s="178">
        <v>32.86</v>
      </c>
      <c r="D93" s="178">
        <v>31.84</v>
      </c>
      <c r="E93" s="178">
        <v>30.49</v>
      </c>
      <c r="F93" s="178" t="s">
        <v>624</v>
      </c>
      <c r="G93" s="178" t="s">
        <v>624</v>
      </c>
      <c r="H93" s="178">
        <v>29.59</v>
      </c>
      <c r="I93" s="178">
        <v>29.61</v>
      </c>
      <c r="J93" s="178">
        <v>29.66</v>
      </c>
      <c r="K93" s="178">
        <v>29.02</v>
      </c>
      <c r="L93" s="178">
        <v>28.21</v>
      </c>
      <c r="M93" s="178">
        <v>29.11</v>
      </c>
    </row>
    <row r="94" spans="1:13" hidden="1">
      <c r="A94" s="178" t="s">
        <v>711</v>
      </c>
      <c r="B94" s="178">
        <v>37.94</v>
      </c>
      <c r="C94" s="178">
        <v>38.44</v>
      </c>
      <c r="D94" s="178">
        <v>40.44</v>
      </c>
      <c r="E94" s="178">
        <v>40.130000000000003</v>
      </c>
      <c r="F94" s="178">
        <v>39.619999999999997</v>
      </c>
      <c r="G94" s="178">
        <v>38.57</v>
      </c>
      <c r="H94" s="178">
        <v>40.81</v>
      </c>
      <c r="I94" s="178">
        <v>43.37</v>
      </c>
      <c r="J94" s="178">
        <v>39.18</v>
      </c>
      <c r="K94" s="178">
        <v>39.14</v>
      </c>
      <c r="L94" s="178">
        <v>39.92</v>
      </c>
      <c r="M94" s="178">
        <v>38.35</v>
      </c>
    </row>
    <row r="95" spans="1:13" hidden="1">
      <c r="A95" s="178" t="s">
        <v>712</v>
      </c>
      <c r="B95" s="178">
        <v>37.9</v>
      </c>
      <c r="C95" s="178">
        <v>36.19</v>
      </c>
      <c r="D95" s="178">
        <v>35.03</v>
      </c>
      <c r="E95" s="178">
        <v>36.01</v>
      </c>
      <c r="F95" s="178">
        <v>36.24</v>
      </c>
      <c r="G95" s="178">
        <v>35.869999999999997</v>
      </c>
      <c r="H95" s="178">
        <v>36.380000000000003</v>
      </c>
      <c r="I95" s="178">
        <v>35.9</v>
      </c>
      <c r="J95" s="178">
        <v>35.380000000000003</v>
      </c>
      <c r="K95" s="178">
        <v>35.04</v>
      </c>
      <c r="L95" s="178">
        <v>34.21</v>
      </c>
      <c r="M95" s="178">
        <v>34.65</v>
      </c>
    </row>
    <row r="96" spans="1:13" hidden="1">
      <c r="A96" s="178" t="s">
        <v>713</v>
      </c>
      <c r="B96" s="178">
        <v>37.86</v>
      </c>
      <c r="C96" s="178">
        <v>37.5</v>
      </c>
      <c r="D96" s="178">
        <v>37.61</v>
      </c>
      <c r="E96" s="178">
        <v>37.06</v>
      </c>
      <c r="F96" s="178">
        <v>36.32</v>
      </c>
      <c r="G96" s="178">
        <v>35.520000000000003</v>
      </c>
      <c r="H96" s="178">
        <v>35.85</v>
      </c>
      <c r="I96" s="178">
        <v>35.630000000000003</v>
      </c>
      <c r="J96" s="178">
        <v>35.159999999999997</v>
      </c>
      <c r="K96" s="178">
        <v>34.46</v>
      </c>
      <c r="L96" s="178">
        <v>36.08</v>
      </c>
      <c r="M96" s="178">
        <v>35.19</v>
      </c>
    </row>
    <row r="97" spans="1:13" hidden="1">
      <c r="A97" s="178" t="s">
        <v>714</v>
      </c>
      <c r="B97" s="178">
        <v>37.85</v>
      </c>
      <c r="C97" s="178">
        <v>38.56</v>
      </c>
      <c r="D97" s="178">
        <v>38.96</v>
      </c>
      <c r="E97" s="178">
        <v>37.229999999999997</v>
      </c>
      <c r="F97" s="178">
        <v>36.770000000000003</v>
      </c>
      <c r="G97" s="178">
        <v>37.92</v>
      </c>
      <c r="H97" s="178">
        <v>38.29</v>
      </c>
      <c r="I97" s="178">
        <v>38.020000000000003</v>
      </c>
      <c r="J97" s="178">
        <v>38.229999999999997</v>
      </c>
      <c r="K97" s="178">
        <v>36.82</v>
      </c>
      <c r="L97" s="178">
        <v>36.76</v>
      </c>
      <c r="M97" s="178">
        <v>36.67</v>
      </c>
    </row>
    <row r="98" spans="1:13" hidden="1">
      <c r="A98" s="178" t="s">
        <v>715</v>
      </c>
      <c r="B98" s="178">
        <v>37.840000000000003</v>
      </c>
      <c r="C98" s="178">
        <v>39.03</v>
      </c>
      <c r="D98" s="178">
        <v>36.35</v>
      </c>
      <c r="E98" s="178">
        <v>36.21</v>
      </c>
      <c r="F98" s="178">
        <v>37.85</v>
      </c>
      <c r="G98" s="178">
        <v>37.61</v>
      </c>
      <c r="H98" s="178">
        <v>37.99</v>
      </c>
      <c r="I98" s="178">
        <v>37.28</v>
      </c>
      <c r="J98" s="178">
        <v>36.61</v>
      </c>
      <c r="K98" s="178">
        <v>38.26</v>
      </c>
      <c r="L98" s="178" t="s">
        <v>624</v>
      </c>
      <c r="M98" s="178" t="s">
        <v>624</v>
      </c>
    </row>
    <row r="99" spans="1:13" hidden="1">
      <c r="A99" s="178" t="s">
        <v>716</v>
      </c>
      <c r="B99" s="178">
        <v>37.83</v>
      </c>
      <c r="C99" s="178">
        <v>37.35</v>
      </c>
      <c r="D99" s="178">
        <v>43.03</v>
      </c>
      <c r="E99" s="178">
        <v>42.25</v>
      </c>
      <c r="F99" s="178">
        <v>40.53</v>
      </c>
      <c r="G99" s="178">
        <v>41.99</v>
      </c>
      <c r="H99" s="178">
        <v>43.07</v>
      </c>
      <c r="I99" s="178">
        <v>39.83</v>
      </c>
      <c r="J99" s="178">
        <v>35.44</v>
      </c>
      <c r="K99" s="178">
        <v>34.83</v>
      </c>
      <c r="L99" s="178">
        <v>40.53</v>
      </c>
      <c r="M99" s="178">
        <v>43.72</v>
      </c>
    </row>
    <row r="100" spans="1:13" hidden="1">
      <c r="A100" s="178" t="s">
        <v>717</v>
      </c>
      <c r="B100" s="178">
        <v>37.700000000000003</v>
      </c>
      <c r="C100" s="178">
        <v>34.229999999999997</v>
      </c>
      <c r="D100" s="178">
        <v>28</v>
      </c>
      <c r="E100" s="178">
        <v>27.21</v>
      </c>
      <c r="F100" s="178">
        <v>27.9</v>
      </c>
      <c r="G100" s="178" t="s">
        <v>624</v>
      </c>
      <c r="H100" s="178">
        <v>29.39</v>
      </c>
      <c r="I100" s="178">
        <v>30.56</v>
      </c>
      <c r="J100" s="178" t="s">
        <v>624</v>
      </c>
      <c r="K100" s="178" t="s">
        <v>624</v>
      </c>
      <c r="L100" s="178">
        <v>35.47</v>
      </c>
      <c r="M100" s="178">
        <v>29.64</v>
      </c>
    </row>
    <row r="101" spans="1:13" hidden="1">
      <c r="A101" s="178" t="s">
        <v>718</v>
      </c>
      <c r="B101" s="178">
        <v>37.64</v>
      </c>
      <c r="C101" s="178">
        <v>37.43</v>
      </c>
      <c r="D101" s="178">
        <v>41.39</v>
      </c>
      <c r="E101" s="178">
        <v>39.01</v>
      </c>
      <c r="F101" s="178">
        <v>38.909999999999997</v>
      </c>
      <c r="G101" s="178">
        <v>38.81</v>
      </c>
      <c r="H101" s="178">
        <v>34.75</v>
      </c>
      <c r="I101" s="178">
        <v>34.75</v>
      </c>
      <c r="J101" s="178">
        <v>33.549999999999997</v>
      </c>
      <c r="K101" s="178">
        <v>32.47</v>
      </c>
      <c r="L101" s="178" t="s">
        <v>624</v>
      </c>
      <c r="M101" s="178" t="s">
        <v>624</v>
      </c>
    </row>
    <row r="102" spans="1:13" hidden="1">
      <c r="A102" s="178" t="s">
        <v>719</v>
      </c>
      <c r="B102" s="178">
        <v>37.6</v>
      </c>
      <c r="C102" s="178">
        <v>38.46</v>
      </c>
      <c r="D102" s="178">
        <v>39.43</v>
      </c>
      <c r="E102" s="178">
        <v>38.44</v>
      </c>
      <c r="F102" s="178">
        <v>37.89</v>
      </c>
      <c r="G102" s="178">
        <v>37.43</v>
      </c>
      <c r="H102" s="178">
        <v>36.56</v>
      </c>
      <c r="I102" s="178">
        <v>37.19</v>
      </c>
      <c r="J102" s="178">
        <v>37.659999999999997</v>
      </c>
      <c r="K102" s="178">
        <v>36.79</v>
      </c>
      <c r="L102" s="178">
        <v>36.26</v>
      </c>
      <c r="M102" s="178">
        <v>37.020000000000003</v>
      </c>
    </row>
  </sheetData>
  <autoFilter ref="A2:M102" xr:uid="{698FBFA0-E7A2-4902-9468-2B2557C2109E}">
    <filterColumn colId="0">
      <colorFilter dxfId="13"/>
    </filterColumn>
  </autoFilter>
  <mergeCells count="1">
    <mergeCell ref="A1:A2"/>
  </mergeCells>
  <phoneticPr fontId="3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E9FD5-C95B-409B-8891-26F20F429CB3}">
  <sheetPr filterMode="1"/>
  <dimension ref="A1:E1681"/>
  <sheetViews>
    <sheetView zoomScale="130" zoomScaleNormal="130" workbookViewId="0">
      <selection activeCell="C1700" sqref="C1700"/>
    </sheetView>
  </sheetViews>
  <sheetFormatPr defaultColWidth="9" defaultRowHeight="9.5"/>
  <cols>
    <col min="1" max="1" width="9" style="180"/>
    <col min="2" max="2" width="20.36328125" style="180" customWidth="1"/>
    <col min="3" max="16384" width="9" style="180"/>
  </cols>
  <sheetData>
    <row r="1" spans="1:5">
      <c r="A1" s="180" t="s">
        <v>720</v>
      </c>
      <c r="B1" s="180" t="s">
        <v>96</v>
      </c>
      <c r="C1" s="180" t="s">
        <v>97</v>
      </c>
      <c r="D1" s="180" t="s">
        <v>98</v>
      </c>
      <c r="E1" s="180" t="s">
        <v>99</v>
      </c>
    </row>
    <row r="2" spans="1:5" hidden="1">
      <c r="A2" s="180" t="s">
        <v>721</v>
      </c>
      <c r="B2" s="180" t="s">
        <v>722</v>
      </c>
      <c r="C2" s="180">
        <v>2023</v>
      </c>
      <c r="D2" s="180" t="s">
        <v>102</v>
      </c>
      <c r="E2" s="180">
        <v>72.387230482999996</v>
      </c>
    </row>
    <row r="3" spans="1:5" hidden="1">
      <c r="A3" s="180" t="s">
        <v>721</v>
      </c>
      <c r="B3" s="180" t="s">
        <v>722</v>
      </c>
      <c r="C3" s="180">
        <v>2023</v>
      </c>
      <c r="D3" s="180" t="s">
        <v>103</v>
      </c>
      <c r="E3" s="180">
        <v>72.199078955000004</v>
      </c>
    </row>
    <row r="4" spans="1:5" hidden="1">
      <c r="A4" s="180" t="s">
        <v>721</v>
      </c>
      <c r="B4" s="180" t="s">
        <v>722</v>
      </c>
      <c r="C4" s="180">
        <v>2023</v>
      </c>
      <c r="D4" s="180" t="s">
        <v>104</v>
      </c>
      <c r="E4" s="180">
        <v>76.075658847</v>
      </c>
    </row>
    <row r="5" spans="1:5" hidden="1">
      <c r="A5" s="180" t="s">
        <v>721</v>
      </c>
      <c r="B5" s="180" t="s">
        <v>722</v>
      </c>
      <c r="C5" s="180">
        <v>2023</v>
      </c>
      <c r="D5" s="180" t="s">
        <v>105</v>
      </c>
      <c r="E5" s="180">
        <v>81.394553502999997</v>
      </c>
    </row>
    <row r="6" spans="1:5" hidden="1">
      <c r="A6" s="180" t="s">
        <v>721</v>
      </c>
      <c r="B6" s="180" t="s">
        <v>722</v>
      </c>
      <c r="C6" s="180">
        <v>2023</v>
      </c>
      <c r="D6" s="180" t="s">
        <v>106</v>
      </c>
      <c r="E6" s="180">
        <v>66.353019012000004</v>
      </c>
    </row>
    <row r="7" spans="1:5" hidden="1">
      <c r="A7" s="180" t="s">
        <v>721</v>
      </c>
      <c r="B7" s="180" t="s">
        <v>722</v>
      </c>
      <c r="C7" s="180">
        <v>2023</v>
      </c>
      <c r="D7" s="180" t="s">
        <v>107</v>
      </c>
      <c r="E7" s="180">
        <v>78.013181748999997</v>
      </c>
    </row>
    <row r="8" spans="1:5" hidden="1">
      <c r="A8" s="180" t="s">
        <v>721</v>
      </c>
      <c r="B8" s="180" t="s">
        <v>722</v>
      </c>
      <c r="C8" s="180">
        <v>2023</v>
      </c>
      <c r="D8" s="180" t="s">
        <v>108</v>
      </c>
      <c r="E8" s="180">
        <v>83.791704633999998</v>
      </c>
    </row>
    <row r="9" spans="1:5" hidden="1">
      <c r="A9" s="180" t="s">
        <v>721</v>
      </c>
      <c r="B9" s="180" t="s">
        <v>722</v>
      </c>
      <c r="C9" s="180">
        <v>2023</v>
      </c>
      <c r="D9" s="180" t="s">
        <v>109</v>
      </c>
      <c r="E9" s="180">
        <v>73.424970307999999</v>
      </c>
    </row>
    <row r="10" spans="1:5" hidden="1">
      <c r="A10" s="180" t="s">
        <v>721</v>
      </c>
      <c r="B10" s="180" t="s">
        <v>722</v>
      </c>
      <c r="C10" s="180">
        <v>2023</v>
      </c>
      <c r="D10" s="180" t="s">
        <v>110</v>
      </c>
      <c r="E10" s="180">
        <v>73.656418384999995</v>
      </c>
    </row>
    <row r="11" spans="1:5" hidden="1">
      <c r="A11" s="180" t="s">
        <v>721</v>
      </c>
      <c r="B11" s="180" t="s">
        <v>722</v>
      </c>
      <c r="C11" s="180">
        <v>2023</v>
      </c>
      <c r="D11" s="180" t="s">
        <v>111</v>
      </c>
      <c r="E11" s="180">
        <v>70.410986417000004</v>
      </c>
    </row>
    <row r="12" spans="1:5" hidden="1">
      <c r="A12" s="180" t="s">
        <v>721</v>
      </c>
      <c r="B12" s="180" t="s">
        <v>723</v>
      </c>
      <c r="C12" s="180">
        <v>2023</v>
      </c>
      <c r="D12" s="180" t="s">
        <v>102</v>
      </c>
      <c r="E12" s="180">
        <v>70.836039131000007</v>
      </c>
    </row>
    <row r="13" spans="1:5" hidden="1">
      <c r="A13" s="180" t="s">
        <v>721</v>
      </c>
      <c r="B13" s="180" t="s">
        <v>723</v>
      </c>
      <c r="C13" s="180">
        <v>2023</v>
      </c>
      <c r="D13" s="180" t="s">
        <v>103</v>
      </c>
      <c r="E13" s="180">
        <v>80.226052971000001</v>
      </c>
    </row>
    <row r="14" spans="1:5" hidden="1">
      <c r="A14" s="180" t="s">
        <v>721</v>
      </c>
      <c r="B14" s="180" t="s">
        <v>723</v>
      </c>
      <c r="C14" s="180">
        <v>2023</v>
      </c>
      <c r="D14" s="180" t="s">
        <v>104</v>
      </c>
      <c r="E14" s="180">
        <v>76.654628650999996</v>
      </c>
    </row>
    <row r="15" spans="1:5" hidden="1">
      <c r="A15" s="180" t="s">
        <v>721</v>
      </c>
      <c r="B15" s="180" t="s">
        <v>723</v>
      </c>
      <c r="C15" s="180">
        <v>2023</v>
      </c>
      <c r="D15" s="180" t="s">
        <v>105</v>
      </c>
      <c r="E15" s="180">
        <v>79.311629797999998</v>
      </c>
    </row>
    <row r="16" spans="1:5" hidden="1">
      <c r="A16" s="180" t="s">
        <v>721</v>
      </c>
      <c r="B16" s="180" t="s">
        <v>723</v>
      </c>
      <c r="C16" s="180">
        <v>2023</v>
      </c>
      <c r="D16" s="180" t="s">
        <v>106</v>
      </c>
      <c r="E16" s="180">
        <v>79.704305693999999</v>
      </c>
    </row>
    <row r="17" spans="1:5" hidden="1">
      <c r="A17" s="180" t="s">
        <v>721</v>
      </c>
      <c r="B17" s="180" t="s">
        <v>723</v>
      </c>
      <c r="C17" s="180">
        <v>2023</v>
      </c>
      <c r="D17" s="180" t="s">
        <v>107</v>
      </c>
      <c r="E17" s="180">
        <v>77.668072198999994</v>
      </c>
    </row>
    <row r="18" spans="1:5" hidden="1">
      <c r="A18" s="180" t="s">
        <v>721</v>
      </c>
      <c r="B18" s="180" t="s">
        <v>723</v>
      </c>
      <c r="C18" s="180">
        <v>2023</v>
      </c>
      <c r="D18" s="180" t="s">
        <v>108</v>
      </c>
      <c r="E18" s="180">
        <v>77.348496334999993</v>
      </c>
    </row>
    <row r="19" spans="1:5" hidden="1">
      <c r="A19" s="180" t="s">
        <v>721</v>
      </c>
      <c r="B19" s="180" t="s">
        <v>723</v>
      </c>
      <c r="C19" s="180">
        <v>2023</v>
      </c>
      <c r="D19" s="180" t="s">
        <v>109</v>
      </c>
      <c r="E19" s="180">
        <v>76.064805641999996</v>
      </c>
    </row>
    <row r="20" spans="1:5" hidden="1">
      <c r="A20" s="180" t="s">
        <v>721</v>
      </c>
      <c r="B20" s="180" t="s">
        <v>723</v>
      </c>
      <c r="C20" s="180">
        <v>2023</v>
      </c>
      <c r="D20" s="180" t="s">
        <v>110</v>
      </c>
      <c r="E20" s="180">
        <v>76.424280816999996</v>
      </c>
    </row>
    <row r="21" spans="1:5" hidden="1">
      <c r="A21" s="180" t="s">
        <v>721</v>
      </c>
      <c r="B21" s="180" t="s">
        <v>723</v>
      </c>
      <c r="C21" s="180">
        <v>2023</v>
      </c>
      <c r="D21" s="180" t="s">
        <v>111</v>
      </c>
      <c r="E21" s="180">
        <v>72.228547484000003</v>
      </c>
    </row>
    <row r="22" spans="1:5" hidden="1">
      <c r="A22" s="180" t="s">
        <v>721</v>
      </c>
      <c r="B22" s="180" t="s">
        <v>724</v>
      </c>
      <c r="C22" s="180">
        <v>2023</v>
      </c>
      <c r="D22" s="180" t="s">
        <v>102</v>
      </c>
      <c r="E22" s="180">
        <v>67.856245287999997</v>
      </c>
    </row>
    <row r="23" spans="1:5" hidden="1">
      <c r="A23" s="180" t="s">
        <v>721</v>
      </c>
      <c r="B23" s="180" t="s">
        <v>724</v>
      </c>
      <c r="C23" s="180">
        <v>2023</v>
      </c>
      <c r="D23" s="180" t="s">
        <v>103</v>
      </c>
      <c r="E23" s="180">
        <v>63.621218323000001</v>
      </c>
    </row>
    <row r="24" spans="1:5" hidden="1">
      <c r="A24" s="180" t="s">
        <v>721</v>
      </c>
      <c r="B24" s="180" t="s">
        <v>724</v>
      </c>
      <c r="C24" s="180">
        <v>2023</v>
      </c>
      <c r="D24" s="180" t="s">
        <v>104</v>
      </c>
      <c r="E24" s="180">
        <v>70.290037901999995</v>
      </c>
    </row>
    <row r="25" spans="1:5" hidden="1">
      <c r="A25" s="180" t="s">
        <v>721</v>
      </c>
      <c r="B25" s="180" t="s">
        <v>724</v>
      </c>
      <c r="C25" s="180">
        <v>2023</v>
      </c>
      <c r="D25" s="180" t="s">
        <v>105</v>
      </c>
      <c r="E25" s="180">
        <v>65.288796805999993</v>
      </c>
    </row>
    <row r="26" spans="1:5" hidden="1">
      <c r="A26" s="180" t="s">
        <v>721</v>
      </c>
      <c r="B26" s="180" t="s">
        <v>724</v>
      </c>
      <c r="C26" s="180">
        <v>2023</v>
      </c>
      <c r="D26" s="180" t="s">
        <v>106</v>
      </c>
      <c r="E26" s="180">
        <v>68.195450309999998</v>
      </c>
    </row>
    <row r="27" spans="1:5" hidden="1">
      <c r="A27" s="180" t="s">
        <v>721</v>
      </c>
      <c r="B27" s="180" t="s">
        <v>724</v>
      </c>
      <c r="C27" s="180">
        <v>2023</v>
      </c>
      <c r="D27" s="180" t="s">
        <v>107</v>
      </c>
      <c r="E27" s="180">
        <v>69.936421808999995</v>
      </c>
    </row>
    <row r="28" spans="1:5" hidden="1">
      <c r="A28" s="180" t="s">
        <v>721</v>
      </c>
      <c r="B28" s="180" t="s">
        <v>724</v>
      </c>
      <c r="C28" s="180">
        <v>2023</v>
      </c>
      <c r="D28" s="180" t="s">
        <v>108</v>
      </c>
      <c r="E28" s="180">
        <v>65.000457568000002</v>
      </c>
    </row>
    <row r="29" spans="1:5" hidden="1">
      <c r="A29" s="180" t="s">
        <v>721</v>
      </c>
      <c r="B29" s="180" t="s">
        <v>724</v>
      </c>
      <c r="C29" s="180">
        <v>2023</v>
      </c>
      <c r="D29" s="180" t="s">
        <v>109</v>
      </c>
      <c r="E29" s="180">
        <v>69.352393106999997</v>
      </c>
    </row>
    <row r="30" spans="1:5" hidden="1">
      <c r="A30" s="180" t="s">
        <v>721</v>
      </c>
      <c r="B30" s="180" t="s">
        <v>724</v>
      </c>
      <c r="C30" s="180">
        <v>2023</v>
      </c>
      <c r="D30" s="180" t="s">
        <v>110</v>
      </c>
      <c r="E30" s="180">
        <v>67.208318004999995</v>
      </c>
    </row>
    <row r="31" spans="1:5" hidden="1">
      <c r="A31" s="180" t="s">
        <v>721</v>
      </c>
      <c r="B31" s="180" t="s">
        <v>724</v>
      </c>
      <c r="C31" s="180">
        <v>2023</v>
      </c>
      <c r="D31" s="180" t="s">
        <v>111</v>
      </c>
      <c r="E31" s="180">
        <v>66.475761448</v>
      </c>
    </row>
    <row r="32" spans="1:5" hidden="1">
      <c r="A32" s="180" t="s">
        <v>721</v>
      </c>
      <c r="B32" s="180" t="s">
        <v>725</v>
      </c>
      <c r="C32" s="180">
        <v>2023</v>
      </c>
      <c r="D32" s="180" t="s">
        <v>103</v>
      </c>
      <c r="E32" s="180">
        <v>83.632021182000003</v>
      </c>
    </row>
    <row r="33" spans="1:5" hidden="1">
      <c r="A33" s="180" t="s">
        <v>721</v>
      </c>
      <c r="B33" s="180" t="s">
        <v>725</v>
      </c>
      <c r="C33" s="180">
        <v>2023</v>
      </c>
      <c r="D33" s="180" t="s">
        <v>104</v>
      </c>
      <c r="E33" s="180">
        <v>86.146931350000003</v>
      </c>
    </row>
    <row r="34" spans="1:5" hidden="1">
      <c r="A34" s="180" t="s">
        <v>721</v>
      </c>
      <c r="B34" s="180" t="s">
        <v>725</v>
      </c>
      <c r="C34" s="180">
        <v>2023</v>
      </c>
      <c r="D34" s="180" t="s">
        <v>105</v>
      </c>
      <c r="E34" s="180">
        <v>63.321385902000003</v>
      </c>
    </row>
    <row r="35" spans="1:5" hidden="1">
      <c r="A35" s="180" t="s">
        <v>721</v>
      </c>
      <c r="B35" s="180" t="s">
        <v>725</v>
      </c>
      <c r="C35" s="180">
        <v>2023</v>
      </c>
      <c r="D35" s="180" t="s">
        <v>106</v>
      </c>
      <c r="E35" s="180">
        <v>74.869408301000007</v>
      </c>
    </row>
    <row r="36" spans="1:5" hidden="1">
      <c r="A36" s="180" t="s">
        <v>721</v>
      </c>
      <c r="B36" s="180" t="s">
        <v>725</v>
      </c>
      <c r="C36" s="180">
        <v>2023</v>
      </c>
      <c r="D36" s="180" t="s">
        <v>107</v>
      </c>
      <c r="E36" s="180">
        <v>75.787016647000002</v>
      </c>
    </row>
    <row r="37" spans="1:5" hidden="1">
      <c r="A37" s="180" t="s">
        <v>721</v>
      </c>
      <c r="B37" s="180" t="s">
        <v>725</v>
      </c>
      <c r="C37" s="180">
        <v>2023</v>
      </c>
      <c r="D37" s="180" t="s">
        <v>108</v>
      </c>
      <c r="E37" s="180">
        <v>77.357880565000002</v>
      </c>
    </row>
    <row r="38" spans="1:5" hidden="1">
      <c r="A38" s="180" t="s">
        <v>721</v>
      </c>
      <c r="B38" s="180" t="s">
        <v>725</v>
      </c>
      <c r="C38" s="180">
        <v>2023</v>
      </c>
      <c r="D38" s="180" t="s">
        <v>109</v>
      </c>
      <c r="E38" s="180">
        <v>70.425955815999998</v>
      </c>
    </row>
    <row r="39" spans="1:5" hidden="1">
      <c r="A39" s="180" t="s">
        <v>721</v>
      </c>
      <c r="B39" s="180" t="s">
        <v>725</v>
      </c>
      <c r="C39" s="180">
        <v>2023</v>
      </c>
      <c r="D39" s="180" t="s">
        <v>110</v>
      </c>
      <c r="E39" s="180">
        <v>64.095095635000007</v>
      </c>
    </row>
    <row r="40" spans="1:5" hidden="1">
      <c r="A40" s="180" t="s">
        <v>721</v>
      </c>
      <c r="B40" s="180" t="s">
        <v>725</v>
      </c>
      <c r="C40" s="180">
        <v>2023</v>
      </c>
      <c r="D40" s="180" t="s">
        <v>111</v>
      </c>
      <c r="E40" s="180">
        <v>72.582534920000001</v>
      </c>
    </row>
    <row r="41" spans="1:5" hidden="1">
      <c r="A41" s="180" t="s">
        <v>721</v>
      </c>
      <c r="B41" s="180" t="s">
        <v>726</v>
      </c>
      <c r="C41" s="180">
        <v>2023</v>
      </c>
      <c r="D41" s="180" t="s">
        <v>102</v>
      </c>
      <c r="E41" s="180">
        <v>68.043395508000003</v>
      </c>
    </row>
    <row r="42" spans="1:5" hidden="1">
      <c r="A42" s="180" t="s">
        <v>721</v>
      </c>
      <c r="B42" s="180" t="s">
        <v>726</v>
      </c>
      <c r="C42" s="180">
        <v>2023</v>
      </c>
      <c r="D42" s="180" t="s">
        <v>106</v>
      </c>
      <c r="E42" s="180">
        <v>67.005545287000004</v>
      </c>
    </row>
    <row r="43" spans="1:5" hidden="1">
      <c r="A43" s="180" t="s">
        <v>721</v>
      </c>
      <c r="B43" s="180" t="s">
        <v>726</v>
      </c>
      <c r="C43" s="180">
        <v>2023</v>
      </c>
      <c r="D43" s="180" t="s">
        <v>107</v>
      </c>
      <c r="E43" s="180">
        <v>59.244514385999999</v>
      </c>
    </row>
    <row r="44" spans="1:5" hidden="1">
      <c r="A44" s="180" t="s">
        <v>721</v>
      </c>
      <c r="B44" s="180" t="s">
        <v>726</v>
      </c>
      <c r="C44" s="180">
        <v>2023</v>
      </c>
      <c r="D44" s="180" t="s">
        <v>108</v>
      </c>
      <c r="E44" s="180">
        <v>71.401003893999999</v>
      </c>
    </row>
    <row r="45" spans="1:5" hidden="1">
      <c r="A45" s="180" t="s">
        <v>721</v>
      </c>
      <c r="B45" s="180" t="s">
        <v>726</v>
      </c>
      <c r="C45" s="180">
        <v>2023</v>
      </c>
      <c r="D45" s="180" t="s">
        <v>109</v>
      </c>
      <c r="E45" s="180">
        <v>69.573281889</v>
      </c>
    </row>
    <row r="46" spans="1:5" hidden="1">
      <c r="A46" s="180" t="s">
        <v>721</v>
      </c>
      <c r="B46" s="180" t="s">
        <v>726</v>
      </c>
      <c r="C46" s="180">
        <v>2023</v>
      </c>
      <c r="D46" s="180" t="s">
        <v>110</v>
      </c>
      <c r="E46" s="180">
        <v>65.200912797000001</v>
      </c>
    </row>
    <row r="47" spans="1:5" hidden="1">
      <c r="A47" s="180" t="s">
        <v>721</v>
      </c>
      <c r="B47" s="180" t="s">
        <v>726</v>
      </c>
      <c r="C47" s="180">
        <v>2023</v>
      </c>
      <c r="D47" s="180" t="s">
        <v>111</v>
      </c>
      <c r="E47" s="180">
        <v>65.611733307999998</v>
      </c>
    </row>
    <row r="48" spans="1:5" hidden="1">
      <c r="A48" s="180" t="s">
        <v>721</v>
      </c>
      <c r="B48" s="180" t="s">
        <v>727</v>
      </c>
      <c r="C48" s="180">
        <v>2023</v>
      </c>
      <c r="D48" s="180" t="s">
        <v>102</v>
      </c>
      <c r="E48" s="180">
        <v>84.879800876000004</v>
      </c>
    </row>
    <row r="49" spans="1:5" hidden="1">
      <c r="A49" s="180" t="s">
        <v>721</v>
      </c>
      <c r="B49" s="180" t="s">
        <v>727</v>
      </c>
      <c r="C49" s="180">
        <v>2023</v>
      </c>
      <c r="D49" s="180" t="s">
        <v>103</v>
      </c>
      <c r="E49" s="180">
        <v>83.836229481999993</v>
      </c>
    </row>
    <row r="50" spans="1:5" hidden="1">
      <c r="A50" s="180" t="s">
        <v>721</v>
      </c>
      <c r="B50" s="180" t="s">
        <v>727</v>
      </c>
      <c r="C50" s="180">
        <v>2023</v>
      </c>
      <c r="D50" s="180" t="s">
        <v>104</v>
      </c>
      <c r="E50" s="180">
        <v>91.317975458999996</v>
      </c>
    </row>
    <row r="51" spans="1:5" hidden="1">
      <c r="A51" s="180" t="s">
        <v>721</v>
      </c>
      <c r="B51" s="180" t="s">
        <v>727</v>
      </c>
      <c r="C51" s="180">
        <v>2023</v>
      </c>
      <c r="D51" s="180" t="s">
        <v>105</v>
      </c>
      <c r="E51" s="180">
        <v>78.796244227000003</v>
      </c>
    </row>
    <row r="52" spans="1:5" hidden="1">
      <c r="A52" s="180" t="s">
        <v>721</v>
      </c>
      <c r="B52" s="180" t="s">
        <v>727</v>
      </c>
      <c r="C52" s="180">
        <v>2023</v>
      </c>
      <c r="D52" s="180" t="s">
        <v>106</v>
      </c>
      <c r="E52" s="180">
        <v>84.247758493000006</v>
      </c>
    </row>
    <row r="53" spans="1:5" hidden="1">
      <c r="A53" s="180" t="s">
        <v>721</v>
      </c>
      <c r="B53" s="180" t="s">
        <v>727</v>
      </c>
      <c r="C53" s="180">
        <v>2023</v>
      </c>
      <c r="D53" s="180" t="s">
        <v>107</v>
      </c>
      <c r="E53" s="180">
        <v>73.391672071000002</v>
      </c>
    </row>
    <row r="54" spans="1:5" hidden="1">
      <c r="A54" s="180" t="s">
        <v>721</v>
      </c>
      <c r="B54" s="180" t="s">
        <v>727</v>
      </c>
      <c r="C54" s="180">
        <v>2023</v>
      </c>
      <c r="D54" s="180" t="s">
        <v>108</v>
      </c>
      <c r="E54" s="180">
        <v>76.484163175999996</v>
      </c>
    </row>
    <row r="55" spans="1:5" hidden="1">
      <c r="A55" s="180" t="s">
        <v>721</v>
      </c>
      <c r="B55" s="180" t="s">
        <v>727</v>
      </c>
      <c r="C55" s="180">
        <v>2023</v>
      </c>
      <c r="D55" s="180" t="s">
        <v>109</v>
      </c>
      <c r="E55" s="180">
        <v>74.563522719999995</v>
      </c>
    </row>
    <row r="56" spans="1:5" hidden="1">
      <c r="A56" s="180" t="s">
        <v>721</v>
      </c>
      <c r="B56" s="180" t="s">
        <v>727</v>
      </c>
      <c r="C56" s="180">
        <v>2023</v>
      </c>
      <c r="D56" s="180" t="s">
        <v>110</v>
      </c>
      <c r="E56" s="180">
        <v>90.772317161999993</v>
      </c>
    </row>
    <row r="57" spans="1:5" hidden="1">
      <c r="A57" s="180" t="s">
        <v>721</v>
      </c>
      <c r="B57" s="180" t="s">
        <v>727</v>
      </c>
      <c r="C57" s="180">
        <v>2023</v>
      </c>
      <c r="D57" s="180" t="s">
        <v>111</v>
      </c>
      <c r="E57" s="180">
        <v>96.059029035999998</v>
      </c>
    </row>
    <row r="58" spans="1:5" hidden="1">
      <c r="A58" s="180" t="s">
        <v>721</v>
      </c>
      <c r="B58" s="180" t="s">
        <v>728</v>
      </c>
      <c r="C58" s="180">
        <v>2023</v>
      </c>
      <c r="D58" s="180" t="s">
        <v>102</v>
      </c>
      <c r="E58" s="180">
        <v>74.124201315999997</v>
      </c>
    </row>
    <row r="59" spans="1:5" hidden="1">
      <c r="A59" s="180" t="s">
        <v>721</v>
      </c>
      <c r="B59" s="180" t="s">
        <v>728</v>
      </c>
      <c r="C59" s="180">
        <v>2023</v>
      </c>
      <c r="D59" s="180" t="s">
        <v>103</v>
      </c>
      <c r="E59" s="180">
        <v>72.115923627000001</v>
      </c>
    </row>
    <row r="60" spans="1:5" hidden="1">
      <c r="A60" s="180" t="s">
        <v>721</v>
      </c>
      <c r="B60" s="180" t="s">
        <v>728</v>
      </c>
      <c r="C60" s="180">
        <v>2023</v>
      </c>
      <c r="D60" s="180" t="s">
        <v>104</v>
      </c>
      <c r="E60" s="180">
        <v>83.595910231000005</v>
      </c>
    </row>
    <row r="61" spans="1:5" hidden="1">
      <c r="A61" s="180" t="s">
        <v>721</v>
      </c>
      <c r="B61" s="180" t="s">
        <v>728</v>
      </c>
      <c r="C61" s="180">
        <v>2023</v>
      </c>
      <c r="D61" s="180" t="s">
        <v>105</v>
      </c>
      <c r="E61" s="180">
        <v>79.052690768000005</v>
      </c>
    </row>
    <row r="62" spans="1:5" hidden="1">
      <c r="A62" s="180" t="s">
        <v>721</v>
      </c>
      <c r="B62" s="180" t="s">
        <v>728</v>
      </c>
      <c r="C62" s="180">
        <v>2023</v>
      </c>
      <c r="D62" s="180" t="s">
        <v>106</v>
      </c>
      <c r="E62" s="180">
        <v>85.341284552000005</v>
      </c>
    </row>
    <row r="63" spans="1:5" hidden="1">
      <c r="A63" s="180" t="s">
        <v>721</v>
      </c>
      <c r="B63" s="180" t="s">
        <v>728</v>
      </c>
      <c r="C63" s="180">
        <v>2023</v>
      </c>
      <c r="D63" s="180" t="s">
        <v>107</v>
      </c>
      <c r="E63" s="180">
        <v>75.883966122999993</v>
      </c>
    </row>
    <row r="64" spans="1:5" hidden="1">
      <c r="A64" s="180" t="s">
        <v>721</v>
      </c>
      <c r="B64" s="180" t="s">
        <v>728</v>
      </c>
      <c r="C64" s="180">
        <v>2023</v>
      </c>
      <c r="D64" s="180" t="s">
        <v>108</v>
      </c>
      <c r="E64" s="180">
        <v>64.808812716999995</v>
      </c>
    </row>
    <row r="65" spans="1:5" hidden="1">
      <c r="A65" s="180" t="s">
        <v>721</v>
      </c>
      <c r="B65" s="180" t="s">
        <v>728</v>
      </c>
      <c r="C65" s="180">
        <v>2023</v>
      </c>
      <c r="D65" s="180" t="s">
        <v>110</v>
      </c>
      <c r="E65" s="180">
        <v>73.412515268000007</v>
      </c>
    </row>
    <row r="66" spans="1:5" hidden="1">
      <c r="A66" s="180" t="s">
        <v>721</v>
      </c>
      <c r="B66" s="180" t="s">
        <v>728</v>
      </c>
      <c r="C66" s="180">
        <v>2023</v>
      </c>
      <c r="D66" s="180" t="s">
        <v>111</v>
      </c>
      <c r="E66" s="180">
        <v>84.004201107</v>
      </c>
    </row>
    <row r="67" spans="1:5" hidden="1">
      <c r="A67" s="180" t="s">
        <v>721</v>
      </c>
      <c r="B67" s="180" t="s">
        <v>729</v>
      </c>
      <c r="C67" s="180">
        <v>2023</v>
      </c>
      <c r="D67" s="180" t="s">
        <v>102</v>
      </c>
      <c r="E67" s="180">
        <v>68.778759190000002</v>
      </c>
    </row>
    <row r="68" spans="1:5" hidden="1">
      <c r="A68" s="180" t="s">
        <v>721</v>
      </c>
      <c r="B68" s="180" t="s">
        <v>729</v>
      </c>
      <c r="C68" s="180">
        <v>2023</v>
      </c>
      <c r="D68" s="180" t="s">
        <v>103</v>
      </c>
      <c r="E68" s="180">
        <v>56.181717958999997</v>
      </c>
    </row>
    <row r="69" spans="1:5" hidden="1">
      <c r="A69" s="180" t="s">
        <v>721</v>
      </c>
      <c r="B69" s="180" t="s">
        <v>729</v>
      </c>
      <c r="C69" s="180">
        <v>2023</v>
      </c>
      <c r="D69" s="180" t="s">
        <v>104</v>
      </c>
      <c r="E69" s="180">
        <v>64.796828446999996</v>
      </c>
    </row>
    <row r="70" spans="1:5" hidden="1">
      <c r="A70" s="180" t="s">
        <v>721</v>
      </c>
      <c r="B70" s="180" t="s">
        <v>729</v>
      </c>
      <c r="C70" s="180">
        <v>2023</v>
      </c>
      <c r="D70" s="180" t="s">
        <v>105</v>
      </c>
      <c r="E70" s="180">
        <v>76.657886582000003</v>
      </c>
    </row>
    <row r="71" spans="1:5" hidden="1">
      <c r="A71" s="180" t="s">
        <v>721</v>
      </c>
      <c r="B71" s="180" t="s">
        <v>729</v>
      </c>
      <c r="C71" s="180">
        <v>2023</v>
      </c>
      <c r="D71" s="180" t="s">
        <v>106</v>
      </c>
      <c r="E71" s="180">
        <v>62.062239560000002</v>
      </c>
    </row>
    <row r="72" spans="1:5" hidden="1">
      <c r="A72" s="180" t="s">
        <v>721</v>
      </c>
      <c r="B72" s="180" t="s">
        <v>729</v>
      </c>
      <c r="C72" s="180">
        <v>2023</v>
      </c>
      <c r="D72" s="180" t="s">
        <v>107</v>
      </c>
      <c r="E72" s="180">
        <v>67.860366107000004</v>
      </c>
    </row>
    <row r="73" spans="1:5" hidden="1">
      <c r="A73" s="180" t="s">
        <v>721</v>
      </c>
      <c r="B73" s="180" t="s">
        <v>729</v>
      </c>
      <c r="C73" s="180">
        <v>2023</v>
      </c>
      <c r="D73" s="180" t="s">
        <v>108</v>
      </c>
      <c r="E73" s="180">
        <v>64.203171167999997</v>
      </c>
    </row>
    <row r="74" spans="1:5" hidden="1">
      <c r="A74" s="180" t="s">
        <v>721</v>
      </c>
      <c r="B74" s="180" t="s">
        <v>729</v>
      </c>
      <c r="C74" s="180">
        <v>2023</v>
      </c>
      <c r="D74" s="180" t="s">
        <v>109</v>
      </c>
      <c r="E74" s="180">
        <v>61.891543618999997</v>
      </c>
    </row>
    <row r="75" spans="1:5" hidden="1">
      <c r="A75" s="180" t="s">
        <v>721</v>
      </c>
      <c r="B75" s="180" t="s">
        <v>729</v>
      </c>
      <c r="C75" s="180">
        <v>2023</v>
      </c>
      <c r="D75" s="180" t="s">
        <v>110</v>
      </c>
      <c r="E75" s="180">
        <v>61.033697539999999</v>
      </c>
    </row>
    <row r="76" spans="1:5" hidden="1">
      <c r="A76" s="180" t="s">
        <v>721</v>
      </c>
      <c r="B76" s="180" t="s">
        <v>729</v>
      </c>
      <c r="C76" s="180">
        <v>2023</v>
      </c>
      <c r="D76" s="180" t="s">
        <v>111</v>
      </c>
      <c r="E76" s="180">
        <v>65.772913130000006</v>
      </c>
    </row>
    <row r="77" spans="1:5" hidden="1">
      <c r="A77" s="180" t="s">
        <v>730</v>
      </c>
      <c r="B77" s="180" t="s">
        <v>731</v>
      </c>
      <c r="C77" s="180">
        <v>2022</v>
      </c>
      <c r="D77" s="180" t="s">
        <v>100</v>
      </c>
      <c r="E77" s="180">
        <v>92.762512614000002</v>
      </c>
    </row>
    <row r="78" spans="1:5" hidden="1">
      <c r="A78" s="180" t="s">
        <v>730</v>
      </c>
      <c r="B78" s="180" t="s">
        <v>731</v>
      </c>
      <c r="C78" s="180">
        <v>2022</v>
      </c>
      <c r="D78" s="180" t="s">
        <v>101</v>
      </c>
      <c r="E78" s="180">
        <v>82.200072328000005</v>
      </c>
    </row>
    <row r="79" spans="1:5" hidden="1">
      <c r="A79" s="180" t="s">
        <v>730</v>
      </c>
      <c r="B79" s="180" t="s">
        <v>731</v>
      </c>
      <c r="C79" s="180">
        <v>2023</v>
      </c>
      <c r="D79" s="180" t="s">
        <v>102</v>
      </c>
      <c r="E79" s="180">
        <v>93.552991555000006</v>
      </c>
    </row>
    <row r="80" spans="1:5" hidden="1">
      <c r="A80" s="180" t="s">
        <v>730</v>
      </c>
      <c r="B80" s="180" t="s">
        <v>731</v>
      </c>
      <c r="C80" s="180">
        <v>2023</v>
      </c>
      <c r="D80" s="180" t="s">
        <v>103</v>
      </c>
      <c r="E80" s="180">
        <v>88.440735020000005</v>
      </c>
    </row>
    <row r="81" spans="1:5" hidden="1">
      <c r="A81" s="180" t="s">
        <v>730</v>
      </c>
      <c r="B81" s="180" t="s">
        <v>731</v>
      </c>
      <c r="C81" s="180">
        <v>2023</v>
      </c>
      <c r="D81" s="180" t="s">
        <v>104</v>
      </c>
      <c r="E81" s="180">
        <v>86.848375083999997</v>
      </c>
    </row>
    <row r="82" spans="1:5" hidden="1">
      <c r="A82" s="180" t="s">
        <v>730</v>
      </c>
      <c r="B82" s="180" t="s">
        <v>731</v>
      </c>
      <c r="C82" s="180">
        <v>2023</v>
      </c>
      <c r="D82" s="180" t="s">
        <v>105</v>
      </c>
      <c r="E82" s="180">
        <v>80.146419398999996</v>
      </c>
    </row>
    <row r="83" spans="1:5" hidden="1">
      <c r="A83" s="180" t="s">
        <v>730</v>
      </c>
      <c r="B83" s="180" t="s">
        <v>731</v>
      </c>
      <c r="C83" s="180">
        <v>2023</v>
      </c>
      <c r="D83" s="180" t="s">
        <v>106</v>
      </c>
      <c r="E83" s="180">
        <v>89.190853482999998</v>
      </c>
    </row>
    <row r="84" spans="1:5" hidden="1">
      <c r="A84" s="180" t="s">
        <v>730</v>
      </c>
      <c r="B84" s="180" t="s">
        <v>731</v>
      </c>
      <c r="C84" s="180">
        <v>2023</v>
      </c>
      <c r="D84" s="180" t="s">
        <v>107</v>
      </c>
      <c r="E84" s="180">
        <v>79.138446961</v>
      </c>
    </row>
    <row r="85" spans="1:5" hidden="1">
      <c r="A85" s="180" t="s">
        <v>730</v>
      </c>
      <c r="B85" s="180" t="s">
        <v>731</v>
      </c>
      <c r="C85" s="180">
        <v>2023</v>
      </c>
      <c r="D85" s="180" t="s">
        <v>108</v>
      </c>
      <c r="E85" s="180">
        <v>94.591012704999997</v>
      </c>
    </row>
    <row r="86" spans="1:5" hidden="1">
      <c r="A86" s="180" t="s">
        <v>730</v>
      </c>
      <c r="B86" s="180" t="s">
        <v>731</v>
      </c>
      <c r="C86" s="180">
        <v>2023</v>
      </c>
      <c r="D86" s="180" t="s">
        <v>109</v>
      </c>
      <c r="E86" s="180">
        <v>88.826363247000003</v>
      </c>
    </row>
    <row r="87" spans="1:5" hidden="1">
      <c r="A87" s="180" t="s">
        <v>730</v>
      </c>
      <c r="B87" s="180" t="s">
        <v>731</v>
      </c>
      <c r="C87" s="180">
        <v>2023</v>
      </c>
      <c r="D87" s="180" t="s">
        <v>110</v>
      </c>
      <c r="E87" s="180">
        <v>83.256858714000003</v>
      </c>
    </row>
    <row r="88" spans="1:5" hidden="1">
      <c r="A88" s="180" t="s">
        <v>730</v>
      </c>
      <c r="B88" s="180" t="s">
        <v>731</v>
      </c>
      <c r="C88" s="180">
        <v>2023</v>
      </c>
      <c r="D88" s="180" t="s">
        <v>111</v>
      </c>
      <c r="E88" s="180">
        <v>84.529131210000003</v>
      </c>
    </row>
    <row r="89" spans="1:5" hidden="1">
      <c r="A89" s="180" t="s">
        <v>730</v>
      </c>
      <c r="B89" s="180" t="s">
        <v>732</v>
      </c>
      <c r="C89" s="180">
        <v>2022</v>
      </c>
      <c r="D89" s="180" t="s">
        <v>100</v>
      </c>
      <c r="E89" s="180">
        <v>83.285021224999994</v>
      </c>
    </row>
    <row r="90" spans="1:5" hidden="1">
      <c r="A90" s="180" t="s">
        <v>730</v>
      </c>
      <c r="B90" s="180" t="s">
        <v>732</v>
      </c>
      <c r="C90" s="180">
        <v>2022</v>
      </c>
      <c r="D90" s="180" t="s">
        <v>101</v>
      </c>
      <c r="E90" s="180">
        <v>83.079959103999997</v>
      </c>
    </row>
    <row r="91" spans="1:5" hidden="1">
      <c r="A91" s="180" t="s">
        <v>730</v>
      </c>
      <c r="B91" s="180" t="s">
        <v>732</v>
      </c>
      <c r="C91" s="180">
        <v>2023</v>
      </c>
      <c r="D91" s="180" t="s">
        <v>102</v>
      </c>
      <c r="E91" s="180">
        <v>76.825561461999996</v>
      </c>
    </row>
    <row r="92" spans="1:5" hidden="1">
      <c r="A92" s="180" t="s">
        <v>730</v>
      </c>
      <c r="B92" s="180" t="s">
        <v>732</v>
      </c>
      <c r="C92" s="180">
        <v>2023</v>
      </c>
      <c r="D92" s="180" t="s">
        <v>103</v>
      </c>
      <c r="E92" s="180">
        <v>79.398858384999997</v>
      </c>
    </row>
    <row r="93" spans="1:5" hidden="1">
      <c r="A93" s="180" t="s">
        <v>730</v>
      </c>
      <c r="B93" s="180" t="s">
        <v>732</v>
      </c>
      <c r="C93" s="180">
        <v>2023</v>
      </c>
      <c r="D93" s="180" t="s">
        <v>104</v>
      </c>
      <c r="E93" s="180">
        <v>78.136474152999995</v>
      </c>
    </row>
    <row r="94" spans="1:5" hidden="1">
      <c r="A94" s="180" t="s">
        <v>730</v>
      </c>
      <c r="B94" s="180" t="s">
        <v>732</v>
      </c>
      <c r="C94" s="180">
        <v>2023</v>
      </c>
      <c r="D94" s="180" t="s">
        <v>105</v>
      </c>
      <c r="E94" s="180">
        <v>77.727869920000003</v>
      </c>
    </row>
    <row r="95" spans="1:5" hidden="1">
      <c r="A95" s="180" t="s">
        <v>730</v>
      </c>
      <c r="B95" s="180" t="s">
        <v>732</v>
      </c>
      <c r="C95" s="180">
        <v>2023</v>
      </c>
      <c r="D95" s="180" t="s">
        <v>106</v>
      </c>
      <c r="E95" s="180">
        <v>82.182324578000006</v>
      </c>
    </row>
    <row r="96" spans="1:5" hidden="1">
      <c r="A96" s="180" t="s">
        <v>730</v>
      </c>
      <c r="B96" s="180" t="s">
        <v>732</v>
      </c>
      <c r="C96" s="180">
        <v>2023</v>
      </c>
      <c r="D96" s="180" t="s">
        <v>107</v>
      </c>
      <c r="E96" s="180">
        <v>83.596461942000005</v>
      </c>
    </row>
    <row r="97" spans="1:5" hidden="1">
      <c r="A97" s="180" t="s">
        <v>730</v>
      </c>
      <c r="B97" s="180" t="s">
        <v>732</v>
      </c>
      <c r="C97" s="180">
        <v>2023</v>
      </c>
      <c r="D97" s="180" t="s">
        <v>108</v>
      </c>
      <c r="E97" s="180">
        <v>67.075707546999993</v>
      </c>
    </row>
    <row r="98" spans="1:5" hidden="1">
      <c r="A98" s="180" t="s">
        <v>730</v>
      </c>
      <c r="B98" s="180" t="s">
        <v>732</v>
      </c>
      <c r="C98" s="180">
        <v>2023</v>
      </c>
      <c r="D98" s="180" t="s">
        <v>109</v>
      </c>
      <c r="E98" s="180">
        <v>81.422094690999998</v>
      </c>
    </row>
    <row r="99" spans="1:5" hidden="1">
      <c r="A99" s="180" t="s">
        <v>730</v>
      </c>
      <c r="B99" s="180" t="s">
        <v>732</v>
      </c>
      <c r="C99" s="180">
        <v>2023</v>
      </c>
      <c r="D99" s="180" t="s">
        <v>110</v>
      </c>
      <c r="E99" s="180">
        <v>76.209862338999997</v>
      </c>
    </row>
    <row r="100" spans="1:5" hidden="1">
      <c r="A100" s="180" t="s">
        <v>730</v>
      </c>
      <c r="B100" s="180" t="s">
        <v>732</v>
      </c>
      <c r="C100" s="180">
        <v>2023</v>
      </c>
      <c r="D100" s="180" t="s">
        <v>111</v>
      </c>
      <c r="E100" s="180">
        <v>77.234367777000003</v>
      </c>
    </row>
    <row r="101" spans="1:5" hidden="1">
      <c r="A101" s="180" t="s">
        <v>730</v>
      </c>
      <c r="B101" s="180" t="s">
        <v>733</v>
      </c>
      <c r="C101" s="180">
        <v>2022</v>
      </c>
      <c r="D101" s="180" t="s">
        <v>100</v>
      </c>
      <c r="E101" s="180">
        <v>69.878070273000006</v>
      </c>
    </row>
    <row r="102" spans="1:5" hidden="1">
      <c r="A102" s="180" t="s">
        <v>730</v>
      </c>
      <c r="B102" s="180" t="s">
        <v>734</v>
      </c>
      <c r="C102" s="180">
        <v>2022</v>
      </c>
      <c r="D102" s="180" t="s">
        <v>100</v>
      </c>
      <c r="E102" s="180">
        <v>84.607165358000003</v>
      </c>
    </row>
    <row r="103" spans="1:5" hidden="1">
      <c r="A103" s="180" t="s">
        <v>730</v>
      </c>
      <c r="B103" s="180" t="s">
        <v>733</v>
      </c>
      <c r="C103" s="180">
        <v>2022</v>
      </c>
      <c r="D103" s="180" t="s">
        <v>101</v>
      </c>
      <c r="E103" s="180">
        <v>73.441777884000004</v>
      </c>
    </row>
    <row r="104" spans="1:5" hidden="1">
      <c r="A104" s="180" t="s">
        <v>730</v>
      </c>
      <c r="B104" s="180" t="s">
        <v>734</v>
      </c>
      <c r="C104" s="180">
        <v>2022</v>
      </c>
      <c r="D104" s="180" t="s">
        <v>101</v>
      </c>
      <c r="E104" s="180">
        <v>80.859885288000001</v>
      </c>
    </row>
    <row r="105" spans="1:5" hidden="1">
      <c r="A105" s="180" t="s">
        <v>730</v>
      </c>
      <c r="B105" s="180" t="s">
        <v>733</v>
      </c>
      <c r="C105" s="180">
        <v>2023</v>
      </c>
      <c r="D105" s="180" t="s">
        <v>102</v>
      </c>
      <c r="E105" s="180">
        <v>73.715854136999994</v>
      </c>
    </row>
    <row r="106" spans="1:5" hidden="1">
      <c r="A106" s="180" t="s">
        <v>730</v>
      </c>
      <c r="B106" s="180" t="s">
        <v>734</v>
      </c>
      <c r="C106" s="180">
        <v>2023</v>
      </c>
      <c r="D106" s="180" t="s">
        <v>102</v>
      </c>
      <c r="E106" s="180">
        <v>78.664326537999997</v>
      </c>
    </row>
    <row r="107" spans="1:5" hidden="1">
      <c r="A107" s="180" t="s">
        <v>730</v>
      </c>
      <c r="B107" s="180" t="s">
        <v>733</v>
      </c>
      <c r="C107" s="180">
        <v>2023</v>
      </c>
      <c r="D107" s="180" t="s">
        <v>103</v>
      </c>
      <c r="E107" s="180">
        <v>72.656191794999998</v>
      </c>
    </row>
    <row r="108" spans="1:5" hidden="1">
      <c r="A108" s="180" t="s">
        <v>730</v>
      </c>
      <c r="B108" s="180" t="s">
        <v>734</v>
      </c>
      <c r="C108" s="180">
        <v>2023</v>
      </c>
      <c r="D108" s="180" t="s">
        <v>103</v>
      </c>
      <c r="E108" s="180">
        <v>84.547402801000004</v>
      </c>
    </row>
    <row r="109" spans="1:5" hidden="1">
      <c r="A109" s="180" t="s">
        <v>730</v>
      </c>
      <c r="B109" s="180" t="s">
        <v>733</v>
      </c>
      <c r="C109" s="180">
        <v>2023</v>
      </c>
      <c r="D109" s="180" t="s">
        <v>104</v>
      </c>
      <c r="E109" s="180">
        <v>74.140943637999996</v>
      </c>
    </row>
    <row r="110" spans="1:5" hidden="1">
      <c r="A110" s="180" t="s">
        <v>730</v>
      </c>
      <c r="B110" s="180" t="s">
        <v>734</v>
      </c>
      <c r="C110" s="180">
        <v>2023</v>
      </c>
      <c r="D110" s="180" t="s">
        <v>104</v>
      </c>
      <c r="E110" s="180">
        <v>83.922104296000001</v>
      </c>
    </row>
    <row r="111" spans="1:5" hidden="1">
      <c r="A111" s="180" t="s">
        <v>730</v>
      </c>
      <c r="B111" s="180" t="s">
        <v>733</v>
      </c>
      <c r="C111" s="180">
        <v>2023</v>
      </c>
      <c r="D111" s="180" t="s">
        <v>105</v>
      </c>
      <c r="E111" s="180">
        <v>77.133665472999994</v>
      </c>
    </row>
    <row r="112" spans="1:5" hidden="1">
      <c r="A112" s="180" t="s">
        <v>730</v>
      </c>
      <c r="B112" s="180" t="s">
        <v>734</v>
      </c>
      <c r="C112" s="180">
        <v>2023</v>
      </c>
      <c r="D112" s="180" t="s">
        <v>105</v>
      </c>
      <c r="E112" s="180">
        <v>75.822348890000001</v>
      </c>
    </row>
    <row r="113" spans="1:5" hidden="1">
      <c r="A113" s="180" t="s">
        <v>730</v>
      </c>
      <c r="B113" s="180" t="s">
        <v>733</v>
      </c>
      <c r="C113" s="180">
        <v>2023</v>
      </c>
      <c r="D113" s="180" t="s">
        <v>106</v>
      </c>
      <c r="E113" s="180">
        <v>78.757225434000006</v>
      </c>
    </row>
    <row r="114" spans="1:5" hidden="1">
      <c r="A114" s="180" t="s">
        <v>730</v>
      </c>
      <c r="B114" s="180" t="s">
        <v>734</v>
      </c>
      <c r="C114" s="180">
        <v>2023</v>
      </c>
      <c r="D114" s="180" t="s">
        <v>106</v>
      </c>
      <c r="E114" s="180">
        <v>86.787927240000002</v>
      </c>
    </row>
    <row r="115" spans="1:5" hidden="1">
      <c r="A115" s="180" t="s">
        <v>730</v>
      </c>
      <c r="B115" s="180" t="s">
        <v>733</v>
      </c>
      <c r="C115" s="180">
        <v>2023</v>
      </c>
      <c r="D115" s="180" t="s">
        <v>107</v>
      </c>
      <c r="E115" s="180">
        <v>69.100596991000003</v>
      </c>
    </row>
    <row r="116" spans="1:5" hidden="1">
      <c r="A116" s="180" t="s">
        <v>730</v>
      </c>
      <c r="B116" s="180" t="s">
        <v>734</v>
      </c>
      <c r="C116" s="180">
        <v>2023</v>
      </c>
      <c r="D116" s="180" t="s">
        <v>107</v>
      </c>
      <c r="E116" s="180">
        <v>81.714038689999995</v>
      </c>
    </row>
    <row r="117" spans="1:5" hidden="1">
      <c r="A117" s="180" t="s">
        <v>730</v>
      </c>
      <c r="B117" s="180" t="s">
        <v>733</v>
      </c>
      <c r="C117" s="180">
        <v>2023</v>
      </c>
      <c r="D117" s="180" t="s">
        <v>108</v>
      </c>
      <c r="E117" s="180">
        <v>76.767754212</v>
      </c>
    </row>
    <row r="118" spans="1:5" hidden="1">
      <c r="A118" s="180" t="s">
        <v>730</v>
      </c>
      <c r="B118" s="180" t="s">
        <v>734</v>
      </c>
      <c r="C118" s="180">
        <v>2023</v>
      </c>
      <c r="D118" s="180" t="s">
        <v>108</v>
      </c>
      <c r="E118" s="180">
        <v>76.740023808999993</v>
      </c>
    </row>
    <row r="119" spans="1:5" hidden="1">
      <c r="A119" s="180" t="s">
        <v>730</v>
      </c>
      <c r="B119" s="180" t="s">
        <v>733</v>
      </c>
      <c r="C119" s="180">
        <v>2023</v>
      </c>
      <c r="D119" s="180" t="s">
        <v>109</v>
      </c>
      <c r="E119" s="180">
        <v>73.235298686999997</v>
      </c>
    </row>
    <row r="120" spans="1:5" hidden="1">
      <c r="A120" s="180" t="s">
        <v>730</v>
      </c>
      <c r="B120" s="180" t="s">
        <v>734</v>
      </c>
      <c r="C120" s="180">
        <v>2023</v>
      </c>
      <c r="D120" s="180" t="s">
        <v>109</v>
      </c>
      <c r="E120" s="180">
        <v>78.522954850000005</v>
      </c>
    </row>
    <row r="121" spans="1:5" hidden="1">
      <c r="A121" s="180" t="s">
        <v>730</v>
      </c>
      <c r="B121" s="180" t="s">
        <v>733</v>
      </c>
      <c r="C121" s="180">
        <v>2023</v>
      </c>
      <c r="D121" s="180" t="s">
        <v>110</v>
      </c>
      <c r="E121" s="180">
        <v>71.891828239999995</v>
      </c>
    </row>
    <row r="122" spans="1:5" hidden="1">
      <c r="A122" s="180" t="s">
        <v>730</v>
      </c>
      <c r="B122" s="180" t="s">
        <v>734</v>
      </c>
      <c r="C122" s="180">
        <v>2023</v>
      </c>
      <c r="D122" s="180" t="s">
        <v>110</v>
      </c>
      <c r="E122" s="180">
        <v>80.651242765000006</v>
      </c>
    </row>
    <row r="123" spans="1:5" hidden="1">
      <c r="A123" s="180" t="s">
        <v>730</v>
      </c>
      <c r="B123" s="180" t="s">
        <v>733</v>
      </c>
      <c r="C123" s="180">
        <v>2023</v>
      </c>
      <c r="D123" s="180" t="s">
        <v>111</v>
      </c>
      <c r="E123" s="180">
        <v>70.957365338000002</v>
      </c>
    </row>
    <row r="124" spans="1:5" hidden="1">
      <c r="A124" s="180" t="s">
        <v>730</v>
      </c>
      <c r="B124" s="180" t="s">
        <v>734</v>
      </c>
      <c r="C124" s="180">
        <v>2023</v>
      </c>
      <c r="D124" s="180" t="s">
        <v>111</v>
      </c>
      <c r="E124" s="180">
        <v>78.151209231999999</v>
      </c>
    </row>
    <row r="125" spans="1:5" hidden="1">
      <c r="A125" s="180" t="s">
        <v>730</v>
      </c>
      <c r="B125" s="180" t="s">
        <v>735</v>
      </c>
      <c r="C125" s="180">
        <v>2022</v>
      </c>
      <c r="D125" s="180" t="s">
        <v>100</v>
      </c>
      <c r="E125" s="180">
        <v>86.387875029</v>
      </c>
    </row>
    <row r="126" spans="1:5" hidden="1">
      <c r="A126" s="180" t="s">
        <v>730</v>
      </c>
      <c r="B126" s="180" t="s">
        <v>736</v>
      </c>
      <c r="C126" s="180">
        <v>2022</v>
      </c>
      <c r="D126" s="180" t="s">
        <v>100</v>
      </c>
      <c r="E126" s="180">
        <v>87.933717650000006</v>
      </c>
    </row>
    <row r="127" spans="1:5" hidden="1">
      <c r="A127" s="180" t="s">
        <v>730</v>
      </c>
      <c r="B127" s="180" t="s">
        <v>735</v>
      </c>
      <c r="C127" s="180">
        <v>2022</v>
      </c>
      <c r="D127" s="180" t="s">
        <v>101</v>
      </c>
      <c r="E127" s="180">
        <v>88.621055173000002</v>
      </c>
    </row>
    <row r="128" spans="1:5" hidden="1">
      <c r="A128" s="180" t="s">
        <v>730</v>
      </c>
      <c r="B128" s="180" t="s">
        <v>736</v>
      </c>
      <c r="C128" s="180">
        <v>2022</v>
      </c>
      <c r="D128" s="180" t="s">
        <v>101</v>
      </c>
      <c r="E128" s="180">
        <v>89.639601709000004</v>
      </c>
    </row>
    <row r="129" spans="1:5" hidden="1">
      <c r="A129" s="180" t="s">
        <v>730</v>
      </c>
      <c r="B129" s="180" t="s">
        <v>735</v>
      </c>
      <c r="C129" s="180">
        <v>2023</v>
      </c>
      <c r="D129" s="180" t="s">
        <v>102</v>
      </c>
      <c r="E129" s="180">
        <v>86.625941148999999</v>
      </c>
    </row>
    <row r="130" spans="1:5" hidden="1">
      <c r="A130" s="180" t="s">
        <v>730</v>
      </c>
      <c r="B130" s="180" t="s">
        <v>736</v>
      </c>
      <c r="C130" s="180">
        <v>2023</v>
      </c>
      <c r="D130" s="180" t="s">
        <v>102</v>
      </c>
      <c r="E130" s="180">
        <v>90.736278670000004</v>
      </c>
    </row>
    <row r="131" spans="1:5" hidden="1">
      <c r="A131" s="180" t="s">
        <v>730</v>
      </c>
      <c r="B131" s="180" t="s">
        <v>735</v>
      </c>
      <c r="C131" s="180">
        <v>2023</v>
      </c>
      <c r="D131" s="180" t="s">
        <v>103</v>
      </c>
      <c r="E131" s="180">
        <v>90.257038324000007</v>
      </c>
    </row>
    <row r="132" spans="1:5" hidden="1">
      <c r="A132" s="180" t="s">
        <v>730</v>
      </c>
      <c r="B132" s="180" t="s">
        <v>736</v>
      </c>
      <c r="C132" s="180">
        <v>2023</v>
      </c>
      <c r="D132" s="180" t="s">
        <v>103</v>
      </c>
      <c r="E132" s="180">
        <v>89.077586835000005</v>
      </c>
    </row>
    <row r="133" spans="1:5" hidden="1">
      <c r="A133" s="180" t="s">
        <v>730</v>
      </c>
      <c r="B133" s="180" t="s">
        <v>735</v>
      </c>
      <c r="C133" s="180">
        <v>2023</v>
      </c>
      <c r="D133" s="180" t="s">
        <v>104</v>
      </c>
      <c r="E133" s="180">
        <v>89.762696930000004</v>
      </c>
    </row>
    <row r="134" spans="1:5" hidden="1">
      <c r="A134" s="180" t="s">
        <v>730</v>
      </c>
      <c r="B134" s="180" t="s">
        <v>736</v>
      </c>
      <c r="C134" s="180">
        <v>2023</v>
      </c>
      <c r="D134" s="180" t="s">
        <v>104</v>
      </c>
      <c r="E134" s="180">
        <v>89.000559340999999</v>
      </c>
    </row>
    <row r="135" spans="1:5" hidden="1">
      <c r="A135" s="180" t="s">
        <v>730</v>
      </c>
      <c r="B135" s="180" t="s">
        <v>735</v>
      </c>
      <c r="C135" s="180">
        <v>2023</v>
      </c>
      <c r="D135" s="180" t="s">
        <v>105</v>
      </c>
      <c r="E135" s="180">
        <v>87.964659992999998</v>
      </c>
    </row>
    <row r="136" spans="1:5" hidden="1">
      <c r="A136" s="180" t="s">
        <v>730</v>
      </c>
      <c r="B136" s="180" t="s">
        <v>736</v>
      </c>
      <c r="C136" s="180">
        <v>2023</v>
      </c>
      <c r="D136" s="180" t="s">
        <v>105</v>
      </c>
      <c r="E136" s="180">
        <v>90.239315532999996</v>
      </c>
    </row>
    <row r="137" spans="1:5" hidden="1">
      <c r="A137" s="180" t="s">
        <v>730</v>
      </c>
      <c r="B137" s="180" t="s">
        <v>735</v>
      </c>
      <c r="C137" s="180">
        <v>2023</v>
      </c>
      <c r="D137" s="180" t="s">
        <v>106</v>
      </c>
      <c r="E137" s="180">
        <v>92.785464739999995</v>
      </c>
    </row>
    <row r="138" spans="1:5" hidden="1">
      <c r="A138" s="180" t="s">
        <v>730</v>
      </c>
      <c r="B138" s="180" t="s">
        <v>736</v>
      </c>
      <c r="C138" s="180">
        <v>2023</v>
      </c>
      <c r="D138" s="180" t="s">
        <v>106</v>
      </c>
      <c r="E138" s="180">
        <v>91.918937683999999</v>
      </c>
    </row>
    <row r="139" spans="1:5" hidden="1">
      <c r="A139" s="180" t="s">
        <v>730</v>
      </c>
      <c r="B139" s="180" t="s">
        <v>735</v>
      </c>
      <c r="C139" s="180">
        <v>2023</v>
      </c>
      <c r="D139" s="180" t="s">
        <v>107</v>
      </c>
      <c r="E139" s="180">
        <v>91.737138426000001</v>
      </c>
    </row>
    <row r="140" spans="1:5" hidden="1">
      <c r="A140" s="180" t="s">
        <v>730</v>
      </c>
      <c r="B140" s="180" t="s">
        <v>736</v>
      </c>
      <c r="C140" s="180">
        <v>2023</v>
      </c>
      <c r="D140" s="180" t="s">
        <v>107</v>
      </c>
      <c r="E140" s="180">
        <v>88.384760481000001</v>
      </c>
    </row>
    <row r="141" spans="1:5" hidden="1">
      <c r="A141" s="180" t="s">
        <v>730</v>
      </c>
      <c r="B141" s="180" t="s">
        <v>735</v>
      </c>
      <c r="C141" s="180">
        <v>2023</v>
      </c>
      <c r="D141" s="180" t="s">
        <v>108</v>
      </c>
      <c r="E141" s="180">
        <v>90.165339869999997</v>
      </c>
    </row>
    <row r="142" spans="1:5" hidden="1">
      <c r="A142" s="180" t="s">
        <v>730</v>
      </c>
      <c r="B142" s="180" t="s">
        <v>736</v>
      </c>
      <c r="C142" s="180">
        <v>2023</v>
      </c>
      <c r="D142" s="180" t="s">
        <v>108</v>
      </c>
      <c r="E142" s="180">
        <v>88.804671235000001</v>
      </c>
    </row>
    <row r="143" spans="1:5" hidden="1">
      <c r="A143" s="180" t="s">
        <v>730</v>
      </c>
      <c r="B143" s="180" t="s">
        <v>735</v>
      </c>
      <c r="C143" s="180">
        <v>2023</v>
      </c>
      <c r="D143" s="180" t="s">
        <v>109</v>
      </c>
      <c r="E143" s="180">
        <v>89.381645593000002</v>
      </c>
    </row>
    <row r="144" spans="1:5" hidden="1">
      <c r="A144" s="180" t="s">
        <v>730</v>
      </c>
      <c r="B144" s="180" t="s">
        <v>736</v>
      </c>
      <c r="C144" s="180">
        <v>2023</v>
      </c>
      <c r="D144" s="180" t="s">
        <v>109</v>
      </c>
      <c r="E144" s="180">
        <v>86.109687933000004</v>
      </c>
    </row>
    <row r="145" spans="1:5" hidden="1">
      <c r="A145" s="180" t="s">
        <v>730</v>
      </c>
      <c r="B145" s="180" t="s">
        <v>735</v>
      </c>
      <c r="C145" s="180">
        <v>2023</v>
      </c>
      <c r="D145" s="180" t="s">
        <v>110</v>
      </c>
      <c r="E145" s="180">
        <v>88.783212782000007</v>
      </c>
    </row>
    <row r="146" spans="1:5" hidden="1">
      <c r="A146" s="180" t="s">
        <v>730</v>
      </c>
      <c r="B146" s="180" t="s">
        <v>736</v>
      </c>
      <c r="C146" s="180">
        <v>2023</v>
      </c>
      <c r="D146" s="180" t="s">
        <v>110</v>
      </c>
      <c r="E146" s="180">
        <v>88.243608055999999</v>
      </c>
    </row>
    <row r="147" spans="1:5" hidden="1">
      <c r="A147" s="180" t="s">
        <v>730</v>
      </c>
      <c r="B147" s="180" t="s">
        <v>735</v>
      </c>
      <c r="C147" s="180">
        <v>2023</v>
      </c>
      <c r="D147" s="180" t="s">
        <v>111</v>
      </c>
      <c r="E147" s="180">
        <v>89.846778314999995</v>
      </c>
    </row>
    <row r="148" spans="1:5" hidden="1">
      <c r="A148" s="180" t="s">
        <v>730</v>
      </c>
      <c r="B148" s="180" t="s">
        <v>736</v>
      </c>
      <c r="C148" s="180">
        <v>2023</v>
      </c>
      <c r="D148" s="180" t="s">
        <v>111</v>
      </c>
      <c r="E148" s="180">
        <v>86.789444340000003</v>
      </c>
    </row>
    <row r="149" spans="1:5" hidden="1">
      <c r="A149" s="180" t="s">
        <v>730</v>
      </c>
      <c r="B149" s="180" t="s">
        <v>737</v>
      </c>
      <c r="C149" s="180">
        <v>2022</v>
      </c>
      <c r="D149" s="180" t="s">
        <v>100</v>
      </c>
      <c r="E149" s="180">
        <v>103.419282477</v>
      </c>
    </row>
    <row r="150" spans="1:5" hidden="1">
      <c r="A150" s="180" t="s">
        <v>730</v>
      </c>
      <c r="B150" s="180" t="s">
        <v>737</v>
      </c>
      <c r="C150" s="180">
        <v>2022</v>
      </c>
      <c r="D150" s="180" t="s">
        <v>101</v>
      </c>
      <c r="E150" s="180">
        <v>101.21750663100001</v>
      </c>
    </row>
    <row r="151" spans="1:5" hidden="1">
      <c r="A151" s="180" t="s">
        <v>730</v>
      </c>
      <c r="B151" s="180" t="s">
        <v>737</v>
      </c>
      <c r="C151" s="180">
        <v>2023</v>
      </c>
      <c r="D151" s="180" t="s">
        <v>102</v>
      </c>
      <c r="E151" s="180">
        <v>96.146410619999997</v>
      </c>
    </row>
    <row r="152" spans="1:5" hidden="1">
      <c r="A152" s="180" t="s">
        <v>730</v>
      </c>
      <c r="B152" s="180" t="s">
        <v>737</v>
      </c>
      <c r="C152" s="180">
        <v>2023</v>
      </c>
      <c r="D152" s="180" t="s">
        <v>103</v>
      </c>
      <c r="E152" s="180">
        <v>100.36180611</v>
      </c>
    </row>
    <row r="153" spans="1:5" hidden="1">
      <c r="A153" s="180" t="s">
        <v>730</v>
      </c>
      <c r="B153" s="180" t="s">
        <v>737</v>
      </c>
      <c r="C153" s="180">
        <v>2023</v>
      </c>
      <c r="D153" s="180" t="s">
        <v>104</v>
      </c>
      <c r="E153" s="180">
        <v>100.85803921599999</v>
      </c>
    </row>
    <row r="154" spans="1:5" hidden="1">
      <c r="A154" s="180" t="s">
        <v>730</v>
      </c>
      <c r="B154" s="180" t="s">
        <v>737</v>
      </c>
      <c r="C154" s="180">
        <v>2023</v>
      </c>
      <c r="D154" s="180" t="s">
        <v>105</v>
      </c>
      <c r="E154" s="180">
        <v>106.614604462</v>
      </c>
    </row>
    <row r="155" spans="1:5" hidden="1">
      <c r="A155" s="180" t="s">
        <v>730</v>
      </c>
      <c r="B155" s="180" t="s">
        <v>737</v>
      </c>
      <c r="C155" s="180">
        <v>2023</v>
      </c>
      <c r="D155" s="180" t="s">
        <v>106</v>
      </c>
      <c r="E155" s="180">
        <v>93.368237347000004</v>
      </c>
    </row>
    <row r="156" spans="1:5" hidden="1">
      <c r="A156" s="180" t="s">
        <v>730</v>
      </c>
      <c r="B156" s="180" t="s">
        <v>737</v>
      </c>
      <c r="C156" s="180">
        <v>2023</v>
      </c>
      <c r="D156" s="180" t="s">
        <v>107</v>
      </c>
      <c r="E156" s="180">
        <v>100.221251479</v>
      </c>
    </row>
    <row r="157" spans="1:5" hidden="1">
      <c r="A157" s="180" t="s">
        <v>730</v>
      </c>
      <c r="B157" s="180" t="s">
        <v>737</v>
      </c>
      <c r="C157" s="180">
        <v>2023</v>
      </c>
      <c r="D157" s="180" t="s">
        <v>108</v>
      </c>
      <c r="E157" s="180">
        <v>105</v>
      </c>
    </row>
    <row r="158" spans="1:5" hidden="1">
      <c r="A158" s="180" t="s">
        <v>730</v>
      </c>
      <c r="B158" s="180" t="s">
        <v>737</v>
      </c>
      <c r="C158" s="180">
        <v>2023</v>
      </c>
      <c r="D158" s="180" t="s">
        <v>109</v>
      </c>
      <c r="E158" s="180">
        <v>107.366562229</v>
      </c>
    </row>
    <row r="159" spans="1:5" hidden="1">
      <c r="A159" s="180" t="s">
        <v>730</v>
      </c>
      <c r="B159" s="180" t="s">
        <v>737</v>
      </c>
      <c r="C159" s="180">
        <v>2023</v>
      </c>
      <c r="D159" s="180" t="s">
        <v>110</v>
      </c>
      <c r="E159" s="180">
        <v>98.304469897999994</v>
      </c>
    </row>
    <row r="160" spans="1:5" hidden="1">
      <c r="A160" s="180" t="s">
        <v>730</v>
      </c>
      <c r="B160" s="180" t="s">
        <v>737</v>
      </c>
      <c r="C160" s="180">
        <v>2023</v>
      </c>
      <c r="D160" s="180" t="s">
        <v>111</v>
      </c>
      <c r="E160" s="180">
        <v>100.19490254900001</v>
      </c>
    </row>
    <row r="161" spans="1:5" hidden="1">
      <c r="A161" s="180" t="s">
        <v>730</v>
      </c>
      <c r="B161" s="180" t="s">
        <v>738</v>
      </c>
      <c r="C161" s="180">
        <v>2022</v>
      </c>
      <c r="D161" s="180" t="s">
        <v>100</v>
      </c>
      <c r="E161" s="180">
        <v>85.161288924999994</v>
      </c>
    </row>
    <row r="162" spans="1:5" hidden="1">
      <c r="A162" s="180" t="s">
        <v>730</v>
      </c>
      <c r="B162" s="180" t="s">
        <v>738</v>
      </c>
      <c r="C162" s="180">
        <v>2022</v>
      </c>
      <c r="D162" s="180" t="s">
        <v>101</v>
      </c>
      <c r="E162" s="180">
        <v>79.71147216</v>
      </c>
    </row>
    <row r="163" spans="1:5" hidden="1">
      <c r="A163" s="180" t="s">
        <v>730</v>
      </c>
      <c r="B163" s="180" t="s">
        <v>738</v>
      </c>
      <c r="C163" s="180">
        <v>2023</v>
      </c>
      <c r="D163" s="180" t="s">
        <v>102</v>
      </c>
      <c r="E163" s="180">
        <v>77.340793155</v>
      </c>
    </row>
    <row r="164" spans="1:5" hidden="1">
      <c r="A164" s="180" t="s">
        <v>730</v>
      </c>
      <c r="B164" s="180" t="s">
        <v>738</v>
      </c>
      <c r="C164" s="180">
        <v>2023</v>
      </c>
      <c r="D164" s="180" t="s">
        <v>103</v>
      </c>
      <c r="E164" s="180">
        <v>78.708497348999998</v>
      </c>
    </row>
    <row r="165" spans="1:5" hidden="1">
      <c r="A165" s="180" t="s">
        <v>730</v>
      </c>
      <c r="B165" s="180" t="s">
        <v>738</v>
      </c>
      <c r="C165" s="180">
        <v>2023</v>
      </c>
      <c r="D165" s="180" t="s">
        <v>104</v>
      </c>
      <c r="E165" s="180">
        <v>77.259803027000004</v>
      </c>
    </row>
    <row r="166" spans="1:5" hidden="1">
      <c r="A166" s="180" t="s">
        <v>730</v>
      </c>
      <c r="B166" s="180" t="s">
        <v>738</v>
      </c>
      <c r="C166" s="180">
        <v>2023</v>
      </c>
      <c r="D166" s="180" t="s">
        <v>105</v>
      </c>
      <c r="E166" s="180">
        <v>85.979336830999998</v>
      </c>
    </row>
    <row r="167" spans="1:5" hidden="1">
      <c r="A167" s="180" t="s">
        <v>730</v>
      </c>
      <c r="B167" s="180" t="s">
        <v>738</v>
      </c>
      <c r="C167" s="180">
        <v>2023</v>
      </c>
      <c r="D167" s="180" t="s">
        <v>106</v>
      </c>
      <c r="E167" s="180">
        <v>91.808501719000006</v>
      </c>
    </row>
    <row r="168" spans="1:5" hidden="1">
      <c r="A168" s="180" t="s">
        <v>730</v>
      </c>
      <c r="B168" s="180" t="s">
        <v>738</v>
      </c>
      <c r="C168" s="180">
        <v>2023</v>
      </c>
      <c r="D168" s="180" t="s">
        <v>107</v>
      </c>
      <c r="E168" s="180">
        <v>70.468433962000006</v>
      </c>
    </row>
    <row r="169" spans="1:5" hidden="1">
      <c r="A169" s="180" t="s">
        <v>730</v>
      </c>
      <c r="B169" s="180" t="s">
        <v>738</v>
      </c>
      <c r="C169" s="180">
        <v>2023</v>
      </c>
      <c r="D169" s="180" t="s">
        <v>108</v>
      </c>
      <c r="E169" s="180">
        <v>80.899458619000001</v>
      </c>
    </row>
    <row r="170" spans="1:5" hidden="1">
      <c r="A170" s="180" t="s">
        <v>730</v>
      </c>
      <c r="B170" s="180" t="s">
        <v>738</v>
      </c>
      <c r="C170" s="180">
        <v>2023</v>
      </c>
      <c r="D170" s="180" t="s">
        <v>109</v>
      </c>
      <c r="E170" s="180">
        <v>100.121254908</v>
      </c>
    </row>
    <row r="171" spans="1:5" hidden="1">
      <c r="A171" s="180" t="s">
        <v>730</v>
      </c>
      <c r="B171" s="180" t="s">
        <v>738</v>
      </c>
      <c r="C171" s="180">
        <v>2023</v>
      </c>
      <c r="D171" s="180" t="s">
        <v>110</v>
      </c>
      <c r="E171" s="180">
        <v>74.648503587999997</v>
      </c>
    </row>
    <row r="172" spans="1:5" hidden="1">
      <c r="A172" s="180" t="s">
        <v>730</v>
      </c>
      <c r="B172" s="180" t="s">
        <v>738</v>
      </c>
      <c r="C172" s="180">
        <v>2023</v>
      </c>
      <c r="D172" s="180" t="s">
        <v>111</v>
      </c>
      <c r="E172" s="180">
        <v>108.63865316499999</v>
      </c>
    </row>
    <row r="173" spans="1:5" hidden="1">
      <c r="A173" s="180" t="s">
        <v>730</v>
      </c>
      <c r="B173" s="180" t="s">
        <v>739</v>
      </c>
      <c r="C173" s="180">
        <v>2022</v>
      </c>
      <c r="D173" s="180" t="s">
        <v>100</v>
      </c>
      <c r="E173" s="180">
        <v>84.872535776000007</v>
      </c>
    </row>
    <row r="174" spans="1:5" hidden="1">
      <c r="A174" s="180" t="s">
        <v>730</v>
      </c>
      <c r="B174" s="180" t="s">
        <v>740</v>
      </c>
      <c r="C174" s="180">
        <v>2022</v>
      </c>
      <c r="D174" s="180" t="s">
        <v>100</v>
      </c>
      <c r="E174" s="180">
        <v>87.393035866999995</v>
      </c>
    </row>
    <row r="175" spans="1:5" hidden="1">
      <c r="A175" s="180" t="s">
        <v>730</v>
      </c>
      <c r="B175" s="180" t="s">
        <v>741</v>
      </c>
      <c r="C175" s="180">
        <v>2022</v>
      </c>
      <c r="D175" s="180" t="s">
        <v>100</v>
      </c>
      <c r="E175" s="180">
        <v>79.263197626999997</v>
      </c>
    </row>
    <row r="176" spans="1:5" hidden="1">
      <c r="A176" s="180" t="s">
        <v>730</v>
      </c>
      <c r="B176" s="180" t="s">
        <v>739</v>
      </c>
      <c r="C176" s="180">
        <v>2022</v>
      </c>
      <c r="D176" s="180" t="s">
        <v>101</v>
      </c>
      <c r="E176" s="180">
        <v>75.0291742</v>
      </c>
    </row>
    <row r="177" spans="1:5" hidden="1">
      <c r="A177" s="180" t="s">
        <v>730</v>
      </c>
      <c r="B177" s="180" t="s">
        <v>742</v>
      </c>
      <c r="C177" s="180">
        <v>2022</v>
      </c>
      <c r="D177" s="180" t="s">
        <v>101</v>
      </c>
      <c r="E177" s="180">
        <v>49.158164741</v>
      </c>
    </row>
    <row r="178" spans="1:5" hidden="1">
      <c r="A178" s="180" t="s">
        <v>730</v>
      </c>
      <c r="B178" s="180" t="s">
        <v>740</v>
      </c>
      <c r="C178" s="180">
        <v>2022</v>
      </c>
      <c r="D178" s="180" t="s">
        <v>101</v>
      </c>
      <c r="E178" s="180">
        <v>85.474010691000004</v>
      </c>
    </row>
    <row r="179" spans="1:5" hidden="1">
      <c r="A179" s="180" t="s">
        <v>730</v>
      </c>
      <c r="B179" s="180" t="s">
        <v>741</v>
      </c>
      <c r="C179" s="180">
        <v>2022</v>
      </c>
      <c r="D179" s="180" t="s">
        <v>101</v>
      </c>
      <c r="E179" s="180">
        <v>78.792831915999997</v>
      </c>
    </row>
    <row r="180" spans="1:5" hidden="1">
      <c r="A180" s="180" t="s">
        <v>730</v>
      </c>
      <c r="B180" s="180" t="s">
        <v>743</v>
      </c>
      <c r="C180" s="180">
        <v>2022</v>
      </c>
      <c r="D180" s="180" t="s">
        <v>101</v>
      </c>
      <c r="E180" s="180">
        <v>62.733743977000003</v>
      </c>
    </row>
    <row r="181" spans="1:5" hidden="1">
      <c r="A181" s="180" t="s">
        <v>730</v>
      </c>
      <c r="B181" s="180" t="s">
        <v>739</v>
      </c>
      <c r="C181" s="180">
        <v>2023</v>
      </c>
      <c r="D181" s="180" t="s">
        <v>102</v>
      </c>
      <c r="E181" s="180">
        <v>76.261602977999999</v>
      </c>
    </row>
    <row r="182" spans="1:5" hidden="1">
      <c r="A182" s="180" t="s">
        <v>730</v>
      </c>
      <c r="B182" s="180" t="s">
        <v>742</v>
      </c>
      <c r="C182" s="180">
        <v>2023</v>
      </c>
      <c r="D182" s="180" t="s">
        <v>102</v>
      </c>
      <c r="E182" s="180">
        <v>65.724936236999994</v>
      </c>
    </row>
    <row r="183" spans="1:5" hidden="1">
      <c r="A183" s="180" t="s">
        <v>730</v>
      </c>
      <c r="B183" s="180" t="s">
        <v>740</v>
      </c>
      <c r="C183" s="180">
        <v>2023</v>
      </c>
      <c r="D183" s="180" t="s">
        <v>102</v>
      </c>
      <c r="E183" s="180">
        <v>80.044669701999993</v>
      </c>
    </row>
    <row r="184" spans="1:5" hidden="1">
      <c r="A184" s="180" t="s">
        <v>730</v>
      </c>
      <c r="B184" s="180" t="s">
        <v>741</v>
      </c>
      <c r="C184" s="180">
        <v>2023</v>
      </c>
      <c r="D184" s="180" t="s">
        <v>102</v>
      </c>
      <c r="E184" s="180">
        <v>66.375776807999998</v>
      </c>
    </row>
    <row r="185" spans="1:5" hidden="1">
      <c r="A185" s="180" t="s">
        <v>730</v>
      </c>
      <c r="B185" s="180" t="s">
        <v>743</v>
      </c>
      <c r="C185" s="180">
        <v>2023</v>
      </c>
      <c r="D185" s="180" t="s">
        <v>102</v>
      </c>
      <c r="E185" s="180">
        <v>78.431372549000002</v>
      </c>
    </row>
    <row r="186" spans="1:5" hidden="1">
      <c r="A186" s="180" t="s">
        <v>730</v>
      </c>
      <c r="B186" s="180" t="s">
        <v>739</v>
      </c>
      <c r="C186" s="180">
        <v>2023</v>
      </c>
      <c r="D186" s="180" t="s">
        <v>103</v>
      </c>
      <c r="E186" s="180">
        <v>87.315444569999997</v>
      </c>
    </row>
    <row r="187" spans="1:5" hidden="1">
      <c r="A187" s="180" t="s">
        <v>730</v>
      </c>
      <c r="B187" s="180" t="s">
        <v>742</v>
      </c>
      <c r="C187" s="180">
        <v>2023</v>
      </c>
      <c r="D187" s="180" t="s">
        <v>103</v>
      </c>
      <c r="E187" s="180">
        <v>67.906768357999994</v>
      </c>
    </row>
    <row r="188" spans="1:5" hidden="1">
      <c r="A188" s="180" t="s">
        <v>730</v>
      </c>
      <c r="B188" s="180" t="s">
        <v>740</v>
      </c>
      <c r="C188" s="180">
        <v>2023</v>
      </c>
      <c r="D188" s="180" t="s">
        <v>103</v>
      </c>
      <c r="E188" s="180">
        <v>84.042818948000004</v>
      </c>
    </row>
    <row r="189" spans="1:5" hidden="1">
      <c r="A189" s="180" t="s">
        <v>730</v>
      </c>
      <c r="B189" s="180" t="s">
        <v>741</v>
      </c>
      <c r="C189" s="180">
        <v>2023</v>
      </c>
      <c r="D189" s="180" t="s">
        <v>103</v>
      </c>
      <c r="E189" s="180">
        <v>73.926365230000002</v>
      </c>
    </row>
    <row r="190" spans="1:5" hidden="1">
      <c r="A190" s="180" t="s">
        <v>730</v>
      </c>
      <c r="B190" s="180" t="s">
        <v>744</v>
      </c>
      <c r="C190" s="180">
        <v>2023</v>
      </c>
      <c r="D190" s="180" t="s">
        <v>103</v>
      </c>
      <c r="E190" s="180">
        <v>70.408863541000002</v>
      </c>
    </row>
    <row r="191" spans="1:5" hidden="1">
      <c r="A191" s="180" t="s">
        <v>730</v>
      </c>
      <c r="B191" s="180" t="s">
        <v>743</v>
      </c>
      <c r="C191" s="180">
        <v>2023</v>
      </c>
      <c r="D191" s="180" t="s">
        <v>103</v>
      </c>
      <c r="E191" s="180">
        <v>72.992704153000005</v>
      </c>
    </row>
    <row r="192" spans="1:5" hidden="1">
      <c r="A192" s="180" t="s">
        <v>730</v>
      </c>
      <c r="B192" s="180" t="s">
        <v>739</v>
      </c>
      <c r="C192" s="180">
        <v>2023</v>
      </c>
      <c r="D192" s="180" t="s">
        <v>104</v>
      </c>
      <c r="E192" s="180">
        <v>83.561560678999996</v>
      </c>
    </row>
    <row r="193" spans="1:5" hidden="1">
      <c r="A193" s="180" t="s">
        <v>730</v>
      </c>
      <c r="B193" s="180" t="s">
        <v>742</v>
      </c>
      <c r="C193" s="180">
        <v>2023</v>
      </c>
      <c r="D193" s="180" t="s">
        <v>104</v>
      </c>
      <c r="E193" s="180">
        <v>66.757228799000004</v>
      </c>
    </row>
    <row r="194" spans="1:5" hidden="1">
      <c r="A194" s="180" t="s">
        <v>730</v>
      </c>
      <c r="B194" s="180" t="s">
        <v>740</v>
      </c>
      <c r="C194" s="180">
        <v>2023</v>
      </c>
      <c r="D194" s="180" t="s">
        <v>104</v>
      </c>
      <c r="E194" s="180">
        <v>82.738922152000001</v>
      </c>
    </row>
    <row r="195" spans="1:5" hidden="1">
      <c r="A195" s="180" t="s">
        <v>730</v>
      </c>
      <c r="B195" s="180" t="s">
        <v>741</v>
      </c>
      <c r="C195" s="180">
        <v>2023</v>
      </c>
      <c r="D195" s="180" t="s">
        <v>104</v>
      </c>
      <c r="E195" s="180">
        <v>83.932152406</v>
      </c>
    </row>
    <row r="196" spans="1:5" hidden="1">
      <c r="A196" s="180" t="s">
        <v>730</v>
      </c>
      <c r="B196" s="180" t="s">
        <v>744</v>
      </c>
      <c r="C196" s="180">
        <v>2023</v>
      </c>
      <c r="D196" s="180" t="s">
        <v>104</v>
      </c>
      <c r="E196" s="180">
        <v>71.739992419999993</v>
      </c>
    </row>
    <row r="197" spans="1:5" hidden="1">
      <c r="A197" s="180" t="s">
        <v>730</v>
      </c>
      <c r="B197" s="180" t="s">
        <v>743</v>
      </c>
      <c r="C197" s="180">
        <v>2023</v>
      </c>
      <c r="D197" s="180" t="s">
        <v>104</v>
      </c>
      <c r="E197" s="180">
        <v>77.807451506000007</v>
      </c>
    </row>
    <row r="198" spans="1:5" hidden="1">
      <c r="A198" s="180" t="s">
        <v>730</v>
      </c>
      <c r="B198" s="180" t="s">
        <v>739</v>
      </c>
      <c r="C198" s="180">
        <v>2023</v>
      </c>
      <c r="D198" s="180" t="s">
        <v>105</v>
      </c>
      <c r="E198" s="180">
        <v>73.107965844000006</v>
      </c>
    </row>
    <row r="199" spans="1:5" hidden="1">
      <c r="A199" s="180" t="s">
        <v>730</v>
      </c>
      <c r="B199" s="180" t="s">
        <v>742</v>
      </c>
      <c r="C199" s="180">
        <v>2023</v>
      </c>
      <c r="D199" s="180" t="s">
        <v>105</v>
      </c>
      <c r="E199" s="180">
        <v>70.629782225</v>
      </c>
    </row>
    <row r="200" spans="1:5" hidden="1">
      <c r="A200" s="180" t="s">
        <v>730</v>
      </c>
      <c r="B200" s="180" t="s">
        <v>740</v>
      </c>
      <c r="C200" s="180">
        <v>2023</v>
      </c>
      <c r="D200" s="180" t="s">
        <v>105</v>
      </c>
      <c r="E200" s="180">
        <v>88.461141144999999</v>
      </c>
    </row>
    <row r="201" spans="1:5" hidden="1">
      <c r="A201" s="180" t="s">
        <v>730</v>
      </c>
      <c r="B201" s="180" t="s">
        <v>741</v>
      </c>
      <c r="C201" s="180">
        <v>2023</v>
      </c>
      <c r="D201" s="180" t="s">
        <v>105</v>
      </c>
      <c r="E201" s="180">
        <v>76.870018393999999</v>
      </c>
    </row>
    <row r="202" spans="1:5" hidden="1">
      <c r="A202" s="180" t="s">
        <v>730</v>
      </c>
      <c r="B202" s="180" t="s">
        <v>744</v>
      </c>
      <c r="C202" s="180">
        <v>2023</v>
      </c>
      <c r="D202" s="180" t="s">
        <v>105</v>
      </c>
      <c r="E202" s="180">
        <v>63.303539862999997</v>
      </c>
    </row>
    <row r="203" spans="1:5" hidden="1">
      <c r="A203" s="180" t="s">
        <v>730</v>
      </c>
      <c r="B203" s="180" t="s">
        <v>743</v>
      </c>
      <c r="C203" s="180">
        <v>2023</v>
      </c>
      <c r="D203" s="180" t="s">
        <v>105</v>
      </c>
      <c r="E203" s="180">
        <v>74.593077218999994</v>
      </c>
    </row>
    <row r="204" spans="1:5" hidden="1">
      <c r="A204" s="180" t="s">
        <v>730</v>
      </c>
      <c r="B204" s="180" t="s">
        <v>739</v>
      </c>
      <c r="C204" s="180">
        <v>2023</v>
      </c>
      <c r="D204" s="180" t="s">
        <v>106</v>
      </c>
      <c r="E204" s="180">
        <v>94.259460528000005</v>
      </c>
    </row>
    <row r="205" spans="1:5" hidden="1">
      <c r="A205" s="180" t="s">
        <v>730</v>
      </c>
      <c r="B205" s="180" t="s">
        <v>742</v>
      </c>
      <c r="C205" s="180">
        <v>2023</v>
      </c>
      <c r="D205" s="180" t="s">
        <v>106</v>
      </c>
      <c r="E205" s="180">
        <v>72.556211130999998</v>
      </c>
    </row>
    <row r="206" spans="1:5" hidden="1">
      <c r="A206" s="180" t="s">
        <v>730</v>
      </c>
      <c r="B206" s="180" t="s">
        <v>740</v>
      </c>
      <c r="C206" s="180">
        <v>2023</v>
      </c>
      <c r="D206" s="180" t="s">
        <v>106</v>
      </c>
      <c r="E206" s="180">
        <v>86.028546724999998</v>
      </c>
    </row>
    <row r="207" spans="1:5" hidden="1">
      <c r="A207" s="180" t="s">
        <v>730</v>
      </c>
      <c r="B207" s="180" t="s">
        <v>741</v>
      </c>
      <c r="C207" s="180">
        <v>2023</v>
      </c>
      <c r="D207" s="180" t="s">
        <v>106</v>
      </c>
      <c r="E207" s="180">
        <v>89.038559458999998</v>
      </c>
    </row>
    <row r="208" spans="1:5" hidden="1">
      <c r="A208" s="180" t="s">
        <v>730</v>
      </c>
      <c r="B208" s="180" t="s">
        <v>743</v>
      </c>
      <c r="C208" s="180">
        <v>2023</v>
      </c>
      <c r="D208" s="180" t="s">
        <v>106</v>
      </c>
      <c r="E208" s="180">
        <v>69.595404388999995</v>
      </c>
    </row>
    <row r="209" spans="1:5" hidden="1">
      <c r="A209" s="180" t="s">
        <v>730</v>
      </c>
      <c r="B209" s="180" t="s">
        <v>739</v>
      </c>
      <c r="C209" s="180">
        <v>2023</v>
      </c>
      <c r="D209" s="180" t="s">
        <v>107</v>
      </c>
      <c r="E209" s="180">
        <v>83.867064275999994</v>
      </c>
    </row>
    <row r="210" spans="1:5" hidden="1">
      <c r="A210" s="180" t="s">
        <v>730</v>
      </c>
      <c r="B210" s="180" t="s">
        <v>742</v>
      </c>
      <c r="C210" s="180">
        <v>2023</v>
      </c>
      <c r="D210" s="180" t="s">
        <v>107</v>
      </c>
      <c r="E210" s="180">
        <v>66.069172476999995</v>
      </c>
    </row>
    <row r="211" spans="1:5" hidden="1">
      <c r="A211" s="180" t="s">
        <v>730</v>
      </c>
      <c r="B211" s="180" t="s">
        <v>740</v>
      </c>
      <c r="C211" s="180">
        <v>2023</v>
      </c>
      <c r="D211" s="180" t="s">
        <v>107</v>
      </c>
      <c r="E211" s="180">
        <v>83.854404560999996</v>
      </c>
    </row>
    <row r="212" spans="1:5" hidden="1">
      <c r="A212" s="180" t="s">
        <v>730</v>
      </c>
      <c r="B212" s="180" t="s">
        <v>741</v>
      </c>
      <c r="C212" s="180">
        <v>2023</v>
      </c>
      <c r="D212" s="180" t="s">
        <v>107</v>
      </c>
      <c r="E212" s="180">
        <v>76.798291128000002</v>
      </c>
    </row>
    <row r="213" spans="1:5" hidden="1">
      <c r="A213" s="180" t="s">
        <v>730</v>
      </c>
      <c r="B213" s="180" t="s">
        <v>743</v>
      </c>
      <c r="C213" s="180">
        <v>2023</v>
      </c>
      <c r="D213" s="180" t="s">
        <v>107</v>
      </c>
      <c r="E213" s="180">
        <v>73.453992103999994</v>
      </c>
    </row>
    <row r="214" spans="1:5" hidden="1">
      <c r="A214" s="180" t="s">
        <v>730</v>
      </c>
      <c r="B214" s="180" t="s">
        <v>739</v>
      </c>
      <c r="C214" s="180">
        <v>2023</v>
      </c>
      <c r="D214" s="180" t="s">
        <v>108</v>
      </c>
      <c r="E214" s="180">
        <v>74.996080243999998</v>
      </c>
    </row>
    <row r="215" spans="1:5" hidden="1">
      <c r="A215" s="180" t="s">
        <v>730</v>
      </c>
      <c r="B215" s="180" t="s">
        <v>740</v>
      </c>
      <c r="C215" s="180">
        <v>2023</v>
      </c>
      <c r="D215" s="180" t="s">
        <v>108</v>
      </c>
      <c r="E215" s="180">
        <v>85.872945982999994</v>
      </c>
    </row>
    <row r="216" spans="1:5" hidden="1">
      <c r="A216" s="180" t="s">
        <v>730</v>
      </c>
      <c r="B216" s="180" t="s">
        <v>741</v>
      </c>
      <c r="C216" s="180">
        <v>2023</v>
      </c>
      <c r="D216" s="180" t="s">
        <v>108</v>
      </c>
      <c r="E216" s="180">
        <v>79.638323076000006</v>
      </c>
    </row>
    <row r="217" spans="1:5" hidden="1">
      <c r="A217" s="180" t="s">
        <v>730</v>
      </c>
      <c r="B217" s="180" t="s">
        <v>744</v>
      </c>
      <c r="C217" s="180">
        <v>2023</v>
      </c>
      <c r="D217" s="180" t="s">
        <v>108</v>
      </c>
      <c r="E217" s="180">
        <v>79.882352940999994</v>
      </c>
    </row>
    <row r="218" spans="1:5" hidden="1">
      <c r="A218" s="180" t="s">
        <v>730</v>
      </c>
      <c r="B218" s="180" t="s">
        <v>743</v>
      </c>
      <c r="C218" s="180">
        <v>2023</v>
      </c>
      <c r="D218" s="180" t="s">
        <v>108</v>
      </c>
      <c r="E218" s="180">
        <v>70.013526104999997</v>
      </c>
    </row>
    <row r="219" spans="1:5" hidden="1">
      <c r="A219" s="180" t="s">
        <v>730</v>
      </c>
      <c r="B219" s="180" t="s">
        <v>739</v>
      </c>
      <c r="C219" s="180">
        <v>2023</v>
      </c>
      <c r="D219" s="180" t="s">
        <v>109</v>
      </c>
      <c r="E219" s="180">
        <v>73.692831412000004</v>
      </c>
    </row>
    <row r="220" spans="1:5" hidden="1">
      <c r="A220" s="180" t="s">
        <v>730</v>
      </c>
      <c r="B220" s="180" t="s">
        <v>742</v>
      </c>
      <c r="C220" s="180">
        <v>2023</v>
      </c>
      <c r="D220" s="180" t="s">
        <v>109</v>
      </c>
      <c r="E220" s="180">
        <v>74.755111876000001</v>
      </c>
    </row>
    <row r="221" spans="1:5" hidden="1">
      <c r="A221" s="180" t="s">
        <v>730</v>
      </c>
      <c r="B221" s="180" t="s">
        <v>740</v>
      </c>
      <c r="C221" s="180">
        <v>2023</v>
      </c>
      <c r="D221" s="180" t="s">
        <v>109</v>
      </c>
      <c r="E221" s="180">
        <v>81.094682073000001</v>
      </c>
    </row>
    <row r="222" spans="1:5" hidden="1">
      <c r="A222" s="180" t="s">
        <v>730</v>
      </c>
      <c r="B222" s="180" t="s">
        <v>741</v>
      </c>
      <c r="C222" s="180">
        <v>2023</v>
      </c>
      <c r="D222" s="180" t="s">
        <v>109</v>
      </c>
      <c r="E222" s="180">
        <v>79.611931804999998</v>
      </c>
    </row>
    <row r="223" spans="1:5" hidden="1">
      <c r="A223" s="180" t="s">
        <v>730</v>
      </c>
      <c r="B223" s="180" t="s">
        <v>744</v>
      </c>
      <c r="C223" s="180">
        <v>2023</v>
      </c>
      <c r="D223" s="180" t="s">
        <v>109</v>
      </c>
      <c r="E223" s="180">
        <v>63.239255634000003</v>
      </c>
    </row>
    <row r="224" spans="1:5" hidden="1">
      <c r="A224" s="180" t="s">
        <v>730</v>
      </c>
      <c r="B224" s="180" t="s">
        <v>739</v>
      </c>
      <c r="C224" s="180">
        <v>2023</v>
      </c>
      <c r="D224" s="180" t="s">
        <v>110</v>
      </c>
      <c r="E224" s="180">
        <v>70.109178010999997</v>
      </c>
    </row>
    <row r="225" spans="1:5" hidden="1">
      <c r="A225" s="180" t="s">
        <v>730</v>
      </c>
      <c r="B225" s="180" t="s">
        <v>742</v>
      </c>
      <c r="C225" s="180">
        <v>2023</v>
      </c>
      <c r="D225" s="180" t="s">
        <v>110</v>
      </c>
      <c r="E225" s="180">
        <v>68.821430637999995</v>
      </c>
    </row>
    <row r="226" spans="1:5" hidden="1">
      <c r="A226" s="180" t="s">
        <v>730</v>
      </c>
      <c r="B226" s="180" t="s">
        <v>740</v>
      </c>
      <c r="C226" s="180">
        <v>2023</v>
      </c>
      <c r="D226" s="180" t="s">
        <v>110</v>
      </c>
      <c r="E226" s="180">
        <v>79.879650111999993</v>
      </c>
    </row>
    <row r="227" spans="1:5" hidden="1">
      <c r="A227" s="180" t="s">
        <v>730</v>
      </c>
      <c r="B227" s="180" t="s">
        <v>741</v>
      </c>
      <c r="C227" s="180">
        <v>2023</v>
      </c>
      <c r="D227" s="180" t="s">
        <v>110</v>
      </c>
      <c r="E227" s="180">
        <v>71.736035897999997</v>
      </c>
    </row>
    <row r="228" spans="1:5" hidden="1">
      <c r="A228" s="180" t="s">
        <v>730</v>
      </c>
      <c r="B228" s="180" t="s">
        <v>744</v>
      </c>
      <c r="C228" s="180">
        <v>2023</v>
      </c>
      <c r="D228" s="180" t="s">
        <v>110</v>
      </c>
      <c r="E228" s="180">
        <v>61.660427425999998</v>
      </c>
    </row>
    <row r="229" spans="1:5" hidden="1">
      <c r="A229" s="180" t="s">
        <v>730</v>
      </c>
      <c r="B229" s="180" t="s">
        <v>743</v>
      </c>
      <c r="C229" s="180">
        <v>2023</v>
      </c>
      <c r="D229" s="180" t="s">
        <v>110</v>
      </c>
      <c r="E229" s="180">
        <v>73.252949457</v>
      </c>
    </row>
    <row r="230" spans="1:5" hidden="1">
      <c r="A230" s="180" t="s">
        <v>730</v>
      </c>
      <c r="B230" s="180" t="s">
        <v>740</v>
      </c>
      <c r="C230" s="180">
        <v>2023</v>
      </c>
      <c r="D230" s="180" t="s">
        <v>111</v>
      </c>
      <c r="E230" s="180">
        <v>86.264369653000003</v>
      </c>
    </row>
    <row r="231" spans="1:5" hidden="1">
      <c r="A231" s="180" t="s">
        <v>730</v>
      </c>
      <c r="B231" s="180" t="s">
        <v>741</v>
      </c>
      <c r="C231" s="180">
        <v>2023</v>
      </c>
      <c r="D231" s="180" t="s">
        <v>111</v>
      </c>
      <c r="E231" s="180">
        <v>80.135085767000007</v>
      </c>
    </row>
    <row r="232" spans="1:5" hidden="1">
      <c r="A232" s="180" t="s">
        <v>730</v>
      </c>
      <c r="B232" s="180" t="s">
        <v>743</v>
      </c>
      <c r="C232" s="180">
        <v>2023</v>
      </c>
      <c r="D232" s="180" t="s">
        <v>111</v>
      </c>
      <c r="E232" s="180">
        <v>76.065996197999993</v>
      </c>
    </row>
    <row r="233" spans="1:5" hidden="1">
      <c r="A233" s="180" t="s">
        <v>730</v>
      </c>
      <c r="B233" s="180" t="s">
        <v>745</v>
      </c>
      <c r="C233" s="180">
        <v>2022</v>
      </c>
      <c r="D233" s="180" t="s">
        <v>100</v>
      </c>
      <c r="E233" s="180">
        <v>67.615224791000003</v>
      </c>
    </row>
    <row r="234" spans="1:5" hidden="1">
      <c r="A234" s="180" t="s">
        <v>730</v>
      </c>
      <c r="B234" s="180" t="s">
        <v>745</v>
      </c>
      <c r="C234" s="180">
        <v>2022</v>
      </c>
      <c r="D234" s="180" t="s">
        <v>101</v>
      </c>
      <c r="E234" s="180">
        <v>68.631249804000007</v>
      </c>
    </row>
    <row r="235" spans="1:5" hidden="1">
      <c r="A235" s="180" t="s">
        <v>730</v>
      </c>
      <c r="B235" s="180" t="s">
        <v>745</v>
      </c>
      <c r="C235" s="180">
        <v>2023</v>
      </c>
      <c r="D235" s="180" t="s">
        <v>102</v>
      </c>
      <c r="E235" s="180">
        <v>68.001318350000005</v>
      </c>
    </row>
    <row r="236" spans="1:5" hidden="1">
      <c r="A236" s="180" t="s">
        <v>730</v>
      </c>
      <c r="B236" s="180" t="s">
        <v>745</v>
      </c>
      <c r="C236" s="180">
        <v>2023</v>
      </c>
      <c r="D236" s="180" t="s">
        <v>103</v>
      </c>
      <c r="E236" s="180">
        <v>63.609826386999998</v>
      </c>
    </row>
    <row r="237" spans="1:5" hidden="1">
      <c r="A237" s="180" t="s">
        <v>730</v>
      </c>
      <c r="B237" s="180" t="s">
        <v>745</v>
      </c>
      <c r="C237" s="180">
        <v>2023</v>
      </c>
      <c r="D237" s="180" t="s">
        <v>104</v>
      </c>
      <c r="E237" s="180">
        <v>73.546977506999994</v>
      </c>
    </row>
    <row r="238" spans="1:5" hidden="1">
      <c r="A238" s="180" t="s">
        <v>730</v>
      </c>
      <c r="B238" s="180" t="s">
        <v>745</v>
      </c>
      <c r="C238" s="180">
        <v>2023</v>
      </c>
      <c r="D238" s="180" t="s">
        <v>105</v>
      </c>
      <c r="E238" s="180">
        <v>65.93467708</v>
      </c>
    </row>
    <row r="239" spans="1:5" hidden="1">
      <c r="A239" s="180" t="s">
        <v>730</v>
      </c>
      <c r="B239" s="180" t="s">
        <v>745</v>
      </c>
      <c r="C239" s="180">
        <v>2023</v>
      </c>
      <c r="D239" s="180" t="s">
        <v>106</v>
      </c>
      <c r="E239" s="180">
        <v>70.701258237000005</v>
      </c>
    </row>
    <row r="240" spans="1:5" hidden="1">
      <c r="A240" s="180" t="s">
        <v>730</v>
      </c>
      <c r="B240" s="180" t="s">
        <v>745</v>
      </c>
      <c r="C240" s="180">
        <v>2023</v>
      </c>
      <c r="D240" s="180" t="s">
        <v>107</v>
      </c>
      <c r="E240" s="180">
        <v>71.514730303999997</v>
      </c>
    </row>
    <row r="241" spans="1:5" hidden="1">
      <c r="A241" s="180" t="s">
        <v>730</v>
      </c>
      <c r="B241" s="180" t="s">
        <v>745</v>
      </c>
      <c r="C241" s="180">
        <v>2023</v>
      </c>
      <c r="D241" s="180" t="s">
        <v>108</v>
      </c>
      <c r="E241" s="180">
        <v>66.183064762000001</v>
      </c>
    </row>
    <row r="242" spans="1:5" hidden="1">
      <c r="A242" s="180" t="s">
        <v>730</v>
      </c>
      <c r="B242" s="180" t="s">
        <v>745</v>
      </c>
      <c r="C242" s="180">
        <v>2023</v>
      </c>
      <c r="D242" s="180" t="s">
        <v>109</v>
      </c>
      <c r="E242" s="180">
        <v>64.157565732999998</v>
      </c>
    </row>
    <row r="243" spans="1:5" hidden="1">
      <c r="A243" s="180" t="s">
        <v>730</v>
      </c>
      <c r="B243" s="180" t="s">
        <v>745</v>
      </c>
      <c r="C243" s="180">
        <v>2023</v>
      </c>
      <c r="D243" s="180" t="s">
        <v>110</v>
      </c>
      <c r="E243" s="180">
        <v>65.991759160000001</v>
      </c>
    </row>
    <row r="244" spans="1:5" hidden="1">
      <c r="A244" s="180" t="s">
        <v>730</v>
      </c>
      <c r="B244" s="180" t="s">
        <v>745</v>
      </c>
      <c r="C244" s="180">
        <v>2023</v>
      </c>
      <c r="D244" s="180" t="s">
        <v>111</v>
      </c>
      <c r="E244" s="180">
        <v>63.612711279999999</v>
      </c>
    </row>
    <row r="245" spans="1:5" hidden="1">
      <c r="A245" s="180" t="s">
        <v>746</v>
      </c>
      <c r="B245" s="180" t="s">
        <v>747</v>
      </c>
      <c r="C245" s="180">
        <v>2023</v>
      </c>
      <c r="D245" s="180" t="s">
        <v>104</v>
      </c>
      <c r="E245" s="180">
        <v>81.211886555000007</v>
      </c>
    </row>
    <row r="246" spans="1:5" hidden="1">
      <c r="A246" s="180" t="s">
        <v>746</v>
      </c>
      <c r="B246" s="180" t="s">
        <v>747</v>
      </c>
      <c r="C246" s="180">
        <v>2023</v>
      </c>
      <c r="D246" s="180" t="s">
        <v>105</v>
      </c>
      <c r="E246" s="180">
        <v>68.518291937000001</v>
      </c>
    </row>
    <row r="247" spans="1:5" hidden="1">
      <c r="A247" s="180" t="s">
        <v>746</v>
      </c>
      <c r="B247" s="180" t="s">
        <v>747</v>
      </c>
      <c r="C247" s="180">
        <v>2023</v>
      </c>
      <c r="D247" s="180" t="s">
        <v>107</v>
      </c>
      <c r="E247" s="180">
        <v>72.063251436000002</v>
      </c>
    </row>
    <row r="248" spans="1:5" hidden="1">
      <c r="A248" s="180" t="s">
        <v>746</v>
      </c>
      <c r="B248" s="180" t="s">
        <v>747</v>
      </c>
      <c r="C248" s="180">
        <v>2023</v>
      </c>
      <c r="D248" s="180" t="s">
        <v>108</v>
      </c>
      <c r="E248" s="180">
        <v>62.784313902999997</v>
      </c>
    </row>
    <row r="249" spans="1:5" hidden="1">
      <c r="A249" s="180" t="s">
        <v>746</v>
      </c>
      <c r="B249" s="180" t="s">
        <v>747</v>
      </c>
      <c r="C249" s="180">
        <v>2023</v>
      </c>
      <c r="D249" s="180" t="s">
        <v>109</v>
      </c>
      <c r="E249" s="180">
        <v>76.160217465000002</v>
      </c>
    </row>
    <row r="250" spans="1:5" hidden="1">
      <c r="A250" s="180" t="s">
        <v>746</v>
      </c>
      <c r="B250" s="180" t="s">
        <v>748</v>
      </c>
      <c r="C250" s="180">
        <v>2022</v>
      </c>
      <c r="D250" s="180" t="s">
        <v>100</v>
      </c>
      <c r="E250" s="180">
        <v>102.508752827</v>
      </c>
    </row>
    <row r="251" spans="1:5" hidden="1">
      <c r="A251" s="180" t="s">
        <v>746</v>
      </c>
      <c r="B251" s="180" t="s">
        <v>748</v>
      </c>
      <c r="C251" s="180">
        <v>2022</v>
      </c>
      <c r="D251" s="180" t="s">
        <v>101</v>
      </c>
      <c r="E251" s="180">
        <v>101.257218733</v>
      </c>
    </row>
    <row r="252" spans="1:5" hidden="1">
      <c r="A252" s="180" t="s">
        <v>746</v>
      </c>
      <c r="B252" s="180" t="s">
        <v>748</v>
      </c>
      <c r="C252" s="180">
        <v>2023</v>
      </c>
      <c r="D252" s="180" t="s">
        <v>102</v>
      </c>
      <c r="E252" s="180">
        <v>97.770825185999996</v>
      </c>
    </row>
    <row r="253" spans="1:5" hidden="1">
      <c r="A253" s="180" t="s">
        <v>746</v>
      </c>
      <c r="B253" s="180" t="s">
        <v>748</v>
      </c>
      <c r="C253" s="180">
        <v>2023</v>
      </c>
      <c r="D253" s="180" t="s">
        <v>103</v>
      </c>
      <c r="E253" s="180">
        <v>91.919331267999993</v>
      </c>
    </row>
    <row r="254" spans="1:5" hidden="1">
      <c r="A254" s="180" t="s">
        <v>746</v>
      </c>
      <c r="B254" s="180" t="s">
        <v>748</v>
      </c>
      <c r="C254" s="180">
        <v>2023</v>
      </c>
      <c r="D254" s="180" t="s">
        <v>104</v>
      </c>
      <c r="E254" s="180">
        <v>86.919737783000002</v>
      </c>
    </row>
    <row r="255" spans="1:5" hidden="1">
      <c r="A255" s="180" t="s">
        <v>746</v>
      </c>
      <c r="B255" s="180" t="s">
        <v>748</v>
      </c>
      <c r="C255" s="180">
        <v>2023</v>
      </c>
      <c r="D255" s="180" t="s">
        <v>105</v>
      </c>
      <c r="E255" s="180">
        <v>85.646920129999998</v>
      </c>
    </row>
    <row r="256" spans="1:5" hidden="1">
      <c r="A256" s="180" t="s">
        <v>746</v>
      </c>
      <c r="B256" s="180" t="s">
        <v>748</v>
      </c>
      <c r="C256" s="180">
        <v>2023</v>
      </c>
      <c r="D256" s="180" t="s">
        <v>106</v>
      </c>
      <c r="E256" s="180">
        <v>99.145208948999993</v>
      </c>
    </row>
    <row r="257" spans="1:5" hidden="1">
      <c r="A257" s="180" t="s">
        <v>746</v>
      </c>
      <c r="B257" s="180" t="s">
        <v>748</v>
      </c>
      <c r="C257" s="180">
        <v>2023</v>
      </c>
      <c r="D257" s="180" t="s">
        <v>107</v>
      </c>
      <c r="E257" s="180">
        <v>104.017279989</v>
      </c>
    </row>
    <row r="258" spans="1:5" hidden="1">
      <c r="A258" s="180" t="s">
        <v>746</v>
      </c>
      <c r="B258" s="180" t="s">
        <v>748</v>
      </c>
      <c r="C258" s="180">
        <v>2023</v>
      </c>
      <c r="D258" s="180" t="s">
        <v>108</v>
      </c>
      <c r="E258" s="180">
        <v>92.910268742</v>
      </c>
    </row>
    <row r="259" spans="1:5" hidden="1">
      <c r="A259" s="180" t="s">
        <v>746</v>
      </c>
      <c r="B259" s="180" t="s">
        <v>748</v>
      </c>
      <c r="C259" s="180">
        <v>2023</v>
      </c>
      <c r="D259" s="180" t="s">
        <v>109</v>
      </c>
      <c r="E259" s="180">
        <v>108.034824077</v>
      </c>
    </row>
    <row r="260" spans="1:5" hidden="1">
      <c r="A260" s="180" t="s">
        <v>746</v>
      </c>
      <c r="B260" s="180" t="s">
        <v>748</v>
      </c>
      <c r="C260" s="180">
        <v>2023</v>
      </c>
      <c r="D260" s="180" t="s">
        <v>110</v>
      </c>
      <c r="E260" s="180">
        <v>94.120280854000001</v>
      </c>
    </row>
    <row r="261" spans="1:5" hidden="1">
      <c r="A261" s="180" t="s">
        <v>746</v>
      </c>
      <c r="B261" s="180" t="s">
        <v>748</v>
      </c>
      <c r="C261" s="180">
        <v>2023</v>
      </c>
      <c r="D261" s="180" t="s">
        <v>111</v>
      </c>
      <c r="E261" s="180">
        <v>87.508650958000004</v>
      </c>
    </row>
    <row r="262" spans="1:5" hidden="1">
      <c r="A262" s="180" t="s">
        <v>746</v>
      </c>
      <c r="B262" s="180" t="s">
        <v>749</v>
      </c>
      <c r="C262" s="180">
        <v>2022</v>
      </c>
      <c r="D262" s="180" t="s">
        <v>100</v>
      </c>
      <c r="E262" s="180">
        <v>100.491803279</v>
      </c>
    </row>
    <row r="263" spans="1:5" hidden="1">
      <c r="A263" s="180" t="s">
        <v>746</v>
      </c>
      <c r="B263" s="180" t="s">
        <v>749</v>
      </c>
      <c r="C263" s="180">
        <v>2022</v>
      </c>
      <c r="D263" s="180" t="s">
        <v>101</v>
      </c>
      <c r="E263" s="180">
        <v>84.972274208000002</v>
      </c>
    </row>
    <row r="264" spans="1:5" hidden="1">
      <c r="A264" s="180" t="s">
        <v>746</v>
      </c>
      <c r="B264" s="180" t="s">
        <v>749</v>
      </c>
      <c r="C264" s="180">
        <v>2023</v>
      </c>
      <c r="D264" s="180" t="s">
        <v>103</v>
      </c>
      <c r="E264" s="180">
        <v>98.175180179999998</v>
      </c>
    </row>
    <row r="265" spans="1:5" hidden="1">
      <c r="A265" s="180" t="s">
        <v>746</v>
      </c>
      <c r="B265" s="180" t="s">
        <v>749</v>
      </c>
      <c r="C265" s="180">
        <v>2023</v>
      </c>
      <c r="D265" s="180" t="s">
        <v>104</v>
      </c>
      <c r="E265" s="180">
        <v>84.358470299999993</v>
      </c>
    </row>
    <row r="266" spans="1:5" hidden="1">
      <c r="A266" s="180" t="s">
        <v>746</v>
      </c>
      <c r="B266" s="180" t="s">
        <v>749</v>
      </c>
      <c r="C266" s="180">
        <v>2023</v>
      </c>
      <c r="D266" s="180" t="s">
        <v>105</v>
      </c>
      <c r="E266" s="180">
        <v>87.846345279999994</v>
      </c>
    </row>
    <row r="267" spans="1:5" hidden="1">
      <c r="A267" s="180" t="s">
        <v>746</v>
      </c>
      <c r="B267" s="180" t="s">
        <v>749</v>
      </c>
      <c r="C267" s="180">
        <v>2023</v>
      </c>
      <c r="D267" s="180" t="s">
        <v>106</v>
      </c>
      <c r="E267" s="180">
        <v>88.989583945999996</v>
      </c>
    </row>
    <row r="268" spans="1:5" hidden="1">
      <c r="A268" s="180" t="s">
        <v>746</v>
      </c>
      <c r="B268" s="180" t="s">
        <v>749</v>
      </c>
      <c r="C268" s="180">
        <v>2023</v>
      </c>
      <c r="D268" s="180" t="s">
        <v>107</v>
      </c>
      <c r="E268" s="180">
        <v>73.573279263000003</v>
      </c>
    </row>
    <row r="269" spans="1:5" hidden="1">
      <c r="A269" s="180" t="s">
        <v>746</v>
      </c>
      <c r="B269" s="180" t="s">
        <v>749</v>
      </c>
      <c r="C269" s="180">
        <v>2023</v>
      </c>
      <c r="D269" s="180" t="s">
        <v>108</v>
      </c>
      <c r="E269" s="180">
        <v>87.218152588999999</v>
      </c>
    </row>
    <row r="270" spans="1:5" hidden="1">
      <c r="A270" s="180" t="s">
        <v>746</v>
      </c>
      <c r="B270" s="180" t="s">
        <v>749</v>
      </c>
      <c r="C270" s="180">
        <v>2023</v>
      </c>
      <c r="D270" s="180" t="s">
        <v>109</v>
      </c>
      <c r="E270" s="180">
        <v>77.951783676000005</v>
      </c>
    </row>
    <row r="271" spans="1:5" hidden="1">
      <c r="A271" s="180" t="s">
        <v>746</v>
      </c>
      <c r="B271" s="180" t="s">
        <v>749</v>
      </c>
      <c r="C271" s="180">
        <v>2023</v>
      </c>
      <c r="D271" s="180" t="s">
        <v>110</v>
      </c>
      <c r="E271" s="180">
        <v>90.089599055999997</v>
      </c>
    </row>
    <row r="272" spans="1:5" hidden="1">
      <c r="A272" s="180" t="s">
        <v>746</v>
      </c>
      <c r="B272" s="180" t="s">
        <v>749</v>
      </c>
      <c r="C272" s="180">
        <v>2023</v>
      </c>
      <c r="D272" s="180" t="s">
        <v>111</v>
      </c>
      <c r="E272" s="180">
        <v>92.314749745</v>
      </c>
    </row>
    <row r="273" spans="1:5" hidden="1">
      <c r="A273" s="180" t="s">
        <v>746</v>
      </c>
      <c r="B273" s="180" t="s">
        <v>750</v>
      </c>
      <c r="C273" s="180">
        <v>2023</v>
      </c>
      <c r="D273" s="180" t="s">
        <v>103</v>
      </c>
      <c r="E273" s="180">
        <v>72.923890201999995</v>
      </c>
    </row>
    <row r="274" spans="1:5" hidden="1">
      <c r="A274" s="180" t="s">
        <v>746</v>
      </c>
      <c r="B274" s="180" t="s">
        <v>750</v>
      </c>
      <c r="C274" s="180">
        <v>2023</v>
      </c>
      <c r="D274" s="180" t="s">
        <v>105</v>
      </c>
      <c r="E274" s="180">
        <v>79.821016166000007</v>
      </c>
    </row>
    <row r="275" spans="1:5" hidden="1">
      <c r="A275" s="180" t="s">
        <v>746</v>
      </c>
      <c r="B275" s="180" t="s">
        <v>750</v>
      </c>
      <c r="C275" s="180">
        <v>2023</v>
      </c>
      <c r="D275" s="180" t="s">
        <v>108</v>
      </c>
      <c r="E275" s="180">
        <v>82.866457667999995</v>
      </c>
    </row>
    <row r="276" spans="1:5" hidden="1">
      <c r="A276" s="180" t="s">
        <v>746</v>
      </c>
      <c r="B276" s="180" t="s">
        <v>750</v>
      </c>
      <c r="C276" s="180">
        <v>2023</v>
      </c>
      <c r="D276" s="180" t="s">
        <v>109</v>
      </c>
      <c r="E276" s="180">
        <v>77.510500492000006</v>
      </c>
    </row>
    <row r="277" spans="1:5" hidden="1">
      <c r="A277" s="180" t="s">
        <v>746</v>
      </c>
      <c r="B277" s="180" t="s">
        <v>750</v>
      </c>
      <c r="C277" s="180">
        <v>2023</v>
      </c>
      <c r="D277" s="180" t="s">
        <v>111</v>
      </c>
      <c r="E277" s="180">
        <v>80.037530278999995</v>
      </c>
    </row>
    <row r="278" spans="1:5" hidden="1">
      <c r="A278" s="180" t="s">
        <v>746</v>
      </c>
      <c r="B278" s="180" t="s">
        <v>751</v>
      </c>
      <c r="C278" s="180">
        <v>2022</v>
      </c>
      <c r="D278" s="180" t="s">
        <v>100</v>
      </c>
      <c r="E278" s="180">
        <v>78.242109823000007</v>
      </c>
    </row>
    <row r="279" spans="1:5" hidden="1">
      <c r="A279" s="180" t="s">
        <v>746</v>
      </c>
      <c r="B279" s="180" t="s">
        <v>751</v>
      </c>
      <c r="C279" s="180">
        <v>2022</v>
      </c>
      <c r="D279" s="180" t="s">
        <v>101</v>
      </c>
      <c r="E279" s="180">
        <v>76.533198307000006</v>
      </c>
    </row>
    <row r="280" spans="1:5" hidden="1">
      <c r="A280" s="180" t="s">
        <v>746</v>
      </c>
      <c r="B280" s="180" t="s">
        <v>751</v>
      </c>
      <c r="C280" s="180">
        <v>2023</v>
      </c>
      <c r="D280" s="180" t="s">
        <v>104</v>
      </c>
      <c r="E280" s="180">
        <v>85.903004631000002</v>
      </c>
    </row>
    <row r="281" spans="1:5" hidden="1">
      <c r="A281" s="180" t="s">
        <v>746</v>
      </c>
      <c r="B281" s="180" t="s">
        <v>751</v>
      </c>
      <c r="C281" s="180">
        <v>2023</v>
      </c>
      <c r="D281" s="180" t="s">
        <v>107</v>
      </c>
      <c r="E281" s="180">
        <v>78.930132318999995</v>
      </c>
    </row>
    <row r="282" spans="1:5" hidden="1">
      <c r="A282" s="180" t="s">
        <v>746</v>
      </c>
      <c r="B282" s="180" t="s">
        <v>751</v>
      </c>
      <c r="C282" s="180">
        <v>2023</v>
      </c>
      <c r="D282" s="180" t="s">
        <v>109</v>
      </c>
      <c r="E282" s="180">
        <v>74.244750503999995</v>
      </c>
    </row>
    <row r="283" spans="1:5" hidden="1">
      <c r="A283" s="180" t="s">
        <v>746</v>
      </c>
      <c r="B283" s="180" t="s">
        <v>751</v>
      </c>
      <c r="C283" s="180">
        <v>2023</v>
      </c>
      <c r="D283" s="180" t="s">
        <v>110</v>
      </c>
      <c r="E283" s="180">
        <v>78.243846539000003</v>
      </c>
    </row>
    <row r="284" spans="1:5" hidden="1">
      <c r="A284" s="180" t="s">
        <v>746</v>
      </c>
      <c r="B284" s="180" t="s">
        <v>751</v>
      </c>
      <c r="C284" s="180">
        <v>2023</v>
      </c>
      <c r="D284" s="180" t="s">
        <v>111</v>
      </c>
      <c r="E284" s="180">
        <v>90.821917807999995</v>
      </c>
    </row>
    <row r="285" spans="1:5" hidden="1">
      <c r="A285" s="180" t="s">
        <v>746</v>
      </c>
      <c r="B285" s="180" t="s">
        <v>752</v>
      </c>
      <c r="C285" s="180">
        <v>2022</v>
      </c>
      <c r="D285" s="180" t="s">
        <v>100</v>
      </c>
      <c r="E285" s="180">
        <v>72.671309711999996</v>
      </c>
    </row>
    <row r="286" spans="1:5" hidden="1">
      <c r="A286" s="180" t="s">
        <v>746</v>
      </c>
      <c r="B286" s="180" t="s">
        <v>752</v>
      </c>
      <c r="C286" s="180">
        <v>2022</v>
      </c>
      <c r="D286" s="180" t="s">
        <v>101</v>
      </c>
      <c r="E286" s="180">
        <v>82.007299071000006</v>
      </c>
    </row>
    <row r="287" spans="1:5" hidden="1">
      <c r="A287" s="180" t="s">
        <v>746</v>
      </c>
      <c r="B287" s="180" t="s">
        <v>752</v>
      </c>
      <c r="C287" s="180">
        <v>2023</v>
      </c>
      <c r="D287" s="180" t="s">
        <v>102</v>
      </c>
      <c r="E287" s="180">
        <v>95.470617949000001</v>
      </c>
    </row>
    <row r="288" spans="1:5" hidden="1">
      <c r="A288" s="180" t="s">
        <v>746</v>
      </c>
      <c r="B288" s="180" t="s">
        <v>752</v>
      </c>
      <c r="C288" s="180">
        <v>2023</v>
      </c>
      <c r="D288" s="180" t="s">
        <v>103</v>
      </c>
      <c r="E288" s="180">
        <v>87.693240892999995</v>
      </c>
    </row>
    <row r="289" spans="1:5" hidden="1">
      <c r="A289" s="180" t="s">
        <v>746</v>
      </c>
      <c r="B289" s="180" t="s">
        <v>752</v>
      </c>
      <c r="C289" s="180">
        <v>2023</v>
      </c>
      <c r="D289" s="180" t="s">
        <v>104</v>
      </c>
      <c r="E289" s="180">
        <v>87.300184079000005</v>
      </c>
    </row>
    <row r="290" spans="1:5" hidden="1">
      <c r="A290" s="180" t="s">
        <v>746</v>
      </c>
      <c r="B290" s="180" t="s">
        <v>752</v>
      </c>
      <c r="C290" s="180">
        <v>2023</v>
      </c>
      <c r="D290" s="180" t="s">
        <v>105</v>
      </c>
      <c r="E290" s="180">
        <v>84.656621268999999</v>
      </c>
    </row>
    <row r="291" spans="1:5" hidden="1">
      <c r="A291" s="180" t="s">
        <v>746</v>
      </c>
      <c r="B291" s="180" t="s">
        <v>752</v>
      </c>
      <c r="C291" s="180">
        <v>2023</v>
      </c>
      <c r="D291" s="180" t="s">
        <v>106</v>
      </c>
      <c r="E291" s="180">
        <v>89.540328643999999</v>
      </c>
    </row>
    <row r="292" spans="1:5" hidden="1">
      <c r="A292" s="180" t="s">
        <v>746</v>
      </c>
      <c r="B292" s="180" t="s">
        <v>752</v>
      </c>
      <c r="C292" s="180">
        <v>2023</v>
      </c>
      <c r="D292" s="180" t="s">
        <v>107</v>
      </c>
      <c r="E292" s="180">
        <v>80.896547420000005</v>
      </c>
    </row>
    <row r="293" spans="1:5" hidden="1">
      <c r="A293" s="180" t="s">
        <v>746</v>
      </c>
      <c r="B293" s="180" t="s">
        <v>752</v>
      </c>
      <c r="C293" s="180">
        <v>2023</v>
      </c>
      <c r="D293" s="180" t="s">
        <v>108</v>
      </c>
      <c r="E293" s="180">
        <v>79.623103627000006</v>
      </c>
    </row>
    <row r="294" spans="1:5" hidden="1">
      <c r="A294" s="180" t="s">
        <v>746</v>
      </c>
      <c r="B294" s="180" t="s">
        <v>752</v>
      </c>
      <c r="C294" s="180">
        <v>2023</v>
      </c>
      <c r="D294" s="180" t="s">
        <v>109</v>
      </c>
      <c r="E294" s="180">
        <v>87.726904593</v>
      </c>
    </row>
    <row r="295" spans="1:5" hidden="1">
      <c r="A295" s="180" t="s">
        <v>746</v>
      </c>
      <c r="B295" s="180" t="s">
        <v>752</v>
      </c>
      <c r="C295" s="180">
        <v>2023</v>
      </c>
      <c r="D295" s="180" t="s">
        <v>110</v>
      </c>
      <c r="E295" s="180">
        <v>80.994426266999994</v>
      </c>
    </row>
    <row r="296" spans="1:5" hidden="1">
      <c r="A296" s="180" t="s">
        <v>746</v>
      </c>
      <c r="B296" s="180" t="s">
        <v>752</v>
      </c>
      <c r="C296" s="180">
        <v>2023</v>
      </c>
      <c r="D296" s="180" t="s">
        <v>111</v>
      </c>
      <c r="E296" s="180">
        <v>79.902193543999999</v>
      </c>
    </row>
    <row r="297" spans="1:5" hidden="1">
      <c r="A297" s="180" t="s">
        <v>746</v>
      </c>
      <c r="B297" s="180" t="s">
        <v>753</v>
      </c>
      <c r="C297" s="180">
        <v>2022</v>
      </c>
      <c r="D297" s="180" t="s">
        <v>100</v>
      </c>
      <c r="E297" s="180">
        <v>72.088726617000006</v>
      </c>
    </row>
    <row r="298" spans="1:5" hidden="1">
      <c r="A298" s="180" t="s">
        <v>746</v>
      </c>
      <c r="B298" s="180" t="s">
        <v>753</v>
      </c>
      <c r="C298" s="180">
        <v>2022</v>
      </c>
      <c r="D298" s="180" t="s">
        <v>101</v>
      </c>
      <c r="E298" s="180">
        <v>93.942135112000003</v>
      </c>
    </row>
    <row r="299" spans="1:5" hidden="1">
      <c r="A299" s="180" t="s">
        <v>746</v>
      </c>
      <c r="B299" s="180" t="s">
        <v>753</v>
      </c>
      <c r="C299" s="180">
        <v>2023</v>
      </c>
      <c r="D299" s="180" t="s">
        <v>102</v>
      </c>
      <c r="E299" s="180">
        <v>66.523605149999995</v>
      </c>
    </row>
    <row r="300" spans="1:5" hidden="1">
      <c r="A300" s="180" t="s">
        <v>746</v>
      </c>
      <c r="B300" s="180" t="s">
        <v>753</v>
      </c>
      <c r="C300" s="180">
        <v>2023</v>
      </c>
      <c r="D300" s="180" t="s">
        <v>103</v>
      </c>
      <c r="E300" s="180">
        <v>77.663963218000006</v>
      </c>
    </row>
    <row r="301" spans="1:5" hidden="1">
      <c r="A301" s="180" t="s">
        <v>746</v>
      </c>
      <c r="B301" s="180" t="s">
        <v>753</v>
      </c>
      <c r="C301" s="180">
        <v>2023</v>
      </c>
      <c r="D301" s="180" t="s">
        <v>104</v>
      </c>
      <c r="E301" s="180">
        <v>66.129032257999995</v>
      </c>
    </row>
    <row r="302" spans="1:5" hidden="1">
      <c r="A302" s="180" t="s">
        <v>746</v>
      </c>
      <c r="B302" s="180" t="s">
        <v>753</v>
      </c>
      <c r="C302" s="180">
        <v>2023</v>
      </c>
      <c r="D302" s="180" t="s">
        <v>105</v>
      </c>
      <c r="E302" s="180">
        <v>65.900642109000003</v>
      </c>
    </row>
    <row r="303" spans="1:5" hidden="1">
      <c r="A303" s="180" t="s">
        <v>746</v>
      </c>
      <c r="B303" s="180" t="s">
        <v>753</v>
      </c>
      <c r="C303" s="180">
        <v>2023</v>
      </c>
      <c r="D303" s="180" t="s">
        <v>106</v>
      </c>
      <c r="E303" s="180">
        <v>67.211996643999996</v>
      </c>
    </row>
    <row r="304" spans="1:5" hidden="1">
      <c r="A304" s="180" t="s">
        <v>746</v>
      </c>
      <c r="B304" s="180" t="s">
        <v>753</v>
      </c>
      <c r="C304" s="180">
        <v>2023</v>
      </c>
      <c r="D304" s="180" t="s">
        <v>107</v>
      </c>
      <c r="E304" s="180">
        <v>71.592330821000004</v>
      </c>
    </row>
    <row r="305" spans="1:5" hidden="1">
      <c r="A305" s="180" t="s">
        <v>746</v>
      </c>
      <c r="B305" s="180" t="s">
        <v>753</v>
      </c>
      <c r="C305" s="180">
        <v>2023</v>
      </c>
      <c r="D305" s="180" t="s">
        <v>108</v>
      </c>
      <c r="E305" s="180">
        <v>63.136456539000001</v>
      </c>
    </row>
    <row r="306" spans="1:5" hidden="1">
      <c r="A306" s="180" t="s">
        <v>746</v>
      </c>
      <c r="B306" s="180" t="s">
        <v>753</v>
      </c>
      <c r="C306" s="180">
        <v>2023</v>
      </c>
      <c r="D306" s="180" t="s">
        <v>109</v>
      </c>
      <c r="E306" s="180">
        <v>62.298604673</v>
      </c>
    </row>
    <row r="307" spans="1:5" hidden="1">
      <c r="A307" s="180" t="s">
        <v>746</v>
      </c>
      <c r="B307" s="180" t="s">
        <v>753</v>
      </c>
      <c r="C307" s="180">
        <v>2023</v>
      </c>
      <c r="D307" s="180" t="s">
        <v>110</v>
      </c>
      <c r="E307" s="180">
        <v>61.143554580999997</v>
      </c>
    </row>
    <row r="308" spans="1:5" hidden="1">
      <c r="A308" s="180" t="s">
        <v>746</v>
      </c>
      <c r="B308" s="180" t="s">
        <v>754</v>
      </c>
      <c r="C308" s="180">
        <v>2022</v>
      </c>
      <c r="D308" s="180" t="s">
        <v>100</v>
      </c>
      <c r="E308" s="180">
        <v>133.926964914</v>
      </c>
    </row>
    <row r="309" spans="1:5" hidden="1">
      <c r="A309" s="180" t="s">
        <v>746</v>
      </c>
      <c r="B309" s="180" t="s">
        <v>755</v>
      </c>
      <c r="C309" s="180">
        <v>2022</v>
      </c>
      <c r="D309" s="180" t="s">
        <v>100</v>
      </c>
      <c r="E309" s="180">
        <v>85.964010282999993</v>
      </c>
    </row>
    <row r="310" spans="1:5" hidden="1">
      <c r="A310" s="180" t="s">
        <v>746</v>
      </c>
      <c r="B310" s="180" t="s">
        <v>756</v>
      </c>
      <c r="C310" s="180">
        <v>2022</v>
      </c>
      <c r="D310" s="180" t="s">
        <v>100</v>
      </c>
      <c r="E310" s="180">
        <v>89.306122449</v>
      </c>
    </row>
    <row r="311" spans="1:5" hidden="1">
      <c r="A311" s="180" t="s">
        <v>746</v>
      </c>
      <c r="B311" s="180" t="s">
        <v>757</v>
      </c>
      <c r="C311" s="180">
        <v>2022</v>
      </c>
      <c r="D311" s="180" t="s">
        <v>100</v>
      </c>
      <c r="E311" s="180">
        <v>100.666666667</v>
      </c>
    </row>
    <row r="312" spans="1:5" hidden="1">
      <c r="A312" s="180" t="s">
        <v>746</v>
      </c>
      <c r="B312" s="180" t="s">
        <v>754</v>
      </c>
      <c r="C312" s="180">
        <v>2022</v>
      </c>
      <c r="D312" s="180" t="s">
        <v>101</v>
      </c>
      <c r="E312" s="180">
        <v>140.39428216799999</v>
      </c>
    </row>
    <row r="313" spans="1:5" hidden="1">
      <c r="A313" s="180" t="s">
        <v>746</v>
      </c>
      <c r="B313" s="180" t="s">
        <v>755</v>
      </c>
      <c r="C313" s="180">
        <v>2022</v>
      </c>
      <c r="D313" s="180" t="s">
        <v>101</v>
      </c>
      <c r="E313" s="180">
        <v>82.207028941999994</v>
      </c>
    </row>
    <row r="314" spans="1:5" hidden="1">
      <c r="A314" s="180" t="s">
        <v>746</v>
      </c>
      <c r="B314" s="180" t="s">
        <v>756</v>
      </c>
      <c r="C314" s="180">
        <v>2022</v>
      </c>
      <c r="D314" s="180" t="s">
        <v>101</v>
      </c>
      <c r="E314" s="180">
        <v>90.923076922999996</v>
      </c>
    </row>
    <row r="315" spans="1:5" hidden="1">
      <c r="A315" s="180" t="s">
        <v>746</v>
      </c>
      <c r="B315" s="180" t="s">
        <v>757</v>
      </c>
      <c r="C315" s="180">
        <v>2022</v>
      </c>
      <c r="D315" s="180" t="s">
        <v>101</v>
      </c>
      <c r="E315" s="180">
        <v>98.565217391000004</v>
      </c>
    </row>
    <row r="316" spans="1:5" hidden="1">
      <c r="A316" s="180" t="s">
        <v>746</v>
      </c>
      <c r="B316" s="180" t="s">
        <v>754</v>
      </c>
      <c r="C316" s="180">
        <v>2023</v>
      </c>
      <c r="D316" s="180" t="s">
        <v>102</v>
      </c>
      <c r="E316" s="180">
        <v>126.52693315400001</v>
      </c>
    </row>
    <row r="317" spans="1:5" hidden="1">
      <c r="A317" s="180" t="s">
        <v>746</v>
      </c>
      <c r="B317" s="180" t="s">
        <v>755</v>
      </c>
      <c r="C317" s="180">
        <v>2023</v>
      </c>
      <c r="D317" s="180" t="s">
        <v>102</v>
      </c>
      <c r="E317" s="180">
        <v>91.621548861999997</v>
      </c>
    </row>
    <row r="318" spans="1:5" hidden="1">
      <c r="A318" s="180" t="s">
        <v>746</v>
      </c>
      <c r="B318" s="180" t="s">
        <v>756</v>
      </c>
      <c r="C318" s="180">
        <v>2023</v>
      </c>
      <c r="D318" s="180" t="s">
        <v>102</v>
      </c>
      <c r="E318" s="180">
        <v>100.496153846</v>
      </c>
    </row>
    <row r="319" spans="1:5" hidden="1">
      <c r="A319" s="180" t="s">
        <v>746</v>
      </c>
      <c r="B319" s="180" t="s">
        <v>757</v>
      </c>
      <c r="C319" s="180">
        <v>2023</v>
      </c>
      <c r="D319" s="180" t="s">
        <v>102</v>
      </c>
      <c r="E319" s="180">
        <v>104.800288197</v>
      </c>
    </row>
    <row r="320" spans="1:5" hidden="1">
      <c r="A320" s="180" t="s">
        <v>746</v>
      </c>
      <c r="B320" s="180" t="s">
        <v>754</v>
      </c>
      <c r="C320" s="180">
        <v>2023</v>
      </c>
      <c r="D320" s="180" t="s">
        <v>103</v>
      </c>
      <c r="E320" s="180">
        <v>124.037149387</v>
      </c>
    </row>
    <row r="321" spans="1:5" hidden="1">
      <c r="A321" s="180" t="s">
        <v>746</v>
      </c>
      <c r="B321" s="180" t="s">
        <v>755</v>
      </c>
      <c r="C321" s="180">
        <v>2023</v>
      </c>
      <c r="D321" s="180" t="s">
        <v>103</v>
      </c>
      <c r="E321" s="180">
        <v>98.732479807999994</v>
      </c>
    </row>
    <row r="322" spans="1:5" hidden="1">
      <c r="A322" s="180" t="s">
        <v>746</v>
      </c>
      <c r="B322" s="180" t="s">
        <v>756</v>
      </c>
      <c r="C322" s="180">
        <v>2023</v>
      </c>
      <c r="D322" s="180" t="s">
        <v>103</v>
      </c>
      <c r="E322" s="180">
        <v>96.065246665000004</v>
      </c>
    </row>
    <row r="323" spans="1:5" hidden="1">
      <c r="A323" s="180" t="s">
        <v>746</v>
      </c>
      <c r="B323" s="180" t="s">
        <v>757</v>
      </c>
      <c r="C323" s="180">
        <v>2023</v>
      </c>
      <c r="D323" s="180" t="s">
        <v>103</v>
      </c>
      <c r="E323" s="180">
        <v>104.25813407299999</v>
      </c>
    </row>
    <row r="324" spans="1:5" hidden="1">
      <c r="A324" s="180" t="s">
        <v>746</v>
      </c>
      <c r="B324" s="180" t="s">
        <v>754</v>
      </c>
      <c r="C324" s="180">
        <v>2023</v>
      </c>
      <c r="D324" s="180" t="s">
        <v>104</v>
      </c>
      <c r="E324" s="180">
        <v>135.067789463</v>
      </c>
    </row>
    <row r="325" spans="1:5" hidden="1">
      <c r="A325" s="180" t="s">
        <v>746</v>
      </c>
      <c r="B325" s="180" t="s">
        <v>755</v>
      </c>
      <c r="C325" s="180">
        <v>2023</v>
      </c>
      <c r="D325" s="180" t="s">
        <v>104</v>
      </c>
      <c r="E325" s="180">
        <v>104.084757885</v>
      </c>
    </row>
    <row r="326" spans="1:5" hidden="1">
      <c r="A326" s="180" t="s">
        <v>746</v>
      </c>
      <c r="B326" s="180" t="s">
        <v>756</v>
      </c>
      <c r="C326" s="180">
        <v>2023</v>
      </c>
      <c r="D326" s="180" t="s">
        <v>104</v>
      </c>
      <c r="E326" s="180">
        <v>89.912453013999993</v>
      </c>
    </row>
    <row r="327" spans="1:5" hidden="1">
      <c r="A327" s="180" t="s">
        <v>746</v>
      </c>
      <c r="B327" s="180" t="s">
        <v>757</v>
      </c>
      <c r="C327" s="180">
        <v>2023</v>
      </c>
      <c r="D327" s="180" t="s">
        <v>104</v>
      </c>
      <c r="E327" s="180">
        <v>101.973855528</v>
      </c>
    </row>
    <row r="328" spans="1:5" hidden="1">
      <c r="A328" s="180" t="s">
        <v>746</v>
      </c>
      <c r="B328" s="180" t="s">
        <v>754</v>
      </c>
      <c r="C328" s="180">
        <v>2023</v>
      </c>
      <c r="D328" s="180" t="s">
        <v>105</v>
      </c>
      <c r="E328" s="180">
        <v>131.03122043499999</v>
      </c>
    </row>
    <row r="329" spans="1:5" hidden="1">
      <c r="A329" s="180" t="s">
        <v>746</v>
      </c>
      <c r="B329" s="180" t="s">
        <v>755</v>
      </c>
      <c r="C329" s="180">
        <v>2023</v>
      </c>
      <c r="D329" s="180" t="s">
        <v>105</v>
      </c>
      <c r="E329" s="180">
        <v>95.387123922000001</v>
      </c>
    </row>
    <row r="330" spans="1:5" hidden="1">
      <c r="A330" s="180" t="s">
        <v>746</v>
      </c>
      <c r="B330" s="180" t="s">
        <v>756</v>
      </c>
      <c r="C330" s="180">
        <v>2023</v>
      </c>
      <c r="D330" s="180" t="s">
        <v>105</v>
      </c>
      <c r="E330" s="180">
        <v>93.636534368</v>
      </c>
    </row>
    <row r="331" spans="1:5" hidden="1">
      <c r="A331" s="180" t="s">
        <v>746</v>
      </c>
      <c r="B331" s="180" t="s">
        <v>757</v>
      </c>
      <c r="C331" s="180">
        <v>2023</v>
      </c>
      <c r="D331" s="180" t="s">
        <v>105</v>
      </c>
      <c r="E331" s="180">
        <v>95.422740524999995</v>
      </c>
    </row>
    <row r="332" spans="1:5" hidden="1">
      <c r="A332" s="180" t="s">
        <v>746</v>
      </c>
      <c r="B332" s="180" t="s">
        <v>754</v>
      </c>
      <c r="C332" s="180">
        <v>2023</v>
      </c>
      <c r="D332" s="180" t="s">
        <v>106</v>
      </c>
      <c r="E332" s="180">
        <v>142.62995594700001</v>
      </c>
    </row>
    <row r="333" spans="1:5" hidden="1">
      <c r="A333" s="180" t="s">
        <v>746</v>
      </c>
      <c r="B333" s="180" t="s">
        <v>755</v>
      </c>
      <c r="C333" s="180">
        <v>2023</v>
      </c>
      <c r="D333" s="180" t="s">
        <v>106</v>
      </c>
      <c r="E333" s="180">
        <v>85.465972144000006</v>
      </c>
    </row>
    <row r="334" spans="1:5" hidden="1">
      <c r="A334" s="180" t="s">
        <v>746</v>
      </c>
      <c r="B334" s="180" t="s">
        <v>756</v>
      </c>
      <c r="C334" s="180">
        <v>2023</v>
      </c>
      <c r="D334" s="180" t="s">
        <v>106</v>
      </c>
      <c r="E334" s="180">
        <v>87.023766562000006</v>
      </c>
    </row>
    <row r="335" spans="1:5" hidden="1">
      <c r="A335" s="180" t="s">
        <v>746</v>
      </c>
      <c r="B335" s="180" t="s">
        <v>757</v>
      </c>
      <c r="C335" s="180">
        <v>2023</v>
      </c>
      <c r="D335" s="180" t="s">
        <v>106</v>
      </c>
      <c r="E335" s="180">
        <v>104.27006043900001</v>
      </c>
    </row>
    <row r="336" spans="1:5" hidden="1">
      <c r="A336" s="180" t="s">
        <v>746</v>
      </c>
      <c r="B336" s="180" t="s">
        <v>754</v>
      </c>
      <c r="C336" s="180">
        <v>2023</v>
      </c>
      <c r="D336" s="180" t="s">
        <v>107</v>
      </c>
      <c r="E336" s="180">
        <v>142.66884596400001</v>
      </c>
    </row>
    <row r="337" spans="1:5" hidden="1">
      <c r="A337" s="180" t="s">
        <v>746</v>
      </c>
      <c r="B337" s="180" t="s">
        <v>755</v>
      </c>
      <c r="C337" s="180">
        <v>2023</v>
      </c>
      <c r="D337" s="180" t="s">
        <v>107</v>
      </c>
      <c r="E337" s="180">
        <v>93.131394103000005</v>
      </c>
    </row>
    <row r="338" spans="1:5" hidden="1">
      <c r="A338" s="180" t="s">
        <v>746</v>
      </c>
      <c r="B338" s="180" t="s">
        <v>756</v>
      </c>
      <c r="C338" s="180">
        <v>2023</v>
      </c>
      <c r="D338" s="180" t="s">
        <v>107</v>
      </c>
      <c r="E338" s="180">
        <v>96.522540984000003</v>
      </c>
    </row>
    <row r="339" spans="1:5" hidden="1">
      <c r="A339" s="180" t="s">
        <v>746</v>
      </c>
      <c r="B339" s="180" t="s">
        <v>757</v>
      </c>
      <c r="C339" s="180">
        <v>2023</v>
      </c>
      <c r="D339" s="180" t="s">
        <v>107</v>
      </c>
      <c r="E339" s="180">
        <v>104.829010658</v>
      </c>
    </row>
    <row r="340" spans="1:5" hidden="1">
      <c r="A340" s="180" t="s">
        <v>746</v>
      </c>
      <c r="B340" s="180" t="s">
        <v>754</v>
      </c>
      <c r="C340" s="180">
        <v>2023</v>
      </c>
      <c r="D340" s="180" t="s">
        <v>108</v>
      </c>
      <c r="E340" s="180">
        <v>136.18777411900001</v>
      </c>
    </row>
    <row r="341" spans="1:5" hidden="1">
      <c r="A341" s="180" t="s">
        <v>746</v>
      </c>
      <c r="B341" s="180" t="s">
        <v>755</v>
      </c>
      <c r="C341" s="180">
        <v>2023</v>
      </c>
      <c r="D341" s="180" t="s">
        <v>108</v>
      </c>
      <c r="E341" s="180">
        <v>88.794816588000003</v>
      </c>
    </row>
    <row r="342" spans="1:5" hidden="1">
      <c r="A342" s="180" t="s">
        <v>746</v>
      </c>
      <c r="B342" s="180" t="s">
        <v>756</v>
      </c>
      <c r="C342" s="180">
        <v>2023</v>
      </c>
      <c r="D342" s="180" t="s">
        <v>108</v>
      </c>
      <c r="E342" s="180">
        <v>87.875940389999997</v>
      </c>
    </row>
    <row r="343" spans="1:5" hidden="1">
      <c r="A343" s="180" t="s">
        <v>746</v>
      </c>
      <c r="B343" s="180" t="s">
        <v>757</v>
      </c>
      <c r="C343" s="180">
        <v>2023</v>
      </c>
      <c r="D343" s="180" t="s">
        <v>108</v>
      </c>
      <c r="E343" s="180">
        <v>107.083333333</v>
      </c>
    </row>
    <row r="344" spans="1:5" hidden="1">
      <c r="A344" s="180" t="s">
        <v>746</v>
      </c>
      <c r="B344" s="180" t="s">
        <v>754</v>
      </c>
      <c r="C344" s="180">
        <v>2023</v>
      </c>
      <c r="D344" s="180" t="s">
        <v>109</v>
      </c>
      <c r="E344" s="180">
        <v>136.33204695800001</v>
      </c>
    </row>
    <row r="345" spans="1:5" hidden="1">
      <c r="A345" s="180" t="s">
        <v>746</v>
      </c>
      <c r="B345" s="180" t="s">
        <v>755</v>
      </c>
      <c r="C345" s="180">
        <v>2023</v>
      </c>
      <c r="D345" s="180" t="s">
        <v>109</v>
      </c>
      <c r="E345" s="180">
        <v>92.542150174</v>
      </c>
    </row>
    <row r="346" spans="1:5" hidden="1">
      <c r="A346" s="180" t="s">
        <v>746</v>
      </c>
      <c r="B346" s="180" t="s">
        <v>756</v>
      </c>
      <c r="C346" s="180">
        <v>2023</v>
      </c>
      <c r="D346" s="180" t="s">
        <v>109</v>
      </c>
      <c r="E346" s="180">
        <v>94.944951313999994</v>
      </c>
    </row>
    <row r="347" spans="1:5" hidden="1">
      <c r="A347" s="180" t="s">
        <v>746</v>
      </c>
      <c r="B347" s="180" t="s">
        <v>757</v>
      </c>
      <c r="C347" s="180">
        <v>2023</v>
      </c>
      <c r="D347" s="180" t="s">
        <v>109</v>
      </c>
      <c r="E347" s="180">
        <v>94.311975844000003</v>
      </c>
    </row>
    <row r="348" spans="1:5" hidden="1">
      <c r="A348" s="180" t="s">
        <v>746</v>
      </c>
      <c r="B348" s="180" t="s">
        <v>754</v>
      </c>
      <c r="C348" s="180">
        <v>2023</v>
      </c>
      <c r="D348" s="180" t="s">
        <v>110</v>
      </c>
      <c r="E348" s="180">
        <v>135.24416127800001</v>
      </c>
    </row>
    <row r="349" spans="1:5" hidden="1">
      <c r="A349" s="180" t="s">
        <v>746</v>
      </c>
      <c r="B349" s="180" t="s">
        <v>755</v>
      </c>
      <c r="C349" s="180">
        <v>2023</v>
      </c>
      <c r="D349" s="180" t="s">
        <v>110</v>
      </c>
      <c r="E349" s="180">
        <v>94.101029077000007</v>
      </c>
    </row>
    <row r="350" spans="1:5" hidden="1">
      <c r="A350" s="180" t="s">
        <v>746</v>
      </c>
      <c r="B350" s="180" t="s">
        <v>756</v>
      </c>
      <c r="C350" s="180">
        <v>2023</v>
      </c>
      <c r="D350" s="180" t="s">
        <v>110</v>
      </c>
      <c r="E350" s="180">
        <v>87.201068593000002</v>
      </c>
    </row>
    <row r="351" spans="1:5" hidden="1">
      <c r="A351" s="180" t="s">
        <v>746</v>
      </c>
      <c r="B351" s="180" t="s">
        <v>757</v>
      </c>
      <c r="C351" s="180">
        <v>2023</v>
      </c>
      <c r="D351" s="180" t="s">
        <v>110</v>
      </c>
      <c r="E351" s="180">
        <v>90.539542269999998</v>
      </c>
    </row>
    <row r="352" spans="1:5" hidden="1">
      <c r="A352" s="180" t="s">
        <v>746</v>
      </c>
      <c r="B352" s="180" t="s">
        <v>754</v>
      </c>
      <c r="C352" s="180">
        <v>2023</v>
      </c>
      <c r="D352" s="180" t="s">
        <v>111</v>
      </c>
      <c r="E352" s="180">
        <v>130.971723758</v>
      </c>
    </row>
    <row r="353" spans="1:5" hidden="1">
      <c r="A353" s="180" t="s">
        <v>746</v>
      </c>
      <c r="B353" s="180" t="s">
        <v>755</v>
      </c>
      <c r="C353" s="180">
        <v>2023</v>
      </c>
      <c r="D353" s="180" t="s">
        <v>111</v>
      </c>
      <c r="E353" s="180">
        <v>83.431137724999999</v>
      </c>
    </row>
    <row r="354" spans="1:5" hidden="1">
      <c r="A354" s="180" t="s">
        <v>746</v>
      </c>
      <c r="B354" s="180" t="s">
        <v>756</v>
      </c>
      <c r="C354" s="180">
        <v>2023</v>
      </c>
      <c r="D354" s="180" t="s">
        <v>111</v>
      </c>
      <c r="E354" s="180">
        <v>92.319430534000006</v>
      </c>
    </row>
    <row r="355" spans="1:5" hidden="1">
      <c r="A355" s="180" t="s">
        <v>746</v>
      </c>
      <c r="B355" s="180" t="s">
        <v>757</v>
      </c>
      <c r="C355" s="180">
        <v>2023</v>
      </c>
      <c r="D355" s="180" t="s">
        <v>111</v>
      </c>
      <c r="E355" s="180">
        <v>88.722418759999996</v>
      </c>
    </row>
    <row r="356" spans="1:5" hidden="1">
      <c r="A356" s="180" t="s">
        <v>746</v>
      </c>
      <c r="B356" s="180" t="s">
        <v>758</v>
      </c>
      <c r="C356" s="180">
        <v>2022</v>
      </c>
      <c r="D356" s="180" t="s">
        <v>100</v>
      </c>
      <c r="E356" s="180">
        <v>99.993792682000006</v>
      </c>
    </row>
    <row r="357" spans="1:5" hidden="1">
      <c r="A357" s="180" t="s">
        <v>746</v>
      </c>
      <c r="B357" s="180" t="s">
        <v>759</v>
      </c>
      <c r="C357" s="180">
        <v>2022</v>
      </c>
      <c r="D357" s="180" t="s">
        <v>100</v>
      </c>
      <c r="E357" s="180">
        <v>98.705702680000002</v>
      </c>
    </row>
    <row r="358" spans="1:5" hidden="1">
      <c r="A358" s="180" t="s">
        <v>746</v>
      </c>
      <c r="B358" s="180" t="s">
        <v>760</v>
      </c>
      <c r="C358" s="180">
        <v>2022</v>
      </c>
      <c r="D358" s="180" t="s">
        <v>100</v>
      </c>
      <c r="E358" s="180">
        <v>105.31635595500001</v>
      </c>
    </row>
    <row r="359" spans="1:5" hidden="1">
      <c r="A359" s="180" t="s">
        <v>746</v>
      </c>
      <c r="B359" s="180" t="s">
        <v>761</v>
      </c>
      <c r="C359" s="180">
        <v>2022</v>
      </c>
      <c r="D359" s="180" t="s">
        <v>100</v>
      </c>
      <c r="E359" s="180">
        <v>105.850946542</v>
      </c>
    </row>
    <row r="360" spans="1:5" hidden="1">
      <c r="A360" s="180" t="s">
        <v>746</v>
      </c>
      <c r="B360" s="180" t="s">
        <v>758</v>
      </c>
      <c r="C360" s="180">
        <v>2022</v>
      </c>
      <c r="D360" s="180" t="s">
        <v>101</v>
      </c>
      <c r="E360" s="180">
        <v>98.718259105000001</v>
      </c>
    </row>
    <row r="361" spans="1:5" hidden="1">
      <c r="A361" s="180" t="s">
        <v>746</v>
      </c>
      <c r="B361" s="180" t="s">
        <v>759</v>
      </c>
      <c r="C361" s="180">
        <v>2022</v>
      </c>
      <c r="D361" s="180" t="s">
        <v>101</v>
      </c>
      <c r="E361" s="180">
        <v>95.425555438000004</v>
      </c>
    </row>
    <row r="362" spans="1:5" hidden="1">
      <c r="A362" s="180" t="s">
        <v>746</v>
      </c>
      <c r="B362" s="180" t="s">
        <v>760</v>
      </c>
      <c r="C362" s="180">
        <v>2022</v>
      </c>
      <c r="D362" s="180" t="s">
        <v>101</v>
      </c>
      <c r="E362" s="180">
        <v>105.193825058</v>
      </c>
    </row>
    <row r="363" spans="1:5" hidden="1">
      <c r="A363" s="180" t="s">
        <v>746</v>
      </c>
      <c r="B363" s="180" t="s">
        <v>761</v>
      </c>
      <c r="C363" s="180">
        <v>2022</v>
      </c>
      <c r="D363" s="180" t="s">
        <v>101</v>
      </c>
      <c r="E363" s="180">
        <v>103.81900235000001</v>
      </c>
    </row>
    <row r="364" spans="1:5" hidden="1">
      <c r="A364" s="180" t="s">
        <v>746</v>
      </c>
      <c r="B364" s="180" t="s">
        <v>758</v>
      </c>
      <c r="C364" s="180">
        <v>2023</v>
      </c>
      <c r="D364" s="180" t="s">
        <v>102</v>
      </c>
      <c r="E364" s="180">
        <v>103.357769934</v>
      </c>
    </row>
    <row r="365" spans="1:5" hidden="1">
      <c r="A365" s="180" t="s">
        <v>746</v>
      </c>
      <c r="B365" s="180" t="s">
        <v>760</v>
      </c>
      <c r="C365" s="180">
        <v>2023</v>
      </c>
      <c r="D365" s="180" t="s">
        <v>102</v>
      </c>
      <c r="E365" s="180">
        <v>106.326723324</v>
      </c>
    </row>
    <row r="366" spans="1:5" hidden="1">
      <c r="A366" s="180" t="s">
        <v>746</v>
      </c>
      <c r="B366" s="180" t="s">
        <v>761</v>
      </c>
      <c r="C366" s="180">
        <v>2023</v>
      </c>
      <c r="D366" s="180" t="s">
        <v>102</v>
      </c>
      <c r="E366" s="180">
        <v>104.189632749</v>
      </c>
    </row>
    <row r="367" spans="1:5" hidden="1">
      <c r="A367" s="180" t="s">
        <v>746</v>
      </c>
      <c r="B367" s="180" t="s">
        <v>758</v>
      </c>
      <c r="C367" s="180">
        <v>2023</v>
      </c>
      <c r="D367" s="180" t="s">
        <v>103</v>
      </c>
      <c r="E367" s="180">
        <v>99.646766169000003</v>
      </c>
    </row>
    <row r="368" spans="1:5" hidden="1">
      <c r="A368" s="180" t="s">
        <v>746</v>
      </c>
      <c r="B368" s="180" t="s">
        <v>760</v>
      </c>
      <c r="C368" s="180">
        <v>2023</v>
      </c>
      <c r="D368" s="180" t="s">
        <v>103</v>
      </c>
      <c r="E368" s="180">
        <v>103.277413205</v>
      </c>
    </row>
    <row r="369" spans="1:5" hidden="1">
      <c r="A369" s="180" t="s">
        <v>746</v>
      </c>
      <c r="B369" s="180" t="s">
        <v>761</v>
      </c>
      <c r="C369" s="180">
        <v>2023</v>
      </c>
      <c r="D369" s="180" t="s">
        <v>103</v>
      </c>
      <c r="E369" s="180">
        <v>105.19132400300001</v>
      </c>
    </row>
    <row r="370" spans="1:5" hidden="1">
      <c r="A370" s="180" t="s">
        <v>746</v>
      </c>
      <c r="B370" s="180" t="s">
        <v>758</v>
      </c>
      <c r="C370" s="180">
        <v>2023</v>
      </c>
      <c r="D370" s="180" t="s">
        <v>104</v>
      </c>
      <c r="E370" s="180">
        <v>107.531975367</v>
      </c>
    </row>
    <row r="371" spans="1:5" hidden="1">
      <c r="A371" s="180" t="s">
        <v>746</v>
      </c>
      <c r="B371" s="180" t="s">
        <v>759</v>
      </c>
      <c r="C371" s="180">
        <v>2023</v>
      </c>
      <c r="D371" s="180" t="s">
        <v>104</v>
      </c>
      <c r="E371" s="180">
        <v>96.753246752999999</v>
      </c>
    </row>
    <row r="372" spans="1:5" hidden="1">
      <c r="A372" s="180" t="s">
        <v>746</v>
      </c>
      <c r="B372" s="180" t="s">
        <v>760</v>
      </c>
      <c r="C372" s="180">
        <v>2023</v>
      </c>
      <c r="D372" s="180" t="s">
        <v>104</v>
      </c>
      <c r="E372" s="180">
        <v>109.154535181</v>
      </c>
    </row>
    <row r="373" spans="1:5" hidden="1">
      <c r="A373" s="180" t="s">
        <v>746</v>
      </c>
      <c r="B373" s="180" t="s">
        <v>761</v>
      </c>
      <c r="C373" s="180">
        <v>2023</v>
      </c>
      <c r="D373" s="180" t="s">
        <v>104</v>
      </c>
      <c r="E373" s="180">
        <v>111.00999323400001</v>
      </c>
    </row>
    <row r="374" spans="1:5" hidden="1">
      <c r="A374" s="180" t="s">
        <v>746</v>
      </c>
      <c r="B374" s="180" t="s">
        <v>758</v>
      </c>
      <c r="C374" s="180">
        <v>2023</v>
      </c>
      <c r="D374" s="180" t="s">
        <v>105</v>
      </c>
      <c r="E374" s="180">
        <v>96.359079773999994</v>
      </c>
    </row>
    <row r="375" spans="1:5" hidden="1">
      <c r="A375" s="180" t="s">
        <v>746</v>
      </c>
      <c r="B375" s="180" t="s">
        <v>759</v>
      </c>
      <c r="C375" s="180">
        <v>2023</v>
      </c>
      <c r="D375" s="180" t="s">
        <v>105</v>
      </c>
      <c r="E375" s="180">
        <v>102.040816327</v>
      </c>
    </row>
    <row r="376" spans="1:5" hidden="1">
      <c r="A376" s="180" t="s">
        <v>746</v>
      </c>
      <c r="B376" s="180" t="s">
        <v>760</v>
      </c>
      <c r="C376" s="180">
        <v>2023</v>
      </c>
      <c r="D376" s="180" t="s">
        <v>105</v>
      </c>
      <c r="E376" s="180">
        <v>110.00305903899999</v>
      </c>
    </row>
    <row r="377" spans="1:5" hidden="1">
      <c r="A377" s="180" t="s">
        <v>746</v>
      </c>
      <c r="B377" s="180" t="s">
        <v>761</v>
      </c>
      <c r="C377" s="180">
        <v>2023</v>
      </c>
      <c r="D377" s="180" t="s">
        <v>105</v>
      </c>
      <c r="E377" s="180">
        <v>111.35180253599999</v>
      </c>
    </row>
    <row r="378" spans="1:5" hidden="1">
      <c r="A378" s="180" t="s">
        <v>746</v>
      </c>
      <c r="B378" s="180" t="s">
        <v>758</v>
      </c>
      <c r="C378" s="180">
        <v>2023</v>
      </c>
      <c r="D378" s="180" t="s">
        <v>106</v>
      </c>
      <c r="E378" s="180">
        <v>106.777593595</v>
      </c>
    </row>
    <row r="379" spans="1:5" hidden="1">
      <c r="A379" s="180" t="s">
        <v>746</v>
      </c>
      <c r="B379" s="180" t="s">
        <v>759</v>
      </c>
      <c r="C379" s="180">
        <v>2023</v>
      </c>
      <c r="D379" s="180" t="s">
        <v>106</v>
      </c>
      <c r="E379" s="180">
        <v>107.354535598</v>
      </c>
    </row>
    <row r="380" spans="1:5" hidden="1">
      <c r="A380" s="180" t="s">
        <v>746</v>
      </c>
      <c r="B380" s="180" t="s">
        <v>760</v>
      </c>
      <c r="C380" s="180">
        <v>2023</v>
      </c>
      <c r="D380" s="180" t="s">
        <v>106</v>
      </c>
      <c r="E380" s="180">
        <v>109.31928952299999</v>
      </c>
    </row>
    <row r="381" spans="1:5" hidden="1">
      <c r="A381" s="180" t="s">
        <v>746</v>
      </c>
      <c r="B381" s="180" t="s">
        <v>761</v>
      </c>
      <c r="C381" s="180">
        <v>2023</v>
      </c>
      <c r="D381" s="180" t="s">
        <v>106</v>
      </c>
      <c r="E381" s="180">
        <v>104.911676457</v>
      </c>
    </row>
    <row r="382" spans="1:5" hidden="1">
      <c r="A382" s="180" t="s">
        <v>746</v>
      </c>
      <c r="B382" s="180" t="s">
        <v>758</v>
      </c>
      <c r="C382" s="180">
        <v>2023</v>
      </c>
      <c r="D382" s="180" t="s">
        <v>107</v>
      </c>
      <c r="E382" s="180">
        <v>99.988197780999997</v>
      </c>
    </row>
    <row r="383" spans="1:5" hidden="1">
      <c r="A383" s="180" t="s">
        <v>746</v>
      </c>
      <c r="B383" s="180" t="s">
        <v>759</v>
      </c>
      <c r="C383" s="180">
        <v>2023</v>
      </c>
      <c r="D383" s="180" t="s">
        <v>107</v>
      </c>
      <c r="E383" s="180">
        <v>97.868354042999997</v>
      </c>
    </row>
    <row r="384" spans="1:5" hidden="1">
      <c r="A384" s="180" t="s">
        <v>746</v>
      </c>
      <c r="B384" s="180" t="s">
        <v>760</v>
      </c>
      <c r="C384" s="180">
        <v>2023</v>
      </c>
      <c r="D384" s="180" t="s">
        <v>107</v>
      </c>
      <c r="E384" s="180">
        <v>102.770464187</v>
      </c>
    </row>
    <row r="385" spans="1:5" hidden="1">
      <c r="A385" s="180" t="s">
        <v>746</v>
      </c>
      <c r="B385" s="180" t="s">
        <v>761</v>
      </c>
      <c r="C385" s="180">
        <v>2023</v>
      </c>
      <c r="D385" s="180" t="s">
        <v>107</v>
      </c>
      <c r="E385" s="180">
        <v>105.134633177</v>
      </c>
    </row>
    <row r="386" spans="1:5" hidden="1">
      <c r="A386" s="180" t="s">
        <v>746</v>
      </c>
      <c r="B386" s="180" t="s">
        <v>758</v>
      </c>
      <c r="C386" s="180">
        <v>2023</v>
      </c>
      <c r="D386" s="180" t="s">
        <v>108</v>
      </c>
      <c r="E386" s="180">
        <v>97.825475533000002</v>
      </c>
    </row>
    <row r="387" spans="1:5" hidden="1">
      <c r="A387" s="180" t="s">
        <v>746</v>
      </c>
      <c r="B387" s="180" t="s">
        <v>759</v>
      </c>
      <c r="C387" s="180">
        <v>2023</v>
      </c>
      <c r="D387" s="180" t="s">
        <v>108</v>
      </c>
      <c r="E387" s="180">
        <v>105.029584218</v>
      </c>
    </row>
    <row r="388" spans="1:5" hidden="1">
      <c r="A388" s="180" t="s">
        <v>746</v>
      </c>
      <c r="B388" s="180" t="s">
        <v>760</v>
      </c>
      <c r="C388" s="180">
        <v>2023</v>
      </c>
      <c r="D388" s="180" t="s">
        <v>108</v>
      </c>
      <c r="E388" s="180">
        <v>103.099814499</v>
      </c>
    </row>
    <row r="389" spans="1:5" hidden="1">
      <c r="A389" s="180" t="s">
        <v>746</v>
      </c>
      <c r="B389" s="180" t="s">
        <v>761</v>
      </c>
      <c r="C389" s="180">
        <v>2023</v>
      </c>
      <c r="D389" s="180" t="s">
        <v>108</v>
      </c>
      <c r="E389" s="180">
        <v>104.57620462600001</v>
      </c>
    </row>
    <row r="390" spans="1:5" hidden="1">
      <c r="A390" s="180" t="s">
        <v>746</v>
      </c>
      <c r="B390" s="180" t="s">
        <v>758</v>
      </c>
      <c r="C390" s="180">
        <v>2023</v>
      </c>
      <c r="D390" s="180" t="s">
        <v>109</v>
      </c>
      <c r="E390" s="180">
        <v>110.34196387199999</v>
      </c>
    </row>
    <row r="391" spans="1:5" hidden="1">
      <c r="A391" s="180" t="s">
        <v>746</v>
      </c>
      <c r="B391" s="180" t="s">
        <v>759</v>
      </c>
      <c r="C391" s="180">
        <v>2023</v>
      </c>
      <c r="D391" s="180" t="s">
        <v>109</v>
      </c>
      <c r="E391" s="180">
        <v>101.11882439999999</v>
      </c>
    </row>
    <row r="392" spans="1:5" hidden="1">
      <c r="A392" s="180" t="s">
        <v>746</v>
      </c>
      <c r="B392" s="180" t="s">
        <v>760</v>
      </c>
      <c r="C392" s="180">
        <v>2023</v>
      </c>
      <c r="D392" s="180" t="s">
        <v>109</v>
      </c>
      <c r="E392" s="180">
        <v>89.826029396999999</v>
      </c>
    </row>
    <row r="393" spans="1:5" hidden="1">
      <c r="A393" s="180" t="s">
        <v>746</v>
      </c>
      <c r="B393" s="180" t="s">
        <v>761</v>
      </c>
      <c r="C393" s="180">
        <v>2023</v>
      </c>
      <c r="D393" s="180" t="s">
        <v>109</v>
      </c>
      <c r="E393" s="180">
        <v>99.234971455999997</v>
      </c>
    </row>
    <row r="394" spans="1:5" hidden="1">
      <c r="A394" s="180" t="s">
        <v>746</v>
      </c>
      <c r="B394" s="180" t="s">
        <v>758</v>
      </c>
      <c r="C394" s="180">
        <v>2023</v>
      </c>
      <c r="D394" s="180" t="s">
        <v>110</v>
      </c>
      <c r="E394" s="180">
        <v>107.85</v>
      </c>
    </row>
    <row r="395" spans="1:5" hidden="1">
      <c r="A395" s="180" t="s">
        <v>746</v>
      </c>
      <c r="B395" s="180" t="s">
        <v>759</v>
      </c>
      <c r="C395" s="180">
        <v>2023</v>
      </c>
      <c r="D395" s="180" t="s">
        <v>110</v>
      </c>
      <c r="E395" s="180">
        <v>91.725583344</v>
      </c>
    </row>
    <row r="396" spans="1:5" hidden="1">
      <c r="A396" s="180" t="s">
        <v>746</v>
      </c>
      <c r="B396" s="180" t="s">
        <v>760</v>
      </c>
      <c r="C396" s="180">
        <v>2023</v>
      </c>
      <c r="D396" s="180" t="s">
        <v>110</v>
      </c>
      <c r="E396" s="180">
        <v>94.711832048000005</v>
      </c>
    </row>
    <row r="397" spans="1:5" hidden="1">
      <c r="A397" s="180" t="s">
        <v>746</v>
      </c>
      <c r="B397" s="180" t="s">
        <v>761</v>
      </c>
      <c r="C397" s="180">
        <v>2023</v>
      </c>
      <c r="D397" s="180" t="s">
        <v>110</v>
      </c>
      <c r="E397" s="180">
        <v>107.334625192</v>
      </c>
    </row>
    <row r="398" spans="1:5" hidden="1">
      <c r="A398" s="180" t="s">
        <v>746</v>
      </c>
      <c r="B398" s="180" t="s">
        <v>758</v>
      </c>
      <c r="C398" s="180">
        <v>2023</v>
      </c>
      <c r="D398" s="180" t="s">
        <v>111</v>
      </c>
      <c r="E398" s="180">
        <v>106.123065525</v>
      </c>
    </row>
    <row r="399" spans="1:5" hidden="1">
      <c r="A399" s="180" t="s">
        <v>746</v>
      </c>
      <c r="B399" s="180" t="s">
        <v>759</v>
      </c>
      <c r="C399" s="180">
        <v>2023</v>
      </c>
      <c r="D399" s="180" t="s">
        <v>111</v>
      </c>
      <c r="E399" s="180">
        <v>95.283884732999994</v>
      </c>
    </row>
    <row r="400" spans="1:5" hidden="1">
      <c r="A400" s="180" t="s">
        <v>746</v>
      </c>
      <c r="B400" s="180" t="s">
        <v>760</v>
      </c>
      <c r="C400" s="180">
        <v>2023</v>
      </c>
      <c r="D400" s="180" t="s">
        <v>111</v>
      </c>
      <c r="E400" s="180">
        <v>95.947217534000004</v>
      </c>
    </row>
    <row r="401" spans="1:5" hidden="1">
      <c r="A401" s="180" t="s">
        <v>746</v>
      </c>
      <c r="B401" s="180" t="s">
        <v>761</v>
      </c>
      <c r="C401" s="180">
        <v>2023</v>
      </c>
      <c r="D401" s="180" t="s">
        <v>111</v>
      </c>
      <c r="E401" s="180">
        <v>106.36508556299999</v>
      </c>
    </row>
    <row r="402" spans="1:5" hidden="1">
      <c r="A402" s="180" t="s">
        <v>746</v>
      </c>
      <c r="B402" s="180" t="s">
        <v>762</v>
      </c>
      <c r="C402" s="180">
        <v>2022</v>
      </c>
      <c r="D402" s="180" t="s">
        <v>101</v>
      </c>
      <c r="E402" s="180">
        <v>95.694722581999997</v>
      </c>
    </row>
    <row r="403" spans="1:5" hidden="1">
      <c r="A403" s="180" t="s">
        <v>746</v>
      </c>
      <c r="B403" s="180" t="s">
        <v>762</v>
      </c>
      <c r="C403" s="180">
        <v>2023</v>
      </c>
      <c r="D403" s="180" t="s">
        <v>102</v>
      </c>
      <c r="E403" s="180">
        <v>98.931285623999997</v>
      </c>
    </row>
    <row r="404" spans="1:5" hidden="1">
      <c r="A404" s="180" t="s">
        <v>746</v>
      </c>
      <c r="B404" s="180" t="s">
        <v>762</v>
      </c>
      <c r="C404" s="180">
        <v>2023</v>
      </c>
      <c r="D404" s="180" t="s">
        <v>103</v>
      </c>
      <c r="E404" s="180">
        <v>96.121019963999998</v>
      </c>
    </row>
    <row r="405" spans="1:5" hidden="1">
      <c r="A405" s="180" t="s">
        <v>746</v>
      </c>
      <c r="B405" s="180" t="s">
        <v>762</v>
      </c>
      <c r="C405" s="180">
        <v>2023</v>
      </c>
      <c r="D405" s="180" t="s">
        <v>104</v>
      </c>
      <c r="E405" s="180">
        <v>95.459690585000004</v>
      </c>
    </row>
    <row r="406" spans="1:5" hidden="1">
      <c r="A406" s="180" t="s">
        <v>746</v>
      </c>
      <c r="B406" s="180" t="s">
        <v>762</v>
      </c>
      <c r="C406" s="180">
        <v>2023</v>
      </c>
      <c r="D406" s="180" t="s">
        <v>105</v>
      </c>
      <c r="E406" s="180">
        <v>94.767657608999997</v>
      </c>
    </row>
    <row r="407" spans="1:5" hidden="1">
      <c r="A407" s="180" t="s">
        <v>746</v>
      </c>
      <c r="B407" s="180" t="s">
        <v>762</v>
      </c>
      <c r="C407" s="180">
        <v>2023</v>
      </c>
      <c r="D407" s="180" t="s">
        <v>106</v>
      </c>
      <c r="E407" s="180">
        <v>106.180057461</v>
      </c>
    </row>
    <row r="408" spans="1:5" hidden="1">
      <c r="A408" s="180" t="s">
        <v>746</v>
      </c>
      <c r="B408" s="180" t="s">
        <v>762</v>
      </c>
      <c r="C408" s="180">
        <v>2023</v>
      </c>
      <c r="D408" s="180" t="s">
        <v>107</v>
      </c>
      <c r="E408" s="180">
        <v>93.252385437000001</v>
      </c>
    </row>
    <row r="409" spans="1:5" hidden="1">
      <c r="A409" s="180" t="s">
        <v>746</v>
      </c>
      <c r="B409" s="180" t="s">
        <v>762</v>
      </c>
      <c r="C409" s="180">
        <v>2023</v>
      </c>
      <c r="D409" s="180" t="s">
        <v>108</v>
      </c>
      <c r="E409" s="180">
        <v>95.289099526000001</v>
      </c>
    </row>
    <row r="410" spans="1:5" hidden="1">
      <c r="A410" s="180" t="s">
        <v>746</v>
      </c>
      <c r="B410" s="180" t="s">
        <v>762</v>
      </c>
      <c r="C410" s="180">
        <v>2023</v>
      </c>
      <c r="D410" s="180" t="s">
        <v>109</v>
      </c>
      <c r="E410" s="180">
        <v>97.610599078999996</v>
      </c>
    </row>
    <row r="411" spans="1:5" hidden="1">
      <c r="A411" s="180" t="s">
        <v>746</v>
      </c>
      <c r="B411" s="180" t="s">
        <v>762</v>
      </c>
      <c r="C411" s="180">
        <v>2023</v>
      </c>
      <c r="D411" s="180" t="s">
        <v>110</v>
      </c>
      <c r="E411" s="180">
        <v>82.370408271000002</v>
      </c>
    </row>
    <row r="412" spans="1:5" hidden="1">
      <c r="A412" s="180" t="s">
        <v>746</v>
      </c>
      <c r="B412" s="180" t="s">
        <v>762</v>
      </c>
      <c r="C412" s="180">
        <v>2023</v>
      </c>
      <c r="D412" s="180" t="s">
        <v>111</v>
      </c>
      <c r="E412" s="180">
        <v>84.162935963999999</v>
      </c>
    </row>
    <row r="413" spans="1:5" hidden="1">
      <c r="A413" s="180" t="s">
        <v>746</v>
      </c>
      <c r="B413" s="180" t="s">
        <v>763</v>
      </c>
      <c r="C413" s="180">
        <v>2022</v>
      </c>
      <c r="D413" s="180" t="s">
        <v>100</v>
      </c>
      <c r="E413" s="180">
        <v>111.04332765700001</v>
      </c>
    </row>
    <row r="414" spans="1:5" hidden="1">
      <c r="A414" s="180" t="s">
        <v>746</v>
      </c>
      <c r="B414" s="180" t="s">
        <v>763</v>
      </c>
      <c r="C414" s="180">
        <v>2022</v>
      </c>
      <c r="D414" s="180" t="s">
        <v>101</v>
      </c>
      <c r="E414" s="180">
        <v>116.193658067</v>
      </c>
    </row>
    <row r="415" spans="1:5" hidden="1">
      <c r="A415" s="180" t="s">
        <v>746</v>
      </c>
      <c r="B415" s="180" t="s">
        <v>763</v>
      </c>
      <c r="C415" s="180">
        <v>2023</v>
      </c>
      <c r="D415" s="180" t="s">
        <v>102</v>
      </c>
      <c r="E415" s="180">
        <v>112.152675606</v>
      </c>
    </row>
    <row r="416" spans="1:5" hidden="1">
      <c r="A416" s="180" t="s">
        <v>746</v>
      </c>
      <c r="B416" s="180" t="s">
        <v>763</v>
      </c>
      <c r="C416" s="180">
        <v>2023</v>
      </c>
      <c r="D416" s="180" t="s">
        <v>103</v>
      </c>
      <c r="E416" s="180">
        <v>112.929399946</v>
      </c>
    </row>
    <row r="417" spans="1:5" hidden="1">
      <c r="A417" s="180" t="s">
        <v>746</v>
      </c>
      <c r="B417" s="180" t="s">
        <v>763</v>
      </c>
      <c r="C417" s="180">
        <v>2023</v>
      </c>
      <c r="D417" s="180" t="s">
        <v>104</v>
      </c>
      <c r="E417" s="180">
        <v>111.826698814</v>
      </c>
    </row>
    <row r="418" spans="1:5" hidden="1">
      <c r="A418" s="180" t="s">
        <v>746</v>
      </c>
      <c r="B418" s="180" t="s">
        <v>763</v>
      </c>
      <c r="C418" s="180">
        <v>2023</v>
      </c>
      <c r="D418" s="180" t="s">
        <v>105</v>
      </c>
      <c r="E418" s="180">
        <v>128.00751879699999</v>
      </c>
    </row>
    <row r="419" spans="1:5" hidden="1">
      <c r="A419" s="180" t="s">
        <v>746</v>
      </c>
      <c r="B419" s="180" t="s">
        <v>763</v>
      </c>
      <c r="C419" s="180">
        <v>2023</v>
      </c>
      <c r="D419" s="180" t="s">
        <v>106</v>
      </c>
      <c r="E419" s="180">
        <v>109.420353748</v>
      </c>
    </row>
    <row r="420" spans="1:5" hidden="1">
      <c r="A420" s="180" t="s">
        <v>746</v>
      </c>
      <c r="B420" s="180" t="s">
        <v>763</v>
      </c>
      <c r="C420" s="180">
        <v>2023</v>
      </c>
      <c r="D420" s="180" t="s">
        <v>107</v>
      </c>
      <c r="E420" s="180">
        <v>130.83547686099999</v>
      </c>
    </row>
    <row r="421" spans="1:5" hidden="1">
      <c r="A421" s="180" t="s">
        <v>746</v>
      </c>
      <c r="B421" s="180" t="s">
        <v>763</v>
      </c>
      <c r="C421" s="180">
        <v>2023</v>
      </c>
      <c r="D421" s="180" t="s">
        <v>108</v>
      </c>
      <c r="E421" s="180">
        <v>116.875187604</v>
      </c>
    </row>
    <row r="422" spans="1:5" hidden="1">
      <c r="A422" s="180" t="s">
        <v>746</v>
      </c>
      <c r="B422" s="180" t="s">
        <v>763</v>
      </c>
      <c r="C422" s="180">
        <v>2023</v>
      </c>
      <c r="D422" s="180" t="s">
        <v>109</v>
      </c>
      <c r="E422" s="180">
        <v>114.23623779499999</v>
      </c>
    </row>
    <row r="423" spans="1:5" hidden="1">
      <c r="A423" s="180" t="s">
        <v>746</v>
      </c>
      <c r="B423" s="180" t="s">
        <v>763</v>
      </c>
      <c r="C423" s="180">
        <v>2023</v>
      </c>
      <c r="D423" s="180" t="s">
        <v>110</v>
      </c>
      <c r="E423" s="180">
        <v>111.081894353</v>
      </c>
    </row>
    <row r="424" spans="1:5" hidden="1">
      <c r="A424" s="180" t="s">
        <v>746</v>
      </c>
      <c r="B424" s="180" t="s">
        <v>763</v>
      </c>
      <c r="C424" s="180">
        <v>2023</v>
      </c>
      <c r="D424" s="180" t="s">
        <v>111</v>
      </c>
      <c r="E424" s="180">
        <v>109.687223722</v>
      </c>
    </row>
    <row r="425" spans="1:5" hidden="1">
      <c r="A425" s="180" t="s">
        <v>764</v>
      </c>
      <c r="B425" s="180" t="s">
        <v>910</v>
      </c>
      <c r="C425" s="180">
        <v>2022</v>
      </c>
      <c r="D425" s="180" t="s">
        <v>100</v>
      </c>
      <c r="E425" s="180">
        <v>46.375641563999999</v>
      </c>
    </row>
    <row r="426" spans="1:5" hidden="1">
      <c r="A426" s="180" t="s">
        <v>764</v>
      </c>
      <c r="B426" s="180" t="s">
        <v>765</v>
      </c>
      <c r="C426" s="180">
        <v>2022</v>
      </c>
      <c r="D426" s="180" t="s">
        <v>101</v>
      </c>
      <c r="E426" s="180">
        <v>50.928021377999997</v>
      </c>
    </row>
    <row r="427" spans="1:5" hidden="1">
      <c r="A427" s="180" t="s">
        <v>764</v>
      </c>
      <c r="B427" s="180" t="s">
        <v>766</v>
      </c>
      <c r="C427" s="180">
        <v>2022</v>
      </c>
      <c r="D427" s="180" t="s">
        <v>101</v>
      </c>
      <c r="E427" s="180">
        <v>45.601154854999997</v>
      </c>
    </row>
    <row r="428" spans="1:5" hidden="1">
      <c r="A428" s="180" t="s">
        <v>764</v>
      </c>
      <c r="B428" s="180" t="s">
        <v>765</v>
      </c>
      <c r="C428" s="180">
        <v>2023</v>
      </c>
      <c r="D428" s="180" t="s">
        <v>102</v>
      </c>
      <c r="E428" s="180">
        <v>47.343074035000001</v>
      </c>
    </row>
    <row r="429" spans="1:5" hidden="1">
      <c r="A429" s="180" t="s">
        <v>764</v>
      </c>
      <c r="B429" s="180" t="s">
        <v>765</v>
      </c>
      <c r="C429" s="180">
        <v>2023</v>
      </c>
      <c r="D429" s="180" t="s">
        <v>103</v>
      </c>
      <c r="E429" s="180">
        <v>45.931028439000002</v>
      </c>
    </row>
    <row r="430" spans="1:5" hidden="1">
      <c r="A430" s="180" t="s">
        <v>764</v>
      </c>
      <c r="B430" s="180" t="s">
        <v>765</v>
      </c>
      <c r="C430" s="180">
        <v>2023</v>
      </c>
      <c r="D430" s="180" t="s">
        <v>104</v>
      </c>
      <c r="E430" s="180">
        <v>48.496604998000002</v>
      </c>
    </row>
    <row r="431" spans="1:5" hidden="1">
      <c r="A431" s="180" t="s">
        <v>764</v>
      </c>
      <c r="B431" s="180" t="s">
        <v>765</v>
      </c>
      <c r="C431" s="180">
        <v>2023</v>
      </c>
      <c r="D431" s="180" t="s">
        <v>105</v>
      </c>
      <c r="E431" s="180">
        <v>51.971528640999999</v>
      </c>
    </row>
    <row r="432" spans="1:5" hidden="1">
      <c r="A432" s="180" t="s">
        <v>764</v>
      </c>
      <c r="B432" s="180" t="s">
        <v>766</v>
      </c>
      <c r="C432" s="180">
        <v>2023</v>
      </c>
      <c r="D432" s="180" t="s">
        <v>105</v>
      </c>
      <c r="E432" s="180">
        <v>46.79144385</v>
      </c>
    </row>
    <row r="433" spans="1:5" hidden="1">
      <c r="A433" s="180" t="s">
        <v>764</v>
      </c>
      <c r="B433" s="180" t="s">
        <v>765</v>
      </c>
      <c r="C433" s="180">
        <v>2023</v>
      </c>
      <c r="D433" s="180" t="s">
        <v>107</v>
      </c>
      <c r="E433" s="180">
        <v>46.347383278999999</v>
      </c>
    </row>
    <row r="434" spans="1:5" hidden="1">
      <c r="A434" s="180" t="s">
        <v>764</v>
      </c>
      <c r="B434" s="180" t="s">
        <v>765</v>
      </c>
      <c r="C434" s="180">
        <v>2023</v>
      </c>
      <c r="D434" s="180" t="s">
        <v>108</v>
      </c>
      <c r="E434" s="180">
        <v>54.957131408000002</v>
      </c>
    </row>
    <row r="435" spans="1:5" hidden="1">
      <c r="A435" s="180" t="s">
        <v>764</v>
      </c>
      <c r="B435" s="180" t="s">
        <v>765</v>
      </c>
      <c r="C435" s="180">
        <v>2023</v>
      </c>
      <c r="D435" s="180" t="s">
        <v>109</v>
      </c>
      <c r="E435" s="180">
        <v>48.924759006000002</v>
      </c>
    </row>
    <row r="436" spans="1:5" hidden="1">
      <c r="A436" s="180" t="s">
        <v>764</v>
      </c>
      <c r="B436" s="180" t="s">
        <v>765</v>
      </c>
      <c r="C436" s="180">
        <v>2023</v>
      </c>
      <c r="D436" s="180" t="s">
        <v>110</v>
      </c>
      <c r="E436" s="180">
        <v>47.450892404000001</v>
      </c>
    </row>
    <row r="437" spans="1:5" hidden="1">
      <c r="A437" s="180" t="s">
        <v>764</v>
      </c>
      <c r="B437" s="180" t="s">
        <v>766</v>
      </c>
      <c r="C437" s="180">
        <v>2023</v>
      </c>
      <c r="D437" s="180" t="s">
        <v>110</v>
      </c>
      <c r="E437" s="180">
        <v>50.217609299999999</v>
      </c>
    </row>
    <row r="438" spans="1:5" hidden="1">
      <c r="A438" s="180" t="s">
        <v>764</v>
      </c>
      <c r="B438" s="180" t="s">
        <v>765</v>
      </c>
      <c r="C438" s="180">
        <v>2023</v>
      </c>
      <c r="D438" s="180" t="s">
        <v>111</v>
      </c>
      <c r="E438" s="180">
        <v>47.866327230000003</v>
      </c>
    </row>
    <row r="439" spans="1:5" hidden="1">
      <c r="A439" s="180" t="s">
        <v>764</v>
      </c>
      <c r="B439" s="180" t="s">
        <v>767</v>
      </c>
      <c r="C439" s="180">
        <v>2022</v>
      </c>
      <c r="D439" s="180" t="s">
        <v>100</v>
      </c>
      <c r="E439" s="180">
        <v>56.496861662000001</v>
      </c>
    </row>
    <row r="440" spans="1:5" hidden="1">
      <c r="A440" s="180" t="s">
        <v>764</v>
      </c>
      <c r="B440" s="180" t="s">
        <v>767</v>
      </c>
      <c r="C440" s="180">
        <v>2022</v>
      </c>
      <c r="D440" s="180" t="s">
        <v>101</v>
      </c>
      <c r="E440" s="180">
        <v>58.619961478</v>
      </c>
    </row>
    <row r="441" spans="1:5" hidden="1">
      <c r="A441" s="180" t="s">
        <v>764</v>
      </c>
      <c r="B441" s="180" t="s">
        <v>767</v>
      </c>
      <c r="C441" s="180">
        <v>2023</v>
      </c>
      <c r="D441" s="180" t="s">
        <v>102</v>
      </c>
      <c r="E441" s="180">
        <v>62.304034858000001</v>
      </c>
    </row>
    <row r="442" spans="1:5" hidden="1">
      <c r="A442" s="180" t="s">
        <v>764</v>
      </c>
      <c r="B442" s="180" t="s">
        <v>767</v>
      </c>
      <c r="C442" s="180">
        <v>2023</v>
      </c>
      <c r="D442" s="180" t="s">
        <v>103</v>
      </c>
      <c r="E442" s="180">
        <v>58.213277167999998</v>
      </c>
    </row>
    <row r="443" spans="1:5" hidden="1">
      <c r="A443" s="180" t="s">
        <v>764</v>
      </c>
      <c r="B443" s="180" t="s">
        <v>767</v>
      </c>
      <c r="C443" s="180">
        <v>2023</v>
      </c>
      <c r="D443" s="180" t="s">
        <v>104</v>
      </c>
      <c r="E443" s="180">
        <v>57.436552503999998</v>
      </c>
    </row>
    <row r="444" spans="1:5" hidden="1">
      <c r="A444" s="180" t="s">
        <v>764</v>
      </c>
      <c r="B444" s="180" t="s">
        <v>767</v>
      </c>
      <c r="C444" s="180">
        <v>2023</v>
      </c>
      <c r="D444" s="180" t="s">
        <v>105</v>
      </c>
      <c r="E444" s="180">
        <v>56.345058940000001</v>
      </c>
    </row>
    <row r="445" spans="1:5" hidden="1">
      <c r="A445" s="180" t="s">
        <v>764</v>
      </c>
      <c r="B445" s="180" t="s">
        <v>767</v>
      </c>
      <c r="C445" s="180">
        <v>2023</v>
      </c>
      <c r="D445" s="180" t="s">
        <v>106</v>
      </c>
      <c r="E445" s="180">
        <v>58.511986641</v>
      </c>
    </row>
    <row r="446" spans="1:5" hidden="1">
      <c r="A446" s="180" t="s">
        <v>764</v>
      </c>
      <c r="B446" s="180" t="s">
        <v>767</v>
      </c>
      <c r="C446" s="180">
        <v>2023</v>
      </c>
      <c r="D446" s="180" t="s">
        <v>107</v>
      </c>
      <c r="E446" s="180">
        <v>59.962201614000001</v>
      </c>
    </row>
    <row r="447" spans="1:5" hidden="1">
      <c r="A447" s="180" t="s">
        <v>764</v>
      </c>
      <c r="B447" s="180" t="s">
        <v>767</v>
      </c>
      <c r="C447" s="180">
        <v>2023</v>
      </c>
      <c r="D447" s="180" t="s">
        <v>108</v>
      </c>
      <c r="E447" s="180">
        <v>55.620146632000001</v>
      </c>
    </row>
    <row r="448" spans="1:5" hidden="1">
      <c r="A448" s="180" t="s">
        <v>764</v>
      </c>
      <c r="B448" s="180" t="s">
        <v>767</v>
      </c>
      <c r="C448" s="180">
        <v>2023</v>
      </c>
      <c r="D448" s="180" t="s">
        <v>109</v>
      </c>
      <c r="E448" s="180">
        <v>59.162578998999997</v>
      </c>
    </row>
    <row r="449" spans="1:5" hidden="1">
      <c r="A449" s="180" t="s">
        <v>764</v>
      </c>
      <c r="B449" s="180" t="s">
        <v>767</v>
      </c>
      <c r="C449" s="180">
        <v>2023</v>
      </c>
      <c r="D449" s="180" t="s">
        <v>110</v>
      </c>
      <c r="E449" s="180">
        <v>61.750399856999998</v>
      </c>
    </row>
    <row r="450" spans="1:5" hidden="1">
      <c r="A450" s="180" t="s">
        <v>764</v>
      </c>
      <c r="B450" s="180" t="s">
        <v>767</v>
      </c>
      <c r="C450" s="180">
        <v>2023</v>
      </c>
      <c r="D450" s="180" t="s">
        <v>111</v>
      </c>
      <c r="E450" s="180">
        <v>58.707212959000003</v>
      </c>
    </row>
    <row r="451" spans="1:5" hidden="1">
      <c r="A451" s="180" t="s">
        <v>764</v>
      </c>
      <c r="B451" s="180" t="s">
        <v>768</v>
      </c>
      <c r="C451" s="180">
        <v>2022</v>
      </c>
      <c r="D451" s="180" t="s">
        <v>100</v>
      </c>
      <c r="E451" s="180">
        <v>59.676450670000001</v>
      </c>
    </row>
    <row r="452" spans="1:5" hidden="1">
      <c r="A452" s="180" t="s">
        <v>764</v>
      </c>
      <c r="B452" s="180" t="s">
        <v>768</v>
      </c>
      <c r="C452" s="180">
        <v>2022</v>
      </c>
      <c r="D452" s="180" t="s">
        <v>101</v>
      </c>
      <c r="E452" s="180">
        <v>75.885079220999998</v>
      </c>
    </row>
    <row r="453" spans="1:5" hidden="1">
      <c r="A453" s="180" t="s">
        <v>764</v>
      </c>
      <c r="B453" s="180" t="s">
        <v>768</v>
      </c>
      <c r="C453" s="180">
        <v>2023</v>
      </c>
      <c r="D453" s="180" t="s">
        <v>102</v>
      </c>
      <c r="E453" s="180">
        <v>66.660888577999998</v>
      </c>
    </row>
    <row r="454" spans="1:5" hidden="1">
      <c r="A454" s="180" t="s">
        <v>764</v>
      </c>
      <c r="B454" s="180" t="s">
        <v>768</v>
      </c>
      <c r="C454" s="180">
        <v>2023</v>
      </c>
      <c r="D454" s="180" t="s">
        <v>103</v>
      </c>
      <c r="E454" s="180">
        <v>68.525028762000005</v>
      </c>
    </row>
    <row r="455" spans="1:5" hidden="1">
      <c r="A455" s="180" t="s">
        <v>764</v>
      </c>
      <c r="B455" s="180" t="s">
        <v>768</v>
      </c>
      <c r="C455" s="180">
        <v>2023</v>
      </c>
      <c r="D455" s="180" t="s">
        <v>104</v>
      </c>
      <c r="E455" s="180">
        <v>66.437735380999996</v>
      </c>
    </row>
    <row r="456" spans="1:5" hidden="1">
      <c r="A456" s="180" t="s">
        <v>764</v>
      </c>
      <c r="B456" s="180" t="s">
        <v>768</v>
      </c>
      <c r="C456" s="180">
        <v>2023</v>
      </c>
      <c r="D456" s="180" t="s">
        <v>105</v>
      </c>
      <c r="E456" s="180">
        <v>67.364213546000002</v>
      </c>
    </row>
    <row r="457" spans="1:5" hidden="1">
      <c r="A457" s="180" t="s">
        <v>764</v>
      </c>
      <c r="B457" s="180" t="s">
        <v>768</v>
      </c>
      <c r="C457" s="180">
        <v>2023</v>
      </c>
      <c r="D457" s="180" t="s">
        <v>106</v>
      </c>
      <c r="E457" s="180">
        <v>59.153722008999999</v>
      </c>
    </row>
    <row r="458" spans="1:5" hidden="1">
      <c r="A458" s="180" t="s">
        <v>764</v>
      </c>
      <c r="B458" s="180" t="s">
        <v>768</v>
      </c>
      <c r="C458" s="180">
        <v>2023</v>
      </c>
      <c r="D458" s="180" t="s">
        <v>107</v>
      </c>
      <c r="E458" s="180">
        <v>57.888090161000001</v>
      </c>
    </row>
    <row r="459" spans="1:5" hidden="1">
      <c r="A459" s="180" t="s">
        <v>764</v>
      </c>
      <c r="B459" s="180" t="s">
        <v>768</v>
      </c>
      <c r="C459" s="180">
        <v>2023</v>
      </c>
      <c r="D459" s="180" t="s">
        <v>108</v>
      </c>
      <c r="E459" s="180">
        <v>57.327062189999999</v>
      </c>
    </row>
    <row r="460" spans="1:5" hidden="1">
      <c r="A460" s="180" t="s">
        <v>764</v>
      </c>
      <c r="B460" s="180" t="s">
        <v>768</v>
      </c>
      <c r="C460" s="180">
        <v>2023</v>
      </c>
      <c r="D460" s="180" t="s">
        <v>109</v>
      </c>
      <c r="E460" s="180">
        <v>64.801820626999998</v>
      </c>
    </row>
    <row r="461" spans="1:5" hidden="1">
      <c r="A461" s="180" t="s">
        <v>764</v>
      </c>
      <c r="B461" s="180" t="s">
        <v>768</v>
      </c>
      <c r="C461" s="180">
        <v>2023</v>
      </c>
      <c r="D461" s="180" t="s">
        <v>110</v>
      </c>
      <c r="E461" s="180">
        <v>68.153709164999995</v>
      </c>
    </row>
    <row r="462" spans="1:5" hidden="1">
      <c r="A462" s="180" t="s">
        <v>764</v>
      </c>
      <c r="B462" s="180" t="s">
        <v>768</v>
      </c>
      <c r="C462" s="180">
        <v>2023</v>
      </c>
      <c r="D462" s="180" t="s">
        <v>111</v>
      </c>
      <c r="E462" s="180">
        <v>66.100579123000003</v>
      </c>
    </row>
    <row r="463" spans="1:5" hidden="1">
      <c r="A463" s="180" t="s">
        <v>764</v>
      </c>
      <c r="B463" s="180" t="s">
        <v>769</v>
      </c>
      <c r="C463" s="180">
        <v>2022</v>
      </c>
      <c r="D463" s="180" t="s">
        <v>100</v>
      </c>
      <c r="E463" s="180">
        <v>48.665090561</v>
      </c>
    </row>
    <row r="464" spans="1:5" hidden="1">
      <c r="A464" s="180" t="s">
        <v>764</v>
      </c>
      <c r="B464" s="180" t="s">
        <v>769</v>
      </c>
      <c r="C464" s="180">
        <v>2022</v>
      </c>
      <c r="D464" s="180" t="s">
        <v>101</v>
      </c>
      <c r="E464" s="180">
        <v>52.188319536999998</v>
      </c>
    </row>
    <row r="465" spans="1:5" hidden="1">
      <c r="A465" s="180" t="s">
        <v>764</v>
      </c>
      <c r="B465" s="180" t="s">
        <v>769</v>
      </c>
      <c r="C465" s="180">
        <v>2023</v>
      </c>
      <c r="D465" s="180" t="s">
        <v>102</v>
      </c>
      <c r="E465" s="180">
        <v>46.565683352999997</v>
      </c>
    </row>
    <row r="466" spans="1:5" hidden="1">
      <c r="A466" s="180" t="s">
        <v>764</v>
      </c>
      <c r="B466" s="180" t="s">
        <v>769</v>
      </c>
      <c r="C466" s="180">
        <v>2023</v>
      </c>
      <c r="D466" s="180" t="s">
        <v>103</v>
      </c>
      <c r="E466" s="180">
        <v>48.625511371000002</v>
      </c>
    </row>
    <row r="467" spans="1:5" hidden="1">
      <c r="A467" s="180" t="s">
        <v>764</v>
      </c>
      <c r="B467" s="180" t="s">
        <v>769</v>
      </c>
      <c r="C467" s="180">
        <v>2023</v>
      </c>
      <c r="D467" s="180" t="s">
        <v>104</v>
      </c>
      <c r="E467" s="180">
        <v>49.149063738000002</v>
      </c>
    </row>
    <row r="468" spans="1:5" hidden="1">
      <c r="A468" s="180" t="s">
        <v>764</v>
      </c>
      <c r="B468" s="180" t="s">
        <v>769</v>
      </c>
      <c r="C468" s="180">
        <v>2023</v>
      </c>
      <c r="D468" s="180" t="s">
        <v>105</v>
      </c>
      <c r="E468" s="180">
        <v>49.724456832000001</v>
      </c>
    </row>
    <row r="469" spans="1:5" hidden="1">
      <c r="A469" s="180" t="s">
        <v>764</v>
      </c>
      <c r="B469" s="180" t="s">
        <v>769</v>
      </c>
      <c r="C469" s="180">
        <v>2023</v>
      </c>
      <c r="D469" s="180" t="s">
        <v>106</v>
      </c>
      <c r="E469" s="180">
        <v>52.944759406000003</v>
      </c>
    </row>
    <row r="470" spans="1:5" hidden="1">
      <c r="A470" s="180" t="s">
        <v>764</v>
      </c>
      <c r="B470" s="180" t="s">
        <v>769</v>
      </c>
      <c r="C470" s="180">
        <v>2023</v>
      </c>
      <c r="D470" s="180" t="s">
        <v>107</v>
      </c>
      <c r="E470" s="180">
        <v>46.989813595000001</v>
      </c>
    </row>
    <row r="471" spans="1:5" hidden="1">
      <c r="A471" s="180" t="s">
        <v>764</v>
      </c>
      <c r="B471" s="180" t="s">
        <v>770</v>
      </c>
      <c r="C471" s="180">
        <v>2023</v>
      </c>
      <c r="D471" s="180" t="s">
        <v>108</v>
      </c>
      <c r="E471" s="180">
        <v>90.465572808000005</v>
      </c>
    </row>
    <row r="472" spans="1:5" hidden="1">
      <c r="A472" s="180" t="s">
        <v>764</v>
      </c>
      <c r="B472" s="180" t="s">
        <v>769</v>
      </c>
      <c r="C472" s="180">
        <v>2023</v>
      </c>
      <c r="D472" s="180" t="s">
        <v>108</v>
      </c>
      <c r="E472" s="180">
        <v>49.005880799000003</v>
      </c>
    </row>
    <row r="473" spans="1:5" hidden="1">
      <c r="A473" s="180" t="s">
        <v>764</v>
      </c>
      <c r="B473" s="180" t="s">
        <v>769</v>
      </c>
      <c r="C473" s="180">
        <v>2023</v>
      </c>
      <c r="D473" s="180" t="s">
        <v>109</v>
      </c>
      <c r="E473" s="180">
        <v>49.161123703000001</v>
      </c>
    </row>
    <row r="474" spans="1:5" hidden="1">
      <c r="A474" s="180" t="s">
        <v>764</v>
      </c>
      <c r="B474" s="180" t="s">
        <v>769</v>
      </c>
      <c r="C474" s="180">
        <v>2023</v>
      </c>
      <c r="D474" s="180" t="s">
        <v>110</v>
      </c>
      <c r="E474" s="180">
        <v>47.161451497000002</v>
      </c>
    </row>
    <row r="475" spans="1:5" hidden="1">
      <c r="A475" s="180" t="s">
        <v>764</v>
      </c>
      <c r="B475" s="180" t="s">
        <v>769</v>
      </c>
      <c r="C475" s="180">
        <v>2023</v>
      </c>
      <c r="D475" s="180" t="s">
        <v>111</v>
      </c>
      <c r="E475" s="180">
        <v>48.409699365000002</v>
      </c>
    </row>
    <row r="476" spans="1:5" hidden="1">
      <c r="A476" s="180" t="s">
        <v>764</v>
      </c>
      <c r="B476" s="180" t="s">
        <v>911</v>
      </c>
      <c r="C476" s="180">
        <v>2023</v>
      </c>
      <c r="D476" s="180" t="s">
        <v>104</v>
      </c>
      <c r="E476" s="180">
        <v>44.222654982000002</v>
      </c>
    </row>
    <row r="477" spans="1:5">
      <c r="A477" s="180" t="s">
        <v>764</v>
      </c>
      <c r="B477" s="180" t="s">
        <v>772</v>
      </c>
      <c r="C477" s="180">
        <v>2023</v>
      </c>
      <c r="D477" s="180" t="s">
        <v>105</v>
      </c>
      <c r="E477" s="180">
        <v>45.463401961000002</v>
      </c>
    </row>
    <row r="478" spans="1:5">
      <c r="A478" s="180" t="s">
        <v>764</v>
      </c>
      <c r="B478" s="180" t="s">
        <v>772</v>
      </c>
      <c r="C478" s="180">
        <v>2023</v>
      </c>
      <c r="D478" s="180" t="s">
        <v>106</v>
      </c>
      <c r="E478" s="180">
        <v>43.379243031999998</v>
      </c>
    </row>
    <row r="479" spans="1:5">
      <c r="A479" s="180" t="s">
        <v>764</v>
      </c>
      <c r="B479" s="180" t="s">
        <v>772</v>
      </c>
      <c r="C479" s="180">
        <v>2023</v>
      </c>
      <c r="D479" s="180" t="s">
        <v>108</v>
      </c>
      <c r="E479" s="180">
        <v>46.728974184000002</v>
      </c>
    </row>
    <row r="480" spans="1:5" hidden="1">
      <c r="A480" s="180" t="s">
        <v>764</v>
      </c>
      <c r="B480" s="180" t="s">
        <v>771</v>
      </c>
      <c r="C480" s="180">
        <v>2023</v>
      </c>
      <c r="D480" s="180" t="s">
        <v>108</v>
      </c>
      <c r="E480" s="180">
        <v>45.680399342999998</v>
      </c>
    </row>
    <row r="481" spans="1:5">
      <c r="A481" s="180" t="s">
        <v>764</v>
      </c>
      <c r="B481" s="180" t="s">
        <v>772</v>
      </c>
      <c r="C481" s="180">
        <v>2023</v>
      </c>
      <c r="D481" s="180" t="s">
        <v>111</v>
      </c>
      <c r="E481" s="180">
        <v>46.867675361000003</v>
      </c>
    </row>
    <row r="482" spans="1:5" hidden="1">
      <c r="A482" s="181" t="s">
        <v>764</v>
      </c>
      <c r="B482" s="181" t="s">
        <v>773</v>
      </c>
      <c r="C482" s="181">
        <v>2022</v>
      </c>
      <c r="D482" s="181" t="s">
        <v>100</v>
      </c>
      <c r="E482" s="181">
        <v>42.688852605999998</v>
      </c>
    </row>
    <row r="483" spans="1:5" hidden="1">
      <c r="A483" s="181" t="s">
        <v>764</v>
      </c>
      <c r="B483" s="181" t="s">
        <v>773</v>
      </c>
      <c r="C483" s="181">
        <v>2022</v>
      </c>
      <c r="D483" s="181" t="s">
        <v>101</v>
      </c>
      <c r="E483" s="181">
        <v>37.313433308</v>
      </c>
    </row>
    <row r="484" spans="1:5" hidden="1">
      <c r="A484" s="181" t="s">
        <v>764</v>
      </c>
      <c r="B484" s="181" t="s">
        <v>773</v>
      </c>
      <c r="C484" s="181">
        <v>2023</v>
      </c>
      <c r="D484" s="181" t="s">
        <v>102</v>
      </c>
      <c r="E484" s="181">
        <v>36.706919685999999</v>
      </c>
    </row>
    <row r="485" spans="1:5" hidden="1">
      <c r="A485" s="181" t="s">
        <v>764</v>
      </c>
      <c r="B485" s="181" t="s">
        <v>773</v>
      </c>
      <c r="C485" s="181">
        <v>2023</v>
      </c>
      <c r="D485" s="181" t="s">
        <v>103</v>
      </c>
      <c r="E485" s="181">
        <v>45.060676374000003</v>
      </c>
    </row>
    <row r="486" spans="1:5" hidden="1">
      <c r="A486" s="181" t="s">
        <v>764</v>
      </c>
      <c r="B486" s="181" t="s">
        <v>773</v>
      </c>
      <c r="C486" s="181">
        <v>2023</v>
      </c>
      <c r="D486" s="181" t="s">
        <v>104</v>
      </c>
      <c r="E486" s="181">
        <v>39.474940334000003</v>
      </c>
    </row>
    <row r="487" spans="1:5" hidden="1">
      <c r="A487" s="181" t="s">
        <v>764</v>
      </c>
      <c r="B487" s="181" t="s">
        <v>773</v>
      </c>
      <c r="C487" s="181">
        <v>2023</v>
      </c>
      <c r="D487" s="181" t="s">
        <v>105</v>
      </c>
      <c r="E487" s="181">
        <v>41.048653754999997</v>
      </c>
    </row>
    <row r="488" spans="1:5" hidden="1">
      <c r="A488" s="181" t="s">
        <v>764</v>
      </c>
      <c r="B488" s="181" t="s">
        <v>773</v>
      </c>
      <c r="C488" s="181">
        <v>2023</v>
      </c>
      <c r="D488" s="181" t="s">
        <v>106</v>
      </c>
      <c r="E488" s="181">
        <v>36.466667958000002</v>
      </c>
    </row>
    <row r="489" spans="1:5" hidden="1">
      <c r="A489" s="181" t="s">
        <v>764</v>
      </c>
      <c r="B489" s="181" t="s">
        <v>773</v>
      </c>
      <c r="C489" s="181">
        <v>2023</v>
      </c>
      <c r="D489" s="181" t="s">
        <v>108</v>
      </c>
      <c r="E489" s="181">
        <v>34.976966023999999</v>
      </c>
    </row>
    <row r="490" spans="1:5" hidden="1">
      <c r="A490" s="181" t="s">
        <v>764</v>
      </c>
      <c r="B490" s="181" t="s">
        <v>773</v>
      </c>
      <c r="C490" s="181">
        <v>2023</v>
      </c>
      <c r="D490" s="181" t="s">
        <v>109</v>
      </c>
      <c r="E490" s="181">
        <v>40.109616189999997</v>
      </c>
    </row>
    <row r="491" spans="1:5" hidden="1">
      <c r="A491" s="181" t="s">
        <v>764</v>
      </c>
      <c r="B491" s="181" t="s">
        <v>773</v>
      </c>
      <c r="C491" s="181">
        <v>2023</v>
      </c>
      <c r="D491" s="181" t="s">
        <v>110</v>
      </c>
      <c r="E491" s="181">
        <v>46.248959360000001</v>
      </c>
    </row>
    <row r="492" spans="1:5" hidden="1">
      <c r="A492" s="181" t="s">
        <v>764</v>
      </c>
      <c r="B492" s="181" t="s">
        <v>773</v>
      </c>
      <c r="C492" s="181">
        <v>2023</v>
      </c>
      <c r="D492" s="181" t="s">
        <v>111</v>
      </c>
      <c r="E492" s="181">
        <v>32.470933510999998</v>
      </c>
    </row>
    <row r="493" spans="1:5" hidden="1">
      <c r="A493" s="180" t="s">
        <v>746</v>
      </c>
      <c r="B493" s="180" t="s">
        <v>774</v>
      </c>
      <c r="C493" s="180">
        <v>2022</v>
      </c>
      <c r="D493" s="180" t="s">
        <v>100</v>
      </c>
      <c r="E493" s="180">
        <v>105.05836264</v>
      </c>
    </row>
    <row r="494" spans="1:5" hidden="1">
      <c r="A494" s="180" t="s">
        <v>746</v>
      </c>
      <c r="B494" s="180" t="s">
        <v>775</v>
      </c>
      <c r="C494" s="180">
        <v>2022</v>
      </c>
      <c r="D494" s="180" t="s">
        <v>100</v>
      </c>
      <c r="E494" s="180">
        <v>103.994928632</v>
      </c>
    </row>
    <row r="495" spans="1:5" hidden="1">
      <c r="A495" s="180" t="s">
        <v>746</v>
      </c>
      <c r="B495" s="180" t="s">
        <v>776</v>
      </c>
      <c r="C495" s="180">
        <v>2022</v>
      </c>
      <c r="D495" s="180" t="s">
        <v>100</v>
      </c>
      <c r="E495" s="180">
        <v>100.47095641</v>
      </c>
    </row>
    <row r="496" spans="1:5" hidden="1">
      <c r="A496" s="180" t="s">
        <v>746</v>
      </c>
      <c r="B496" s="180" t="s">
        <v>777</v>
      </c>
      <c r="C496" s="180">
        <v>2022</v>
      </c>
      <c r="D496" s="180" t="s">
        <v>101</v>
      </c>
      <c r="E496" s="180">
        <v>135.71660900500001</v>
      </c>
    </row>
    <row r="497" spans="1:5" hidden="1">
      <c r="A497" s="180" t="s">
        <v>746</v>
      </c>
      <c r="B497" s="180" t="s">
        <v>775</v>
      </c>
      <c r="C497" s="180">
        <v>2022</v>
      </c>
      <c r="D497" s="180" t="s">
        <v>101</v>
      </c>
      <c r="E497" s="180">
        <v>106.26596791199999</v>
      </c>
    </row>
    <row r="498" spans="1:5" hidden="1">
      <c r="A498" s="180" t="s">
        <v>746</v>
      </c>
      <c r="B498" s="180" t="s">
        <v>776</v>
      </c>
      <c r="C498" s="180">
        <v>2022</v>
      </c>
      <c r="D498" s="180" t="s">
        <v>101</v>
      </c>
      <c r="E498" s="180">
        <v>104.961829005</v>
      </c>
    </row>
    <row r="499" spans="1:5" hidden="1">
      <c r="A499" s="180" t="s">
        <v>746</v>
      </c>
      <c r="B499" s="180" t="s">
        <v>777</v>
      </c>
      <c r="C499" s="180">
        <v>2023</v>
      </c>
      <c r="D499" s="180" t="s">
        <v>102</v>
      </c>
      <c r="E499" s="180">
        <v>104.642719856</v>
      </c>
    </row>
    <row r="500" spans="1:5" hidden="1">
      <c r="A500" s="180" t="s">
        <v>746</v>
      </c>
      <c r="B500" s="180" t="s">
        <v>775</v>
      </c>
      <c r="C500" s="180">
        <v>2023</v>
      </c>
      <c r="D500" s="180" t="s">
        <v>102</v>
      </c>
      <c r="E500" s="180">
        <v>100.302485643</v>
      </c>
    </row>
    <row r="501" spans="1:5" hidden="1">
      <c r="A501" s="180" t="s">
        <v>746</v>
      </c>
      <c r="B501" s="180" t="s">
        <v>774</v>
      </c>
      <c r="C501" s="180">
        <v>2023</v>
      </c>
      <c r="D501" s="180" t="s">
        <v>103</v>
      </c>
      <c r="E501" s="180">
        <v>133.75895359699999</v>
      </c>
    </row>
    <row r="502" spans="1:5" hidden="1">
      <c r="A502" s="180" t="s">
        <v>746</v>
      </c>
      <c r="B502" s="180" t="s">
        <v>777</v>
      </c>
      <c r="C502" s="180">
        <v>2023</v>
      </c>
      <c r="D502" s="180" t="s">
        <v>103</v>
      </c>
      <c r="E502" s="180">
        <v>123.428345855</v>
      </c>
    </row>
    <row r="503" spans="1:5" hidden="1">
      <c r="A503" s="180" t="s">
        <v>746</v>
      </c>
      <c r="B503" s="180" t="s">
        <v>775</v>
      </c>
      <c r="C503" s="180">
        <v>2023</v>
      </c>
      <c r="D503" s="180" t="s">
        <v>103</v>
      </c>
      <c r="E503" s="180">
        <v>99.318135944999995</v>
      </c>
    </row>
    <row r="504" spans="1:5" hidden="1">
      <c r="A504" s="180" t="s">
        <v>746</v>
      </c>
      <c r="B504" s="180" t="s">
        <v>776</v>
      </c>
      <c r="C504" s="180">
        <v>2023</v>
      </c>
      <c r="D504" s="180" t="s">
        <v>103</v>
      </c>
      <c r="E504" s="180">
        <v>90.322580645000002</v>
      </c>
    </row>
    <row r="505" spans="1:5" hidden="1">
      <c r="A505" s="180" t="s">
        <v>746</v>
      </c>
      <c r="B505" s="180" t="s">
        <v>777</v>
      </c>
      <c r="C505" s="180">
        <v>2023</v>
      </c>
      <c r="D505" s="180" t="s">
        <v>104</v>
      </c>
      <c r="E505" s="180">
        <v>135.06815365599999</v>
      </c>
    </row>
    <row r="506" spans="1:5" hidden="1">
      <c r="A506" s="180" t="s">
        <v>746</v>
      </c>
      <c r="B506" s="180" t="s">
        <v>775</v>
      </c>
      <c r="C506" s="180">
        <v>2023</v>
      </c>
      <c r="D506" s="180" t="s">
        <v>104</v>
      </c>
      <c r="E506" s="180">
        <v>98.766776144000005</v>
      </c>
    </row>
    <row r="507" spans="1:5" hidden="1">
      <c r="A507" s="180" t="s">
        <v>746</v>
      </c>
      <c r="B507" s="180" t="s">
        <v>776</v>
      </c>
      <c r="C507" s="180">
        <v>2023</v>
      </c>
      <c r="D507" s="180" t="s">
        <v>104</v>
      </c>
      <c r="E507" s="180">
        <v>101.93050193099999</v>
      </c>
    </row>
    <row r="508" spans="1:5" hidden="1">
      <c r="A508" s="180" t="s">
        <v>746</v>
      </c>
      <c r="B508" s="180" t="s">
        <v>774</v>
      </c>
      <c r="C508" s="180">
        <v>2023</v>
      </c>
      <c r="D508" s="180" t="s">
        <v>105</v>
      </c>
      <c r="E508" s="180">
        <v>145.92874330500001</v>
      </c>
    </row>
    <row r="509" spans="1:5" hidden="1">
      <c r="A509" s="180" t="s">
        <v>746</v>
      </c>
      <c r="B509" s="180" t="s">
        <v>775</v>
      </c>
      <c r="C509" s="180">
        <v>2023</v>
      </c>
      <c r="D509" s="180" t="s">
        <v>105</v>
      </c>
      <c r="E509" s="180">
        <v>99.781877484000006</v>
      </c>
    </row>
    <row r="510" spans="1:5" hidden="1">
      <c r="A510" s="180" t="s">
        <v>746</v>
      </c>
      <c r="B510" s="180" t="s">
        <v>776</v>
      </c>
      <c r="C510" s="180">
        <v>2023</v>
      </c>
      <c r="D510" s="180" t="s">
        <v>105</v>
      </c>
      <c r="E510" s="180">
        <v>94.10043881</v>
      </c>
    </row>
    <row r="511" spans="1:5" hidden="1">
      <c r="A511" s="180" t="s">
        <v>746</v>
      </c>
      <c r="B511" s="180" t="s">
        <v>777</v>
      </c>
      <c r="C511" s="180">
        <v>2023</v>
      </c>
      <c r="D511" s="180" t="s">
        <v>106</v>
      </c>
      <c r="E511" s="180">
        <v>123.090518874</v>
      </c>
    </row>
    <row r="512" spans="1:5" hidden="1">
      <c r="A512" s="180" t="s">
        <v>746</v>
      </c>
      <c r="B512" s="180" t="s">
        <v>775</v>
      </c>
      <c r="C512" s="180">
        <v>2023</v>
      </c>
      <c r="D512" s="180" t="s">
        <v>106</v>
      </c>
      <c r="E512" s="180">
        <v>102.80507927399999</v>
      </c>
    </row>
    <row r="513" spans="1:5" hidden="1">
      <c r="A513" s="180" t="s">
        <v>746</v>
      </c>
      <c r="B513" s="180" t="s">
        <v>776</v>
      </c>
      <c r="C513" s="180">
        <v>2023</v>
      </c>
      <c r="D513" s="180" t="s">
        <v>106</v>
      </c>
      <c r="E513" s="180">
        <v>99.642569382000005</v>
      </c>
    </row>
    <row r="514" spans="1:5" hidden="1">
      <c r="A514" s="180" t="s">
        <v>746</v>
      </c>
      <c r="B514" s="180" t="s">
        <v>774</v>
      </c>
      <c r="C514" s="180">
        <v>2023</v>
      </c>
      <c r="D514" s="180" t="s">
        <v>107</v>
      </c>
      <c r="E514" s="180">
        <v>139.719007562</v>
      </c>
    </row>
    <row r="515" spans="1:5" hidden="1">
      <c r="A515" s="180" t="s">
        <v>746</v>
      </c>
      <c r="B515" s="180" t="s">
        <v>775</v>
      </c>
      <c r="C515" s="180">
        <v>2023</v>
      </c>
      <c r="D515" s="180" t="s">
        <v>107</v>
      </c>
      <c r="E515" s="180">
        <v>102.61420678099999</v>
      </c>
    </row>
    <row r="516" spans="1:5" hidden="1">
      <c r="A516" s="180" t="s">
        <v>746</v>
      </c>
      <c r="B516" s="180" t="s">
        <v>776</v>
      </c>
      <c r="C516" s="180">
        <v>2023</v>
      </c>
      <c r="D516" s="180" t="s">
        <v>107</v>
      </c>
      <c r="E516" s="180">
        <v>110.687019678</v>
      </c>
    </row>
    <row r="517" spans="1:5" hidden="1">
      <c r="A517" s="180" t="s">
        <v>746</v>
      </c>
      <c r="B517" s="180" t="s">
        <v>777</v>
      </c>
      <c r="C517" s="180">
        <v>2023</v>
      </c>
      <c r="D517" s="180" t="s">
        <v>108</v>
      </c>
      <c r="E517" s="180">
        <v>137.688596195</v>
      </c>
    </row>
    <row r="518" spans="1:5" hidden="1">
      <c r="A518" s="180" t="s">
        <v>746</v>
      </c>
      <c r="B518" s="180" t="s">
        <v>775</v>
      </c>
      <c r="C518" s="180">
        <v>2023</v>
      </c>
      <c r="D518" s="180" t="s">
        <v>108</v>
      </c>
      <c r="E518" s="180">
        <v>92.593017682999999</v>
      </c>
    </row>
    <row r="519" spans="1:5" hidden="1">
      <c r="A519" s="180" t="s">
        <v>746</v>
      </c>
      <c r="B519" s="180" t="s">
        <v>776</v>
      </c>
      <c r="C519" s="180">
        <v>2023</v>
      </c>
      <c r="D519" s="180" t="s">
        <v>108</v>
      </c>
      <c r="E519" s="180">
        <v>87.044283836999995</v>
      </c>
    </row>
    <row r="520" spans="1:5" hidden="1">
      <c r="A520" s="180" t="s">
        <v>746</v>
      </c>
      <c r="B520" s="180" t="s">
        <v>777</v>
      </c>
      <c r="C520" s="180">
        <v>2023</v>
      </c>
      <c r="D520" s="180" t="s">
        <v>109</v>
      </c>
      <c r="E520" s="180">
        <v>139.456921134</v>
      </c>
    </row>
    <row r="521" spans="1:5" hidden="1">
      <c r="A521" s="180" t="s">
        <v>746</v>
      </c>
      <c r="B521" s="180" t="s">
        <v>775</v>
      </c>
      <c r="C521" s="180">
        <v>2023</v>
      </c>
      <c r="D521" s="180" t="s">
        <v>109</v>
      </c>
      <c r="E521" s="180">
        <v>101.399811117</v>
      </c>
    </row>
    <row r="522" spans="1:5" hidden="1">
      <c r="A522" s="180" t="s">
        <v>746</v>
      </c>
      <c r="B522" s="180" t="s">
        <v>776</v>
      </c>
      <c r="C522" s="180">
        <v>2023</v>
      </c>
      <c r="D522" s="180" t="s">
        <v>109</v>
      </c>
      <c r="E522" s="180">
        <v>120.458892771</v>
      </c>
    </row>
    <row r="523" spans="1:5" hidden="1">
      <c r="A523" s="180" t="s">
        <v>746</v>
      </c>
      <c r="B523" s="180" t="s">
        <v>777</v>
      </c>
      <c r="C523" s="180">
        <v>2023</v>
      </c>
      <c r="D523" s="180" t="s">
        <v>110</v>
      </c>
      <c r="E523" s="180">
        <v>133.053223777</v>
      </c>
    </row>
    <row r="524" spans="1:5" hidden="1">
      <c r="A524" s="180" t="s">
        <v>746</v>
      </c>
      <c r="B524" s="180" t="s">
        <v>775</v>
      </c>
      <c r="C524" s="180">
        <v>2023</v>
      </c>
      <c r="D524" s="180" t="s">
        <v>110</v>
      </c>
      <c r="E524" s="180">
        <v>104.62836713199999</v>
      </c>
    </row>
    <row r="525" spans="1:5" hidden="1">
      <c r="A525" s="180" t="s">
        <v>746</v>
      </c>
      <c r="B525" s="180" t="s">
        <v>776</v>
      </c>
      <c r="C525" s="180">
        <v>2023</v>
      </c>
      <c r="D525" s="180" t="s">
        <v>110</v>
      </c>
      <c r="E525" s="180">
        <v>103.69068590400001</v>
      </c>
    </row>
    <row r="526" spans="1:5" hidden="1">
      <c r="A526" s="180" t="s">
        <v>746</v>
      </c>
      <c r="B526" s="180" t="s">
        <v>775</v>
      </c>
      <c r="C526" s="180">
        <v>2023</v>
      </c>
      <c r="D526" s="180" t="s">
        <v>111</v>
      </c>
      <c r="E526" s="180">
        <v>91.954019404999997</v>
      </c>
    </row>
    <row r="527" spans="1:5" hidden="1">
      <c r="A527" s="180" t="s">
        <v>746</v>
      </c>
      <c r="B527" s="180" t="s">
        <v>776</v>
      </c>
      <c r="C527" s="180">
        <v>2023</v>
      </c>
      <c r="D527" s="180" t="s">
        <v>111</v>
      </c>
      <c r="E527" s="180">
        <v>101.404052541</v>
      </c>
    </row>
    <row r="528" spans="1:5" hidden="1">
      <c r="A528" s="180" t="s">
        <v>746</v>
      </c>
      <c r="B528" s="180" t="s">
        <v>778</v>
      </c>
      <c r="C528" s="180">
        <v>2022</v>
      </c>
      <c r="D528" s="180" t="s">
        <v>100</v>
      </c>
      <c r="E528" s="180">
        <v>103.898181818</v>
      </c>
    </row>
    <row r="529" spans="1:5" hidden="1">
      <c r="A529" s="180" t="s">
        <v>746</v>
      </c>
      <c r="B529" s="180" t="s">
        <v>778</v>
      </c>
      <c r="C529" s="180">
        <v>2022</v>
      </c>
      <c r="D529" s="180" t="s">
        <v>101</v>
      </c>
      <c r="E529" s="180">
        <v>114.60783804</v>
      </c>
    </row>
    <row r="530" spans="1:5" hidden="1">
      <c r="A530" s="180" t="s">
        <v>746</v>
      </c>
      <c r="B530" s="180" t="s">
        <v>778</v>
      </c>
      <c r="C530" s="180">
        <v>2023</v>
      </c>
      <c r="D530" s="180" t="s">
        <v>102</v>
      </c>
      <c r="E530" s="180">
        <v>116.338225835</v>
      </c>
    </row>
    <row r="531" spans="1:5" hidden="1">
      <c r="A531" s="180" t="s">
        <v>746</v>
      </c>
      <c r="B531" s="180" t="s">
        <v>778</v>
      </c>
      <c r="C531" s="180">
        <v>2023</v>
      </c>
      <c r="D531" s="180" t="s">
        <v>103</v>
      </c>
      <c r="E531" s="180">
        <v>116.29811486200001</v>
      </c>
    </row>
    <row r="532" spans="1:5" hidden="1">
      <c r="A532" s="180" t="s">
        <v>746</v>
      </c>
      <c r="B532" s="180" t="s">
        <v>778</v>
      </c>
      <c r="C532" s="180">
        <v>2023</v>
      </c>
      <c r="D532" s="180" t="s">
        <v>104</v>
      </c>
      <c r="E532" s="180">
        <v>111.35541127899999</v>
      </c>
    </row>
    <row r="533" spans="1:5" hidden="1">
      <c r="A533" s="180" t="s">
        <v>746</v>
      </c>
      <c r="B533" s="180" t="s">
        <v>778</v>
      </c>
      <c r="C533" s="180">
        <v>2023</v>
      </c>
      <c r="D533" s="180" t="s">
        <v>105</v>
      </c>
      <c r="E533" s="180">
        <v>108.52626123</v>
      </c>
    </row>
    <row r="534" spans="1:5" hidden="1">
      <c r="A534" s="180" t="s">
        <v>746</v>
      </c>
      <c r="B534" s="180" t="s">
        <v>778</v>
      </c>
      <c r="C534" s="180">
        <v>2023</v>
      </c>
      <c r="D534" s="180" t="s">
        <v>106</v>
      </c>
      <c r="E534" s="180">
        <v>120.494245487</v>
      </c>
    </row>
    <row r="535" spans="1:5" hidden="1">
      <c r="A535" s="180" t="s">
        <v>746</v>
      </c>
      <c r="B535" s="180" t="s">
        <v>778</v>
      </c>
      <c r="C535" s="180">
        <v>2023</v>
      </c>
      <c r="D535" s="180" t="s">
        <v>107</v>
      </c>
      <c r="E535" s="180">
        <v>109.144828413</v>
      </c>
    </row>
    <row r="536" spans="1:5" hidden="1">
      <c r="A536" s="180" t="s">
        <v>746</v>
      </c>
      <c r="B536" s="180" t="s">
        <v>778</v>
      </c>
      <c r="C536" s="180">
        <v>2023</v>
      </c>
      <c r="D536" s="180" t="s">
        <v>108</v>
      </c>
      <c r="E536" s="180">
        <v>116.67326554100001</v>
      </c>
    </row>
    <row r="537" spans="1:5" hidden="1">
      <c r="A537" s="180" t="s">
        <v>746</v>
      </c>
      <c r="B537" s="180" t="s">
        <v>778</v>
      </c>
      <c r="C537" s="180">
        <v>2023</v>
      </c>
      <c r="D537" s="180" t="s">
        <v>109</v>
      </c>
      <c r="E537" s="180">
        <v>107.731254357</v>
      </c>
    </row>
    <row r="538" spans="1:5" hidden="1">
      <c r="A538" s="180" t="s">
        <v>746</v>
      </c>
      <c r="B538" s="180" t="s">
        <v>778</v>
      </c>
      <c r="C538" s="180">
        <v>2023</v>
      </c>
      <c r="D538" s="180" t="s">
        <v>110</v>
      </c>
      <c r="E538" s="180">
        <v>101.53363443800001</v>
      </c>
    </row>
    <row r="539" spans="1:5" hidden="1">
      <c r="A539" s="180" t="s">
        <v>746</v>
      </c>
      <c r="B539" s="180" t="s">
        <v>778</v>
      </c>
      <c r="C539" s="180">
        <v>2023</v>
      </c>
      <c r="D539" s="180" t="s">
        <v>111</v>
      </c>
      <c r="E539" s="180">
        <v>110.997480774</v>
      </c>
    </row>
    <row r="540" spans="1:5" hidden="1">
      <c r="A540" s="180" t="s">
        <v>746</v>
      </c>
      <c r="B540" s="180" t="s">
        <v>779</v>
      </c>
      <c r="C540" s="180">
        <v>2022</v>
      </c>
      <c r="D540" s="180" t="s">
        <v>100</v>
      </c>
      <c r="E540" s="180">
        <v>96.839617270999995</v>
      </c>
    </row>
    <row r="541" spans="1:5" hidden="1">
      <c r="A541" s="180" t="s">
        <v>746</v>
      </c>
      <c r="B541" s="180" t="s">
        <v>779</v>
      </c>
      <c r="C541" s="180">
        <v>2022</v>
      </c>
      <c r="D541" s="180" t="s">
        <v>101</v>
      </c>
      <c r="E541" s="180">
        <v>100.018806172</v>
      </c>
    </row>
    <row r="542" spans="1:5" hidden="1">
      <c r="A542" s="180" t="s">
        <v>746</v>
      </c>
      <c r="B542" s="180" t="s">
        <v>779</v>
      </c>
      <c r="C542" s="180">
        <v>2023</v>
      </c>
      <c r="D542" s="180" t="s">
        <v>102</v>
      </c>
      <c r="E542" s="180">
        <v>97.684334426000007</v>
      </c>
    </row>
    <row r="543" spans="1:5" hidden="1">
      <c r="A543" s="180" t="s">
        <v>746</v>
      </c>
      <c r="B543" s="180" t="s">
        <v>779</v>
      </c>
      <c r="C543" s="180">
        <v>2023</v>
      </c>
      <c r="D543" s="180" t="s">
        <v>103</v>
      </c>
      <c r="E543" s="180">
        <v>96.793602812000003</v>
      </c>
    </row>
    <row r="544" spans="1:5" hidden="1">
      <c r="A544" s="180" t="s">
        <v>746</v>
      </c>
      <c r="B544" s="180" t="s">
        <v>779</v>
      </c>
      <c r="C544" s="180">
        <v>2023</v>
      </c>
      <c r="D544" s="180" t="s">
        <v>104</v>
      </c>
      <c r="E544" s="180">
        <v>96.933325404000001</v>
      </c>
    </row>
    <row r="545" spans="1:5" hidden="1">
      <c r="A545" s="180" t="s">
        <v>746</v>
      </c>
      <c r="B545" s="180" t="s">
        <v>779</v>
      </c>
      <c r="C545" s="180">
        <v>2023</v>
      </c>
      <c r="D545" s="180" t="s">
        <v>105</v>
      </c>
      <c r="E545" s="180">
        <v>94.921742025</v>
      </c>
    </row>
    <row r="546" spans="1:5" hidden="1">
      <c r="A546" s="180" t="s">
        <v>746</v>
      </c>
      <c r="B546" s="180" t="s">
        <v>779</v>
      </c>
      <c r="C546" s="180">
        <v>2023</v>
      </c>
      <c r="D546" s="180" t="s">
        <v>106</v>
      </c>
      <c r="E546" s="180">
        <v>100.263488897</v>
      </c>
    </row>
    <row r="547" spans="1:5" hidden="1">
      <c r="A547" s="180" t="s">
        <v>746</v>
      </c>
      <c r="B547" s="180" t="s">
        <v>779</v>
      </c>
      <c r="C547" s="180">
        <v>2023</v>
      </c>
      <c r="D547" s="180" t="s">
        <v>107</v>
      </c>
      <c r="E547" s="180">
        <v>95.437360820999999</v>
      </c>
    </row>
    <row r="548" spans="1:5" hidden="1">
      <c r="A548" s="180" t="s">
        <v>746</v>
      </c>
      <c r="B548" s="180" t="s">
        <v>779</v>
      </c>
      <c r="C548" s="180">
        <v>2023</v>
      </c>
      <c r="D548" s="180" t="s">
        <v>108</v>
      </c>
      <c r="E548" s="180">
        <v>97.786649065000006</v>
      </c>
    </row>
    <row r="549" spans="1:5" hidden="1">
      <c r="A549" s="180" t="s">
        <v>746</v>
      </c>
      <c r="B549" s="180" t="s">
        <v>779</v>
      </c>
      <c r="C549" s="180">
        <v>2023</v>
      </c>
      <c r="D549" s="180" t="s">
        <v>109</v>
      </c>
      <c r="E549" s="180">
        <v>98.314871588000003</v>
      </c>
    </row>
    <row r="550" spans="1:5" hidden="1">
      <c r="A550" s="180" t="s">
        <v>746</v>
      </c>
      <c r="B550" s="180" t="s">
        <v>779</v>
      </c>
      <c r="C550" s="180">
        <v>2023</v>
      </c>
      <c r="D550" s="180" t="s">
        <v>110</v>
      </c>
      <c r="E550" s="180">
        <v>90.126989120999994</v>
      </c>
    </row>
    <row r="551" spans="1:5" hidden="1">
      <c r="A551" s="180" t="s">
        <v>746</v>
      </c>
      <c r="B551" s="180" t="s">
        <v>779</v>
      </c>
      <c r="C551" s="180">
        <v>2023</v>
      </c>
      <c r="D551" s="180" t="s">
        <v>111</v>
      </c>
      <c r="E551" s="180">
        <v>92.907806652999994</v>
      </c>
    </row>
    <row r="552" spans="1:5" hidden="1">
      <c r="A552" s="180" t="s">
        <v>746</v>
      </c>
      <c r="B552" s="180" t="s">
        <v>780</v>
      </c>
      <c r="C552" s="180">
        <v>2022</v>
      </c>
      <c r="D552" s="180" t="s">
        <v>100</v>
      </c>
      <c r="E552" s="180">
        <v>73.749683802999996</v>
      </c>
    </row>
    <row r="553" spans="1:5" hidden="1">
      <c r="A553" s="180" t="s">
        <v>746</v>
      </c>
      <c r="B553" s="180" t="s">
        <v>780</v>
      </c>
      <c r="C553" s="180">
        <v>2022</v>
      </c>
      <c r="D553" s="180" t="s">
        <v>101</v>
      </c>
      <c r="E553" s="180">
        <v>85.620912898</v>
      </c>
    </row>
    <row r="554" spans="1:5" hidden="1">
      <c r="A554" s="180" t="s">
        <v>746</v>
      </c>
      <c r="B554" s="180" t="s">
        <v>780</v>
      </c>
      <c r="C554" s="180">
        <v>2023</v>
      </c>
      <c r="D554" s="180" t="s">
        <v>102</v>
      </c>
      <c r="E554" s="180">
        <v>91.777777778000001</v>
      </c>
    </row>
    <row r="555" spans="1:5" hidden="1">
      <c r="A555" s="180" t="s">
        <v>746</v>
      </c>
      <c r="B555" s="180" t="s">
        <v>780</v>
      </c>
      <c r="C555" s="180">
        <v>2023</v>
      </c>
      <c r="D555" s="180" t="s">
        <v>103</v>
      </c>
      <c r="E555" s="180">
        <v>79.989844263999998</v>
      </c>
    </row>
    <row r="556" spans="1:5" hidden="1">
      <c r="A556" s="180" t="s">
        <v>746</v>
      </c>
      <c r="B556" s="180" t="s">
        <v>780</v>
      </c>
      <c r="C556" s="180">
        <v>2023</v>
      </c>
      <c r="D556" s="180" t="s">
        <v>104</v>
      </c>
      <c r="E556" s="180">
        <v>86.031242925000001</v>
      </c>
    </row>
    <row r="557" spans="1:5" hidden="1">
      <c r="A557" s="180" t="s">
        <v>746</v>
      </c>
      <c r="B557" s="180" t="s">
        <v>780</v>
      </c>
      <c r="C557" s="180">
        <v>2023</v>
      </c>
      <c r="D557" s="180" t="s">
        <v>105</v>
      </c>
      <c r="E557" s="180">
        <v>90.610249494000001</v>
      </c>
    </row>
    <row r="558" spans="1:5" hidden="1">
      <c r="A558" s="180" t="s">
        <v>746</v>
      </c>
      <c r="B558" s="180" t="s">
        <v>780</v>
      </c>
      <c r="C558" s="180">
        <v>2023</v>
      </c>
      <c r="D558" s="180" t="s">
        <v>108</v>
      </c>
      <c r="E558" s="180">
        <v>89.040011505999999</v>
      </c>
    </row>
    <row r="559" spans="1:5" hidden="1">
      <c r="A559" s="180" t="s">
        <v>746</v>
      </c>
      <c r="B559" s="180" t="s">
        <v>780</v>
      </c>
      <c r="C559" s="180">
        <v>2023</v>
      </c>
      <c r="D559" s="180" t="s">
        <v>109</v>
      </c>
      <c r="E559" s="180">
        <v>92.031500172999998</v>
      </c>
    </row>
    <row r="560" spans="1:5" hidden="1">
      <c r="A560" s="180" t="s">
        <v>746</v>
      </c>
      <c r="B560" s="180" t="s">
        <v>781</v>
      </c>
      <c r="C560" s="180">
        <v>2022</v>
      </c>
      <c r="D560" s="180" t="s">
        <v>100</v>
      </c>
      <c r="E560" s="180">
        <v>73.051907474999993</v>
      </c>
    </row>
    <row r="561" spans="1:5" hidden="1">
      <c r="A561" s="180" t="s">
        <v>746</v>
      </c>
      <c r="B561" s="180" t="s">
        <v>781</v>
      </c>
      <c r="C561" s="180">
        <v>2022</v>
      </c>
      <c r="D561" s="180" t="s">
        <v>101</v>
      </c>
      <c r="E561" s="180">
        <v>82.891520729999996</v>
      </c>
    </row>
    <row r="562" spans="1:5" hidden="1">
      <c r="A562" s="180" t="s">
        <v>746</v>
      </c>
      <c r="B562" s="180" t="s">
        <v>781</v>
      </c>
      <c r="C562" s="180">
        <v>2023</v>
      </c>
      <c r="D562" s="180" t="s">
        <v>102</v>
      </c>
      <c r="E562" s="180">
        <v>79.074418386999994</v>
      </c>
    </row>
    <row r="563" spans="1:5" hidden="1">
      <c r="A563" s="180" t="s">
        <v>746</v>
      </c>
      <c r="B563" s="180" t="s">
        <v>781</v>
      </c>
      <c r="C563" s="180">
        <v>2023</v>
      </c>
      <c r="D563" s="180" t="s">
        <v>103</v>
      </c>
      <c r="E563" s="180">
        <v>75.172385000000006</v>
      </c>
    </row>
    <row r="564" spans="1:5" hidden="1">
      <c r="A564" s="180" t="s">
        <v>746</v>
      </c>
      <c r="B564" s="180" t="s">
        <v>781</v>
      </c>
      <c r="C564" s="180">
        <v>2023</v>
      </c>
      <c r="D564" s="180" t="s">
        <v>104</v>
      </c>
      <c r="E564" s="180">
        <v>81.445201589999996</v>
      </c>
    </row>
    <row r="565" spans="1:5" hidden="1">
      <c r="A565" s="180" t="s">
        <v>746</v>
      </c>
      <c r="B565" s="180" t="s">
        <v>781</v>
      </c>
      <c r="C565" s="180">
        <v>2023</v>
      </c>
      <c r="D565" s="180" t="s">
        <v>105</v>
      </c>
      <c r="E565" s="180">
        <v>67.268772596999995</v>
      </c>
    </row>
    <row r="566" spans="1:5" hidden="1">
      <c r="A566" s="180" t="s">
        <v>746</v>
      </c>
      <c r="B566" s="180" t="s">
        <v>781</v>
      </c>
      <c r="C566" s="180">
        <v>2023</v>
      </c>
      <c r="D566" s="180" t="s">
        <v>106</v>
      </c>
      <c r="E566" s="180">
        <v>65.606361828999994</v>
      </c>
    </row>
    <row r="567" spans="1:5" hidden="1">
      <c r="A567" s="180" t="s">
        <v>746</v>
      </c>
      <c r="B567" s="180" t="s">
        <v>781</v>
      </c>
      <c r="C567" s="180">
        <v>2023</v>
      </c>
      <c r="D567" s="180" t="s">
        <v>107</v>
      </c>
      <c r="E567" s="180">
        <v>75.482387328000002</v>
      </c>
    </row>
    <row r="568" spans="1:5" hidden="1">
      <c r="A568" s="180" t="s">
        <v>746</v>
      </c>
      <c r="B568" s="180" t="s">
        <v>781</v>
      </c>
      <c r="C568" s="180">
        <v>2023</v>
      </c>
      <c r="D568" s="180" t="s">
        <v>108</v>
      </c>
      <c r="E568" s="180">
        <v>82.416802802999996</v>
      </c>
    </row>
    <row r="569" spans="1:5" hidden="1">
      <c r="A569" s="180" t="s">
        <v>746</v>
      </c>
      <c r="B569" s="180" t="s">
        <v>781</v>
      </c>
      <c r="C569" s="180">
        <v>2023</v>
      </c>
      <c r="D569" s="180" t="s">
        <v>109</v>
      </c>
      <c r="E569" s="180">
        <v>95.376143827999996</v>
      </c>
    </row>
    <row r="570" spans="1:5" hidden="1">
      <c r="A570" s="180" t="s">
        <v>746</v>
      </c>
      <c r="B570" s="180" t="s">
        <v>781</v>
      </c>
      <c r="C570" s="180">
        <v>2023</v>
      </c>
      <c r="D570" s="180" t="s">
        <v>110</v>
      </c>
      <c r="E570" s="180">
        <v>71.590053221000005</v>
      </c>
    </row>
    <row r="571" spans="1:5" hidden="1">
      <c r="A571" s="180" t="s">
        <v>746</v>
      </c>
      <c r="B571" s="180" t="s">
        <v>781</v>
      </c>
      <c r="C571" s="180">
        <v>2023</v>
      </c>
      <c r="D571" s="180" t="s">
        <v>111</v>
      </c>
      <c r="E571" s="180">
        <v>62.608884912999997</v>
      </c>
    </row>
    <row r="572" spans="1:5" hidden="1">
      <c r="A572" s="180" t="s">
        <v>746</v>
      </c>
      <c r="B572" s="180" t="s">
        <v>782</v>
      </c>
      <c r="C572" s="180">
        <v>2022</v>
      </c>
      <c r="D572" s="180" t="s">
        <v>100</v>
      </c>
      <c r="E572" s="180">
        <v>70.002899506999995</v>
      </c>
    </row>
    <row r="573" spans="1:5" hidden="1">
      <c r="A573" s="180" t="s">
        <v>746</v>
      </c>
      <c r="B573" s="180" t="s">
        <v>782</v>
      </c>
      <c r="C573" s="180">
        <v>2022</v>
      </c>
      <c r="D573" s="180" t="s">
        <v>101</v>
      </c>
      <c r="E573" s="180">
        <v>99.552036943000004</v>
      </c>
    </row>
    <row r="574" spans="1:5" hidden="1">
      <c r="A574" s="180" t="s">
        <v>746</v>
      </c>
      <c r="B574" s="180" t="s">
        <v>782</v>
      </c>
      <c r="C574" s="180">
        <v>2023</v>
      </c>
      <c r="D574" s="180" t="s">
        <v>102</v>
      </c>
      <c r="E574" s="180">
        <v>92.251801560000004</v>
      </c>
    </row>
    <row r="575" spans="1:5" hidden="1">
      <c r="A575" s="180" t="s">
        <v>746</v>
      </c>
      <c r="B575" s="180" t="s">
        <v>782</v>
      </c>
      <c r="C575" s="180">
        <v>2023</v>
      </c>
      <c r="D575" s="180" t="s">
        <v>103</v>
      </c>
      <c r="E575" s="180">
        <v>94.020836314999997</v>
      </c>
    </row>
    <row r="576" spans="1:5" hidden="1">
      <c r="A576" s="180" t="s">
        <v>746</v>
      </c>
      <c r="B576" s="180" t="s">
        <v>782</v>
      </c>
      <c r="C576" s="180">
        <v>2023</v>
      </c>
      <c r="D576" s="180" t="s">
        <v>104</v>
      </c>
      <c r="E576" s="180">
        <v>92.229474236000001</v>
      </c>
    </row>
    <row r="577" spans="1:5" hidden="1">
      <c r="A577" s="180" t="s">
        <v>746</v>
      </c>
      <c r="B577" s="180" t="s">
        <v>782</v>
      </c>
      <c r="C577" s="180">
        <v>2023</v>
      </c>
      <c r="D577" s="180" t="s">
        <v>105</v>
      </c>
      <c r="E577" s="180">
        <v>102.660413842</v>
      </c>
    </row>
    <row r="578" spans="1:5" hidden="1">
      <c r="A578" s="180" t="s">
        <v>746</v>
      </c>
      <c r="B578" s="180" t="s">
        <v>782</v>
      </c>
      <c r="C578" s="180">
        <v>2023</v>
      </c>
      <c r="D578" s="180" t="s">
        <v>106</v>
      </c>
      <c r="E578" s="180">
        <v>99.783395835999997</v>
      </c>
    </row>
    <row r="579" spans="1:5" hidden="1">
      <c r="A579" s="180" t="s">
        <v>746</v>
      </c>
      <c r="B579" s="180" t="s">
        <v>782</v>
      </c>
      <c r="C579" s="180">
        <v>2023</v>
      </c>
      <c r="D579" s="180" t="s">
        <v>107</v>
      </c>
      <c r="E579" s="180">
        <v>103.589083419</v>
      </c>
    </row>
    <row r="580" spans="1:5" hidden="1">
      <c r="A580" s="180" t="s">
        <v>746</v>
      </c>
      <c r="B580" s="180" t="s">
        <v>782</v>
      </c>
      <c r="C580" s="180">
        <v>2023</v>
      </c>
      <c r="D580" s="180" t="s">
        <v>108</v>
      </c>
      <c r="E580" s="180">
        <v>96.125475410999996</v>
      </c>
    </row>
    <row r="581" spans="1:5" hidden="1">
      <c r="A581" s="180" t="s">
        <v>746</v>
      </c>
      <c r="B581" s="180" t="s">
        <v>782</v>
      </c>
      <c r="C581" s="180">
        <v>2023</v>
      </c>
      <c r="D581" s="180" t="s">
        <v>109</v>
      </c>
      <c r="E581" s="180">
        <v>97.168961452000005</v>
      </c>
    </row>
    <row r="582" spans="1:5" hidden="1">
      <c r="A582" s="180" t="s">
        <v>746</v>
      </c>
      <c r="B582" s="180" t="s">
        <v>782</v>
      </c>
      <c r="C582" s="180">
        <v>2023</v>
      </c>
      <c r="D582" s="180" t="s">
        <v>110</v>
      </c>
      <c r="E582" s="180">
        <v>88.927089636999995</v>
      </c>
    </row>
    <row r="583" spans="1:5" hidden="1">
      <c r="A583" s="180" t="s">
        <v>746</v>
      </c>
      <c r="B583" s="180" t="s">
        <v>782</v>
      </c>
      <c r="C583" s="180">
        <v>2023</v>
      </c>
      <c r="D583" s="180" t="s">
        <v>111</v>
      </c>
      <c r="E583" s="180">
        <v>83.700035264999997</v>
      </c>
    </row>
    <row r="584" spans="1:5" hidden="1">
      <c r="A584" s="180" t="s">
        <v>746</v>
      </c>
      <c r="B584" s="180" t="s">
        <v>783</v>
      </c>
      <c r="C584" s="180">
        <v>2022</v>
      </c>
      <c r="D584" s="180" t="s">
        <v>100</v>
      </c>
      <c r="E584" s="180">
        <v>84.654394338000003</v>
      </c>
    </row>
    <row r="585" spans="1:5" hidden="1">
      <c r="A585" s="180" t="s">
        <v>746</v>
      </c>
      <c r="B585" s="180" t="s">
        <v>783</v>
      </c>
      <c r="C585" s="180">
        <v>2023</v>
      </c>
      <c r="D585" s="180" t="s">
        <v>102</v>
      </c>
      <c r="E585" s="180">
        <v>73.668936264999999</v>
      </c>
    </row>
    <row r="586" spans="1:5" hidden="1">
      <c r="A586" s="180" t="s">
        <v>746</v>
      </c>
      <c r="B586" s="180" t="s">
        <v>783</v>
      </c>
      <c r="C586" s="180">
        <v>2023</v>
      </c>
      <c r="D586" s="180" t="s">
        <v>103</v>
      </c>
      <c r="E586" s="180">
        <v>101.78605782699999</v>
      </c>
    </row>
    <row r="587" spans="1:5" hidden="1">
      <c r="A587" s="180" t="s">
        <v>746</v>
      </c>
      <c r="B587" s="180" t="s">
        <v>783</v>
      </c>
      <c r="C587" s="180">
        <v>2023</v>
      </c>
      <c r="D587" s="180" t="s">
        <v>104</v>
      </c>
      <c r="E587" s="180">
        <v>90.654691997</v>
      </c>
    </row>
    <row r="588" spans="1:5" hidden="1">
      <c r="A588" s="180" t="s">
        <v>746</v>
      </c>
      <c r="B588" s="180" t="s">
        <v>783</v>
      </c>
      <c r="C588" s="180">
        <v>2023</v>
      </c>
      <c r="D588" s="180" t="s">
        <v>105</v>
      </c>
      <c r="E588" s="180">
        <v>85.369432109000002</v>
      </c>
    </row>
    <row r="589" spans="1:5" hidden="1">
      <c r="A589" s="180" t="s">
        <v>746</v>
      </c>
      <c r="B589" s="180" t="s">
        <v>783</v>
      </c>
      <c r="C589" s="180">
        <v>2023</v>
      </c>
      <c r="D589" s="180" t="s">
        <v>107</v>
      </c>
      <c r="E589" s="180">
        <v>84.696936266999998</v>
      </c>
    </row>
    <row r="590" spans="1:5" hidden="1">
      <c r="A590" s="180" t="s">
        <v>746</v>
      </c>
      <c r="B590" s="180" t="s">
        <v>783</v>
      </c>
      <c r="C590" s="180">
        <v>2023</v>
      </c>
      <c r="D590" s="180" t="s">
        <v>108</v>
      </c>
      <c r="E590" s="180">
        <v>95.612144955999995</v>
      </c>
    </row>
    <row r="591" spans="1:5" hidden="1">
      <c r="A591" s="180" t="s">
        <v>746</v>
      </c>
      <c r="B591" s="180" t="s">
        <v>783</v>
      </c>
      <c r="C591" s="180">
        <v>2023</v>
      </c>
      <c r="D591" s="180" t="s">
        <v>109</v>
      </c>
      <c r="E591" s="180">
        <v>83.082414990000004</v>
      </c>
    </row>
    <row r="592" spans="1:5" hidden="1">
      <c r="A592" s="180" t="s">
        <v>746</v>
      </c>
      <c r="B592" s="180" t="s">
        <v>783</v>
      </c>
      <c r="C592" s="180">
        <v>2023</v>
      </c>
      <c r="D592" s="180" t="s">
        <v>110</v>
      </c>
      <c r="E592" s="180">
        <v>98.158177236</v>
      </c>
    </row>
    <row r="593" spans="1:5" hidden="1">
      <c r="A593" s="180" t="s">
        <v>746</v>
      </c>
      <c r="B593" s="180" t="s">
        <v>783</v>
      </c>
      <c r="C593" s="180">
        <v>2023</v>
      </c>
      <c r="D593" s="180" t="s">
        <v>111</v>
      </c>
      <c r="E593" s="180">
        <v>93.731198926999994</v>
      </c>
    </row>
    <row r="594" spans="1:5" hidden="1">
      <c r="A594" s="180" t="s">
        <v>746</v>
      </c>
      <c r="B594" s="180" t="s">
        <v>784</v>
      </c>
      <c r="C594" s="180">
        <v>2022</v>
      </c>
      <c r="D594" s="180" t="s">
        <v>100</v>
      </c>
      <c r="E594" s="180">
        <v>71.883897446000006</v>
      </c>
    </row>
    <row r="595" spans="1:5" hidden="1">
      <c r="A595" s="180" t="s">
        <v>746</v>
      </c>
      <c r="B595" s="180" t="s">
        <v>784</v>
      </c>
      <c r="C595" s="180">
        <v>2022</v>
      </c>
      <c r="D595" s="180" t="s">
        <v>101</v>
      </c>
      <c r="E595" s="180">
        <v>81.377997109000006</v>
      </c>
    </row>
    <row r="596" spans="1:5" hidden="1">
      <c r="A596" s="180" t="s">
        <v>746</v>
      </c>
      <c r="B596" s="180" t="s">
        <v>784</v>
      </c>
      <c r="C596" s="180">
        <v>2023</v>
      </c>
      <c r="D596" s="180" t="s">
        <v>102</v>
      </c>
      <c r="E596" s="180">
        <v>74.054826555999995</v>
      </c>
    </row>
    <row r="597" spans="1:5" hidden="1">
      <c r="A597" s="180" t="s">
        <v>746</v>
      </c>
      <c r="B597" s="180" t="s">
        <v>784</v>
      </c>
      <c r="C597" s="180">
        <v>2023</v>
      </c>
      <c r="D597" s="180" t="s">
        <v>103</v>
      </c>
      <c r="E597" s="180">
        <v>77.903745936999997</v>
      </c>
    </row>
    <row r="598" spans="1:5" hidden="1">
      <c r="A598" s="180" t="s">
        <v>746</v>
      </c>
      <c r="B598" s="180" t="s">
        <v>784</v>
      </c>
      <c r="C598" s="180">
        <v>2023</v>
      </c>
      <c r="D598" s="180" t="s">
        <v>104</v>
      </c>
      <c r="E598" s="180">
        <v>82.766324084999994</v>
      </c>
    </row>
    <row r="599" spans="1:5" hidden="1">
      <c r="A599" s="180" t="s">
        <v>746</v>
      </c>
      <c r="B599" s="180" t="s">
        <v>784</v>
      </c>
      <c r="C599" s="180">
        <v>2023</v>
      </c>
      <c r="D599" s="180" t="s">
        <v>105</v>
      </c>
      <c r="E599" s="180">
        <v>88.665257390999997</v>
      </c>
    </row>
    <row r="600" spans="1:5" hidden="1">
      <c r="A600" s="180" t="s">
        <v>746</v>
      </c>
      <c r="B600" s="180" t="s">
        <v>784</v>
      </c>
      <c r="C600" s="180">
        <v>2023</v>
      </c>
      <c r="D600" s="180" t="s">
        <v>106</v>
      </c>
      <c r="E600" s="180">
        <v>79.956633690000004</v>
      </c>
    </row>
    <row r="601" spans="1:5" hidden="1">
      <c r="A601" s="180" t="s">
        <v>746</v>
      </c>
      <c r="B601" s="180" t="s">
        <v>784</v>
      </c>
      <c r="C601" s="180">
        <v>2023</v>
      </c>
      <c r="D601" s="180" t="s">
        <v>107</v>
      </c>
      <c r="E601" s="180">
        <v>86.044286674999995</v>
      </c>
    </row>
    <row r="602" spans="1:5" hidden="1">
      <c r="A602" s="180" t="s">
        <v>746</v>
      </c>
      <c r="B602" s="180" t="s">
        <v>784</v>
      </c>
      <c r="C602" s="180">
        <v>2023</v>
      </c>
      <c r="D602" s="180" t="s">
        <v>108</v>
      </c>
      <c r="E602" s="180">
        <v>81.054323581999995</v>
      </c>
    </row>
    <row r="603" spans="1:5" hidden="1">
      <c r="A603" s="180" t="s">
        <v>746</v>
      </c>
      <c r="B603" s="180" t="s">
        <v>784</v>
      </c>
      <c r="C603" s="180">
        <v>2023</v>
      </c>
      <c r="D603" s="180" t="s">
        <v>109</v>
      </c>
      <c r="E603" s="180">
        <v>81.749680663000007</v>
      </c>
    </row>
    <row r="604" spans="1:5" hidden="1">
      <c r="A604" s="180" t="s">
        <v>746</v>
      </c>
      <c r="B604" s="180" t="s">
        <v>784</v>
      </c>
      <c r="C604" s="180">
        <v>2023</v>
      </c>
      <c r="D604" s="180" t="s">
        <v>110</v>
      </c>
      <c r="E604" s="180">
        <v>75.782978698999997</v>
      </c>
    </row>
    <row r="605" spans="1:5" hidden="1">
      <c r="A605" s="180" t="s">
        <v>730</v>
      </c>
      <c r="B605" s="180" t="s">
        <v>785</v>
      </c>
      <c r="C605" s="180">
        <v>2022</v>
      </c>
      <c r="D605" s="180" t="s">
        <v>100</v>
      </c>
      <c r="E605" s="180">
        <v>81.885856145000005</v>
      </c>
    </row>
    <row r="606" spans="1:5" hidden="1">
      <c r="A606" s="180" t="s">
        <v>730</v>
      </c>
      <c r="B606" s="180" t="s">
        <v>785</v>
      </c>
      <c r="C606" s="180">
        <v>2022</v>
      </c>
      <c r="D606" s="180" t="s">
        <v>101</v>
      </c>
      <c r="E606" s="180">
        <v>70.775755403000005</v>
      </c>
    </row>
    <row r="607" spans="1:5" hidden="1">
      <c r="A607" s="180" t="s">
        <v>730</v>
      </c>
      <c r="B607" s="180" t="s">
        <v>785</v>
      </c>
      <c r="C607" s="180">
        <v>2023</v>
      </c>
      <c r="D607" s="180" t="s">
        <v>102</v>
      </c>
      <c r="E607" s="180">
        <v>61.53228773</v>
      </c>
    </row>
    <row r="608" spans="1:5" hidden="1">
      <c r="A608" s="180" t="s">
        <v>730</v>
      </c>
      <c r="B608" s="180" t="s">
        <v>785</v>
      </c>
      <c r="C608" s="180">
        <v>2023</v>
      </c>
      <c r="D608" s="180" t="s">
        <v>103</v>
      </c>
      <c r="E608" s="180">
        <v>83.910824938999994</v>
      </c>
    </row>
    <row r="609" spans="1:5" hidden="1">
      <c r="A609" s="180" t="s">
        <v>730</v>
      </c>
      <c r="B609" s="180" t="s">
        <v>785</v>
      </c>
      <c r="C609" s="180">
        <v>2023</v>
      </c>
      <c r="D609" s="180" t="s">
        <v>104</v>
      </c>
      <c r="E609" s="180">
        <v>68.010487796999996</v>
      </c>
    </row>
    <row r="610" spans="1:5" hidden="1">
      <c r="A610" s="180" t="s">
        <v>730</v>
      </c>
      <c r="B610" s="180" t="s">
        <v>785</v>
      </c>
      <c r="C610" s="180">
        <v>2023</v>
      </c>
      <c r="D610" s="180" t="s">
        <v>105</v>
      </c>
      <c r="E610" s="180">
        <v>66.823584795000002</v>
      </c>
    </row>
    <row r="611" spans="1:5" hidden="1">
      <c r="A611" s="180" t="s">
        <v>730</v>
      </c>
      <c r="B611" s="180" t="s">
        <v>785</v>
      </c>
      <c r="C611" s="180">
        <v>2023</v>
      </c>
      <c r="D611" s="180" t="s">
        <v>106</v>
      </c>
      <c r="E611" s="180">
        <v>69.259586964999997</v>
      </c>
    </row>
    <row r="612" spans="1:5" hidden="1">
      <c r="A612" s="180" t="s">
        <v>730</v>
      </c>
      <c r="B612" s="180" t="s">
        <v>785</v>
      </c>
      <c r="C612" s="180">
        <v>2023</v>
      </c>
      <c r="D612" s="180" t="s">
        <v>107</v>
      </c>
      <c r="E612" s="180">
        <v>68.607996201999995</v>
      </c>
    </row>
    <row r="613" spans="1:5" hidden="1">
      <c r="A613" s="180" t="s">
        <v>730</v>
      </c>
      <c r="B613" s="180" t="s">
        <v>785</v>
      </c>
      <c r="C613" s="180">
        <v>2023</v>
      </c>
      <c r="D613" s="180" t="s">
        <v>108</v>
      </c>
      <c r="E613" s="180">
        <v>64.783347074000005</v>
      </c>
    </row>
    <row r="614" spans="1:5" hidden="1">
      <c r="A614" s="180" t="s">
        <v>730</v>
      </c>
      <c r="B614" s="180" t="s">
        <v>785</v>
      </c>
      <c r="C614" s="180">
        <v>2023</v>
      </c>
      <c r="D614" s="180" t="s">
        <v>109</v>
      </c>
      <c r="E614" s="180">
        <v>63.800749932999999</v>
      </c>
    </row>
    <row r="615" spans="1:5" hidden="1">
      <c r="A615" s="180" t="s">
        <v>730</v>
      </c>
      <c r="B615" s="180" t="s">
        <v>785</v>
      </c>
      <c r="C615" s="180">
        <v>2023</v>
      </c>
      <c r="D615" s="180" t="s">
        <v>110</v>
      </c>
      <c r="E615" s="180">
        <v>61.217501607000003</v>
      </c>
    </row>
    <row r="616" spans="1:5" hidden="1">
      <c r="A616" s="180" t="s">
        <v>730</v>
      </c>
      <c r="B616" s="180" t="s">
        <v>785</v>
      </c>
      <c r="C616" s="180">
        <v>2023</v>
      </c>
      <c r="D616" s="180" t="s">
        <v>111</v>
      </c>
      <c r="E616" s="180">
        <v>69.344079273999995</v>
      </c>
    </row>
    <row r="617" spans="1:5" hidden="1">
      <c r="A617" s="180" t="s">
        <v>730</v>
      </c>
      <c r="B617" s="180" t="s">
        <v>786</v>
      </c>
      <c r="C617" s="180">
        <v>2022</v>
      </c>
      <c r="D617" s="180" t="s">
        <v>101</v>
      </c>
      <c r="E617" s="180">
        <v>58.372984877</v>
      </c>
    </row>
    <row r="618" spans="1:5" hidden="1">
      <c r="A618" s="180" t="s">
        <v>730</v>
      </c>
      <c r="B618" s="180" t="s">
        <v>786</v>
      </c>
      <c r="C618" s="180">
        <v>2023</v>
      </c>
      <c r="D618" s="180" t="s">
        <v>105</v>
      </c>
      <c r="E618" s="180">
        <v>71.436854922999999</v>
      </c>
    </row>
    <row r="619" spans="1:5" hidden="1">
      <c r="A619" s="180" t="s">
        <v>730</v>
      </c>
      <c r="B619" s="180" t="s">
        <v>786</v>
      </c>
      <c r="C619" s="180">
        <v>2023</v>
      </c>
      <c r="D619" s="180" t="s">
        <v>111</v>
      </c>
      <c r="E619" s="180">
        <v>63.666934781999998</v>
      </c>
    </row>
    <row r="620" spans="1:5" hidden="1">
      <c r="A620" s="180" t="s">
        <v>730</v>
      </c>
      <c r="B620" s="180" t="s">
        <v>787</v>
      </c>
      <c r="C620" s="180">
        <v>2022</v>
      </c>
      <c r="D620" s="180" t="s">
        <v>100</v>
      </c>
      <c r="E620" s="180">
        <v>72.399927341999998</v>
      </c>
    </row>
    <row r="621" spans="1:5" hidden="1">
      <c r="A621" s="180" t="s">
        <v>730</v>
      </c>
      <c r="B621" s="180" t="s">
        <v>787</v>
      </c>
      <c r="C621" s="180">
        <v>2022</v>
      </c>
      <c r="D621" s="180" t="s">
        <v>101</v>
      </c>
      <c r="E621" s="180">
        <v>68.214132839000001</v>
      </c>
    </row>
    <row r="622" spans="1:5" hidden="1">
      <c r="A622" s="180" t="s">
        <v>730</v>
      </c>
      <c r="B622" s="180" t="s">
        <v>787</v>
      </c>
      <c r="C622" s="180">
        <v>2023</v>
      </c>
      <c r="D622" s="180" t="s">
        <v>102</v>
      </c>
      <c r="E622" s="180">
        <v>67.785503191000004</v>
      </c>
    </row>
    <row r="623" spans="1:5" hidden="1">
      <c r="A623" s="180" t="s">
        <v>730</v>
      </c>
      <c r="B623" s="180" t="s">
        <v>787</v>
      </c>
      <c r="C623" s="180">
        <v>2023</v>
      </c>
      <c r="D623" s="180" t="s">
        <v>103</v>
      </c>
      <c r="E623" s="180">
        <v>73.397847236999993</v>
      </c>
    </row>
    <row r="624" spans="1:5" hidden="1">
      <c r="A624" s="180" t="s">
        <v>730</v>
      </c>
      <c r="B624" s="180" t="s">
        <v>787</v>
      </c>
      <c r="C624" s="180">
        <v>2023</v>
      </c>
      <c r="D624" s="180" t="s">
        <v>104</v>
      </c>
      <c r="E624" s="180">
        <v>70.284233786000001</v>
      </c>
    </row>
    <row r="625" spans="1:5" hidden="1">
      <c r="A625" s="180" t="s">
        <v>730</v>
      </c>
      <c r="B625" s="180" t="s">
        <v>787</v>
      </c>
      <c r="C625" s="180">
        <v>2023</v>
      </c>
      <c r="D625" s="180" t="s">
        <v>105</v>
      </c>
      <c r="E625" s="180">
        <v>71.197691653000007</v>
      </c>
    </row>
    <row r="626" spans="1:5" hidden="1">
      <c r="A626" s="180" t="s">
        <v>730</v>
      </c>
      <c r="B626" s="180" t="s">
        <v>787</v>
      </c>
      <c r="C626" s="180">
        <v>2023</v>
      </c>
      <c r="D626" s="180" t="s">
        <v>106</v>
      </c>
      <c r="E626" s="180">
        <v>71.092575170999993</v>
      </c>
    </row>
    <row r="627" spans="1:5" hidden="1">
      <c r="A627" s="180" t="s">
        <v>730</v>
      </c>
      <c r="B627" s="180" t="s">
        <v>787</v>
      </c>
      <c r="C627" s="180">
        <v>2023</v>
      </c>
      <c r="D627" s="180" t="s">
        <v>107</v>
      </c>
      <c r="E627" s="180">
        <v>67.784338046000002</v>
      </c>
    </row>
    <row r="628" spans="1:5" hidden="1">
      <c r="A628" s="180" t="s">
        <v>730</v>
      </c>
      <c r="B628" s="180" t="s">
        <v>787</v>
      </c>
      <c r="C628" s="180">
        <v>2023</v>
      </c>
      <c r="D628" s="180" t="s">
        <v>108</v>
      </c>
      <c r="E628" s="180">
        <v>69.881455449000001</v>
      </c>
    </row>
    <row r="629" spans="1:5" hidden="1">
      <c r="A629" s="180" t="s">
        <v>730</v>
      </c>
      <c r="B629" s="180" t="s">
        <v>787</v>
      </c>
      <c r="C629" s="180">
        <v>2023</v>
      </c>
      <c r="D629" s="180" t="s">
        <v>109</v>
      </c>
      <c r="E629" s="180">
        <v>69.940099334999999</v>
      </c>
    </row>
    <row r="630" spans="1:5" hidden="1">
      <c r="A630" s="180" t="s">
        <v>730</v>
      </c>
      <c r="B630" s="180" t="s">
        <v>787</v>
      </c>
      <c r="C630" s="180">
        <v>2023</v>
      </c>
      <c r="D630" s="180" t="s">
        <v>110</v>
      </c>
      <c r="E630" s="180">
        <v>69.745778883</v>
      </c>
    </row>
    <row r="631" spans="1:5" hidden="1">
      <c r="A631" s="180" t="s">
        <v>730</v>
      </c>
      <c r="B631" s="180" t="s">
        <v>787</v>
      </c>
      <c r="C631" s="180">
        <v>2023</v>
      </c>
      <c r="D631" s="180" t="s">
        <v>111</v>
      </c>
      <c r="E631" s="180">
        <v>65.438185607999998</v>
      </c>
    </row>
    <row r="632" spans="1:5" hidden="1">
      <c r="A632" s="180" t="s">
        <v>730</v>
      </c>
      <c r="B632" s="180" t="s">
        <v>788</v>
      </c>
      <c r="C632" s="180">
        <v>2022</v>
      </c>
      <c r="D632" s="180" t="s">
        <v>100</v>
      </c>
      <c r="E632" s="180">
        <v>110.203650505</v>
      </c>
    </row>
    <row r="633" spans="1:5" hidden="1">
      <c r="A633" s="180" t="s">
        <v>730</v>
      </c>
      <c r="B633" s="180" t="s">
        <v>789</v>
      </c>
      <c r="C633" s="180">
        <v>2022</v>
      </c>
      <c r="D633" s="180" t="s">
        <v>100</v>
      </c>
      <c r="E633" s="180">
        <v>57.148125376000003</v>
      </c>
    </row>
    <row r="634" spans="1:5" hidden="1">
      <c r="A634" s="180" t="s">
        <v>730</v>
      </c>
      <c r="B634" s="180" t="s">
        <v>788</v>
      </c>
      <c r="C634" s="180">
        <v>2022</v>
      </c>
      <c r="D634" s="180" t="s">
        <v>101</v>
      </c>
      <c r="E634" s="180">
        <v>77.567567568000001</v>
      </c>
    </row>
    <row r="635" spans="1:5" hidden="1">
      <c r="A635" s="180" t="s">
        <v>730</v>
      </c>
      <c r="B635" s="180" t="s">
        <v>789</v>
      </c>
      <c r="C635" s="180">
        <v>2022</v>
      </c>
      <c r="D635" s="180" t="s">
        <v>101</v>
      </c>
      <c r="E635" s="180">
        <v>133.58140350900001</v>
      </c>
    </row>
    <row r="636" spans="1:5" hidden="1">
      <c r="A636" s="180" t="s">
        <v>730</v>
      </c>
      <c r="B636" s="180" t="s">
        <v>788</v>
      </c>
      <c r="C636" s="180">
        <v>2023</v>
      </c>
      <c r="D636" s="180" t="s">
        <v>102</v>
      </c>
      <c r="E636" s="180">
        <v>65.088427277999998</v>
      </c>
    </row>
    <row r="637" spans="1:5" hidden="1">
      <c r="A637" s="180" t="s">
        <v>730</v>
      </c>
      <c r="B637" s="180" t="s">
        <v>789</v>
      </c>
      <c r="C637" s="180">
        <v>2023</v>
      </c>
      <c r="D637" s="180" t="s">
        <v>102</v>
      </c>
      <c r="E637" s="180">
        <v>64.991754776999997</v>
      </c>
    </row>
    <row r="638" spans="1:5" hidden="1">
      <c r="A638" s="180" t="s">
        <v>730</v>
      </c>
      <c r="B638" s="180" t="s">
        <v>788</v>
      </c>
      <c r="C638" s="180">
        <v>2023</v>
      </c>
      <c r="D638" s="180" t="s">
        <v>103</v>
      </c>
      <c r="E638" s="180">
        <v>68.600549497000003</v>
      </c>
    </row>
    <row r="639" spans="1:5" hidden="1">
      <c r="A639" s="180" t="s">
        <v>730</v>
      </c>
      <c r="B639" s="180" t="s">
        <v>789</v>
      </c>
      <c r="C639" s="180">
        <v>2023</v>
      </c>
      <c r="D639" s="180" t="s">
        <v>103</v>
      </c>
      <c r="E639" s="180">
        <v>83.446277933999994</v>
      </c>
    </row>
    <row r="640" spans="1:5" hidden="1">
      <c r="A640" s="180" t="s">
        <v>730</v>
      </c>
      <c r="B640" s="180" t="s">
        <v>788</v>
      </c>
      <c r="C640" s="180">
        <v>2023</v>
      </c>
      <c r="D640" s="180" t="s">
        <v>104</v>
      </c>
      <c r="E640" s="180">
        <v>70.868449243000001</v>
      </c>
    </row>
    <row r="641" spans="1:5" hidden="1">
      <c r="A641" s="180" t="s">
        <v>730</v>
      </c>
      <c r="B641" s="180" t="s">
        <v>789</v>
      </c>
      <c r="C641" s="180">
        <v>2023</v>
      </c>
      <c r="D641" s="180" t="s">
        <v>104</v>
      </c>
      <c r="E641" s="180">
        <v>91.090130826000006</v>
      </c>
    </row>
    <row r="642" spans="1:5" hidden="1">
      <c r="A642" s="180" t="s">
        <v>730</v>
      </c>
      <c r="B642" s="180" t="s">
        <v>788</v>
      </c>
      <c r="C642" s="180">
        <v>2023</v>
      </c>
      <c r="D642" s="180" t="s">
        <v>105</v>
      </c>
      <c r="E642" s="180">
        <v>67.113116902000002</v>
      </c>
    </row>
    <row r="643" spans="1:5" hidden="1">
      <c r="A643" s="180" t="s">
        <v>730</v>
      </c>
      <c r="B643" s="180" t="s">
        <v>789</v>
      </c>
      <c r="C643" s="180">
        <v>2023</v>
      </c>
      <c r="D643" s="180" t="s">
        <v>105</v>
      </c>
      <c r="E643" s="180">
        <v>93.443914887000005</v>
      </c>
    </row>
    <row r="644" spans="1:5" hidden="1">
      <c r="A644" s="180" t="s">
        <v>730</v>
      </c>
      <c r="B644" s="180" t="s">
        <v>788</v>
      </c>
      <c r="C644" s="180">
        <v>2023</v>
      </c>
      <c r="D644" s="180" t="s">
        <v>106</v>
      </c>
      <c r="E644" s="180">
        <v>61.524557684000001</v>
      </c>
    </row>
    <row r="645" spans="1:5" hidden="1">
      <c r="A645" s="180" t="s">
        <v>730</v>
      </c>
      <c r="B645" s="180" t="s">
        <v>789</v>
      </c>
      <c r="C645" s="180">
        <v>2023</v>
      </c>
      <c r="D645" s="180" t="s">
        <v>106</v>
      </c>
      <c r="E645" s="180">
        <v>65.488132641999997</v>
      </c>
    </row>
    <row r="646" spans="1:5" hidden="1">
      <c r="A646" s="180" t="s">
        <v>730</v>
      </c>
      <c r="B646" s="180" t="s">
        <v>788</v>
      </c>
      <c r="C646" s="180">
        <v>2023</v>
      </c>
      <c r="D646" s="180" t="s">
        <v>107</v>
      </c>
      <c r="E646" s="180">
        <v>66.649869551999998</v>
      </c>
    </row>
    <row r="647" spans="1:5" hidden="1">
      <c r="A647" s="180" t="s">
        <v>730</v>
      </c>
      <c r="B647" s="180" t="s">
        <v>789</v>
      </c>
      <c r="C647" s="180">
        <v>2023</v>
      </c>
      <c r="D647" s="180" t="s">
        <v>107</v>
      </c>
      <c r="E647" s="180">
        <v>101.25889182500001</v>
      </c>
    </row>
    <row r="648" spans="1:5" hidden="1">
      <c r="A648" s="180" t="s">
        <v>730</v>
      </c>
      <c r="B648" s="180" t="s">
        <v>788</v>
      </c>
      <c r="C648" s="180">
        <v>2023</v>
      </c>
      <c r="D648" s="180" t="s">
        <v>108</v>
      </c>
      <c r="E648" s="180">
        <v>67.077226494000001</v>
      </c>
    </row>
    <row r="649" spans="1:5" hidden="1">
      <c r="A649" s="180" t="s">
        <v>730</v>
      </c>
      <c r="B649" s="180" t="s">
        <v>789</v>
      </c>
      <c r="C649" s="180">
        <v>2023</v>
      </c>
      <c r="D649" s="180" t="s">
        <v>108</v>
      </c>
      <c r="E649" s="180">
        <v>66.832917706000003</v>
      </c>
    </row>
    <row r="650" spans="1:5" hidden="1">
      <c r="A650" s="180" t="s">
        <v>730</v>
      </c>
      <c r="B650" s="180" t="s">
        <v>788</v>
      </c>
      <c r="C650" s="180">
        <v>2023</v>
      </c>
      <c r="D650" s="180" t="s">
        <v>109</v>
      </c>
      <c r="E650" s="180">
        <v>64.347106769000007</v>
      </c>
    </row>
    <row r="651" spans="1:5" hidden="1">
      <c r="A651" s="180" t="s">
        <v>730</v>
      </c>
      <c r="B651" s="180" t="s">
        <v>788</v>
      </c>
      <c r="C651" s="180">
        <v>2023</v>
      </c>
      <c r="D651" s="180" t="s">
        <v>110</v>
      </c>
      <c r="E651" s="180">
        <v>59.085862638000002</v>
      </c>
    </row>
    <row r="652" spans="1:5" hidden="1">
      <c r="A652" s="180" t="s">
        <v>730</v>
      </c>
      <c r="B652" s="180" t="s">
        <v>788</v>
      </c>
      <c r="C652" s="180">
        <v>2023</v>
      </c>
      <c r="D652" s="180" t="s">
        <v>111</v>
      </c>
      <c r="E652" s="180">
        <v>61.717958025999998</v>
      </c>
    </row>
    <row r="653" spans="1:5" hidden="1">
      <c r="A653" s="180" t="s">
        <v>730</v>
      </c>
      <c r="B653" s="180" t="s">
        <v>789</v>
      </c>
      <c r="C653" s="180">
        <v>2023</v>
      </c>
      <c r="D653" s="180" t="s">
        <v>111</v>
      </c>
      <c r="E653" s="180">
        <v>60.687796437000003</v>
      </c>
    </row>
    <row r="654" spans="1:5" hidden="1">
      <c r="A654" s="180" t="s">
        <v>730</v>
      </c>
      <c r="B654" s="180" t="s">
        <v>790</v>
      </c>
      <c r="C654" s="180">
        <v>2022</v>
      </c>
      <c r="D654" s="180" t="s">
        <v>100</v>
      </c>
      <c r="E654" s="180">
        <v>82.524271248000005</v>
      </c>
    </row>
    <row r="655" spans="1:5" hidden="1">
      <c r="A655" s="180" t="s">
        <v>730</v>
      </c>
      <c r="B655" s="180" t="s">
        <v>791</v>
      </c>
      <c r="C655" s="180">
        <v>2022</v>
      </c>
      <c r="D655" s="180" t="s">
        <v>100</v>
      </c>
      <c r="E655" s="180">
        <v>66.899055919000006</v>
      </c>
    </row>
    <row r="656" spans="1:5" hidden="1">
      <c r="A656" s="180" t="s">
        <v>730</v>
      </c>
      <c r="B656" s="180" t="s">
        <v>790</v>
      </c>
      <c r="C656" s="180">
        <v>2022</v>
      </c>
      <c r="D656" s="180" t="s">
        <v>101</v>
      </c>
      <c r="E656" s="180">
        <v>70.539133800000002</v>
      </c>
    </row>
    <row r="657" spans="1:5" hidden="1">
      <c r="A657" s="180" t="s">
        <v>730</v>
      </c>
      <c r="B657" s="180" t="s">
        <v>791</v>
      </c>
      <c r="C657" s="180">
        <v>2022</v>
      </c>
      <c r="D657" s="180" t="s">
        <v>101</v>
      </c>
      <c r="E657" s="180">
        <v>72.403603287999999</v>
      </c>
    </row>
    <row r="658" spans="1:5" hidden="1">
      <c r="A658" s="180" t="s">
        <v>730</v>
      </c>
      <c r="B658" s="180" t="s">
        <v>790</v>
      </c>
      <c r="C658" s="180">
        <v>2023</v>
      </c>
      <c r="D658" s="180" t="s">
        <v>102</v>
      </c>
      <c r="E658" s="180">
        <v>86.378378377999994</v>
      </c>
    </row>
    <row r="659" spans="1:5" hidden="1">
      <c r="A659" s="180" t="s">
        <v>730</v>
      </c>
      <c r="B659" s="180" t="s">
        <v>791</v>
      </c>
      <c r="C659" s="180">
        <v>2023</v>
      </c>
      <c r="D659" s="180" t="s">
        <v>102</v>
      </c>
      <c r="E659" s="180">
        <v>79.372090602</v>
      </c>
    </row>
    <row r="660" spans="1:5" hidden="1">
      <c r="A660" s="180" t="s">
        <v>730</v>
      </c>
      <c r="B660" s="180" t="s">
        <v>790</v>
      </c>
      <c r="C660" s="180">
        <v>2023</v>
      </c>
      <c r="D660" s="180" t="s">
        <v>103</v>
      </c>
      <c r="E660" s="180">
        <v>70.135135134999999</v>
      </c>
    </row>
    <row r="661" spans="1:5" hidden="1">
      <c r="A661" s="180" t="s">
        <v>730</v>
      </c>
      <c r="B661" s="180" t="s">
        <v>791</v>
      </c>
      <c r="C661" s="180">
        <v>2023</v>
      </c>
      <c r="D661" s="180" t="s">
        <v>103</v>
      </c>
      <c r="E661" s="180">
        <v>77.429694511999998</v>
      </c>
    </row>
    <row r="662" spans="1:5" hidden="1">
      <c r="A662" s="180" t="s">
        <v>730</v>
      </c>
      <c r="B662" s="180" t="s">
        <v>790</v>
      </c>
      <c r="C662" s="180">
        <v>2023</v>
      </c>
      <c r="D662" s="180" t="s">
        <v>104</v>
      </c>
      <c r="E662" s="180">
        <v>85.690581425999994</v>
      </c>
    </row>
    <row r="663" spans="1:5" hidden="1">
      <c r="A663" s="180" t="s">
        <v>730</v>
      </c>
      <c r="B663" s="180" t="s">
        <v>791</v>
      </c>
      <c r="C663" s="180">
        <v>2023</v>
      </c>
      <c r="D663" s="180" t="s">
        <v>104</v>
      </c>
      <c r="E663" s="180">
        <v>81.023090854000003</v>
      </c>
    </row>
    <row r="664" spans="1:5" hidden="1">
      <c r="A664" s="180" t="s">
        <v>730</v>
      </c>
      <c r="B664" s="180" t="s">
        <v>790</v>
      </c>
      <c r="C664" s="180">
        <v>2023</v>
      </c>
      <c r="D664" s="180" t="s">
        <v>105</v>
      </c>
      <c r="E664" s="180">
        <v>81.606200306999995</v>
      </c>
    </row>
    <row r="665" spans="1:5" hidden="1">
      <c r="A665" s="180" t="s">
        <v>730</v>
      </c>
      <c r="B665" s="180" t="s">
        <v>791</v>
      </c>
      <c r="C665" s="180">
        <v>2023</v>
      </c>
      <c r="D665" s="180" t="s">
        <v>105</v>
      </c>
      <c r="E665" s="180">
        <v>73.656551461999996</v>
      </c>
    </row>
    <row r="666" spans="1:5" hidden="1">
      <c r="A666" s="180" t="s">
        <v>730</v>
      </c>
      <c r="B666" s="180" t="s">
        <v>790</v>
      </c>
      <c r="C666" s="180">
        <v>2023</v>
      </c>
      <c r="D666" s="180" t="s">
        <v>106</v>
      </c>
      <c r="E666" s="180">
        <v>72.641865537000001</v>
      </c>
    </row>
    <row r="667" spans="1:5" hidden="1">
      <c r="A667" s="180" t="s">
        <v>730</v>
      </c>
      <c r="B667" s="180" t="s">
        <v>791</v>
      </c>
      <c r="C667" s="180">
        <v>2023</v>
      </c>
      <c r="D667" s="180" t="s">
        <v>106</v>
      </c>
      <c r="E667" s="180">
        <v>73.371300829999996</v>
      </c>
    </row>
    <row r="668" spans="1:5" hidden="1">
      <c r="A668" s="180" t="s">
        <v>730</v>
      </c>
      <c r="B668" s="180" t="s">
        <v>790</v>
      </c>
      <c r="C668" s="180">
        <v>2023</v>
      </c>
      <c r="D668" s="180" t="s">
        <v>107</v>
      </c>
      <c r="E668" s="180">
        <v>80.899055415000007</v>
      </c>
    </row>
    <row r="669" spans="1:5" hidden="1">
      <c r="A669" s="180" t="s">
        <v>730</v>
      </c>
      <c r="B669" s="180" t="s">
        <v>791</v>
      </c>
      <c r="C669" s="180">
        <v>2023</v>
      </c>
      <c r="D669" s="180" t="s">
        <v>107</v>
      </c>
      <c r="E669" s="180">
        <v>83.514777265999996</v>
      </c>
    </row>
    <row r="670" spans="1:5" hidden="1">
      <c r="A670" s="180" t="s">
        <v>730</v>
      </c>
      <c r="B670" s="180" t="s">
        <v>790</v>
      </c>
      <c r="C670" s="180">
        <v>2023</v>
      </c>
      <c r="D670" s="180" t="s">
        <v>108</v>
      </c>
      <c r="E670" s="180">
        <v>88.570861604000001</v>
      </c>
    </row>
    <row r="671" spans="1:5" hidden="1">
      <c r="A671" s="180" t="s">
        <v>730</v>
      </c>
      <c r="B671" s="180" t="s">
        <v>791</v>
      </c>
      <c r="C671" s="180">
        <v>2023</v>
      </c>
      <c r="D671" s="180" t="s">
        <v>108</v>
      </c>
      <c r="E671" s="180">
        <v>69.240313182999998</v>
      </c>
    </row>
    <row r="672" spans="1:5" hidden="1">
      <c r="A672" s="180" t="s">
        <v>730</v>
      </c>
      <c r="B672" s="180" t="s">
        <v>790</v>
      </c>
      <c r="C672" s="180">
        <v>2023</v>
      </c>
      <c r="D672" s="180" t="s">
        <v>109</v>
      </c>
      <c r="E672" s="180">
        <v>71.443830031000005</v>
      </c>
    </row>
    <row r="673" spans="1:5" hidden="1">
      <c r="A673" s="180" t="s">
        <v>730</v>
      </c>
      <c r="B673" s="180" t="s">
        <v>791</v>
      </c>
      <c r="C673" s="180">
        <v>2023</v>
      </c>
      <c r="D673" s="180" t="s">
        <v>109</v>
      </c>
      <c r="E673" s="180">
        <v>71.431518662000002</v>
      </c>
    </row>
    <row r="674" spans="1:5" hidden="1">
      <c r="A674" s="180" t="s">
        <v>730</v>
      </c>
      <c r="B674" s="180" t="s">
        <v>790</v>
      </c>
      <c r="C674" s="180">
        <v>2023</v>
      </c>
      <c r="D674" s="180" t="s">
        <v>110</v>
      </c>
      <c r="E674" s="180">
        <v>86.343234045000003</v>
      </c>
    </row>
    <row r="675" spans="1:5" hidden="1">
      <c r="A675" s="180" t="s">
        <v>730</v>
      </c>
      <c r="B675" s="180" t="s">
        <v>791</v>
      </c>
      <c r="C675" s="180">
        <v>2023</v>
      </c>
      <c r="D675" s="180" t="s">
        <v>110</v>
      </c>
      <c r="E675" s="180">
        <v>70.881949024999997</v>
      </c>
    </row>
    <row r="676" spans="1:5" hidden="1">
      <c r="A676" s="180" t="s">
        <v>730</v>
      </c>
      <c r="B676" s="180" t="s">
        <v>790</v>
      </c>
      <c r="C676" s="180">
        <v>2023</v>
      </c>
      <c r="D676" s="180" t="s">
        <v>111</v>
      </c>
      <c r="E676" s="180">
        <v>81.053172641000003</v>
      </c>
    </row>
    <row r="677" spans="1:5" hidden="1">
      <c r="A677" s="180" t="s">
        <v>730</v>
      </c>
      <c r="B677" s="180" t="s">
        <v>791</v>
      </c>
      <c r="C677" s="180">
        <v>2023</v>
      </c>
      <c r="D677" s="180" t="s">
        <v>111</v>
      </c>
      <c r="E677" s="180">
        <v>67.45928911</v>
      </c>
    </row>
    <row r="678" spans="1:5" hidden="1">
      <c r="A678" s="180" t="s">
        <v>730</v>
      </c>
      <c r="B678" s="180" t="s">
        <v>792</v>
      </c>
      <c r="C678" s="180">
        <v>2022</v>
      </c>
      <c r="D678" s="180" t="s">
        <v>100</v>
      </c>
      <c r="E678" s="180">
        <v>84.600842224999994</v>
      </c>
    </row>
    <row r="679" spans="1:5" hidden="1">
      <c r="A679" s="180" t="s">
        <v>730</v>
      </c>
      <c r="B679" s="180" t="s">
        <v>792</v>
      </c>
      <c r="C679" s="180">
        <v>2022</v>
      </c>
      <c r="D679" s="180" t="s">
        <v>101</v>
      </c>
      <c r="E679" s="180">
        <v>68.602959136999999</v>
      </c>
    </row>
    <row r="680" spans="1:5" hidden="1">
      <c r="A680" s="180" t="s">
        <v>730</v>
      </c>
      <c r="B680" s="180" t="s">
        <v>792</v>
      </c>
      <c r="C680" s="180">
        <v>2023</v>
      </c>
      <c r="D680" s="180" t="s">
        <v>102</v>
      </c>
      <c r="E680" s="180">
        <v>73.003252619999998</v>
      </c>
    </row>
    <row r="681" spans="1:5" hidden="1">
      <c r="A681" s="180" t="s">
        <v>730</v>
      </c>
      <c r="B681" s="180" t="s">
        <v>792</v>
      </c>
      <c r="C681" s="180">
        <v>2023</v>
      </c>
      <c r="D681" s="180" t="s">
        <v>103</v>
      </c>
      <c r="E681" s="180">
        <v>65.465738744000006</v>
      </c>
    </row>
    <row r="682" spans="1:5" hidden="1">
      <c r="A682" s="180" t="s">
        <v>730</v>
      </c>
      <c r="B682" s="180" t="s">
        <v>792</v>
      </c>
      <c r="C682" s="180">
        <v>2023</v>
      </c>
      <c r="D682" s="180" t="s">
        <v>104</v>
      </c>
      <c r="E682" s="180">
        <v>66.369120065000004</v>
      </c>
    </row>
    <row r="683" spans="1:5" hidden="1">
      <c r="A683" s="180" t="s">
        <v>730</v>
      </c>
      <c r="B683" s="180" t="s">
        <v>792</v>
      </c>
      <c r="C683" s="180">
        <v>2023</v>
      </c>
      <c r="D683" s="180" t="s">
        <v>105</v>
      </c>
      <c r="E683" s="180">
        <v>67.712838254999994</v>
      </c>
    </row>
    <row r="684" spans="1:5" hidden="1">
      <c r="A684" s="180" t="s">
        <v>730</v>
      </c>
      <c r="B684" s="180" t="s">
        <v>792</v>
      </c>
      <c r="C684" s="180">
        <v>2023</v>
      </c>
      <c r="D684" s="180" t="s">
        <v>106</v>
      </c>
      <c r="E684" s="180">
        <v>70.529046956000002</v>
      </c>
    </row>
    <row r="685" spans="1:5" hidden="1">
      <c r="A685" s="180" t="s">
        <v>730</v>
      </c>
      <c r="B685" s="180" t="s">
        <v>792</v>
      </c>
      <c r="C685" s="180">
        <v>2023</v>
      </c>
      <c r="D685" s="180" t="s">
        <v>107</v>
      </c>
      <c r="E685" s="180">
        <v>74.575753410999994</v>
      </c>
    </row>
    <row r="686" spans="1:5" hidden="1">
      <c r="A686" s="180" t="s">
        <v>730</v>
      </c>
      <c r="B686" s="180" t="s">
        <v>792</v>
      </c>
      <c r="C686" s="180">
        <v>2023</v>
      </c>
      <c r="D686" s="180" t="s">
        <v>108</v>
      </c>
      <c r="E686" s="180">
        <v>58.700622264000003</v>
      </c>
    </row>
    <row r="687" spans="1:5" hidden="1">
      <c r="A687" s="180" t="s">
        <v>730</v>
      </c>
      <c r="B687" s="180" t="s">
        <v>792</v>
      </c>
      <c r="C687" s="180">
        <v>2023</v>
      </c>
      <c r="D687" s="180" t="s">
        <v>109</v>
      </c>
      <c r="E687" s="180">
        <v>69.745747335999994</v>
      </c>
    </row>
    <row r="688" spans="1:5" hidden="1">
      <c r="A688" s="180" t="s">
        <v>730</v>
      </c>
      <c r="B688" s="180" t="s">
        <v>792</v>
      </c>
      <c r="C688" s="180">
        <v>2023</v>
      </c>
      <c r="D688" s="180" t="s">
        <v>110</v>
      </c>
      <c r="E688" s="180">
        <v>63.013698036000001</v>
      </c>
    </row>
    <row r="689" spans="1:5" hidden="1">
      <c r="A689" s="180" t="s">
        <v>730</v>
      </c>
      <c r="B689" s="180" t="s">
        <v>792</v>
      </c>
      <c r="C689" s="180">
        <v>2023</v>
      </c>
      <c r="D689" s="180" t="s">
        <v>111</v>
      </c>
      <c r="E689" s="180">
        <v>63.432194134</v>
      </c>
    </row>
    <row r="690" spans="1:5" hidden="1">
      <c r="A690" s="180" t="s">
        <v>793</v>
      </c>
      <c r="B690" s="180" t="s">
        <v>794</v>
      </c>
      <c r="C690" s="180">
        <v>2022</v>
      </c>
      <c r="D690" s="180" t="s">
        <v>100</v>
      </c>
      <c r="E690" s="180">
        <v>64.473826492000001</v>
      </c>
    </row>
    <row r="691" spans="1:5" hidden="1">
      <c r="A691" s="180" t="s">
        <v>793</v>
      </c>
      <c r="B691" s="180" t="s">
        <v>794</v>
      </c>
      <c r="C691" s="180">
        <v>2022</v>
      </c>
      <c r="D691" s="180" t="s">
        <v>101</v>
      </c>
      <c r="E691" s="180">
        <v>70.241952308999998</v>
      </c>
    </row>
    <row r="692" spans="1:5" hidden="1">
      <c r="A692" s="180" t="s">
        <v>793</v>
      </c>
      <c r="B692" s="180" t="s">
        <v>794</v>
      </c>
      <c r="C692" s="180">
        <v>2023</v>
      </c>
      <c r="D692" s="180" t="s">
        <v>102</v>
      </c>
      <c r="E692" s="180">
        <v>66.115702479000007</v>
      </c>
    </row>
    <row r="693" spans="1:5" hidden="1">
      <c r="A693" s="180" t="s">
        <v>793</v>
      </c>
      <c r="B693" s="180" t="s">
        <v>794</v>
      </c>
      <c r="C693" s="180">
        <v>2023</v>
      </c>
      <c r="D693" s="180" t="s">
        <v>103</v>
      </c>
      <c r="E693" s="180">
        <v>62.842892767999999</v>
      </c>
    </row>
    <row r="694" spans="1:5" hidden="1">
      <c r="A694" s="180" t="s">
        <v>793</v>
      </c>
      <c r="B694" s="180" t="s">
        <v>794</v>
      </c>
      <c r="C694" s="180">
        <v>2023</v>
      </c>
      <c r="D694" s="180" t="s">
        <v>104</v>
      </c>
      <c r="E694" s="180">
        <v>67.424063648000001</v>
      </c>
    </row>
    <row r="695" spans="1:5" hidden="1">
      <c r="A695" s="180" t="s">
        <v>793</v>
      </c>
      <c r="B695" s="180" t="s">
        <v>794</v>
      </c>
      <c r="C695" s="180">
        <v>2023</v>
      </c>
      <c r="D695" s="180" t="s">
        <v>105</v>
      </c>
      <c r="E695" s="180">
        <v>58.337672597999997</v>
      </c>
    </row>
    <row r="696" spans="1:5" hidden="1">
      <c r="A696" s="180" t="s">
        <v>793</v>
      </c>
      <c r="B696" s="180" t="s">
        <v>794</v>
      </c>
      <c r="C696" s="180">
        <v>2023</v>
      </c>
      <c r="D696" s="180" t="s">
        <v>106</v>
      </c>
      <c r="E696" s="180">
        <v>65.862201061999997</v>
      </c>
    </row>
    <row r="697" spans="1:5" hidden="1">
      <c r="A697" s="180" t="s">
        <v>793</v>
      </c>
      <c r="B697" s="180" t="s">
        <v>794</v>
      </c>
      <c r="C697" s="180">
        <v>2023</v>
      </c>
      <c r="D697" s="180" t="s">
        <v>107</v>
      </c>
      <c r="E697" s="180">
        <v>68.220858895999996</v>
      </c>
    </row>
    <row r="698" spans="1:5" hidden="1">
      <c r="A698" s="180" t="s">
        <v>793</v>
      </c>
      <c r="B698" s="180" t="s">
        <v>794</v>
      </c>
      <c r="C698" s="180">
        <v>2023</v>
      </c>
      <c r="D698" s="180" t="s">
        <v>108</v>
      </c>
      <c r="E698" s="180">
        <v>62.403992967999997</v>
      </c>
    </row>
    <row r="699" spans="1:5" hidden="1">
      <c r="A699" s="180" t="s">
        <v>793</v>
      </c>
      <c r="B699" s="180" t="s">
        <v>794</v>
      </c>
      <c r="C699" s="180">
        <v>2023</v>
      </c>
      <c r="D699" s="180" t="s">
        <v>109</v>
      </c>
      <c r="E699" s="180">
        <v>63.671459425000002</v>
      </c>
    </row>
    <row r="700" spans="1:5" hidden="1">
      <c r="A700" s="180" t="s">
        <v>793</v>
      </c>
      <c r="B700" s="180" t="s">
        <v>794</v>
      </c>
      <c r="C700" s="180">
        <v>2023</v>
      </c>
      <c r="D700" s="180" t="s">
        <v>110</v>
      </c>
      <c r="E700" s="180">
        <v>70.093460085999993</v>
      </c>
    </row>
    <row r="701" spans="1:5" hidden="1">
      <c r="A701" s="180" t="s">
        <v>793</v>
      </c>
      <c r="B701" s="180" t="s">
        <v>794</v>
      </c>
      <c r="C701" s="180">
        <v>2023</v>
      </c>
      <c r="D701" s="180" t="s">
        <v>111</v>
      </c>
      <c r="E701" s="180">
        <v>68.505747126000003</v>
      </c>
    </row>
    <row r="702" spans="1:5" hidden="1">
      <c r="A702" s="180" t="s">
        <v>793</v>
      </c>
      <c r="B702" s="180" t="s">
        <v>795</v>
      </c>
      <c r="C702" s="180">
        <v>2022</v>
      </c>
      <c r="D702" s="180" t="s">
        <v>100</v>
      </c>
      <c r="E702" s="180">
        <v>73.064516128999998</v>
      </c>
    </row>
    <row r="703" spans="1:5" hidden="1">
      <c r="A703" s="180" t="s">
        <v>793</v>
      </c>
      <c r="B703" s="180" t="s">
        <v>795</v>
      </c>
      <c r="C703" s="180">
        <v>2022</v>
      </c>
      <c r="D703" s="180" t="s">
        <v>101</v>
      </c>
      <c r="E703" s="180">
        <v>76.290322580999998</v>
      </c>
    </row>
    <row r="704" spans="1:5" hidden="1">
      <c r="A704" s="180" t="s">
        <v>793</v>
      </c>
      <c r="B704" s="180" t="s">
        <v>795</v>
      </c>
      <c r="C704" s="180">
        <v>2023</v>
      </c>
      <c r="D704" s="180" t="s">
        <v>102</v>
      </c>
      <c r="E704" s="180">
        <v>66.787531435000005</v>
      </c>
    </row>
    <row r="705" spans="1:5" hidden="1">
      <c r="A705" s="180" t="s">
        <v>793</v>
      </c>
      <c r="B705" s="180" t="s">
        <v>795</v>
      </c>
      <c r="C705" s="180">
        <v>2023</v>
      </c>
      <c r="D705" s="180" t="s">
        <v>107</v>
      </c>
      <c r="E705" s="180">
        <v>67.037037037000005</v>
      </c>
    </row>
    <row r="706" spans="1:5" hidden="1">
      <c r="A706" s="180" t="s">
        <v>793</v>
      </c>
      <c r="B706" s="180" t="s">
        <v>795</v>
      </c>
      <c r="C706" s="180">
        <v>2023</v>
      </c>
      <c r="D706" s="180" t="s">
        <v>108</v>
      </c>
      <c r="E706" s="180">
        <v>52.584472415</v>
      </c>
    </row>
    <row r="707" spans="1:5" hidden="1">
      <c r="A707" s="180" t="s">
        <v>793</v>
      </c>
      <c r="B707" s="180" t="s">
        <v>795</v>
      </c>
      <c r="C707" s="180">
        <v>2023</v>
      </c>
      <c r="D707" s="180" t="s">
        <v>109</v>
      </c>
      <c r="E707" s="180">
        <v>67.261413731999994</v>
      </c>
    </row>
    <row r="708" spans="1:5" hidden="1">
      <c r="A708" s="180" t="s">
        <v>793</v>
      </c>
      <c r="B708" s="180" t="s">
        <v>795</v>
      </c>
      <c r="C708" s="180">
        <v>2023</v>
      </c>
      <c r="D708" s="180" t="s">
        <v>111</v>
      </c>
      <c r="E708" s="180">
        <v>100.30253825600001</v>
      </c>
    </row>
    <row r="709" spans="1:5" hidden="1">
      <c r="A709" s="180" t="s">
        <v>793</v>
      </c>
      <c r="B709" s="180" t="s">
        <v>796</v>
      </c>
      <c r="C709" s="180">
        <v>2023</v>
      </c>
      <c r="D709" s="180" t="s">
        <v>102</v>
      </c>
      <c r="E709" s="180">
        <v>57.964552447000003</v>
      </c>
    </row>
    <row r="710" spans="1:5" hidden="1">
      <c r="A710" s="180" t="s">
        <v>793</v>
      </c>
      <c r="B710" s="180" t="s">
        <v>796</v>
      </c>
      <c r="C710" s="180">
        <v>2023</v>
      </c>
      <c r="D710" s="180" t="s">
        <v>103</v>
      </c>
      <c r="E710" s="180">
        <v>53.410480174999996</v>
      </c>
    </row>
    <row r="711" spans="1:5" hidden="1">
      <c r="A711" s="180" t="s">
        <v>793</v>
      </c>
      <c r="B711" s="180" t="s">
        <v>796</v>
      </c>
      <c r="C711" s="180">
        <v>2023</v>
      </c>
      <c r="D711" s="180" t="s">
        <v>104</v>
      </c>
      <c r="E711" s="180">
        <v>48.471715244000002</v>
      </c>
    </row>
    <row r="712" spans="1:5" hidden="1">
      <c r="A712" s="180" t="s">
        <v>793</v>
      </c>
      <c r="B712" s="180" t="s">
        <v>796</v>
      </c>
      <c r="C712" s="180">
        <v>2023</v>
      </c>
      <c r="D712" s="180" t="s">
        <v>105</v>
      </c>
      <c r="E712" s="180">
        <v>64.704389749000001</v>
      </c>
    </row>
    <row r="713" spans="1:5" hidden="1">
      <c r="A713" s="180" t="s">
        <v>793</v>
      </c>
      <c r="B713" s="180" t="s">
        <v>796</v>
      </c>
      <c r="C713" s="180">
        <v>2023</v>
      </c>
      <c r="D713" s="180" t="s">
        <v>106</v>
      </c>
      <c r="E713" s="180">
        <v>63.908900766999999</v>
      </c>
    </row>
    <row r="714" spans="1:5" hidden="1">
      <c r="A714" s="180" t="s">
        <v>793</v>
      </c>
      <c r="B714" s="180" t="s">
        <v>796</v>
      </c>
      <c r="C714" s="180">
        <v>2023</v>
      </c>
      <c r="D714" s="180" t="s">
        <v>108</v>
      </c>
      <c r="E714" s="180">
        <v>56.071625720999997</v>
      </c>
    </row>
    <row r="715" spans="1:5" hidden="1">
      <c r="A715" s="180" t="s">
        <v>793</v>
      </c>
      <c r="B715" s="180" t="s">
        <v>796</v>
      </c>
      <c r="C715" s="180">
        <v>2023</v>
      </c>
      <c r="D715" s="180" t="s">
        <v>110</v>
      </c>
      <c r="E715" s="180">
        <v>61.278086334999998</v>
      </c>
    </row>
    <row r="716" spans="1:5" hidden="1">
      <c r="A716" s="180" t="s">
        <v>793</v>
      </c>
      <c r="B716" s="180" t="s">
        <v>797</v>
      </c>
      <c r="C716" s="180">
        <v>2022</v>
      </c>
      <c r="D716" s="180" t="s">
        <v>100</v>
      </c>
      <c r="E716" s="180">
        <v>78.458785504999994</v>
      </c>
    </row>
    <row r="717" spans="1:5" hidden="1">
      <c r="A717" s="180" t="s">
        <v>793</v>
      </c>
      <c r="B717" s="180" t="s">
        <v>798</v>
      </c>
      <c r="C717" s="180">
        <v>2022</v>
      </c>
      <c r="D717" s="180" t="s">
        <v>100</v>
      </c>
      <c r="E717" s="180">
        <v>86.683280101999998</v>
      </c>
    </row>
    <row r="718" spans="1:5" hidden="1">
      <c r="A718" s="180" t="s">
        <v>793</v>
      </c>
      <c r="B718" s="180" t="s">
        <v>799</v>
      </c>
      <c r="C718" s="180">
        <v>2022</v>
      </c>
      <c r="D718" s="180" t="s">
        <v>100</v>
      </c>
      <c r="E718" s="180">
        <v>74.430227794999993</v>
      </c>
    </row>
    <row r="719" spans="1:5" hidden="1">
      <c r="A719" s="180" t="s">
        <v>793</v>
      </c>
      <c r="B719" s="180" t="s">
        <v>800</v>
      </c>
      <c r="C719" s="180">
        <v>2022</v>
      </c>
      <c r="D719" s="180" t="s">
        <v>100</v>
      </c>
      <c r="E719" s="180">
        <v>80.225745294000006</v>
      </c>
    </row>
    <row r="720" spans="1:5" hidden="1">
      <c r="A720" s="180" t="s">
        <v>793</v>
      </c>
      <c r="B720" s="180" t="s">
        <v>801</v>
      </c>
      <c r="C720" s="180">
        <v>2022</v>
      </c>
      <c r="D720" s="180" t="s">
        <v>100</v>
      </c>
      <c r="E720" s="180">
        <v>75.103438991999994</v>
      </c>
    </row>
    <row r="721" spans="1:5" hidden="1">
      <c r="A721" s="180" t="s">
        <v>793</v>
      </c>
      <c r="B721" s="180" t="s">
        <v>797</v>
      </c>
      <c r="C721" s="180">
        <v>2022</v>
      </c>
      <c r="D721" s="180" t="s">
        <v>101</v>
      </c>
      <c r="E721" s="180">
        <v>92.334741785000006</v>
      </c>
    </row>
    <row r="722" spans="1:5" hidden="1">
      <c r="A722" s="180" t="s">
        <v>793</v>
      </c>
      <c r="B722" s="180" t="s">
        <v>799</v>
      </c>
      <c r="C722" s="180">
        <v>2022</v>
      </c>
      <c r="D722" s="180" t="s">
        <v>101</v>
      </c>
      <c r="E722" s="180">
        <v>74.216394735999998</v>
      </c>
    </row>
    <row r="723" spans="1:5" hidden="1">
      <c r="A723" s="180" t="s">
        <v>793</v>
      </c>
      <c r="B723" s="180" t="s">
        <v>800</v>
      </c>
      <c r="C723" s="180">
        <v>2022</v>
      </c>
      <c r="D723" s="180" t="s">
        <v>101</v>
      </c>
      <c r="E723" s="180">
        <v>82.336925695000005</v>
      </c>
    </row>
    <row r="724" spans="1:5" hidden="1">
      <c r="A724" s="180" t="s">
        <v>793</v>
      </c>
      <c r="B724" s="180" t="s">
        <v>801</v>
      </c>
      <c r="C724" s="180">
        <v>2022</v>
      </c>
      <c r="D724" s="180" t="s">
        <v>101</v>
      </c>
      <c r="E724" s="180">
        <v>81.565228387000005</v>
      </c>
    </row>
    <row r="725" spans="1:5" hidden="1">
      <c r="A725" s="180" t="s">
        <v>793</v>
      </c>
      <c r="B725" s="180" t="s">
        <v>797</v>
      </c>
      <c r="C725" s="180">
        <v>2023</v>
      </c>
      <c r="D725" s="180" t="s">
        <v>102</v>
      </c>
      <c r="E725" s="180">
        <v>69.137270935999993</v>
      </c>
    </row>
    <row r="726" spans="1:5" hidden="1">
      <c r="A726" s="180" t="s">
        <v>793</v>
      </c>
      <c r="B726" s="180" t="s">
        <v>799</v>
      </c>
      <c r="C726" s="180">
        <v>2023</v>
      </c>
      <c r="D726" s="180" t="s">
        <v>102</v>
      </c>
      <c r="E726" s="180">
        <v>77.930659203999994</v>
      </c>
    </row>
    <row r="727" spans="1:5" hidden="1">
      <c r="A727" s="180" t="s">
        <v>793</v>
      </c>
      <c r="B727" s="180" t="s">
        <v>800</v>
      </c>
      <c r="C727" s="180">
        <v>2023</v>
      </c>
      <c r="D727" s="180" t="s">
        <v>102</v>
      </c>
      <c r="E727" s="180">
        <v>95.899053628000004</v>
      </c>
    </row>
    <row r="728" spans="1:5" hidden="1">
      <c r="A728" s="180" t="s">
        <v>793</v>
      </c>
      <c r="B728" s="180" t="s">
        <v>801</v>
      </c>
      <c r="C728" s="180">
        <v>2023</v>
      </c>
      <c r="D728" s="180" t="s">
        <v>102</v>
      </c>
      <c r="E728" s="180">
        <v>81.638816187000003</v>
      </c>
    </row>
    <row r="729" spans="1:5" hidden="1">
      <c r="A729" s="180" t="s">
        <v>793</v>
      </c>
      <c r="B729" s="180" t="s">
        <v>798</v>
      </c>
      <c r="C729" s="180">
        <v>2023</v>
      </c>
      <c r="D729" s="180" t="s">
        <v>103</v>
      </c>
      <c r="E729" s="180">
        <v>83.591161697000004</v>
      </c>
    </row>
    <row r="730" spans="1:5" hidden="1">
      <c r="A730" s="180" t="s">
        <v>793</v>
      </c>
      <c r="B730" s="180" t="s">
        <v>799</v>
      </c>
      <c r="C730" s="180">
        <v>2023</v>
      </c>
      <c r="D730" s="180" t="s">
        <v>103</v>
      </c>
      <c r="E730" s="180">
        <v>80.271622911999998</v>
      </c>
    </row>
    <row r="731" spans="1:5" hidden="1">
      <c r="A731" s="180" t="s">
        <v>793</v>
      </c>
      <c r="B731" s="180" t="s">
        <v>800</v>
      </c>
      <c r="C731" s="180">
        <v>2023</v>
      </c>
      <c r="D731" s="180" t="s">
        <v>103</v>
      </c>
      <c r="E731" s="180">
        <v>74.567079559000007</v>
      </c>
    </row>
    <row r="732" spans="1:5" hidden="1">
      <c r="A732" s="180" t="s">
        <v>793</v>
      </c>
      <c r="B732" s="180" t="s">
        <v>801</v>
      </c>
      <c r="C732" s="180">
        <v>2023</v>
      </c>
      <c r="D732" s="180" t="s">
        <v>103</v>
      </c>
      <c r="E732" s="180">
        <v>84.547599884999997</v>
      </c>
    </row>
    <row r="733" spans="1:5" hidden="1">
      <c r="A733" s="180" t="s">
        <v>793</v>
      </c>
      <c r="B733" s="180" t="s">
        <v>797</v>
      </c>
      <c r="C733" s="180">
        <v>2023</v>
      </c>
      <c r="D733" s="180" t="s">
        <v>104</v>
      </c>
      <c r="E733" s="180">
        <v>80.203308414999995</v>
      </c>
    </row>
    <row r="734" spans="1:5" hidden="1">
      <c r="A734" s="180" t="s">
        <v>793</v>
      </c>
      <c r="B734" s="180" t="s">
        <v>798</v>
      </c>
      <c r="C734" s="180">
        <v>2023</v>
      </c>
      <c r="D734" s="180" t="s">
        <v>104</v>
      </c>
      <c r="E734" s="180">
        <v>82.376201167000005</v>
      </c>
    </row>
    <row r="735" spans="1:5" hidden="1">
      <c r="A735" s="180" t="s">
        <v>793</v>
      </c>
      <c r="B735" s="180" t="s">
        <v>799</v>
      </c>
      <c r="C735" s="180">
        <v>2023</v>
      </c>
      <c r="D735" s="180" t="s">
        <v>104</v>
      </c>
      <c r="E735" s="180">
        <v>77.987709781999996</v>
      </c>
    </row>
    <row r="736" spans="1:5" hidden="1">
      <c r="A736" s="180" t="s">
        <v>793</v>
      </c>
      <c r="B736" s="180" t="s">
        <v>800</v>
      </c>
      <c r="C736" s="180">
        <v>2023</v>
      </c>
      <c r="D736" s="180" t="s">
        <v>104</v>
      </c>
      <c r="E736" s="180">
        <v>82.244033025999997</v>
      </c>
    </row>
    <row r="737" spans="1:5" hidden="1">
      <c r="A737" s="180" t="s">
        <v>793</v>
      </c>
      <c r="B737" s="180" t="s">
        <v>801</v>
      </c>
      <c r="C737" s="180">
        <v>2023</v>
      </c>
      <c r="D737" s="180" t="s">
        <v>104</v>
      </c>
      <c r="E737" s="180">
        <v>78.303724000000003</v>
      </c>
    </row>
    <row r="738" spans="1:5" hidden="1">
      <c r="A738" s="180" t="s">
        <v>793</v>
      </c>
      <c r="B738" s="180" t="s">
        <v>797</v>
      </c>
      <c r="C738" s="180">
        <v>2023</v>
      </c>
      <c r="D738" s="180" t="s">
        <v>105</v>
      </c>
      <c r="E738" s="180">
        <v>83.186918607999999</v>
      </c>
    </row>
    <row r="739" spans="1:5" hidden="1">
      <c r="A739" s="180" t="s">
        <v>793</v>
      </c>
      <c r="B739" s="180" t="s">
        <v>798</v>
      </c>
      <c r="C739" s="180">
        <v>2023</v>
      </c>
      <c r="D739" s="180" t="s">
        <v>105</v>
      </c>
      <c r="E739" s="180">
        <v>79.262957435000004</v>
      </c>
    </row>
    <row r="740" spans="1:5" hidden="1">
      <c r="A740" s="180" t="s">
        <v>793</v>
      </c>
      <c r="B740" s="180" t="s">
        <v>799</v>
      </c>
      <c r="C740" s="180">
        <v>2023</v>
      </c>
      <c r="D740" s="180" t="s">
        <v>105</v>
      </c>
      <c r="E740" s="180">
        <v>73.957083193000003</v>
      </c>
    </row>
    <row r="741" spans="1:5" hidden="1">
      <c r="A741" s="180" t="s">
        <v>793</v>
      </c>
      <c r="B741" s="180" t="s">
        <v>800</v>
      </c>
      <c r="C741" s="180">
        <v>2023</v>
      </c>
      <c r="D741" s="180" t="s">
        <v>105</v>
      </c>
      <c r="E741" s="180">
        <v>79.424059451999995</v>
      </c>
    </row>
    <row r="742" spans="1:5" hidden="1">
      <c r="A742" s="180" t="s">
        <v>793</v>
      </c>
      <c r="B742" s="180" t="s">
        <v>801</v>
      </c>
      <c r="C742" s="180">
        <v>2023</v>
      </c>
      <c r="D742" s="180" t="s">
        <v>105</v>
      </c>
      <c r="E742" s="180">
        <v>83.273836567999993</v>
      </c>
    </row>
    <row r="743" spans="1:5" hidden="1">
      <c r="A743" s="180" t="s">
        <v>793</v>
      </c>
      <c r="B743" s="180" t="s">
        <v>797</v>
      </c>
      <c r="C743" s="180">
        <v>2023</v>
      </c>
      <c r="D743" s="180" t="s">
        <v>106</v>
      </c>
      <c r="E743" s="180">
        <v>79.468434604999999</v>
      </c>
    </row>
    <row r="744" spans="1:5" hidden="1">
      <c r="A744" s="180" t="s">
        <v>793</v>
      </c>
      <c r="B744" s="180" t="s">
        <v>798</v>
      </c>
      <c r="C744" s="180">
        <v>2023</v>
      </c>
      <c r="D744" s="180" t="s">
        <v>106</v>
      </c>
      <c r="E744" s="180">
        <v>88.689368224999996</v>
      </c>
    </row>
    <row r="745" spans="1:5" hidden="1">
      <c r="A745" s="180" t="s">
        <v>793</v>
      </c>
      <c r="B745" s="180" t="s">
        <v>799</v>
      </c>
      <c r="C745" s="180">
        <v>2023</v>
      </c>
      <c r="D745" s="180" t="s">
        <v>106</v>
      </c>
      <c r="E745" s="180">
        <v>83.666488068000007</v>
      </c>
    </row>
    <row r="746" spans="1:5" hidden="1">
      <c r="A746" s="180" t="s">
        <v>793</v>
      </c>
      <c r="B746" s="180" t="s">
        <v>800</v>
      </c>
      <c r="C746" s="180">
        <v>2023</v>
      </c>
      <c r="D746" s="180" t="s">
        <v>106</v>
      </c>
      <c r="E746" s="180">
        <v>75.327827761999998</v>
      </c>
    </row>
    <row r="747" spans="1:5" hidden="1">
      <c r="A747" s="180" t="s">
        <v>793</v>
      </c>
      <c r="B747" s="180" t="s">
        <v>801</v>
      </c>
      <c r="C747" s="180">
        <v>2023</v>
      </c>
      <c r="D747" s="180" t="s">
        <v>106</v>
      </c>
      <c r="E747" s="180">
        <v>80.119037215999995</v>
      </c>
    </row>
    <row r="748" spans="1:5" hidden="1">
      <c r="A748" s="180" t="s">
        <v>793</v>
      </c>
      <c r="B748" s="180" t="s">
        <v>797</v>
      </c>
      <c r="C748" s="180">
        <v>2023</v>
      </c>
      <c r="D748" s="180" t="s">
        <v>107</v>
      </c>
      <c r="E748" s="180">
        <v>82.037835551000001</v>
      </c>
    </row>
    <row r="749" spans="1:5" hidden="1">
      <c r="A749" s="180" t="s">
        <v>793</v>
      </c>
      <c r="B749" s="180" t="s">
        <v>798</v>
      </c>
      <c r="C749" s="180">
        <v>2023</v>
      </c>
      <c r="D749" s="180" t="s">
        <v>107</v>
      </c>
      <c r="E749" s="180">
        <v>93.163318654999998</v>
      </c>
    </row>
    <row r="750" spans="1:5" hidden="1">
      <c r="A750" s="180" t="s">
        <v>793</v>
      </c>
      <c r="B750" s="180" t="s">
        <v>799</v>
      </c>
      <c r="C750" s="180">
        <v>2023</v>
      </c>
      <c r="D750" s="180" t="s">
        <v>107</v>
      </c>
      <c r="E750" s="180">
        <v>76.101725571000003</v>
      </c>
    </row>
    <row r="751" spans="1:5" hidden="1">
      <c r="A751" s="180" t="s">
        <v>793</v>
      </c>
      <c r="B751" s="180" t="s">
        <v>800</v>
      </c>
      <c r="C751" s="180">
        <v>2023</v>
      </c>
      <c r="D751" s="180" t="s">
        <v>107</v>
      </c>
      <c r="E751" s="180">
        <v>77.498241965000005</v>
      </c>
    </row>
    <row r="752" spans="1:5" hidden="1">
      <c r="A752" s="180" t="s">
        <v>793</v>
      </c>
      <c r="B752" s="180" t="s">
        <v>801</v>
      </c>
      <c r="C752" s="180">
        <v>2023</v>
      </c>
      <c r="D752" s="180" t="s">
        <v>107</v>
      </c>
      <c r="E752" s="180">
        <v>79.681041542000003</v>
      </c>
    </row>
    <row r="753" spans="1:5" hidden="1">
      <c r="A753" s="180" t="s">
        <v>793</v>
      </c>
      <c r="B753" s="180" t="s">
        <v>797</v>
      </c>
      <c r="C753" s="180">
        <v>2023</v>
      </c>
      <c r="D753" s="180" t="s">
        <v>108</v>
      </c>
      <c r="E753" s="180">
        <v>81.855909672999999</v>
      </c>
    </row>
    <row r="754" spans="1:5" hidden="1">
      <c r="A754" s="180" t="s">
        <v>793</v>
      </c>
      <c r="B754" s="180" t="s">
        <v>798</v>
      </c>
      <c r="C754" s="180">
        <v>2023</v>
      </c>
      <c r="D754" s="180" t="s">
        <v>108</v>
      </c>
      <c r="E754" s="180">
        <v>77.744872279999996</v>
      </c>
    </row>
    <row r="755" spans="1:5" hidden="1">
      <c r="A755" s="180" t="s">
        <v>793</v>
      </c>
      <c r="B755" s="180" t="s">
        <v>799</v>
      </c>
      <c r="C755" s="180">
        <v>2023</v>
      </c>
      <c r="D755" s="180" t="s">
        <v>108</v>
      </c>
      <c r="E755" s="180">
        <v>73.880634842000006</v>
      </c>
    </row>
    <row r="756" spans="1:5" hidden="1">
      <c r="A756" s="180" t="s">
        <v>793</v>
      </c>
      <c r="B756" s="180" t="s">
        <v>801</v>
      </c>
      <c r="C756" s="180">
        <v>2023</v>
      </c>
      <c r="D756" s="180" t="s">
        <v>108</v>
      </c>
      <c r="E756" s="180">
        <v>79.734953735999994</v>
      </c>
    </row>
    <row r="757" spans="1:5" hidden="1">
      <c r="A757" s="180" t="s">
        <v>793</v>
      </c>
      <c r="B757" s="180" t="s">
        <v>797</v>
      </c>
      <c r="C757" s="180">
        <v>2023</v>
      </c>
      <c r="D757" s="180" t="s">
        <v>109</v>
      </c>
      <c r="E757" s="180">
        <v>71.762578586999993</v>
      </c>
    </row>
    <row r="758" spans="1:5" hidden="1">
      <c r="A758" s="180" t="s">
        <v>793</v>
      </c>
      <c r="B758" s="180" t="s">
        <v>798</v>
      </c>
      <c r="C758" s="180">
        <v>2023</v>
      </c>
      <c r="D758" s="180" t="s">
        <v>109</v>
      </c>
      <c r="E758" s="180">
        <v>83.778527640999997</v>
      </c>
    </row>
    <row r="759" spans="1:5" hidden="1">
      <c r="A759" s="180" t="s">
        <v>793</v>
      </c>
      <c r="B759" s="180" t="s">
        <v>799</v>
      </c>
      <c r="C759" s="180">
        <v>2023</v>
      </c>
      <c r="D759" s="180" t="s">
        <v>109</v>
      </c>
      <c r="E759" s="180">
        <v>73.336394420000005</v>
      </c>
    </row>
    <row r="760" spans="1:5" hidden="1">
      <c r="A760" s="180" t="s">
        <v>793</v>
      </c>
      <c r="B760" s="180" t="s">
        <v>800</v>
      </c>
      <c r="C760" s="180">
        <v>2023</v>
      </c>
      <c r="D760" s="180" t="s">
        <v>109</v>
      </c>
      <c r="E760" s="180">
        <v>82.715651383999997</v>
      </c>
    </row>
    <row r="761" spans="1:5" hidden="1">
      <c r="A761" s="180" t="s">
        <v>793</v>
      </c>
      <c r="B761" s="180" t="s">
        <v>801</v>
      </c>
      <c r="C761" s="180">
        <v>2023</v>
      </c>
      <c r="D761" s="180" t="s">
        <v>109</v>
      </c>
      <c r="E761" s="180">
        <v>77.443879963000001</v>
      </c>
    </row>
    <row r="762" spans="1:5" hidden="1">
      <c r="A762" s="180" t="s">
        <v>793</v>
      </c>
      <c r="B762" s="180" t="s">
        <v>797</v>
      </c>
      <c r="C762" s="180">
        <v>2023</v>
      </c>
      <c r="D762" s="180" t="s">
        <v>110</v>
      </c>
      <c r="E762" s="180">
        <v>72.849537151999996</v>
      </c>
    </row>
    <row r="763" spans="1:5" hidden="1">
      <c r="A763" s="180" t="s">
        <v>793</v>
      </c>
      <c r="B763" s="180" t="s">
        <v>799</v>
      </c>
      <c r="C763" s="180">
        <v>2023</v>
      </c>
      <c r="D763" s="180" t="s">
        <v>110</v>
      </c>
      <c r="E763" s="180">
        <v>73.560473426000001</v>
      </c>
    </row>
    <row r="764" spans="1:5" hidden="1">
      <c r="A764" s="180" t="s">
        <v>793</v>
      </c>
      <c r="B764" s="180" t="s">
        <v>800</v>
      </c>
      <c r="C764" s="180">
        <v>2023</v>
      </c>
      <c r="D764" s="180" t="s">
        <v>110</v>
      </c>
      <c r="E764" s="180">
        <v>81.367541708999994</v>
      </c>
    </row>
    <row r="765" spans="1:5" hidden="1">
      <c r="A765" s="180" t="s">
        <v>793</v>
      </c>
      <c r="B765" s="180" t="s">
        <v>801</v>
      </c>
      <c r="C765" s="180">
        <v>2023</v>
      </c>
      <c r="D765" s="180" t="s">
        <v>110</v>
      </c>
      <c r="E765" s="180">
        <v>75.645577381999999</v>
      </c>
    </row>
    <row r="766" spans="1:5" hidden="1">
      <c r="A766" s="180" t="s">
        <v>793</v>
      </c>
      <c r="B766" s="180" t="s">
        <v>797</v>
      </c>
      <c r="C766" s="180">
        <v>2023</v>
      </c>
      <c r="D766" s="180" t="s">
        <v>111</v>
      </c>
      <c r="E766" s="180">
        <v>77.748983030000005</v>
      </c>
    </row>
    <row r="767" spans="1:5" hidden="1">
      <c r="A767" s="180" t="s">
        <v>793</v>
      </c>
      <c r="B767" s="180" t="s">
        <v>798</v>
      </c>
      <c r="C767" s="180">
        <v>2023</v>
      </c>
      <c r="D767" s="180" t="s">
        <v>111</v>
      </c>
      <c r="E767" s="180">
        <v>101.88487445299999</v>
      </c>
    </row>
    <row r="768" spans="1:5" hidden="1">
      <c r="A768" s="180" t="s">
        <v>793</v>
      </c>
      <c r="B768" s="180" t="s">
        <v>799</v>
      </c>
      <c r="C768" s="180">
        <v>2023</v>
      </c>
      <c r="D768" s="180" t="s">
        <v>111</v>
      </c>
      <c r="E768" s="180">
        <v>75.169501428000004</v>
      </c>
    </row>
    <row r="769" spans="1:5" hidden="1">
      <c r="A769" s="180" t="s">
        <v>793</v>
      </c>
      <c r="B769" s="180" t="s">
        <v>800</v>
      </c>
      <c r="C769" s="180">
        <v>2023</v>
      </c>
      <c r="D769" s="180" t="s">
        <v>111</v>
      </c>
      <c r="E769" s="180">
        <v>69.758904220999995</v>
      </c>
    </row>
    <row r="770" spans="1:5" hidden="1">
      <c r="A770" s="180" t="s">
        <v>793</v>
      </c>
      <c r="B770" s="180" t="s">
        <v>801</v>
      </c>
      <c r="C770" s="180">
        <v>2023</v>
      </c>
      <c r="D770" s="180" t="s">
        <v>111</v>
      </c>
      <c r="E770" s="180">
        <v>84.760953678000007</v>
      </c>
    </row>
    <row r="771" spans="1:5" hidden="1">
      <c r="A771" s="180" t="s">
        <v>793</v>
      </c>
      <c r="B771" s="180" t="s">
        <v>802</v>
      </c>
      <c r="C771" s="180">
        <v>2022</v>
      </c>
      <c r="D771" s="180" t="s">
        <v>100</v>
      </c>
      <c r="E771" s="180">
        <v>54.746652109000003</v>
      </c>
    </row>
    <row r="772" spans="1:5" hidden="1">
      <c r="A772" s="180" t="s">
        <v>793</v>
      </c>
      <c r="B772" s="180" t="s">
        <v>802</v>
      </c>
      <c r="C772" s="180">
        <v>2022</v>
      </c>
      <c r="D772" s="180" t="s">
        <v>101</v>
      </c>
      <c r="E772" s="180">
        <v>55.839926140999999</v>
      </c>
    </row>
    <row r="773" spans="1:5" hidden="1">
      <c r="A773" s="180" t="s">
        <v>793</v>
      </c>
      <c r="B773" s="180" t="s">
        <v>802</v>
      </c>
      <c r="C773" s="180">
        <v>2023</v>
      </c>
      <c r="D773" s="180" t="s">
        <v>102</v>
      </c>
      <c r="E773" s="180">
        <v>54.257095159000002</v>
      </c>
    </row>
    <row r="774" spans="1:5" hidden="1">
      <c r="A774" s="180" t="s">
        <v>793</v>
      </c>
      <c r="B774" s="180" t="s">
        <v>802</v>
      </c>
      <c r="C774" s="180">
        <v>2023</v>
      </c>
      <c r="D774" s="180" t="s">
        <v>104</v>
      </c>
      <c r="E774" s="180">
        <v>54.784939385000001</v>
      </c>
    </row>
    <row r="775" spans="1:5" hidden="1">
      <c r="A775" s="180" t="s">
        <v>793</v>
      </c>
      <c r="B775" s="180" t="s">
        <v>802</v>
      </c>
      <c r="C775" s="180">
        <v>2023</v>
      </c>
      <c r="D775" s="180" t="s">
        <v>105</v>
      </c>
      <c r="E775" s="180">
        <v>54.855275444</v>
      </c>
    </row>
    <row r="776" spans="1:5" hidden="1">
      <c r="A776" s="180" t="s">
        <v>793</v>
      </c>
      <c r="B776" s="180" t="s">
        <v>802</v>
      </c>
      <c r="C776" s="180">
        <v>2023</v>
      </c>
      <c r="D776" s="180" t="s">
        <v>106</v>
      </c>
      <c r="E776" s="180">
        <v>53.581828770999998</v>
      </c>
    </row>
    <row r="777" spans="1:5" hidden="1">
      <c r="A777" s="180" t="s">
        <v>793</v>
      </c>
      <c r="B777" s="180" t="s">
        <v>802</v>
      </c>
      <c r="C777" s="180">
        <v>2023</v>
      </c>
      <c r="D777" s="180" t="s">
        <v>107</v>
      </c>
      <c r="E777" s="180">
        <v>60.447131558000002</v>
      </c>
    </row>
    <row r="778" spans="1:5" hidden="1">
      <c r="A778" s="180" t="s">
        <v>793</v>
      </c>
      <c r="B778" s="180" t="s">
        <v>802</v>
      </c>
      <c r="C778" s="180">
        <v>2023</v>
      </c>
      <c r="D778" s="180" t="s">
        <v>108</v>
      </c>
      <c r="E778" s="180">
        <v>55.538509785000002</v>
      </c>
    </row>
    <row r="779" spans="1:5" hidden="1">
      <c r="A779" s="180" t="s">
        <v>793</v>
      </c>
      <c r="B779" s="180" t="s">
        <v>802</v>
      </c>
      <c r="C779" s="180">
        <v>2023</v>
      </c>
      <c r="D779" s="180" t="s">
        <v>109</v>
      </c>
      <c r="E779" s="180">
        <v>52.453665368999999</v>
      </c>
    </row>
    <row r="780" spans="1:5" hidden="1">
      <c r="A780" s="180" t="s">
        <v>793</v>
      </c>
      <c r="B780" s="180" t="s">
        <v>802</v>
      </c>
      <c r="C780" s="180">
        <v>2023</v>
      </c>
      <c r="D780" s="180" t="s">
        <v>110</v>
      </c>
      <c r="E780" s="180">
        <v>54.361729130000001</v>
      </c>
    </row>
    <row r="781" spans="1:5" hidden="1">
      <c r="A781" s="180" t="s">
        <v>793</v>
      </c>
      <c r="B781" s="180" t="s">
        <v>802</v>
      </c>
      <c r="C781" s="180">
        <v>2023</v>
      </c>
      <c r="D781" s="180" t="s">
        <v>111</v>
      </c>
      <c r="E781" s="180">
        <v>54.567397028999999</v>
      </c>
    </row>
    <row r="782" spans="1:5" hidden="1">
      <c r="A782" s="180" t="s">
        <v>793</v>
      </c>
      <c r="B782" s="180" t="s">
        <v>803</v>
      </c>
      <c r="C782" s="180">
        <v>2022</v>
      </c>
      <c r="D782" s="180" t="s">
        <v>100</v>
      </c>
      <c r="E782" s="180">
        <v>94.303774816000001</v>
      </c>
    </row>
    <row r="783" spans="1:5" hidden="1">
      <c r="A783" s="180" t="s">
        <v>793</v>
      </c>
      <c r="B783" s="180" t="s">
        <v>803</v>
      </c>
      <c r="C783" s="180">
        <v>2022</v>
      </c>
      <c r="D783" s="180" t="s">
        <v>101</v>
      </c>
      <c r="E783" s="180">
        <v>78.791857723999996</v>
      </c>
    </row>
    <row r="784" spans="1:5" hidden="1">
      <c r="A784" s="180" t="s">
        <v>793</v>
      </c>
      <c r="B784" s="180" t="s">
        <v>803</v>
      </c>
      <c r="C784" s="180">
        <v>2023</v>
      </c>
      <c r="D784" s="180" t="s">
        <v>102</v>
      </c>
      <c r="E784" s="180">
        <v>78.813602399000004</v>
      </c>
    </row>
    <row r="785" spans="1:5" hidden="1">
      <c r="A785" s="180" t="s">
        <v>793</v>
      </c>
      <c r="B785" s="180" t="s">
        <v>803</v>
      </c>
      <c r="C785" s="180">
        <v>2023</v>
      </c>
      <c r="D785" s="180" t="s">
        <v>103</v>
      </c>
      <c r="E785" s="180">
        <v>86.847826087000001</v>
      </c>
    </row>
    <row r="786" spans="1:5" hidden="1">
      <c r="A786" s="180" t="s">
        <v>793</v>
      </c>
      <c r="B786" s="180" t="s">
        <v>803</v>
      </c>
      <c r="C786" s="180">
        <v>2023</v>
      </c>
      <c r="D786" s="180" t="s">
        <v>104</v>
      </c>
      <c r="E786" s="180">
        <v>85.942452180000004</v>
      </c>
    </row>
    <row r="787" spans="1:5" hidden="1">
      <c r="A787" s="180" t="s">
        <v>793</v>
      </c>
      <c r="B787" s="180" t="s">
        <v>803</v>
      </c>
      <c r="C787" s="180">
        <v>2023</v>
      </c>
      <c r="D787" s="180" t="s">
        <v>105</v>
      </c>
      <c r="E787" s="180">
        <v>85.638929184000006</v>
      </c>
    </row>
    <row r="788" spans="1:5" hidden="1">
      <c r="A788" s="180" t="s">
        <v>793</v>
      </c>
      <c r="B788" s="180" t="s">
        <v>803</v>
      </c>
      <c r="C788" s="180">
        <v>2023</v>
      </c>
      <c r="D788" s="180" t="s">
        <v>106</v>
      </c>
      <c r="E788" s="180">
        <v>90.275676583999996</v>
      </c>
    </row>
    <row r="789" spans="1:5" hidden="1">
      <c r="A789" s="180" t="s">
        <v>793</v>
      </c>
      <c r="B789" s="180" t="s">
        <v>803</v>
      </c>
      <c r="C789" s="180">
        <v>2023</v>
      </c>
      <c r="D789" s="180" t="s">
        <v>107</v>
      </c>
      <c r="E789" s="180">
        <v>82.262742875000001</v>
      </c>
    </row>
    <row r="790" spans="1:5" hidden="1">
      <c r="A790" s="180" t="s">
        <v>793</v>
      </c>
      <c r="B790" s="180" t="s">
        <v>803</v>
      </c>
      <c r="C790" s="180">
        <v>2023</v>
      </c>
      <c r="D790" s="180" t="s">
        <v>108</v>
      </c>
      <c r="E790" s="180">
        <v>77.300613497000001</v>
      </c>
    </row>
    <row r="791" spans="1:5" hidden="1">
      <c r="A791" s="180" t="s">
        <v>793</v>
      </c>
      <c r="B791" s="180" t="s">
        <v>803</v>
      </c>
      <c r="C791" s="180">
        <v>2023</v>
      </c>
      <c r="D791" s="180" t="s">
        <v>109</v>
      </c>
      <c r="E791" s="180">
        <v>87.684363732999998</v>
      </c>
    </row>
    <row r="792" spans="1:5" hidden="1">
      <c r="A792" s="180" t="s">
        <v>793</v>
      </c>
      <c r="B792" s="180" t="s">
        <v>803</v>
      </c>
      <c r="C792" s="180">
        <v>2023</v>
      </c>
      <c r="D792" s="180" t="s">
        <v>110</v>
      </c>
      <c r="E792" s="180">
        <v>85.920460993999995</v>
      </c>
    </row>
    <row r="793" spans="1:5" hidden="1">
      <c r="A793" s="180" t="s">
        <v>793</v>
      </c>
      <c r="B793" s="180" t="s">
        <v>803</v>
      </c>
      <c r="C793" s="180">
        <v>2023</v>
      </c>
      <c r="D793" s="180" t="s">
        <v>111</v>
      </c>
      <c r="E793" s="180">
        <v>73.280976011999996</v>
      </c>
    </row>
    <row r="794" spans="1:5" hidden="1">
      <c r="A794" s="180" t="s">
        <v>793</v>
      </c>
      <c r="B794" s="180" t="s">
        <v>804</v>
      </c>
      <c r="C794" s="180">
        <v>2022</v>
      </c>
      <c r="D794" s="180" t="s">
        <v>100</v>
      </c>
      <c r="E794" s="180">
        <v>83.223979303999997</v>
      </c>
    </row>
    <row r="795" spans="1:5" hidden="1">
      <c r="A795" s="180" t="s">
        <v>793</v>
      </c>
      <c r="B795" s="180" t="s">
        <v>804</v>
      </c>
      <c r="C795" s="180">
        <v>2022</v>
      </c>
      <c r="D795" s="180" t="s">
        <v>101</v>
      </c>
      <c r="E795" s="180">
        <v>81.048948995999993</v>
      </c>
    </row>
    <row r="796" spans="1:5" hidden="1">
      <c r="A796" s="180" t="s">
        <v>793</v>
      </c>
      <c r="B796" s="180" t="s">
        <v>804</v>
      </c>
      <c r="C796" s="180">
        <v>2023</v>
      </c>
      <c r="D796" s="180" t="s">
        <v>102</v>
      </c>
      <c r="E796" s="180">
        <v>82.897539824999996</v>
      </c>
    </row>
    <row r="797" spans="1:5" hidden="1">
      <c r="A797" s="180" t="s">
        <v>793</v>
      </c>
      <c r="B797" s="180" t="s">
        <v>804</v>
      </c>
      <c r="C797" s="180">
        <v>2023</v>
      </c>
      <c r="D797" s="180" t="s">
        <v>103</v>
      </c>
      <c r="E797" s="180">
        <v>88.839613665000002</v>
      </c>
    </row>
    <row r="798" spans="1:5" hidden="1">
      <c r="A798" s="180" t="s">
        <v>793</v>
      </c>
      <c r="B798" s="180" t="s">
        <v>804</v>
      </c>
      <c r="C798" s="180">
        <v>2023</v>
      </c>
      <c r="D798" s="180" t="s">
        <v>104</v>
      </c>
      <c r="E798" s="180">
        <v>87.100363533999996</v>
      </c>
    </row>
    <row r="799" spans="1:5" hidden="1">
      <c r="A799" s="180" t="s">
        <v>793</v>
      </c>
      <c r="B799" s="180" t="s">
        <v>804</v>
      </c>
      <c r="C799" s="180">
        <v>2023</v>
      </c>
      <c r="D799" s="180" t="s">
        <v>105</v>
      </c>
      <c r="E799" s="180">
        <v>88.975723063000004</v>
      </c>
    </row>
    <row r="800" spans="1:5" hidden="1">
      <c r="A800" s="180" t="s">
        <v>793</v>
      </c>
      <c r="B800" s="180" t="s">
        <v>804</v>
      </c>
      <c r="C800" s="180">
        <v>2023</v>
      </c>
      <c r="D800" s="180" t="s">
        <v>106</v>
      </c>
      <c r="E800" s="180">
        <v>88.962172050999996</v>
      </c>
    </row>
    <row r="801" spans="1:5" hidden="1">
      <c r="A801" s="180" t="s">
        <v>793</v>
      </c>
      <c r="B801" s="180" t="s">
        <v>804</v>
      </c>
      <c r="C801" s="180">
        <v>2023</v>
      </c>
      <c r="D801" s="180" t="s">
        <v>107</v>
      </c>
      <c r="E801" s="180">
        <v>87.974670304</v>
      </c>
    </row>
    <row r="802" spans="1:5" hidden="1">
      <c r="A802" s="180" t="s">
        <v>793</v>
      </c>
      <c r="B802" s="180" t="s">
        <v>804</v>
      </c>
      <c r="C802" s="180">
        <v>2023</v>
      </c>
      <c r="D802" s="180" t="s">
        <v>108</v>
      </c>
      <c r="E802" s="180">
        <v>92.229728269999995</v>
      </c>
    </row>
    <row r="803" spans="1:5" hidden="1">
      <c r="A803" s="180" t="s">
        <v>793</v>
      </c>
      <c r="B803" s="180" t="s">
        <v>804</v>
      </c>
      <c r="C803" s="180">
        <v>2023</v>
      </c>
      <c r="D803" s="180" t="s">
        <v>109</v>
      </c>
      <c r="E803" s="180">
        <v>91.632973563999997</v>
      </c>
    </row>
    <row r="804" spans="1:5" hidden="1">
      <c r="A804" s="180" t="s">
        <v>793</v>
      </c>
      <c r="B804" s="180" t="s">
        <v>804</v>
      </c>
      <c r="C804" s="180">
        <v>2023</v>
      </c>
      <c r="D804" s="180" t="s">
        <v>110</v>
      </c>
      <c r="E804" s="180">
        <v>85.675552542000005</v>
      </c>
    </row>
    <row r="805" spans="1:5" hidden="1">
      <c r="A805" s="180" t="s">
        <v>793</v>
      </c>
      <c r="B805" s="180" t="s">
        <v>804</v>
      </c>
      <c r="C805" s="180">
        <v>2023</v>
      </c>
      <c r="D805" s="180" t="s">
        <v>111</v>
      </c>
      <c r="E805" s="180">
        <v>87.146612548999997</v>
      </c>
    </row>
    <row r="806" spans="1:5" hidden="1">
      <c r="A806" s="180" t="s">
        <v>793</v>
      </c>
      <c r="B806" s="180" t="s">
        <v>805</v>
      </c>
      <c r="C806" s="180">
        <v>2022</v>
      </c>
      <c r="D806" s="180" t="s">
        <v>100</v>
      </c>
      <c r="E806" s="180">
        <v>102.13215587099999</v>
      </c>
    </row>
    <row r="807" spans="1:5" hidden="1">
      <c r="A807" s="180" t="s">
        <v>793</v>
      </c>
      <c r="B807" s="180" t="s">
        <v>805</v>
      </c>
      <c r="C807" s="180">
        <v>2022</v>
      </c>
      <c r="D807" s="180" t="s">
        <v>101</v>
      </c>
      <c r="E807" s="180">
        <v>105.69505696100001</v>
      </c>
    </row>
    <row r="808" spans="1:5" hidden="1">
      <c r="A808" s="180" t="s">
        <v>793</v>
      </c>
      <c r="B808" s="180" t="s">
        <v>805</v>
      </c>
      <c r="C808" s="180">
        <v>2023</v>
      </c>
      <c r="D808" s="180" t="s">
        <v>102</v>
      </c>
      <c r="E808" s="180">
        <v>102.272674283</v>
      </c>
    </row>
    <row r="809" spans="1:5" hidden="1">
      <c r="A809" s="180" t="s">
        <v>793</v>
      </c>
      <c r="B809" s="180" t="s">
        <v>805</v>
      </c>
      <c r="C809" s="180">
        <v>2023</v>
      </c>
      <c r="D809" s="180" t="s">
        <v>103</v>
      </c>
      <c r="E809" s="180">
        <v>103.94710375299999</v>
      </c>
    </row>
    <row r="810" spans="1:5" hidden="1">
      <c r="A810" s="180" t="s">
        <v>793</v>
      </c>
      <c r="B810" s="180" t="s">
        <v>805</v>
      </c>
      <c r="C810" s="180">
        <v>2023</v>
      </c>
      <c r="D810" s="180" t="s">
        <v>104</v>
      </c>
      <c r="E810" s="180">
        <v>100.356551259</v>
      </c>
    </row>
    <row r="811" spans="1:5" hidden="1">
      <c r="A811" s="180" t="s">
        <v>793</v>
      </c>
      <c r="B811" s="180" t="s">
        <v>805</v>
      </c>
      <c r="C811" s="180">
        <v>2023</v>
      </c>
      <c r="D811" s="180" t="s">
        <v>105</v>
      </c>
      <c r="E811" s="180">
        <v>105.186546132</v>
      </c>
    </row>
    <row r="812" spans="1:5" hidden="1">
      <c r="A812" s="180" t="s">
        <v>793</v>
      </c>
      <c r="B812" s="180" t="s">
        <v>805</v>
      </c>
      <c r="C812" s="180">
        <v>2023</v>
      </c>
      <c r="D812" s="180" t="s">
        <v>106</v>
      </c>
      <c r="E812" s="180">
        <v>97.615008127999999</v>
      </c>
    </row>
    <row r="813" spans="1:5" hidden="1">
      <c r="A813" s="180" t="s">
        <v>793</v>
      </c>
      <c r="B813" s="180" t="s">
        <v>805</v>
      </c>
      <c r="C813" s="180">
        <v>2023</v>
      </c>
      <c r="D813" s="180" t="s">
        <v>107</v>
      </c>
      <c r="E813" s="180">
        <v>100.229827164</v>
      </c>
    </row>
    <row r="814" spans="1:5" hidden="1">
      <c r="A814" s="180" t="s">
        <v>793</v>
      </c>
      <c r="B814" s="180" t="s">
        <v>805</v>
      </c>
      <c r="C814" s="180">
        <v>2023</v>
      </c>
      <c r="D814" s="180" t="s">
        <v>108</v>
      </c>
      <c r="E814" s="180">
        <v>98.044680206999999</v>
      </c>
    </row>
    <row r="815" spans="1:5" hidden="1">
      <c r="A815" s="180" t="s">
        <v>793</v>
      </c>
      <c r="B815" s="180" t="s">
        <v>805</v>
      </c>
      <c r="C815" s="180">
        <v>2023</v>
      </c>
      <c r="D815" s="180" t="s">
        <v>109</v>
      </c>
      <c r="E815" s="180">
        <v>101.942926274</v>
      </c>
    </row>
    <row r="816" spans="1:5" hidden="1">
      <c r="A816" s="180" t="s">
        <v>793</v>
      </c>
      <c r="B816" s="180" t="s">
        <v>805</v>
      </c>
      <c r="C816" s="180">
        <v>2023</v>
      </c>
      <c r="D816" s="180" t="s">
        <v>110</v>
      </c>
      <c r="E816" s="180">
        <v>95.747127698</v>
      </c>
    </row>
    <row r="817" spans="1:5" hidden="1">
      <c r="A817" s="180" t="s">
        <v>793</v>
      </c>
      <c r="B817" s="180" t="s">
        <v>805</v>
      </c>
      <c r="C817" s="180">
        <v>2023</v>
      </c>
      <c r="D817" s="180" t="s">
        <v>111</v>
      </c>
      <c r="E817" s="180">
        <v>108.81903291099999</v>
      </c>
    </row>
    <row r="818" spans="1:5" hidden="1">
      <c r="A818" s="181" t="s">
        <v>764</v>
      </c>
      <c r="B818" s="181" t="s">
        <v>806</v>
      </c>
      <c r="C818" s="181">
        <v>2022</v>
      </c>
      <c r="D818" s="181" t="s">
        <v>100</v>
      </c>
      <c r="E818" s="181">
        <v>47.088308808999997</v>
      </c>
    </row>
    <row r="819" spans="1:5" hidden="1">
      <c r="A819" s="181" t="s">
        <v>764</v>
      </c>
      <c r="B819" s="181" t="s">
        <v>806</v>
      </c>
      <c r="C819" s="181">
        <v>2022</v>
      </c>
      <c r="D819" s="181" t="s">
        <v>101</v>
      </c>
      <c r="E819" s="181">
        <v>43.831369678000001</v>
      </c>
    </row>
    <row r="820" spans="1:5" hidden="1">
      <c r="A820" s="181" t="s">
        <v>764</v>
      </c>
      <c r="B820" s="181" t="s">
        <v>806</v>
      </c>
      <c r="C820" s="181">
        <v>2023</v>
      </c>
      <c r="D820" s="181" t="s">
        <v>102</v>
      </c>
      <c r="E820" s="181">
        <v>44.122856196000001</v>
      </c>
    </row>
    <row r="821" spans="1:5" hidden="1">
      <c r="A821" s="181" t="s">
        <v>764</v>
      </c>
      <c r="B821" s="181" t="s">
        <v>806</v>
      </c>
      <c r="C821" s="181">
        <v>2023</v>
      </c>
      <c r="D821" s="181" t="s">
        <v>103</v>
      </c>
      <c r="E821" s="181">
        <v>43.700812812000002</v>
      </c>
    </row>
    <row r="822" spans="1:5" hidden="1">
      <c r="A822" s="181" t="s">
        <v>764</v>
      </c>
      <c r="B822" s="181" t="s">
        <v>806</v>
      </c>
      <c r="C822" s="181">
        <v>2023</v>
      </c>
      <c r="D822" s="181" t="s">
        <v>104</v>
      </c>
      <c r="E822" s="181">
        <v>42.005373118000001</v>
      </c>
    </row>
    <row r="823" spans="1:5" hidden="1">
      <c r="A823" s="181" t="s">
        <v>764</v>
      </c>
      <c r="B823" s="181" t="s">
        <v>806</v>
      </c>
      <c r="C823" s="181">
        <v>2023</v>
      </c>
      <c r="D823" s="181" t="s">
        <v>105</v>
      </c>
      <c r="E823" s="181">
        <v>41.422066198000003</v>
      </c>
    </row>
    <row r="824" spans="1:5" hidden="1">
      <c r="A824" s="181" t="s">
        <v>764</v>
      </c>
      <c r="B824" s="181" t="s">
        <v>806</v>
      </c>
      <c r="C824" s="181">
        <v>2023</v>
      </c>
      <c r="D824" s="181" t="s">
        <v>106</v>
      </c>
      <c r="E824" s="181">
        <v>42.130226931000003</v>
      </c>
    </row>
    <row r="825" spans="1:5" hidden="1">
      <c r="A825" s="181" t="s">
        <v>764</v>
      </c>
      <c r="B825" s="181" t="s">
        <v>806</v>
      </c>
      <c r="C825" s="181">
        <v>2023</v>
      </c>
      <c r="D825" s="181" t="s">
        <v>107</v>
      </c>
      <c r="E825" s="181">
        <v>41.478884116000003</v>
      </c>
    </row>
    <row r="826" spans="1:5" hidden="1">
      <c r="A826" s="181" t="s">
        <v>764</v>
      </c>
      <c r="B826" s="181" t="s">
        <v>806</v>
      </c>
      <c r="C826" s="181">
        <v>2023</v>
      </c>
      <c r="D826" s="181" t="s">
        <v>108</v>
      </c>
      <c r="E826" s="181">
        <v>40.863125850000003</v>
      </c>
    </row>
    <row r="827" spans="1:5" hidden="1">
      <c r="A827" s="181" t="s">
        <v>764</v>
      </c>
      <c r="B827" s="181" t="s">
        <v>806</v>
      </c>
      <c r="C827" s="181">
        <v>2023</v>
      </c>
      <c r="D827" s="181" t="s">
        <v>109</v>
      </c>
      <c r="E827" s="181">
        <v>42.291634856000002</v>
      </c>
    </row>
    <row r="828" spans="1:5" hidden="1">
      <c r="A828" s="181" t="s">
        <v>764</v>
      </c>
      <c r="B828" s="181" t="s">
        <v>806</v>
      </c>
      <c r="C828" s="181">
        <v>2023</v>
      </c>
      <c r="D828" s="181" t="s">
        <v>110</v>
      </c>
      <c r="E828" s="181">
        <v>42.571312480000003</v>
      </c>
    </row>
    <row r="829" spans="1:5" hidden="1">
      <c r="A829" s="181" t="s">
        <v>764</v>
      </c>
      <c r="B829" s="181" t="s">
        <v>806</v>
      </c>
      <c r="C829" s="181">
        <v>2023</v>
      </c>
      <c r="D829" s="181" t="s">
        <v>111</v>
      </c>
      <c r="E829" s="181">
        <v>45.796432222</v>
      </c>
    </row>
    <row r="830" spans="1:5" hidden="1">
      <c r="A830" s="181" t="s">
        <v>764</v>
      </c>
      <c r="B830" s="181" t="s">
        <v>912</v>
      </c>
      <c r="C830" s="181">
        <v>2022</v>
      </c>
      <c r="D830" s="181" t="s">
        <v>100</v>
      </c>
      <c r="E830" s="181">
        <v>39.480127095</v>
      </c>
    </row>
    <row r="831" spans="1:5" hidden="1">
      <c r="A831" s="181" t="s">
        <v>764</v>
      </c>
      <c r="B831" s="181" t="s">
        <v>808</v>
      </c>
      <c r="C831" s="181">
        <v>2022</v>
      </c>
      <c r="D831" s="181" t="s">
        <v>100</v>
      </c>
      <c r="E831" s="181">
        <v>42.105167019</v>
      </c>
    </row>
    <row r="832" spans="1:5" hidden="1">
      <c r="A832" s="181" t="s">
        <v>764</v>
      </c>
      <c r="B832" s="181" t="s">
        <v>809</v>
      </c>
      <c r="C832" s="181">
        <v>2022</v>
      </c>
      <c r="D832" s="181" t="s">
        <v>101</v>
      </c>
      <c r="E832" s="181">
        <v>35.38821033</v>
      </c>
    </row>
    <row r="833" spans="1:5" hidden="1">
      <c r="A833" s="181" t="s">
        <v>764</v>
      </c>
      <c r="B833" s="181" t="s">
        <v>807</v>
      </c>
      <c r="C833" s="181">
        <v>2022</v>
      </c>
      <c r="D833" s="181" t="s">
        <v>101</v>
      </c>
      <c r="E833" s="181">
        <v>41.578978266</v>
      </c>
    </row>
    <row r="834" spans="1:5" hidden="1">
      <c r="A834" s="181" t="s">
        <v>764</v>
      </c>
      <c r="B834" s="181" t="s">
        <v>808</v>
      </c>
      <c r="C834" s="181">
        <v>2022</v>
      </c>
      <c r="D834" s="181" t="s">
        <v>101</v>
      </c>
      <c r="E834" s="181">
        <v>41.096397469999999</v>
      </c>
    </row>
    <row r="835" spans="1:5" hidden="1">
      <c r="A835" s="181" t="s">
        <v>764</v>
      </c>
      <c r="B835" s="181" t="s">
        <v>809</v>
      </c>
      <c r="C835" s="181">
        <v>2023</v>
      </c>
      <c r="D835" s="181" t="s">
        <v>102</v>
      </c>
      <c r="E835" s="181">
        <v>35.92434755</v>
      </c>
    </row>
    <row r="836" spans="1:5" hidden="1">
      <c r="A836" s="181" t="s">
        <v>764</v>
      </c>
      <c r="B836" s="181" t="s">
        <v>807</v>
      </c>
      <c r="C836" s="181">
        <v>2023</v>
      </c>
      <c r="D836" s="181" t="s">
        <v>102</v>
      </c>
      <c r="E836" s="181">
        <v>40.037407104000003</v>
      </c>
    </row>
    <row r="837" spans="1:5" hidden="1">
      <c r="A837" s="181" t="s">
        <v>764</v>
      </c>
      <c r="B837" s="181" t="s">
        <v>808</v>
      </c>
      <c r="C837" s="181">
        <v>2023</v>
      </c>
      <c r="D837" s="181" t="s">
        <v>102</v>
      </c>
      <c r="E837" s="181">
        <v>40.257157737</v>
      </c>
    </row>
    <row r="838" spans="1:5" hidden="1">
      <c r="A838" s="181" t="s">
        <v>764</v>
      </c>
      <c r="B838" s="181" t="s">
        <v>809</v>
      </c>
      <c r="C838" s="181">
        <v>2023</v>
      </c>
      <c r="D838" s="181" t="s">
        <v>103</v>
      </c>
      <c r="E838" s="181">
        <v>30.614418109999999</v>
      </c>
    </row>
    <row r="839" spans="1:5" hidden="1">
      <c r="A839" s="181" t="s">
        <v>764</v>
      </c>
      <c r="B839" s="181" t="s">
        <v>807</v>
      </c>
      <c r="C839" s="181">
        <v>2023</v>
      </c>
      <c r="D839" s="181" t="s">
        <v>103</v>
      </c>
      <c r="E839" s="181">
        <v>41.851129327999999</v>
      </c>
    </row>
    <row r="840" spans="1:5" hidden="1">
      <c r="A840" s="181" t="s">
        <v>764</v>
      </c>
      <c r="B840" s="181" t="s">
        <v>808</v>
      </c>
      <c r="C840" s="181">
        <v>2023</v>
      </c>
      <c r="D840" s="181" t="s">
        <v>103</v>
      </c>
      <c r="E840" s="181">
        <v>42.124527708999999</v>
      </c>
    </row>
    <row r="841" spans="1:5" hidden="1">
      <c r="A841" s="181" t="s">
        <v>764</v>
      </c>
      <c r="B841" s="181" t="s">
        <v>810</v>
      </c>
      <c r="C841" s="181">
        <v>2023</v>
      </c>
      <c r="D841" s="181" t="s">
        <v>103</v>
      </c>
      <c r="E841" s="181">
        <v>40.600894603</v>
      </c>
    </row>
    <row r="842" spans="1:5" hidden="1">
      <c r="A842" s="181" t="s">
        <v>764</v>
      </c>
      <c r="B842" s="181" t="s">
        <v>811</v>
      </c>
      <c r="C842" s="181">
        <v>2023</v>
      </c>
      <c r="D842" s="181" t="s">
        <v>104</v>
      </c>
      <c r="E842" s="181">
        <v>46.376811594000003</v>
      </c>
    </row>
    <row r="843" spans="1:5" hidden="1">
      <c r="A843" s="181" t="s">
        <v>764</v>
      </c>
      <c r="B843" s="181" t="s">
        <v>809</v>
      </c>
      <c r="C843" s="181">
        <v>2023</v>
      </c>
      <c r="D843" s="181" t="s">
        <v>104</v>
      </c>
      <c r="E843" s="181">
        <v>35.914380117999997</v>
      </c>
    </row>
    <row r="844" spans="1:5" hidden="1">
      <c r="A844" s="181" t="s">
        <v>764</v>
      </c>
      <c r="B844" s="181" t="s">
        <v>807</v>
      </c>
      <c r="C844" s="181">
        <v>2023</v>
      </c>
      <c r="D844" s="181" t="s">
        <v>104</v>
      </c>
      <c r="E844" s="181">
        <v>40.513109155999999</v>
      </c>
    </row>
    <row r="845" spans="1:5" hidden="1">
      <c r="A845" s="181" t="s">
        <v>764</v>
      </c>
      <c r="B845" s="181" t="s">
        <v>808</v>
      </c>
      <c r="C845" s="181">
        <v>2023</v>
      </c>
      <c r="D845" s="181" t="s">
        <v>104</v>
      </c>
      <c r="E845" s="181">
        <v>38.636091665999999</v>
      </c>
    </row>
    <row r="846" spans="1:5" hidden="1">
      <c r="A846" s="181" t="s">
        <v>764</v>
      </c>
      <c r="B846" s="181" t="s">
        <v>810</v>
      </c>
      <c r="C846" s="181">
        <v>2023</v>
      </c>
      <c r="D846" s="181" t="s">
        <v>104</v>
      </c>
      <c r="E846" s="181">
        <v>44.660984063000001</v>
      </c>
    </row>
    <row r="847" spans="1:5" hidden="1">
      <c r="A847" s="181" t="s">
        <v>764</v>
      </c>
      <c r="B847" s="181" t="s">
        <v>809</v>
      </c>
      <c r="C847" s="181">
        <v>2023</v>
      </c>
      <c r="D847" s="181" t="s">
        <v>105</v>
      </c>
      <c r="E847" s="181">
        <v>36.991811521000002</v>
      </c>
    </row>
    <row r="848" spans="1:5" hidden="1">
      <c r="A848" s="181" t="s">
        <v>764</v>
      </c>
      <c r="B848" s="181" t="s">
        <v>807</v>
      </c>
      <c r="C848" s="181">
        <v>2023</v>
      </c>
      <c r="D848" s="181" t="s">
        <v>105</v>
      </c>
      <c r="E848" s="181">
        <v>40.749830209000002</v>
      </c>
    </row>
    <row r="849" spans="1:5" hidden="1">
      <c r="A849" s="181" t="s">
        <v>764</v>
      </c>
      <c r="B849" s="181" t="s">
        <v>808</v>
      </c>
      <c r="C849" s="181">
        <v>2023</v>
      </c>
      <c r="D849" s="181" t="s">
        <v>105</v>
      </c>
      <c r="E849" s="181">
        <v>39.861662011</v>
      </c>
    </row>
    <row r="850" spans="1:5" hidden="1">
      <c r="A850" s="181" t="s">
        <v>764</v>
      </c>
      <c r="B850" s="181" t="s">
        <v>810</v>
      </c>
      <c r="C850" s="181">
        <v>2023</v>
      </c>
      <c r="D850" s="181" t="s">
        <v>105</v>
      </c>
      <c r="E850" s="181">
        <v>44.612216883999999</v>
      </c>
    </row>
    <row r="851" spans="1:5" hidden="1">
      <c r="A851" s="181" t="s">
        <v>764</v>
      </c>
      <c r="B851" s="181" t="s">
        <v>812</v>
      </c>
      <c r="C851" s="181">
        <v>2023</v>
      </c>
      <c r="D851" s="181" t="s">
        <v>105</v>
      </c>
      <c r="E851" s="181">
        <v>36.194970240000004</v>
      </c>
    </row>
    <row r="852" spans="1:5" hidden="1">
      <c r="A852" s="181" t="s">
        <v>764</v>
      </c>
      <c r="B852" s="181" t="s">
        <v>807</v>
      </c>
      <c r="C852" s="181">
        <v>2023</v>
      </c>
      <c r="D852" s="181" t="s">
        <v>106</v>
      </c>
      <c r="E852" s="181">
        <v>40.276883116999997</v>
      </c>
    </row>
    <row r="853" spans="1:5" hidden="1">
      <c r="A853" s="181" t="s">
        <v>764</v>
      </c>
      <c r="B853" s="181" t="s">
        <v>808</v>
      </c>
      <c r="C853" s="181">
        <v>2023</v>
      </c>
      <c r="D853" s="181" t="s">
        <v>106</v>
      </c>
      <c r="E853" s="181">
        <v>38.955910179</v>
      </c>
    </row>
    <row r="854" spans="1:5" hidden="1">
      <c r="A854" s="181" t="s">
        <v>764</v>
      </c>
      <c r="B854" s="181" t="s">
        <v>810</v>
      </c>
      <c r="C854" s="181">
        <v>2023</v>
      </c>
      <c r="D854" s="181" t="s">
        <v>106</v>
      </c>
      <c r="E854" s="181">
        <v>55.679287305000003</v>
      </c>
    </row>
    <row r="855" spans="1:5" hidden="1">
      <c r="A855" s="181" t="s">
        <v>764</v>
      </c>
      <c r="B855" s="181" t="s">
        <v>812</v>
      </c>
      <c r="C855" s="181">
        <v>2023</v>
      </c>
      <c r="D855" s="181" t="s">
        <v>106</v>
      </c>
      <c r="E855" s="181">
        <v>40.502835198</v>
      </c>
    </row>
    <row r="856" spans="1:5" hidden="1">
      <c r="A856" s="181" t="s">
        <v>764</v>
      </c>
      <c r="B856" s="181" t="s">
        <v>807</v>
      </c>
      <c r="C856" s="181">
        <v>2023</v>
      </c>
      <c r="D856" s="181" t="s">
        <v>107</v>
      </c>
      <c r="E856" s="181">
        <v>42.120107595</v>
      </c>
    </row>
    <row r="857" spans="1:5" hidden="1">
      <c r="A857" s="181" t="s">
        <v>764</v>
      </c>
      <c r="B857" s="181" t="s">
        <v>808</v>
      </c>
      <c r="C857" s="181">
        <v>2023</v>
      </c>
      <c r="D857" s="181" t="s">
        <v>107</v>
      </c>
      <c r="E857" s="181">
        <v>38.987922535999999</v>
      </c>
    </row>
    <row r="858" spans="1:5" hidden="1">
      <c r="A858" s="181" t="s">
        <v>764</v>
      </c>
      <c r="B858" s="181" t="s">
        <v>810</v>
      </c>
      <c r="C858" s="181">
        <v>2023</v>
      </c>
      <c r="D858" s="181" t="s">
        <v>107</v>
      </c>
      <c r="E858" s="181">
        <v>44.660984063000001</v>
      </c>
    </row>
    <row r="859" spans="1:5" hidden="1">
      <c r="A859" s="181" t="s">
        <v>764</v>
      </c>
      <c r="B859" s="181" t="s">
        <v>812</v>
      </c>
      <c r="C859" s="181">
        <v>2023</v>
      </c>
      <c r="D859" s="181" t="s">
        <v>107</v>
      </c>
      <c r="E859" s="181">
        <v>43.223647931999999</v>
      </c>
    </row>
    <row r="860" spans="1:5" hidden="1">
      <c r="A860" s="181" t="s">
        <v>764</v>
      </c>
      <c r="B860" s="181" t="s">
        <v>811</v>
      </c>
      <c r="C860" s="181">
        <v>2023</v>
      </c>
      <c r="D860" s="181" t="s">
        <v>108</v>
      </c>
      <c r="E860" s="181">
        <v>52.785107812</v>
      </c>
    </row>
    <row r="861" spans="1:5" hidden="1">
      <c r="A861" s="181" t="s">
        <v>764</v>
      </c>
      <c r="B861" s="181" t="s">
        <v>809</v>
      </c>
      <c r="C861" s="181">
        <v>2023</v>
      </c>
      <c r="D861" s="181" t="s">
        <v>108</v>
      </c>
      <c r="E861" s="181">
        <v>34.785910088999998</v>
      </c>
    </row>
    <row r="862" spans="1:5" hidden="1">
      <c r="A862" s="181" t="s">
        <v>764</v>
      </c>
      <c r="B862" s="181" t="s">
        <v>807</v>
      </c>
      <c r="C862" s="181">
        <v>2023</v>
      </c>
      <c r="D862" s="181" t="s">
        <v>108</v>
      </c>
      <c r="E862" s="181">
        <v>40.191671724000003</v>
      </c>
    </row>
    <row r="863" spans="1:5" hidden="1">
      <c r="A863" s="181" t="s">
        <v>764</v>
      </c>
      <c r="B863" s="181" t="s">
        <v>808</v>
      </c>
      <c r="C863" s="181">
        <v>2023</v>
      </c>
      <c r="D863" s="181" t="s">
        <v>108</v>
      </c>
      <c r="E863" s="181">
        <v>40.024007376999997</v>
      </c>
    </row>
    <row r="864" spans="1:5" hidden="1">
      <c r="A864" s="181" t="s">
        <v>764</v>
      </c>
      <c r="B864" s="181" t="s">
        <v>810</v>
      </c>
      <c r="C864" s="181">
        <v>2023</v>
      </c>
      <c r="D864" s="181" t="s">
        <v>108</v>
      </c>
      <c r="E864" s="181">
        <v>45.699814025000002</v>
      </c>
    </row>
    <row r="865" spans="1:5" hidden="1">
      <c r="A865" s="181" t="s">
        <v>764</v>
      </c>
      <c r="B865" s="181" t="s">
        <v>812</v>
      </c>
      <c r="C865" s="181">
        <v>2023</v>
      </c>
      <c r="D865" s="181" t="s">
        <v>108</v>
      </c>
      <c r="E865" s="181">
        <v>41.873152249</v>
      </c>
    </row>
    <row r="866" spans="1:5" hidden="1">
      <c r="A866" s="181" t="s">
        <v>764</v>
      </c>
      <c r="B866" s="181" t="s">
        <v>811</v>
      </c>
      <c r="C866" s="181">
        <v>2023</v>
      </c>
      <c r="D866" s="181" t="s">
        <v>109</v>
      </c>
      <c r="E866" s="181">
        <v>38.095238094999999</v>
      </c>
    </row>
    <row r="867" spans="1:5" hidden="1">
      <c r="A867" s="181" t="s">
        <v>764</v>
      </c>
      <c r="B867" s="181" t="s">
        <v>809</v>
      </c>
      <c r="C867" s="181">
        <v>2023</v>
      </c>
      <c r="D867" s="181" t="s">
        <v>109</v>
      </c>
      <c r="E867" s="181">
        <v>30.952087457000001</v>
      </c>
    </row>
    <row r="868" spans="1:5" hidden="1">
      <c r="A868" s="181" t="s">
        <v>764</v>
      </c>
      <c r="B868" s="181" t="s">
        <v>807</v>
      </c>
      <c r="C868" s="181">
        <v>2023</v>
      </c>
      <c r="D868" s="181" t="s">
        <v>109</v>
      </c>
      <c r="E868" s="181">
        <v>39.613877240999997</v>
      </c>
    </row>
    <row r="869" spans="1:5" hidden="1">
      <c r="A869" s="181" t="s">
        <v>764</v>
      </c>
      <c r="B869" s="181" t="s">
        <v>808</v>
      </c>
      <c r="C869" s="181">
        <v>2023</v>
      </c>
      <c r="D869" s="181" t="s">
        <v>109</v>
      </c>
      <c r="E869" s="181">
        <v>40.081191247</v>
      </c>
    </row>
    <row r="870" spans="1:5" hidden="1">
      <c r="A870" s="181" t="s">
        <v>764</v>
      </c>
      <c r="B870" s="181" t="s">
        <v>811</v>
      </c>
      <c r="C870" s="181">
        <v>2023</v>
      </c>
      <c r="D870" s="181" t="s">
        <v>110</v>
      </c>
      <c r="E870" s="181">
        <v>46.376811594000003</v>
      </c>
    </row>
    <row r="871" spans="1:5" hidden="1">
      <c r="A871" s="181" t="s">
        <v>764</v>
      </c>
      <c r="B871" s="181" t="s">
        <v>807</v>
      </c>
      <c r="C871" s="181">
        <v>2023</v>
      </c>
      <c r="D871" s="181" t="s">
        <v>110</v>
      </c>
      <c r="E871" s="181">
        <v>40.614722530999998</v>
      </c>
    </row>
    <row r="872" spans="1:5" hidden="1">
      <c r="A872" s="181" t="s">
        <v>764</v>
      </c>
      <c r="B872" s="181" t="s">
        <v>808</v>
      </c>
      <c r="C872" s="181">
        <v>2023</v>
      </c>
      <c r="D872" s="181" t="s">
        <v>110</v>
      </c>
      <c r="E872" s="181">
        <v>37.353300521000001</v>
      </c>
    </row>
    <row r="873" spans="1:5" hidden="1">
      <c r="A873" s="181" t="s">
        <v>764</v>
      </c>
      <c r="B873" s="181" t="s">
        <v>810</v>
      </c>
      <c r="C873" s="181">
        <v>2023</v>
      </c>
      <c r="D873" s="181" t="s">
        <v>110</v>
      </c>
      <c r="E873" s="181">
        <v>46.691028793999998</v>
      </c>
    </row>
    <row r="874" spans="1:5" hidden="1">
      <c r="A874" s="181" t="s">
        <v>764</v>
      </c>
      <c r="B874" s="181" t="s">
        <v>807</v>
      </c>
      <c r="C874" s="181">
        <v>2023</v>
      </c>
      <c r="D874" s="181" t="s">
        <v>111</v>
      </c>
      <c r="E874" s="181">
        <v>37.309156573000003</v>
      </c>
    </row>
    <row r="875" spans="1:5" hidden="1">
      <c r="A875" s="181" t="s">
        <v>764</v>
      </c>
      <c r="B875" s="181" t="s">
        <v>808</v>
      </c>
      <c r="C875" s="181">
        <v>2023</v>
      </c>
      <c r="D875" s="181" t="s">
        <v>111</v>
      </c>
      <c r="E875" s="181">
        <v>40.451747443999999</v>
      </c>
    </row>
    <row r="876" spans="1:5" hidden="1">
      <c r="A876" s="180" t="s">
        <v>764</v>
      </c>
      <c r="B876" s="180" t="s">
        <v>913</v>
      </c>
      <c r="C876" s="180">
        <v>2022</v>
      </c>
      <c r="D876" s="180" t="s">
        <v>100</v>
      </c>
      <c r="E876" s="180">
        <v>61.552958206</v>
      </c>
    </row>
    <row r="877" spans="1:5" hidden="1">
      <c r="A877" s="180" t="s">
        <v>764</v>
      </c>
      <c r="B877" s="180" t="s">
        <v>814</v>
      </c>
      <c r="C877" s="180">
        <v>2022</v>
      </c>
      <c r="D877" s="180" t="s">
        <v>100</v>
      </c>
      <c r="E877" s="180">
        <v>50.191910696999997</v>
      </c>
    </row>
    <row r="878" spans="1:5" hidden="1">
      <c r="A878" s="180" t="s">
        <v>764</v>
      </c>
      <c r="B878" s="180" t="s">
        <v>813</v>
      </c>
      <c r="C878" s="180">
        <v>2022</v>
      </c>
      <c r="D878" s="180" t="s">
        <v>101</v>
      </c>
      <c r="E878" s="180">
        <v>56.913396012</v>
      </c>
    </row>
    <row r="879" spans="1:5" hidden="1">
      <c r="A879" s="180" t="s">
        <v>764</v>
      </c>
      <c r="B879" s="180" t="s">
        <v>814</v>
      </c>
      <c r="C879" s="180">
        <v>2022</v>
      </c>
      <c r="D879" s="180" t="s">
        <v>101</v>
      </c>
      <c r="E879" s="180">
        <v>57.030892457999997</v>
      </c>
    </row>
    <row r="880" spans="1:5" hidden="1">
      <c r="A880" s="180" t="s">
        <v>764</v>
      </c>
      <c r="B880" s="180" t="s">
        <v>814</v>
      </c>
      <c r="C880" s="180">
        <v>2023</v>
      </c>
      <c r="D880" s="180" t="s">
        <v>102</v>
      </c>
      <c r="E880" s="180">
        <v>59.457427479000003</v>
      </c>
    </row>
    <row r="881" spans="1:5" hidden="1">
      <c r="A881" s="180" t="s">
        <v>764</v>
      </c>
      <c r="B881" s="180" t="s">
        <v>813</v>
      </c>
      <c r="C881" s="180">
        <v>2023</v>
      </c>
      <c r="D881" s="180" t="s">
        <v>103</v>
      </c>
      <c r="E881" s="180">
        <v>54.571778037999998</v>
      </c>
    </row>
    <row r="882" spans="1:5" hidden="1">
      <c r="A882" s="180" t="s">
        <v>764</v>
      </c>
      <c r="B882" s="180" t="s">
        <v>814</v>
      </c>
      <c r="C882" s="180">
        <v>2023</v>
      </c>
      <c r="D882" s="180" t="s">
        <v>103</v>
      </c>
      <c r="E882" s="180">
        <v>54.662473231</v>
      </c>
    </row>
    <row r="883" spans="1:5" hidden="1">
      <c r="A883" s="180" t="s">
        <v>764</v>
      </c>
      <c r="B883" s="180" t="s">
        <v>813</v>
      </c>
      <c r="C883" s="180">
        <v>2023</v>
      </c>
      <c r="D883" s="180" t="s">
        <v>104</v>
      </c>
      <c r="E883" s="180">
        <v>54.783907919000001</v>
      </c>
    </row>
    <row r="884" spans="1:5" hidden="1">
      <c r="A884" s="180" t="s">
        <v>764</v>
      </c>
      <c r="B884" s="180" t="s">
        <v>814</v>
      </c>
      <c r="C884" s="180">
        <v>2023</v>
      </c>
      <c r="D884" s="180" t="s">
        <v>104</v>
      </c>
      <c r="E884" s="180">
        <v>48.854856034000001</v>
      </c>
    </row>
    <row r="885" spans="1:5" hidden="1">
      <c r="A885" s="180" t="s">
        <v>764</v>
      </c>
      <c r="B885" s="180" t="s">
        <v>813</v>
      </c>
      <c r="C885" s="180">
        <v>2023</v>
      </c>
      <c r="D885" s="180" t="s">
        <v>105</v>
      </c>
      <c r="E885" s="180">
        <v>54.945054945000003</v>
      </c>
    </row>
    <row r="886" spans="1:5" hidden="1">
      <c r="A886" s="180" t="s">
        <v>764</v>
      </c>
      <c r="B886" s="180" t="s">
        <v>814</v>
      </c>
      <c r="C886" s="180">
        <v>2023</v>
      </c>
      <c r="D886" s="180" t="s">
        <v>105</v>
      </c>
      <c r="E886" s="180">
        <v>58.084322554000003</v>
      </c>
    </row>
    <row r="887" spans="1:5" hidden="1">
      <c r="A887" s="180" t="s">
        <v>764</v>
      </c>
      <c r="B887" s="180" t="s">
        <v>813</v>
      </c>
      <c r="C887" s="180">
        <v>2023</v>
      </c>
      <c r="D887" s="180" t="s">
        <v>106</v>
      </c>
      <c r="E887" s="180">
        <v>62.533220774</v>
      </c>
    </row>
    <row r="888" spans="1:5" hidden="1">
      <c r="A888" s="180" t="s">
        <v>764</v>
      </c>
      <c r="B888" s="180" t="s">
        <v>814</v>
      </c>
      <c r="C888" s="180">
        <v>2023</v>
      </c>
      <c r="D888" s="180" t="s">
        <v>106</v>
      </c>
      <c r="E888" s="180">
        <v>57.487761829999997</v>
      </c>
    </row>
    <row r="889" spans="1:5" hidden="1">
      <c r="A889" s="180" t="s">
        <v>764</v>
      </c>
      <c r="B889" s="180" t="s">
        <v>813</v>
      </c>
      <c r="C889" s="180">
        <v>2023</v>
      </c>
      <c r="D889" s="180" t="s">
        <v>107</v>
      </c>
      <c r="E889" s="180">
        <v>56.075894077000001</v>
      </c>
    </row>
    <row r="890" spans="1:5" hidden="1">
      <c r="A890" s="180" t="s">
        <v>764</v>
      </c>
      <c r="B890" s="180" t="s">
        <v>814</v>
      </c>
      <c r="C890" s="180">
        <v>2023</v>
      </c>
      <c r="D890" s="180" t="s">
        <v>107</v>
      </c>
      <c r="E890" s="180">
        <v>53.013391503000001</v>
      </c>
    </row>
    <row r="891" spans="1:5" hidden="1">
      <c r="A891" s="180" t="s">
        <v>764</v>
      </c>
      <c r="B891" s="180" t="s">
        <v>813</v>
      </c>
      <c r="C891" s="180">
        <v>2023</v>
      </c>
      <c r="D891" s="180" t="s">
        <v>108</v>
      </c>
      <c r="E891" s="180">
        <v>56.095304781000003</v>
      </c>
    </row>
    <row r="892" spans="1:5" hidden="1">
      <c r="A892" s="180" t="s">
        <v>764</v>
      </c>
      <c r="B892" s="180" t="s">
        <v>814</v>
      </c>
      <c r="C892" s="180">
        <v>2023</v>
      </c>
      <c r="D892" s="180" t="s">
        <v>108</v>
      </c>
      <c r="E892" s="180">
        <v>53.189812947999997</v>
      </c>
    </row>
    <row r="893" spans="1:5" hidden="1">
      <c r="A893" s="180" t="s">
        <v>764</v>
      </c>
      <c r="B893" s="180" t="s">
        <v>813</v>
      </c>
      <c r="C893" s="180">
        <v>2023</v>
      </c>
      <c r="D893" s="180" t="s">
        <v>109</v>
      </c>
      <c r="E893" s="180">
        <v>55.095530652999997</v>
      </c>
    </row>
    <row r="894" spans="1:5" hidden="1">
      <c r="A894" s="180" t="s">
        <v>764</v>
      </c>
      <c r="B894" s="180" t="s">
        <v>814</v>
      </c>
      <c r="C894" s="180">
        <v>2023</v>
      </c>
      <c r="D894" s="180" t="s">
        <v>109</v>
      </c>
      <c r="E894" s="180">
        <v>55.398443235000002</v>
      </c>
    </row>
    <row r="895" spans="1:5" hidden="1">
      <c r="A895" s="180" t="s">
        <v>764</v>
      </c>
      <c r="B895" s="180" t="s">
        <v>813</v>
      </c>
      <c r="C895" s="180">
        <v>2023</v>
      </c>
      <c r="D895" s="180" t="s">
        <v>110</v>
      </c>
      <c r="E895" s="180">
        <v>56.699126780999997</v>
      </c>
    </row>
    <row r="896" spans="1:5" hidden="1">
      <c r="A896" s="180" t="s">
        <v>764</v>
      </c>
      <c r="B896" s="180" t="s">
        <v>814</v>
      </c>
      <c r="C896" s="180">
        <v>2023</v>
      </c>
      <c r="D896" s="180" t="s">
        <v>110</v>
      </c>
      <c r="E896" s="180">
        <v>61.303960975000003</v>
      </c>
    </row>
    <row r="897" spans="1:5" hidden="1">
      <c r="A897" s="180" t="s">
        <v>764</v>
      </c>
      <c r="B897" s="180" t="s">
        <v>813</v>
      </c>
      <c r="C897" s="180">
        <v>2023</v>
      </c>
      <c r="D897" s="180" t="s">
        <v>111</v>
      </c>
      <c r="E897" s="180">
        <v>50.390650192000003</v>
      </c>
    </row>
    <row r="898" spans="1:5" hidden="1">
      <c r="A898" s="180" t="s">
        <v>764</v>
      </c>
      <c r="B898" s="180" t="s">
        <v>814</v>
      </c>
      <c r="C898" s="180">
        <v>2023</v>
      </c>
      <c r="D898" s="180" t="s">
        <v>111</v>
      </c>
      <c r="E898" s="180">
        <v>59.293176967999997</v>
      </c>
    </row>
    <row r="899" spans="1:5" hidden="1">
      <c r="A899" s="180" t="s">
        <v>764</v>
      </c>
      <c r="B899" s="180" t="s">
        <v>815</v>
      </c>
      <c r="C899" s="180">
        <v>2023</v>
      </c>
      <c r="D899" s="180" t="s">
        <v>105</v>
      </c>
      <c r="E899" s="180">
        <v>59.295430764000002</v>
      </c>
    </row>
    <row r="900" spans="1:5" hidden="1">
      <c r="A900" s="180" t="s">
        <v>764</v>
      </c>
      <c r="B900" s="180" t="s">
        <v>815</v>
      </c>
      <c r="C900" s="180">
        <v>2023</v>
      </c>
      <c r="D900" s="180" t="s">
        <v>111</v>
      </c>
      <c r="E900" s="180">
        <v>51.813470137000003</v>
      </c>
    </row>
    <row r="901" spans="1:5" hidden="1">
      <c r="A901" s="181" t="s">
        <v>764</v>
      </c>
      <c r="B901" s="181" t="s">
        <v>914</v>
      </c>
      <c r="C901" s="181">
        <v>2022</v>
      </c>
      <c r="D901" s="181" t="s">
        <v>100</v>
      </c>
      <c r="E901" s="181">
        <v>34.837425172000003</v>
      </c>
    </row>
    <row r="902" spans="1:5" hidden="1">
      <c r="A902" s="181" t="s">
        <v>764</v>
      </c>
      <c r="B902" s="181" t="s">
        <v>817</v>
      </c>
      <c r="C902" s="181">
        <v>2022</v>
      </c>
      <c r="D902" s="181" t="s">
        <v>100</v>
      </c>
      <c r="E902" s="181">
        <v>52.293259114999998</v>
      </c>
    </row>
    <row r="903" spans="1:5" hidden="1">
      <c r="A903" s="181" t="s">
        <v>764</v>
      </c>
      <c r="B903" s="181" t="s">
        <v>816</v>
      </c>
      <c r="C903" s="181">
        <v>2022</v>
      </c>
      <c r="D903" s="181" t="s">
        <v>101</v>
      </c>
      <c r="E903" s="181">
        <v>34.943026117000002</v>
      </c>
    </row>
    <row r="904" spans="1:5" hidden="1">
      <c r="A904" s="181" t="s">
        <v>764</v>
      </c>
      <c r="B904" s="181" t="s">
        <v>817</v>
      </c>
      <c r="C904" s="181">
        <v>2022</v>
      </c>
      <c r="D904" s="181" t="s">
        <v>101</v>
      </c>
      <c r="E904" s="181">
        <v>48.572979165</v>
      </c>
    </row>
    <row r="905" spans="1:5" hidden="1">
      <c r="A905" s="181" t="s">
        <v>764</v>
      </c>
      <c r="B905" s="181" t="s">
        <v>816</v>
      </c>
      <c r="C905" s="181">
        <v>2023</v>
      </c>
      <c r="D905" s="181" t="s">
        <v>102</v>
      </c>
      <c r="E905" s="181">
        <v>37.691680476000002</v>
      </c>
    </row>
    <row r="906" spans="1:5" hidden="1">
      <c r="A906" s="181" t="s">
        <v>764</v>
      </c>
      <c r="B906" s="181" t="s">
        <v>817</v>
      </c>
      <c r="C906" s="181">
        <v>2023</v>
      </c>
      <c r="D906" s="181" t="s">
        <v>102</v>
      </c>
      <c r="E906" s="181">
        <v>40.992940105000002</v>
      </c>
    </row>
    <row r="907" spans="1:5" hidden="1">
      <c r="A907" s="181" t="s">
        <v>764</v>
      </c>
      <c r="B907" s="181" t="s">
        <v>816</v>
      </c>
      <c r="C907" s="181">
        <v>2023</v>
      </c>
      <c r="D907" s="181" t="s">
        <v>103</v>
      </c>
      <c r="E907" s="181">
        <v>39.990386907000001</v>
      </c>
    </row>
    <row r="908" spans="1:5" hidden="1">
      <c r="A908" s="181" t="s">
        <v>764</v>
      </c>
      <c r="B908" s="181" t="s">
        <v>817</v>
      </c>
      <c r="C908" s="181">
        <v>2023</v>
      </c>
      <c r="D908" s="181" t="s">
        <v>103</v>
      </c>
      <c r="E908" s="181">
        <v>47.688022494999998</v>
      </c>
    </row>
    <row r="909" spans="1:5" hidden="1">
      <c r="A909" s="181" t="s">
        <v>764</v>
      </c>
      <c r="B909" s="181" t="s">
        <v>816</v>
      </c>
      <c r="C909" s="181">
        <v>2023</v>
      </c>
      <c r="D909" s="181" t="s">
        <v>104</v>
      </c>
      <c r="E909" s="181">
        <v>34.955540057999997</v>
      </c>
    </row>
    <row r="910" spans="1:5" hidden="1">
      <c r="A910" s="181" t="s">
        <v>764</v>
      </c>
      <c r="B910" s="181" t="s">
        <v>817</v>
      </c>
      <c r="C910" s="181">
        <v>2023</v>
      </c>
      <c r="D910" s="181" t="s">
        <v>104</v>
      </c>
      <c r="E910" s="181">
        <v>44.655150018999997</v>
      </c>
    </row>
    <row r="911" spans="1:5" hidden="1">
      <c r="A911" s="181" t="s">
        <v>764</v>
      </c>
      <c r="B911" s="181" t="s">
        <v>816</v>
      </c>
      <c r="C911" s="181">
        <v>2023</v>
      </c>
      <c r="D911" s="181" t="s">
        <v>105</v>
      </c>
      <c r="E911" s="181">
        <v>38.445620683999998</v>
      </c>
    </row>
    <row r="912" spans="1:5" hidden="1">
      <c r="A912" s="181" t="s">
        <v>764</v>
      </c>
      <c r="B912" s="181" t="s">
        <v>817</v>
      </c>
      <c r="C912" s="181">
        <v>2023</v>
      </c>
      <c r="D912" s="181" t="s">
        <v>105</v>
      </c>
      <c r="E912" s="181">
        <v>48.474233415999997</v>
      </c>
    </row>
    <row r="913" spans="1:5" hidden="1">
      <c r="A913" s="181" t="s">
        <v>764</v>
      </c>
      <c r="B913" s="181" t="s">
        <v>816</v>
      </c>
      <c r="C913" s="181">
        <v>2023</v>
      </c>
      <c r="D913" s="181" t="s">
        <v>106</v>
      </c>
      <c r="E913" s="181">
        <v>39.708068329</v>
      </c>
    </row>
    <row r="914" spans="1:5" hidden="1">
      <c r="A914" s="181" t="s">
        <v>764</v>
      </c>
      <c r="B914" s="181" t="s">
        <v>817</v>
      </c>
      <c r="C914" s="181">
        <v>2023</v>
      </c>
      <c r="D914" s="181" t="s">
        <v>106</v>
      </c>
      <c r="E914" s="181">
        <v>45.413260672</v>
      </c>
    </row>
    <row r="915" spans="1:5" hidden="1">
      <c r="A915" s="181" t="s">
        <v>764</v>
      </c>
      <c r="B915" s="181" t="s">
        <v>816</v>
      </c>
      <c r="C915" s="181">
        <v>2023</v>
      </c>
      <c r="D915" s="181" t="s">
        <v>107</v>
      </c>
      <c r="E915" s="181">
        <v>34.555617066000003</v>
      </c>
    </row>
    <row r="916" spans="1:5" hidden="1">
      <c r="A916" s="181" t="s">
        <v>764</v>
      </c>
      <c r="B916" s="181" t="s">
        <v>817</v>
      </c>
      <c r="C916" s="181">
        <v>2023</v>
      </c>
      <c r="D916" s="181" t="s">
        <v>107</v>
      </c>
      <c r="E916" s="181">
        <v>39.525691614000003</v>
      </c>
    </row>
    <row r="917" spans="1:5" hidden="1">
      <c r="A917" s="181" t="s">
        <v>764</v>
      </c>
      <c r="B917" s="181" t="s">
        <v>816</v>
      </c>
      <c r="C917" s="181">
        <v>2023</v>
      </c>
      <c r="D917" s="181" t="s">
        <v>108</v>
      </c>
      <c r="E917" s="181">
        <v>37.346144619</v>
      </c>
    </row>
    <row r="918" spans="1:5" hidden="1">
      <c r="A918" s="181" t="s">
        <v>764</v>
      </c>
      <c r="B918" s="181" t="s">
        <v>817</v>
      </c>
      <c r="C918" s="181">
        <v>2023</v>
      </c>
      <c r="D918" s="181" t="s">
        <v>108</v>
      </c>
      <c r="E918" s="181">
        <v>44.264017754000001</v>
      </c>
    </row>
    <row r="919" spans="1:5" hidden="1">
      <c r="A919" s="181" t="s">
        <v>764</v>
      </c>
      <c r="B919" s="181" t="s">
        <v>816</v>
      </c>
      <c r="C919" s="181">
        <v>2023</v>
      </c>
      <c r="D919" s="181" t="s">
        <v>109</v>
      </c>
      <c r="E919" s="181">
        <v>36.340634094999999</v>
      </c>
    </row>
    <row r="920" spans="1:5" hidden="1">
      <c r="A920" s="181" t="s">
        <v>764</v>
      </c>
      <c r="B920" s="181" t="s">
        <v>817</v>
      </c>
      <c r="C920" s="181">
        <v>2023</v>
      </c>
      <c r="D920" s="181" t="s">
        <v>109</v>
      </c>
      <c r="E920" s="181">
        <v>46.536556359000002</v>
      </c>
    </row>
    <row r="921" spans="1:5" hidden="1">
      <c r="A921" s="181" t="s">
        <v>764</v>
      </c>
      <c r="B921" s="181" t="s">
        <v>816</v>
      </c>
      <c r="C921" s="181">
        <v>2023</v>
      </c>
      <c r="D921" s="181" t="s">
        <v>110</v>
      </c>
      <c r="E921" s="181">
        <v>38.741640124</v>
      </c>
    </row>
    <row r="922" spans="1:5" hidden="1">
      <c r="A922" s="181" t="s">
        <v>764</v>
      </c>
      <c r="B922" s="181" t="s">
        <v>817</v>
      </c>
      <c r="C922" s="181">
        <v>2023</v>
      </c>
      <c r="D922" s="181" t="s">
        <v>110</v>
      </c>
      <c r="E922" s="181">
        <v>37.379068097999998</v>
      </c>
    </row>
    <row r="923" spans="1:5" hidden="1">
      <c r="A923" s="181" t="s">
        <v>764</v>
      </c>
      <c r="B923" s="181" t="s">
        <v>816</v>
      </c>
      <c r="C923" s="181">
        <v>2023</v>
      </c>
      <c r="D923" s="181" t="s">
        <v>111</v>
      </c>
      <c r="E923" s="181">
        <v>47.661369827999998</v>
      </c>
    </row>
    <row r="924" spans="1:5" hidden="1">
      <c r="A924" s="181" t="s">
        <v>764</v>
      </c>
      <c r="B924" s="181" t="s">
        <v>817</v>
      </c>
      <c r="C924" s="181">
        <v>2023</v>
      </c>
      <c r="D924" s="181" t="s">
        <v>111</v>
      </c>
      <c r="E924" s="181">
        <v>43.181150748</v>
      </c>
    </row>
    <row r="925" spans="1:5" hidden="1">
      <c r="A925" s="180" t="s">
        <v>764</v>
      </c>
      <c r="B925" s="180" t="s">
        <v>818</v>
      </c>
      <c r="C925" s="180">
        <v>2022</v>
      </c>
      <c r="D925" s="180" t="s">
        <v>100</v>
      </c>
      <c r="E925" s="180">
        <v>73.026026917999999</v>
      </c>
    </row>
    <row r="926" spans="1:5" hidden="1">
      <c r="A926" s="180" t="s">
        <v>764</v>
      </c>
      <c r="B926" s="180" t="s">
        <v>818</v>
      </c>
      <c r="C926" s="180">
        <v>2022</v>
      </c>
      <c r="D926" s="180" t="s">
        <v>101</v>
      </c>
      <c r="E926" s="180">
        <v>75.012222249999994</v>
      </c>
    </row>
    <row r="927" spans="1:5" hidden="1">
      <c r="A927" s="180" t="s">
        <v>764</v>
      </c>
      <c r="B927" s="180" t="s">
        <v>818</v>
      </c>
      <c r="C927" s="180">
        <v>2023</v>
      </c>
      <c r="D927" s="180" t="s">
        <v>102</v>
      </c>
      <c r="E927" s="180">
        <v>69.838613765999995</v>
      </c>
    </row>
    <row r="928" spans="1:5" hidden="1">
      <c r="A928" s="180" t="s">
        <v>764</v>
      </c>
      <c r="B928" s="180" t="s">
        <v>818</v>
      </c>
      <c r="C928" s="180">
        <v>2023</v>
      </c>
      <c r="D928" s="180" t="s">
        <v>103</v>
      </c>
      <c r="E928" s="180">
        <v>70.025682239999995</v>
      </c>
    </row>
    <row r="929" spans="1:5" hidden="1">
      <c r="A929" s="180" t="s">
        <v>764</v>
      </c>
      <c r="B929" s="180" t="s">
        <v>818</v>
      </c>
      <c r="C929" s="180">
        <v>2023</v>
      </c>
      <c r="D929" s="180" t="s">
        <v>104</v>
      </c>
      <c r="E929" s="180">
        <v>67.062911919000001</v>
      </c>
    </row>
    <row r="930" spans="1:5" hidden="1">
      <c r="A930" s="180" t="s">
        <v>764</v>
      </c>
      <c r="B930" s="180" t="s">
        <v>818</v>
      </c>
      <c r="C930" s="180">
        <v>2023</v>
      </c>
      <c r="D930" s="180" t="s">
        <v>105</v>
      </c>
      <c r="E930" s="180">
        <v>74.095669612999998</v>
      </c>
    </row>
    <row r="931" spans="1:5" hidden="1">
      <c r="A931" s="180" t="s">
        <v>764</v>
      </c>
      <c r="B931" s="180" t="s">
        <v>818</v>
      </c>
      <c r="C931" s="180">
        <v>2023</v>
      </c>
      <c r="D931" s="180" t="s">
        <v>106</v>
      </c>
      <c r="E931" s="180">
        <v>72.698107153999999</v>
      </c>
    </row>
    <row r="932" spans="1:5" hidden="1">
      <c r="A932" s="180" t="s">
        <v>764</v>
      </c>
      <c r="B932" s="180" t="s">
        <v>818</v>
      </c>
      <c r="C932" s="180">
        <v>2023</v>
      </c>
      <c r="D932" s="180" t="s">
        <v>107</v>
      </c>
      <c r="E932" s="180">
        <v>72.961525147000003</v>
      </c>
    </row>
    <row r="933" spans="1:5" hidden="1">
      <c r="A933" s="180" t="s">
        <v>764</v>
      </c>
      <c r="B933" s="180" t="s">
        <v>818</v>
      </c>
      <c r="C933" s="180">
        <v>2023</v>
      </c>
      <c r="D933" s="180" t="s">
        <v>108</v>
      </c>
      <c r="E933" s="180">
        <v>69.903146570000004</v>
      </c>
    </row>
    <row r="934" spans="1:5" hidden="1">
      <c r="A934" s="180" t="s">
        <v>764</v>
      </c>
      <c r="B934" s="180" t="s">
        <v>818</v>
      </c>
      <c r="C934" s="180">
        <v>2023</v>
      </c>
      <c r="D934" s="180" t="s">
        <v>109</v>
      </c>
      <c r="E934" s="180">
        <v>68.232616516999997</v>
      </c>
    </row>
    <row r="935" spans="1:5" hidden="1">
      <c r="A935" s="180" t="s">
        <v>764</v>
      </c>
      <c r="B935" s="180" t="s">
        <v>818</v>
      </c>
      <c r="C935" s="180">
        <v>2023</v>
      </c>
      <c r="D935" s="180" t="s">
        <v>110</v>
      </c>
      <c r="E935" s="180">
        <v>67.727280538000002</v>
      </c>
    </row>
    <row r="936" spans="1:5" hidden="1">
      <c r="A936" s="180" t="s">
        <v>764</v>
      </c>
      <c r="B936" s="180" t="s">
        <v>818</v>
      </c>
      <c r="C936" s="180">
        <v>2023</v>
      </c>
      <c r="D936" s="180" t="s">
        <v>111</v>
      </c>
      <c r="E936" s="180">
        <v>69.391289536000002</v>
      </c>
    </row>
    <row r="937" spans="1:5" hidden="1">
      <c r="A937" s="180" t="s">
        <v>764</v>
      </c>
      <c r="B937" s="180" t="s">
        <v>819</v>
      </c>
      <c r="C937" s="180">
        <v>2022</v>
      </c>
      <c r="D937" s="180" t="s">
        <v>100</v>
      </c>
      <c r="E937" s="180">
        <v>62.909816988999999</v>
      </c>
    </row>
    <row r="938" spans="1:5" hidden="1">
      <c r="A938" s="180" t="s">
        <v>764</v>
      </c>
      <c r="B938" s="180" t="s">
        <v>819</v>
      </c>
      <c r="C938" s="180">
        <v>2022</v>
      </c>
      <c r="D938" s="180" t="s">
        <v>101</v>
      </c>
      <c r="E938" s="180">
        <v>82.534475393999998</v>
      </c>
    </row>
    <row r="939" spans="1:5" hidden="1">
      <c r="A939" s="180" t="s">
        <v>764</v>
      </c>
      <c r="B939" s="180" t="s">
        <v>819</v>
      </c>
      <c r="C939" s="180">
        <v>2023</v>
      </c>
      <c r="D939" s="180" t="s">
        <v>102</v>
      </c>
      <c r="E939" s="180">
        <v>72.696718653000005</v>
      </c>
    </row>
    <row r="940" spans="1:5" hidden="1">
      <c r="A940" s="180" t="s">
        <v>764</v>
      </c>
      <c r="B940" s="180" t="s">
        <v>819</v>
      </c>
      <c r="C940" s="180">
        <v>2023</v>
      </c>
      <c r="D940" s="180" t="s">
        <v>103</v>
      </c>
      <c r="E940" s="180">
        <v>61.364393751000001</v>
      </c>
    </row>
    <row r="941" spans="1:5" hidden="1">
      <c r="A941" s="180" t="s">
        <v>764</v>
      </c>
      <c r="B941" s="180" t="s">
        <v>819</v>
      </c>
      <c r="C941" s="180">
        <v>2023</v>
      </c>
      <c r="D941" s="180" t="s">
        <v>104</v>
      </c>
      <c r="E941" s="180">
        <v>78.195657952000005</v>
      </c>
    </row>
    <row r="942" spans="1:5" hidden="1">
      <c r="A942" s="180" t="s">
        <v>764</v>
      </c>
      <c r="B942" s="180" t="s">
        <v>819</v>
      </c>
      <c r="C942" s="180">
        <v>2023</v>
      </c>
      <c r="D942" s="180" t="s">
        <v>105</v>
      </c>
      <c r="E942" s="180">
        <v>79.975184889000005</v>
      </c>
    </row>
    <row r="943" spans="1:5" hidden="1">
      <c r="A943" s="180" t="s">
        <v>764</v>
      </c>
      <c r="B943" s="180" t="s">
        <v>819</v>
      </c>
      <c r="C943" s="180">
        <v>2023</v>
      </c>
      <c r="D943" s="180" t="s">
        <v>106</v>
      </c>
      <c r="E943" s="180">
        <v>75.960545237000005</v>
      </c>
    </row>
    <row r="944" spans="1:5" hidden="1">
      <c r="A944" s="180" t="s">
        <v>764</v>
      </c>
      <c r="B944" s="180" t="s">
        <v>819</v>
      </c>
      <c r="C944" s="180">
        <v>2023</v>
      </c>
      <c r="D944" s="180" t="s">
        <v>107</v>
      </c>
      <c r="E944" s="180">
        <v>74.786043449999994</v>
      </c>
    </row>
    <row r="945" spans="1:5" hidden="1">
      <c r="A945" s="180" t="s">
        <v>764</v>
      </c>
      <c r="B945" s="180" t="s">
        <v>819</v>
      </c>
      <c r="C945" s="180">
        <v>2023</v>
      </c>
      <c r="D945" s="180" t="s">
        <v>108</v>
      </c>
      <c r="E945" s="180">
        <v>69.221188272999996</v>
      </c>
    </row>
    <row r="946" spans="1:5" hidden="1">
      <c r="A946" s="180" t="s">
        <v>764</v>
      </c>
      <c r="B946" s="180" t="s">
        <v>819</v>
      </c>
      <c r="C946" s="180">
        <v>2023</v>
      </c>
      <c r="D946" s="180" t="s">
        <v>109</v>
      </c>
      <c r="E946" s="180">
        <v>68.99852894</v>
      </c>
    </row>
    <row r="947" spans="1:5" hidden="1">
      <c r="A947" s="180" t="s">
        <v>764</v>
      </c>
      <c r="B947" s="180" t="s">
        <v>819</v>
      </c>
      <c r="C947" s="180">
        <v>2023</v>
      </c>
      <c r="D947" s="180" t="s">
        <v>110</v>
      </c>
      <c r="E947" s="180">
        <v>65.624659023999996</v>
      </c>
    </row>
    <row r="948" spans="1:5" hidden="1">
      <c r="A948" s="180" t="s">
        <v>764</v>
      </c>
      <c r="B948" s="180" t="s">
        <v>819</v>
      </c>
      <c r="C948" s="180">
        <v>2023</v>
      </c>
      <c r="D948" s="180" t="s">
        <v>111</v>
      </c>
      <c r="E948" s="180">
        <v>63.236055514999997</v>
      </c>
    </row>
    <row r="949" spans="1:5" hidden="1">
      <c r="A949" s="180" t="s">
        <v>764</v>
      </c>
      <c r="B949" s="180" t="s">
        <v>768</v>
      </c>
      <c r="C949" s="180">
        <v>2022</v>
      </c>
      <c r="D949" s="180" t="s">
        <v>100</v>
      </c>
      <c r="E949" s="180">
        <v>59.676450670000001</v>
      </c>
    </row>
    <row r="950" spans="1:5" hidden="1">
      <c r="A950" s="180" t="s">
        <v>764</v>
      </c>
      <c r="B950" s="180" t="s">
        <v>768</v>
      </c>
      <c r="C950" s="180">
        <v>2022</v>
      </c>
      <c r="D950" s="180" t="s">
        <v>101</v>
      </c>
      <c r="E950" s="180">
        <v>75.885079220999998</v>
      </c>
    </row>
    <row r="951" spans="1:5" hidden="1">
      <c r="A951" s="180" t="s">
        <v>764</v>
      </c>
      <c r="B951" s="180" t="s">
        <v>768</v>
      </c>
      <c r="C951" s="180">
        <v>2023</v>
      </c>
      <c r="D951" s="180" t="s">
        <v>102</v>
      </c>
      <c r="E951" s="180">
        <v>66.660888577999998</v>
      </c>
    </row>
    <row r="952" spans="1:5" hidden="1">
      <c r="A952" s="180" t="s">
        <v>764</v>
      </c>
      <c r="B952" s="180" t="s">
        <v>768</v>
      </c>
      <c r="C952" s="180">
        <v>2023</v>
      </c>
      <c r="D952" s="180" t="s">
        <v>103</v>
      </c>
      <c r="E952" s="180">
        <v>68.525028762000005</v>
      </c>
    </row>
    <row r="953" spans="1:5" hidden="1">
      <c r="A953" s="180" t="s">
        <v>764</v>
      </c>
      <c r="B953" s="180" t="s">
        <v>768</v>
      </c>
      <c r="C953" s="180">
        <v>2023</v>
      </c>
      <c r="D953" s="180" t="s">
        <v>104</v>
      </c>
      <c r="E953" s="180">
        <v>66.437735380999996</v>
      </c>
    </row>
    <row r="954" spans="1:5" hidden="1">
      <c r="A954" s="180" t="s">
        <v>764</v>
      </c>
      <c r="B954" s="180" t="s">
        <v>768</v>
      </c>
      <c r="C954" s="180">
        <v>2023</v>
      </c>
      <c r="D954" s="180" t="s">
        <v>105</v>
      </c>
      <c r="E954" s="180">
        <v>67.364213546000002</v>
      </c>
    </row>
    <row r="955" spans="1:5" hidden="1">
      <c r="A955" s="180" t="s">
        <v>764</v>
      </c>
      <c r="B955" s="180" t="s">
        <v>768</v>
      </c>
      <c r="C955" s="180">
        <v>2023</v>
      </c>
      <c r="D955" s="180" t="s">
        <v>106</v>
      </c>
      <c r="E955" s="180">
        <v>59.153722008999999</v>
      </c>
    </row>
    <row r="956" spans="1:5" hidden="1">
      <c r="A956" s="180" t="s">
        <v>764</v>
      </c>
      <c r="B956" s="180" t="s">
        <v>768</v>
      </c>
      <c r="C956" s="180">
        <v>2023</v>
      </c>
      <c r="D956" s="180" t="s">
        <v>107</v>
      </c>
      <c r="E956" s="180">
        <v>57.888090161000001</v>
      </c>
    </row>
    <row r="957" spans="1:5" hidden="1">
      <c r="A957" s="180" t="s">
        <v>764</v>
      </c>
      <c r="B957" s="180" t="s">
        <v>768</v>
      </c>
      <c r="C957" s="180">
        <v>2023</v>
      </c>
      <c r="D957" s="180" t="s">
        <v>108</v>
      </c>
      <c r="E957" s="180">
        <v>57.327062189999999</v>
      </c>
    </row>
    <row r="958" spans="1:5" hidden="1">
      <c r="A958" s="180" t="s">
        <v>764</v>
      </c>
      <c r="B958" s="180" t="s">
        <v>768</v>
      </c>
      <c r="C958" s="180">
        <v>2023</v>
      </c>
      <c r="D958" s="180" t="s">
        <v>109</v>
      </c>
      <c r="E958" s="180">
        <v>64.801820626999998</v>
      </c>
    </row>
    <row r="959" spans="1:5" hidden="1">
      <c r="A959" s="180" t="s">
        <v>764</v>
      </c>
      <c r="B959" s="180" t="s">
        <v>768</v>
      </c>
      <c r="C959" s="180">
        <v>2023</v>
      </c>
      <c r="D959" s="180" t="s">
        <v>110</v>
      </c>
      <c r="E959" s="180">
        <v>68.153709164999995</v>
      </c>
    </row>
    <row r="960" spans="1:5" hidden="1">
      <c r="A960" s="180" t="s">
        <v>764</v>
      </c>
      <c r="B960" s="180" t="s">
        <v>768</v>
      </c>
      <c r="C960" s="180">
        <v>2023</v>
      </c>
      <c r="D960" s="180" t="s">
        <v>111</v>
      </c>
      <c r="E960" s="180">
        <v>66.100579123000003</v>
      </c>
    </row>
    <row r="961" spans="1:5" hidden="1">
      <c r="A961" s="180" t="s">
        <v>764</v>
      </c>
      <c r="B961" s="180" t="s">
        <v>820</v>
      </c>
      <c r="C961" s="180">
        <v>2022</v>
      </c>
      <c r="D961" s="180" t="s">
        <v>100</v>
      </c>
      <c r="E961" s="180">
        <v>78.711678298999999</v>
      </c>
    </row>
    <row r="962" spans="1:5" hidden="1">
      <c r="A962" s="180" t="s">
        <v>764</v>
      </c>
      <c r="B962" s="180" t="s">
        <v>820</v>
      </c>
      <c r="C962" s="180">
        <v>2022</v>
      </c>
      <c r="D962" s="180" t="s">
        <v>101</v>
      </c>
      <c r="E962" s="180">
        <v>70.576668142000003</v>
      </c>
    </row>
    <row r="963" spans="1:5" hidden="1">
      <c r="A963" s="180" t="s">
        <v>764</v>
      </c>
      <c r="B963" s="180" t="s">
        <v>820</v>
      </c>
      <c r="C963" s="180">
        <v>2023</v>
      </c>
      <c r="D963" s="180" t="s">
        <v>102</v>
      </c>
      <c r="E963" s="180">
        <v>67.955226619000001</v>
      </c>
    </row>
    <row r="964" spans="1:5" hidden="1">
      <c r="A964" s="180" t="s">
        <v>764</v>
      </c>
      <c r="B964" s="180" t="s">
        <v>820</v>
      </c>
      <c r="C964" s="180">
        <v>2023</v>
      </c>
      <c r="D964" s="180" t="s">
        <v>103</v>
      </c>
      <c r="E964" s="180">
        <v>72.805432894999996</v>
      </c>
    </row>
    <row r="965" spans="1:5" hidden="1">
      <c r="A965" s="180" t="s">
        <v>764</v>
      </c>
      <c r="B965" s="180" t="s">
        <v>820</v>
      </c>
      <c r="C965" s="180">
        <v>2023</v>
      </c>
      <c r="D965" s="180" t="s">
        <v>104</v>
      </c>
      <c r="E965" s="180">
        <v>63.405835852000003</v>
      </c>
    </row>
    <row r="966" spans="1:5" hidden="1">
      <c r="A966" s="180" t="s">
        <v>764</v>
      </c>
      <c r="B966" s="180" t="s">
        <v>820</v>
      </c>
      <c r="C966" s="180">
        <v>2023</v>
      </c>
      <c r="D966" s="180" t="s">
        <v>105</v>
      </c>
      <c r="E966" s="180">
        <v>73.670382731000004</v>
      </c>
    </row>
    <row r="967" spans="1:5" hidden="1">
      <c r="A967" s="180" t="s">
        <v>764</v>
      </c>
      <c r="B967" s="180" t="s">
        <v>820</v>
      </c>
      <c r="C967" s="180">
        <v>2023</v>
      </c>
      <c r="D967" s="180" t="s">
        <v>106</v>
      </c>
      <c r="E967" s="180">
        <v>71.110641221999998</v>
      </c>
    </row>
    <row r="968" spans="1:5" hidden="1">
      <c r="A968" s="180" t="s">
        <v>764</v>
      </c>
      <c r="B968" s="180" t="s">
        <v>820</v>
      </c>
      <c r="C968" s="180">
        <v>2023</v>
      </c>
      <c r="D968" s="180" t="s">
        <v>107</v>
      </c>
      <c r="E968" s="180">
        <v>66.900818510999997</v>
      </c>
    </row>
    <row r="969" spans="1:5" hidden="1">
      <c r="A969" s="180" t="s">
        <v>764</v>
      </c>
      <c r="B969" s="180" t="s">
        <v>820</v>
      </c>
      <c r="C969" s="180">
        <v>2023</v>
      </c>
      <c r="D969" s="180" t="s">
        <v>108</v>
      </c>
      <c r="E969" s="180">
        <v>80.510555944000004</v>
      </c>
    </row>
    <row r="970" spans="1:5" hidden="1">
      <c r="A970" s="180" t="s">
        <v>764</v>
      </c>
      <c r="B970" s="180" t="s">
        <v>820</v>
      </c>
      <c r="C970" s="180">
        <v>2023</v>
      </c>
      <c r="D970" s="180" t="s">
        <v>109</v>
      </c>
      <c r="E970" s="180">
        <v>53.117642871999998</v>
      </c>
    </row>
    <row r="971" spans="1:5" hidden="1">
      <c r="A971" s="180" t="s">
        <v>764</v>
      </c>
      <c r="B971" s="180" t="s">
        <v>820</v>
      </c>
      <c r="C971" s="180">
        <v>2023</v>
      </c>
      <c r="D971" s="180" t="s">
        <v>110</v>
      </c>
      <c r="E971" s="180">
        <v>58.549113951999999</v>
      </c>
    </row>
    <row r="972" spans="1:5" hidden="1">
      <c r="A972" s="180" t="s">
        <v>764</v>
      </c>
      <c r="B972" s="180" t="s">
        <v>820</v>
      </c>
      <c r="C972" s="180">
        <v>2023</v>
      </c>
      <c r="D972" s="180" t="s">
        <v>111</v>
      </c>
      <c r="E972" s="180">
        <v>70.245333665000004</v>
      </c>
    </row>
    <row r="973" spans="1:5" hidden="1">
      <c r="A973" s="180" t="s">
        <v>764</v>
      </c>
      <c r="B973" s="180" t="s">
        <v>821</v>
      </c>
      <c r="C973" s="180">
        <v>2022</v>
      </c>
      <c r="D973" s="180" t="s">
        <v>100</v>
      </c>
      <c r="E973" s="180">
        <v>88.212592587000003</v>
      </c>
    </row>
    <row r="974" spans="1:5" hidden="1">
      <c r="A974" s="180" t="s">
        <v>764</v>
      </c>
      <c r="B974" s="180" t="s">
        <v>821</v>
      </c>
      <c r="C974" s="180">
        <v>2022</v>
      </c>
      <c r="D974" s="180" t="s">
        <v>101</v>
      </c>
      <c r="E974" s="180">
        <v>84.202935206999996</v>
      </c>
    </row>
    <row r="975" spans="1:5" hidden="1">
      <c r="A975" s="180" t="s">
        <v>764</v>
      </c>
      <c r="B975" s="180" t="s">
        <v>821</v>
      </c>
      <c r="C975" s="180">
        <v>2023</v>
      </c>
      <c r="D975" s="180" t="s">
        <v>102</v>
      </c>
      <c r="E975" s="180">
        <v>91.576014036999993</v>
      </c>
    </row>
    <row r="976" spans="1:5" hidden="1">
      <c r="A976" s="180" t="s">
        <v>764</v>
      </c>
      <c r="B976" s="180" t="s">
        <v>821</v>
      </c>
      <c r="C976" s="180">
        <v>2023</v>
      </c>
      <c r="D976" s="180" t="s">
        <v>103</v>
      </c>
      <c r="E976" s="180">
        <v>85.548751839999994</v>
      </c>
    </row>
    <row r="977" spans="1:5" hidden="1">
      <c r="A977" s="180" t="s">
        <v>764</v>
      </c>
      <c r="B977" s="180" t="s">
        <v>821</v>
      </c>
      <c r="C977" s="180">
        <v>2023</v>
      </c>
      <c r="D977" s="180" t="s">
        <v>104</v>
      </c>
      <c r="E977" s="180">
        <v>92.290928070000007</v>
      </c>
    </row>
    <row r="978" spans="1:5" hidden="1">
      <c r="A978" s="180" t="s">
        <v>764</v>
      </c>
      <c r="B978" s="180" t="s">
        <v>821</v>
      </c>
      <c r="C978" s="180">
        <v>2023</v>
      </c>
      <c r="D978" s="180" t="s">
        <v>105</v>
      </c>
      <c r="E978" s="180">
        <v>82.293729619000004</v>
      </c>
    </row>
    <row r="979" spans="1:5" hidden="1">
      <c r="A979" s="180" t="s">
        <v>764</v>
      </c>
      <c r="B979" s="180" t="s">
        <v>821</v>
      </c>
      <c r="C979" s="180">
        <v>2023</v>
      </c>
      <c r="D979" s="180" t="s">
        <v>106</v>
      </c>
      <c r="E979" s="180">
        <v>82.799078468000005</v>
      </c>
    </row>
    <row r="980" spans="1:5" hidden="1">
      <c r="A980" s="180" t="s">
        <v>764</v>
      </c>
      <c r="B980" s="180" t="s">
        <v>821</v>
      </c>
      <c r="C980" s="180">
        <v>2023</v>
      </c>
      <c r="D980" s="180" t="s">
        <v>107</v>
      </c>
      <c r="E980" s="180">
        <v>80.448936992</v>
      </c>
    </row>
    <row r="981" spans="1:5" hidden="1">
      <c r="A981" s="180" t="s">
        <v>764</v>
      </c>
      <c r="B981" s="180" t="s">
        <v>821</v>
      </c>
      <c r="C981" s="180">
        <v>2023</v>
      </c>
      <c r="D981" s="180" t="s">
        <v>108</v>
      </c>
      <c r="E981" s="180">
        <v>75.885737319</v>
      </c>
    </row>
    <row r="982" spans="1:5" hidden="1">
      <c r="A982" s="180" t="s">
        <v>764</v>
      </c>
      <c r="B982" s="180" t="s">
        <v>821</v>
      </c>
      <c r="C982" s="180">
        <v>2023</v>
      </c>
      <c r="D982" s="180" t="s">
        <v>109</v>
      </c>
      <c r="E982" s="180">
        <v>80.892232929000002</v>
      </c>
    </row>
    <row r="983" spans="1:5" hidden="1">
      <c r="A983" s="180" t="s">
        <v>764</v>
      </c>
      <c r="B983" s="180" t="s">
        <v>821</v>
      </c>
      <c r="C983" s="180">
        <v>2023</v>
      </c>
      <c r="D983" s="180" t="s">
        <v>110</v>
      </c>
      <c r="E983" s="180">
        <v>80.416690845000005</v>
      </c>
    </row>
    <row r="984" spans="1:5" hidden="1">
      <c r="A984" s="180" t="s">
        <v>764</v>
      </c>
      <c r="B984" s="180" t="s">
        <v>821</v>
      </c>
      <c r="C984" s="180">
        <v>2023</v>
      </c>
      <c r="D984" s="180" t="s">
        <v>111</v>
      </c>
      <c r="E984" s="180">
        <v>78.128371584999996</v>
      </c>
    </row>
    <row r="985" spans="1:5" hidden="1">
      <c r="A985" s="180" t="s">
        <v>793</v>
      </c>
      <c r="B985" s="180" t="s">
        <v>822</v>
      </c>
      <c r="C985" s="180">
        <v>2022</v>
      </c>
      <c r="D985" s="180" t="s">
        <v>100</v>
      </c>
      <c r="E985" s="180">
        <v>68.817690005000003</v>
      </c>
    </row>
    <row r="986" spans="1:5" hidden="1">
      <c r="A986" s="180" t="s">
        <v>793</v>
      </c>
      <c r="B986" s="180" t="s">
        <v>823</v>
      </c>
      <c r="C986" s="180">
        <v>2022</v>
      </c>
      <c r="D986" s="180" t="s">
        <v>100</v>
      </c>
      <c r="E986" s="180">
        <v>84.736842104999994</v>
      </c>
    </row>
    <row r="987" spans="1:5" hidden="1">
      <c r="A987" s="180" t="s">
        <v>793</v>
      </c>
      <c r="B987" s="180" t="s">
        <v>822</v>
      </c>
      <c r="C987" s="180">
        <v>2022</v>
      </c>
      <c r="D987" s="180" t="s">
        <v>101</v>
      </c>
      <c r="E987" s="180">
        <v>67.474698017999998</v>
      </c>
    </row>
    <row r="988" spans="1:5" hidden="1">
      <c r="A988" s="180" t="s">
        <v>793</v>
      </c>
      <c r="B988" s="180" t="s">
        <v>824</v>
      </c>
      <c r="C988" s="180">
        <v>2022</v>
      </c>
      <c r="D988" s="180" t="s">
        <v>101</v>
      </c>
      <c r="E988" s="180">
        <v>62.690614216</v>
      </c>
    </row>
    <row r="989" spans="1:5" hidden="1">
      <c r="A989" s="180" t="s">
        <v>793</v>
      </c>
      <c r="B989" s="180" t="s">
        <v>823</v>
      </c>
      <c r="C989" s="180">
        <v>2022</v>
      </c>
      <c r="D989" s="180" t="s">
        <v>101</v>
      </c>
      <c r="E989" s="180">
        <v>74.283459085000004</v>
      </c>
    </row>
    <row r="990" spans="1:5" hidden="1">
      <c r="A990" s="180" t="s">
        <v>793</v>
      </c>
      <c r="B990" s="180" t="s">
        <v>822</v>
      </c>
      <c r="C990" s="180">
        <v>2023</v>
      </c>
      <c r="D990" s="180" t="s">
        <v>102</v>
      </c>
      <c r="E990" s="180">
        <v>69.091486657999994</v>
      </c>
    </row>
    <row r="991" spans="1:5" hidden="1">
      <c r="A991" s="180" t="s">
        <v>793</v>
      </c>
      <c r="B991" s="180" t="s">
        <v>824</v>
      </c>
      <c r="C991" s="180">
        <v>2023</v>
      </c>
      <c r="D991" s="180" t="s">
        <v>102</v>
      </c>
      <c r="E991" s="180">
        <v>74.981160512000002</v>
      </c>
    </row>
    <row r="992" spans="1:5" hidden="1">
      <c r="A992" s="180" t="s">
        <v>793</v>
      </c>
      <c r="B992" s="180" t="s">
        <v>823</v>
      </c>
      <c r="C992" s="180">
        <v>2023</v>
      </c>
      <c r="D992" s="180" t="s">
        <v>102</v>
      </c>
      <c r="E992" s="180">
        <v>76.425805604999994</v>
      </c>
    </row>
    <row r="993" spans="1:5" hidden="1">
      <c r="A993" s="180" t="s">
        <v>793</v>
      </c>
      <c r="B993" s="180" t="s">
        <v>822</v>
      </c>
      <c r="C993" s="180">
        <v>2023</v>
      </c>
      <c r="D993" s="180" t="s">
        <v>103</v>
      </c>
      <c r="E993" s="180">
        <v>71.567673111000005</v>
      </c>
    </row>
    <row r="994" spans="1:5" hidden="1">
      <c r="A994" s="180" t="s">
        <v>793</v>
      </c>
      <c r="B994" s="180" t="s">
        <v>824</v>
      </c>
      <c r="C994" s="180">
        <v>2023</v>
      </c>
      <c r="D994" s="180" t="s">
        <v>103</v>
      </c>
      <c r="E994" s="180">
        <v>68.304259396000006</v>
      </c>
    </row>
    <row r="995" spans="1:5" hidden="1">
      <c r="A995" s="180" t="s">
        <v>793</v>
      </c>
      <c r="B995" s="180" t="s">
        <v>823</v>
      </c>
      <c r="C995" s="180">
        <v>2023</v>
      </c>
      <c r="D995" s="180" t="s">
        <v>103</v>
      </c>
      <c r="E995" s="180">
        <v>75.284555882999996</v>
      </c>
    </row>
    <row r="996" spans="1:5" hidden="1">
      <c r="A996" s="180" t="s">
        <v>793</v>
      </c>
      <c r="B996" s="180" t="s">
        <v>822</v>
      </c>
      <c r="C996" s="180">
        <v>2023</v>
      </c>
      <c r="D996" s="180" t="s">
        <v>104</v>
      </c>
      <c r="E996" s="180">
        <v>73.079651966</v>
      </c>
    </row>
    <row r="997" spans="1:5" hidden="1">
      <c r="A997" s="180" t="s">
        <v>793</v>
      </c>
      <c r="B997" s="180" t="s">
        <v>824</v>
      </c>
      <c r="C997" s="180">
        <v>2023</v>
      </c>
      <c r="D997" s="180" t="s">
        <v>104</v>
      </c>
      <c r="E997" s="180">
        <v>66.561668741000005</v>
      </c>
    </row>
    <row r="998" spans="1:5" hidden="1">
      <c r="A998" s="180" t="s">
        <v>793</v>
      </c>
      <c r="B998" s="180" t="s">
        <v>823</v>
      </c>
      <c r="C998" s="180">
        <v>2023</v>
      </c>
      <c r="D998" s="180" t="s">
        <v>104</v>
      </c>
      <c r="E998" s="180">
        <v>67.707150964999997</v>
      </c>
    </row>
    <row r="999" spans="1:5" hidden="1">
      <c r="A999" s="180" t="s">
        <v>793</v>
      </c>
      <c r="B999" s="180" t="s">
        <v>822</v>
      </c>
      <c r="C999" s="180">
        <v>2023</v>
      </c>
      <c r="D999" s="180" t="s">
        <v>105</v>
      </c>
      <c r="E999" s="180">
        <v>81.456731786000006</v>
      </c>
    </row>
    <row r="1000" spans="1:5" hidden="1">
      <c r="A1000" s="180" t="s">
        <v>793</v>
      </c>
      <c r="B1000" s="180" t="s">
        <v>824</v>
      </c>
      <c r="C1000" s="180">
        <v>2023</v>
      </c>
      <c r="D1000" s="180" t="s">
        <v>105</v>
      </c>
      <c r="E1000" s="180">
        <v>69.157653228000001</v>
      </c>
    </row>
    <row r="1001" spans="1:5" hidden="1">
      <c r="A1001" s="180" t="s">
        <v>793</v>
      </c>
      <c r="B1001" s="180" t="s">
        <v>823</v>
      </c>
      <c r="C1001" s="180">
        <v>2023</v>
      </c>
      <c r="D1001" s="180" t="s">
        <v>105</v>
      </c>
      <c r="E1001" s="180">
        <v>69.047716903999998</v>
      </c>
    </row>
    <row r="1002" spans="1:5" hidden="1">
      <c r="A1002" s="180" t="s">
        <v>793</v>
      </c>
      <c r="B1002" s="180" t="s">
        <v>822</v>
      </c>
      <c r="C1002" s="180">
        <v>2023</v>
      </c>
      <c r="D1002" s="180" t="s">
        <v>106</v>
      </c>
      <c r="E1002" s="180">
        <v>72.133845309999998</v>
      </c>
    </row>
    <row r="1003" spans="1:5" hidden="1">
      <c r="A1003" s="180" t="s">
        <v>793</v>
      </c>
      <c r="B1003" s="180" t="s">
        <v>823</v>
      </c>
      <c r="C1003" s="180">
        <v>2023</v>
      </c>
      <c r="D1003" s="180" t="s">
        <v>106</v>
      </c>
      <c r="E1003" s="180">
        <v>66.964285713999999</v>
      </c>
    </row>
    <row r="1004" spans="1:5" hidden="1">
      <c r="A1004" s="180" t="s">
        <v>793</v>
      </c>
      <c r="B1004" s="180" t="s">
        <v>822</v>
      </c>
      <c r="C1004" s="180">
        <v>2023</v>
      </c>
      <c r="D1004" s="180" t="s">
        <v>107</v>
      </c>
      <c r="E1004" s="180">
        <v>76.973908073999993</v>
      </c>
    </row>
    <row r="1005" spans="1:5" hidden="1">
      <c r="A1005" s="180" t="s">
        <v>793</v>
      </c>
      <c r="B1005" s="180" t="s">
        <v>824</v>
      </c>
      <c r="C1005" s="180">
        <v>2023</v>
      </c>
      <c r="D1005" s="180" t="s">
        <v>107</v>
      </c>
      <c r="E1005" s="180">
        <v>63.980246010999998</v>
      </c>
    </row>
    <row r="1006" spans="1:5" hidden="1">
      <c r="A1006" s="180" t="s">
        <v>793</v>
      </c>
      <c r="B1006" s="180" t="s">
        <v>823</v>
      </c>
      <c r="C1006" s="180">
        <v>2023</v>
      </c>
      <c r="D1006" s="180" t="s">
        <v>107</v>
      </c>
      <c r="E1006" s="180">
        <v>77.315630115000005</v>
      </c>
    </row>
    <row r="1007" spans="1:5" hidden="1">
      <c r="A1007" s="180" t="s">
        <v>793</v>
      </c>
      <c r="B1007" s="180" t="s">
        <v>822</v>
      </c>
      <c r="C1007" s="180">
        <v>2023</v>
      </c>
      <c r="D1007" s="180" t="s">
        <v>108</v>
      </c>
      <c r="E1007" s="180">
        <v>79.190422248000004</v>
      </c>
    </row>
    <row r="1008" spans="1:5" hidden="1">
      <c r="A1008" s="180" t="s">
        <v>793</v>
      </c>
      <c r="B1008" s="180" t="s">
        <v>823</v>
      </c>
      <c r="C1008" s="180">
        <v>2023</v>
      </c>
      <c r="D1008" s="180" t="s">
        <v>108</v>
      </c>
      <c r="E1008" s="180">
        <v>72.861568602999995</v>
      </c>
    </row>
    <row r="1009" spans="1:5" hidden="1">
      <c r="A1009" s="180" t="s">
        <v>793</v>
      </c>
      <c r="B1009" s="180" t="s">
        <v>822</v>
      </c>
      <c r="C1009" s="180">
        <v>2023</v>
      </c>
      <c r="D1009" s="180" t="s">
        <v>109</v>
      </c>
      <c r="E1009" s="180">
        <v>72.927292789999996</v>
      </c>
    </row>
    <row r="1010" spans="1:5" hidden="1">
      <c r="A1010" s="180" t="s">
        <v>793</v>
      </c>
      <c r="B1010" s="180" t="s">
        <v>824</v>
      </c>
      <c r="C1010" s="180">
        <v>2023</v>
      </c>
      <c r="D1010" s="180" t="s">
        <v>109</v>
      </c>
      <c r="E1010" s="180">
        <v>68.284178108000006</v>
      </c>
    </row>
    <row r="1011" spans="1:5" hidden="1">
      <c r="A1011" s="180" t="s">
        <v>793</v>
      </c>
      <c r="B1011" s="180" t="s">
        <v>823</v>
      </c>
      <c r="C1011" s="180">
        <v>2023</v>
      </c>
      <c r="D1011" s="180" t="s">
        <v>109</v>
      </c>
      <c r="E1011" s="180">
        <v>70.341742359999998</v>
      </c>
    </row>
    <row r="1012" spans="1:5" hidden="1">
      <c r="A1012" s="180" t="s">
        <v>793</v>
      </c>
      <c r="B1012" s="180" t="s">
        <v>822</v>
      </c>
      <c r="C1012" s="180">
        <v>2023</v>
      </c>
      <c r="D1012" s="180" t="s">
        <v>110</v>
      </c>
      <c r="E1012" s="180">
        <v>72.786931267</v>
      </c>
    </row>
    <row r="1013" spans="1:5" hidden="1">
      <c r="A1013" s="180" t="s">
        <v>793</v>
      </c>
      <c r="B1013" s="180" t="s">
        <v>824</v>
      </c>
      <c r="C1013" s="180">
        <v>2023</v>
      </c>
      <c r="D1013" s="180" t="s">
        <v>110</v>
      </c>
      <c r="E1013" s="180">
        <v>65.650080256999999</v>
      </c>
    </row>
    <row r="1014" spans="1:5" hidden="1">
      <c r="A1014" s="180" t="s">
        <v>793</v>
      </c>
      <c r="B1014" s="180" t="s">
        <v>823</v>
      </c>
      <c r="C1014" s="180">
        <v>2023</v>
      </c>
      <c r="D1014" s="180" t="s">
        <v>110</v>
      </c>
      <c r="E1014" s="180">
        <v>77.150712311000007</v>
      </c>
    </row>
    <row r="1015" spans="1:5" hidden="1">
      <c r="A1015" s="180" t="s">
        <v>793</v>
      </c>
      <c r="B1015" s="180" t="s">
        <v>822</v>
      </c>
      <c r="C1015" s="180">
        <v>2023</v>
      </c>
      <c r="D1015" s="180" t="s">
        <v>111</v>
      </c>
      <c r="E1015" s="180">
        <v>86.862610803999999</v>
      </c>
    </row>
    <row r="1016" spans="1:5" hidden="1">
      <c r="A1016" s="180" t="s">
        <v>793</v>
      </c>
      <c r="B1016" s="180" t="s">
        <v>823</v>
      </c>
      <c r="C1016" s="180">
        <v>2023</v>
      </c>
      <c r="D1016" s="180" t="s">
        <v>111</v>
      </c>
      <c r="E1016" s="180">
        <v>73.478231878000003</v>
      </c>
    </row>
    <row r="1017" spans="1:5" hidden="1">
      <c r="A1017" s="180" t="s">
        <v>793</v>
      </c>
      <c r="B1017" s="180" t="s">
        <v>825</v>
      </c>
      <c r="C1017" s="180">
        <v>2022</v>
      </c>
      <c r="D1017" s="180" t="s">
        <v>100</v>
      </c>
      <c r="E1017" s="180">
        <v>88.082209703999993</v>
      </c>
    </row>
    <row r="1018" spans="1:5" hidden="1">
      <c r="A1018" s="180" t="s">
        <v>793</v>
      </c>
      <c r="B1018" s="180" t="s">
        <v>826</v>
      </c>
      <c r="C1018" s="180">
        <v>2022</v>
      </c>
      <c r="D1018" s="180" t="s">
        <v>100</v>
      </c>
      <c r="E1018" s="180">
        <v>51.002338268999999</v>
      </c>
    </row>
    <row r="1019" spans="1:5" hidden="1">
      <c r="A1019" s="180" t="s">
        <v>793</v>
      </c>
      <c r="B1019" s="180" t="s">
        <v>825</v>
      </c>
      <c r="C1019" s="180">
        <v>2022</v>
      </c>
      <c r="D1019" s="180" t="s">
        <v>101</v>
      </c>
      <c r="E1019" s="180">
        <v>68.063525679999998</v>
      </c>
    </row>
    <row r="1020" spans="1:5" hidden="1">
      <c r="A1020" s="180" t="s">
        <v>793</v>
      </c>
      <c r="B1020" s="180" t="s">
        <v>825</v>
      </c>
      <c r="C1020" s="180">
        <v>2023</v>
      </c>
      <c r="D1020" s="180" t="s">
        <v>102</v>
      </c>
      <c r="E1020" s="180">
        <v>74.069131189000004</v>
      </c>
    </row>
    <row r="1021" spans="1:5" hidden="1">
      <c r="A1021" s="180" t="s">
        <v>793</v>
      </c>
      <c r="B1021" s="180" t="s">
        <v>826</v>
      </c>
      <c r="C1021" s="180">
        <v>2023</v>
      </c>
      <c r="D1021" s="180" t="s">
        <v>102</v>
      </c>
      <c r="E1021" s="180">
        <v>70.071915914000002</v>
      </c>
    </row>
    <row r="1022" spans="1:5" hidden="1">
      <c r="A1022" s="180" t="s">
        <v>793</v>
      </c>
      <c r="B1022" s="180" t="s">
        <v>825</v>
      </c>
      <c r="C1022" s="180">
        <v>2023</v>
      </c>
      <c r="D1022" s="180" t="s">
        <v>104</v>
      </c>
      <c r="E1022" s="180">
        <v>69.149917020000004</v>
      </c>
    </row>
    <row r="1023" spans="1:5" hidden="1">
      <c r="A1023" s="180" t="s">
        <v>793</v>
      </c>
      <c r="B1023" s="180" t="s">
        <v>826</v>
      </c>
      <c r="C1023" s="180">
        <v>2023</v>
      </c>
      <c r="D1023" s="180" t="s">
        <v>105</v>
      </c>
      <c r="E1023" s="180">
        <v>64.572201120000003</v>
      </c>
    </row>
    <row r="1024" spans="1:5" hidden="1">
      <c r="A1024" s="180" t="s">
        <v>793</v>
      </c>
      <c r="B1024" s="180" t="s">
        <v>825</v>
      </c>
      <c r="C1024" s="180">
        <v>2023</v>
      </c>
      <c r="D1024" s="180" t="s">
        <v>106</v>
      </c>
      <c r="E1024" s="180">
        <v>65.173674589000001</v>
      </c>
    </row>
    <row r="1025" spans="1:5" hidden="1">
      <c r="A1025" s="180" t="s">
        <v>793</v>
      </c>
      <c r="B1025" s="180" t="s">
        <v>826</v>
      </c>
      <c r="C1025" s="180">
        <v>2023</v>
      </c>
      <c r="D1025" s="180" t="s">
        <v>108</v>
      </c>
      <c r="E1025" s="180">
        <v>71.835803252000005</v>
      </c>
    </row>
    <row r="1026" spans="1:5" hidden="1">
      <c r="A1026" s="180" t="s">
        <v>793</v>
      </c>
      <c r="B1026" s="180" t="s">
        <v>825</v>
      </c>
      <c r="C1026" s="180">
        <v>2023</v>
      </c>
      <c r="D1026" s="180" t="s">
        <v>109</v>
      </c>
      <c r="E1026" s="180">
        <v>79.886991772000002</v>
      </c>
    </row>
    <row r="1027" spans="1:5" hidden="1">
      <c r="A1027" s="180" t="s">
        <v>793</v>
      </c>
      <c r="B1027" s="180" t="s">
        <v>826</v>
      </c>
      <c r="C1027" s="180">
        <v>2023</v>
      </c>
      <c r="D1027" s="180" t="s">
        <v>109</v>
      </c>
      <c r="E1027" s="180">
        <v>63.272219622999998</v>
      </c>
    </row>
    <row r="1028" spans="1:5" hidden="1">
      <c r="A1028" s="180" t="s">
        <v>793</v>
      </c>
      <c r="B1028" s="180" t="s">
        <v>825</v>
      </c>
      <c r="C1028" s="180">
        <v>2023</v>
      </c>
      <c r="D1028" s="180" t="s">
        <v>110</v>
      </c>
      <c r="E1028" s="180">
        <v>66.307500196999996</v>
      </c>
    </row>
    <row r="1029" spans="1:5" hidden="1">
      <c r="A1029" s="180" t="s">
        <v>793</v>
      </c>
      <c r="B1029" s="180" t="s">
        <v>825</v>
      </c>
      <c r="C1029" s="180">
        <v>2023</v>
      </c>
      <c r="D1029" s="180" t="s">
        <v>111</v>
      </c>
      <c r="E1029" s="180">
        <v>68.063525679999998</v>
      </c>
    </row>
    <row r="1030" spans="1:5" hidden="1">
      <c r="A1030" s="180" t="s">
        <v>793</v>
      </c>
      <c r="B1030" s="180" t="s">
        <v>826</v>
      </c>
      <c r="C1030" s="180">
        <v>2023</v>
      </c>
      <c r="D1030" s="180" t="s">
        <v>111</v>
      </c>
      <c r="E1030" s="180">
        <v>69.553803916999996</v>
      </c>
    </row>
    <row r="1031" spans="1:5" hidden="1">
      <c r="A1031" s="180" t="s">
        <v>793</v>
      </c>
      <c r="B1031" s="180" t="s">
        <v>827</v>
      </c>
      <c r="C1031" s="180">
        <v>2022</v>
      </c>
      <c r="D1031" s="180" t="s">
        <v>100</v>
      </c>
      <c r="E1031" s="180">
        <v>88.788412281999996</v>
      </c>
    </row>
    <row r="1032" spans="1:5" hidden="1">
      <c r="A1032" s="180" t="s">
        <v>793</v>
      </c>
      <c r="B1032" s="180" t="s">
        <v>827</v>
      </c>
      <c r="C1032" s="180">
        <v>2022</v>
      </c>
      <c r="D1032" s="180" t="s">
        <v>101</v>
      </c>
      <c r="E1032" s="180">
        <v>97.355555742999996</v>
      </c>
    </row>
    <row r="1033" spans="1:5" hidden="1">
      <c r="A1033" s="180" t="s">
        <v>793</v>
      </c>
      <c r="B1033" s="180" t="s">
        <v>827</v>
      </c>
      <c r="C1033" s="180">
        <v>2023</v>
      </c>
      <c r="D1033" s="180" t="s">
        <v>102</v>
      </c>
      <c r="E1033" s="180">
        <v>94.219211466999994</v>
      </c>
    </row>
    <row r="1034" spans="1:5" hidden="1">
      <c r="A1034" s="180" t="s">
        <v>793</v>
      </c>
      <c r="B1034" s="180" t="s">
        <v>827</v>
      </c>
      <c r="C1034" s="180">
        <v>2023</v>
      </c>
      <c r="D1034" s="180" t="s">
        <v>103</v>
      </c>
      <c r="E1034" s="180">
        <v>78.43800598</v>
      </c>
    </row>
    <row r="1035" spans="1:5" hidden="1">
      <c r="A1035" s="180" t="s">
        <v>793</v>
      </c>
      <c r="B1035" s="180" t="s">
        <v>827</v>
      </c>
      <c r="C1035" s="180">
        <v>2023</v>
      </c>
      <c r="D1035" s="180" t="s">
        <v>104</v>
      </c>
      <c r="E1035" s="180">
        <v>93.515525756000002</v>
      </c>
    </row>
    <row r="1036" spans="1:5" hidden="1">
      <c r="A1036" s="180" t="s">
        <v>793</v>
      </c>
      <c r="B1036" s="180" t="s">
        <v>827</v>
      </c>
      <c r="C1036" s="180">
        <v>2023</v>
      </c>
      <c r="D1036" s="180" t="s">
        <v>105</v>
      </c>
      <c r="E1036" s="180">
        <v>92.928971739999994</v>
      </c>
    </row>
    <row r="1037" spans="1:5" hidden="1">
      <c r="A1037" s="180" t="s">
        <v>793</v>
      </c>
      <c r="B1037" s="180" t="s">
        <v>827</v>
      </c>
      <c r="C1037" s="180">
        <v>2023</v>
      </c>
      <c r="D1037" s="180" t="s">
        <v>106</v>
      </c>
      <c r="E1037" s="180">
        <v>92.179160359999997</v>
      </c>
    </row>
    <row r="1038" spans="1:5" hidden="1">
      <c r="A1038" s="180" t="s">
        <v>793</v>
      </c>
      <c r="B1038" s="180" t="s">
        <v>827</v>
      </c>
      <c r="C1038" s="180">
        <v>2023</v>
      </c>
      <c r="D1038" s="180" t="s">
        <v>107</v>
      </c>
      <c r="E1038" s="180">
        <v>90.692346177999994</v>
      </c>
    </row>
    <row r="1039" spans="1:5" hidden="1">
      <c r="A1039" s="180" t="s">
        <v>793</v>
      </c>
      <c r="B1039" s="180" t="s">
        <v>827</v>
      </c>
      <c r="C1039" s="180">
        <v>2023</v>
      </c>
      <c r="D1039" s="180" t="s">
        <v>108</v>
      </c>
      <c r="E1039" s="180">
        <v>86.430216588999997</v>
      </c>
    </row>
    <row r="1040" spans="1:5" hidden="1">
      <c r="A1040" s="180" t="s">
        <v>793</v>
      </c>
      <c r="B1040" s="180" t="s">
        <v>827</v>
      </c>
      <c r="C1040" s="180">
        <v>2023</v>
      </c>
      <c r="D1040" s="180" t="s">
        <v>109</v>
      </c>
      <c r="E1040" s="180">
        <v>88.462709294999996</v>
      </c>
    </row>
    <row r="1041" spans="1:5" hidden="1">
      <c r="A1041" s="180" t="s">
        <v>793</v>
      </c>
      <c r="B1041" s="180" t="s">
        <v>827</v>
      </c>
      <c r="C1041" s="180">
        <v>2023</v>
      </c>
      <c r="D1041" s="180" t="s">
        <v>110</v>
      </c>
      <c r="E1041" s="180">
        <v>92.196437844000002</v>
      </c>
    </row>
    <row r="1042" spans="1:5" hidden="1">
      <c r="A1042" s="180" t="s">
        <v>793</v>
      </c>
      <c r="B1042" s="180" t="s">
        <v>827</v>
      </c>
      <c r="C1042" s="180">
        <v>2023</v>
      </c>
      <c r="D1042" s="180" t="s">
        <v>111</v>
      </c>
      <c r="E1042" s="180">
        <v>84.744237553000005</v>
      </c>
    </row>
    <row r="1043" spans="1:5" hidden="1">
      <c r="A1043" s="180" t="s">
        <v>793</v>
      </c>
      <c r="B1043" s="180" t="s">
        <v>828</v>
      </c>
      <c r="C1043" s="180">
        <v>2022</v>
      </c>
      <c r="D1043" s="180" t="s">
        <v>100</v>
      </c>
      <c r="E1043" s="180">
        <v>75.450180962000005</v>
      </c>
    </row>
    <row r="1044" spans="1:5" hidden="1">
      <c r="A1044" s="180" t="s">
        <v>793</v>
      </c>
      <c r="B1044" s="180" t="s">
        <v>828</v>
      </c>
      <c r="C1044" s="180">
        <v>2022</v>
      </c>
      <c r="D1044" s="180" t="s">
        <v>101</v>
      </c>
      <c r="E1044" s="180">
        <v>83.794915677000006</v>
      </c>
    </row>
    <row r="1045" spans="1:5" hidden="1">
      <c r="A1045" s="180" t="s">
        <v>793</v>
      </c>
      <c r="B1045" s="180" t="s">
        <v>828</v>
      </c>
      <c r="C1045" s="180">
        <v>2023</v>
      </c>
      <c r="D1045" s="180" t="s">
        <v>102</v>
      </c>
      <c r="E1045" s="180">
        <v>80.120937264000005</v>
      </c>
    </row>
    <row r="1046" spans="1:5" hidden="1">
      <c r="A1046" s="180" t="s">
        <v>793</v>
      </c>
      <c r="B1046" s="180" t="s">
        <v>828</v>
      </c>
      <c r="C1046" s="180">
        <v>2023</v>
      </c>
      <c r="D1046" s="180" t="s">
        <v>103</v>
      </c>
      <c r="E1046" s="180">
        <v>70.337620255000004</v>
      </c>
    </row>
    <row r="1047" spans="1:5" hidden="1">
      <c r="A1047" s="180" t="s">
        <v>793</v>
      </c>
      <c r="B1047" s="180" t="s">
        <v>828</v>
      </c>
      <c r="C1047" s="180">
        <v>2023</v>
      </c>
      <c r="D1047" s="180" t="s">
        <v>104</v>
      </c>
      <c r="E1047" s="180">
        <v>79.211946416000004</v>
      </c>
    </row>
    <row r="1048" spans="1:5" hidden="1">
      <c r="A1048" s="180" t="s">
        <v>793</v>
      </c>
      <c r="B1048" s="180" t="s">
        <v>828</v>
      </c>
      <c r="C1048" s="180">
        <v>2023</v>
      </c>
      <c r="D1048" s="180" t="s">
        <v>105</v>
      </c>
      <c r="E1048" s="180">
        <v>79.130434782999998</v>
      </c>
    </row>
    <row r="1049" spans="1:5" hidden="1">
      <c r="A1049" s="180" t="s">
        <v>793</v>
      </c>
      <c r="B1049" s="180" t="s">
        <v>828</v>
      </c>
      <c r="C1049" s="180">
        <v>2023</v>
      </c>
      <c r="D1049" s="180" t="s">
        <v>106</v>
      </c>
      <c r="E1049" s="180">
        <v>84.598619687999999</v>
      </c>
    </row>
    <row r="1050" spans="1:5" hidden="1">
      <c r="A1050" s="180" t="s">
        <v>793</v>
      </c>
      <c r="B1050" s="180" t="s">
        <v>828</v>
      </c>
      <c r="C1050" s="180">
        <v>2023</v>
      </c>
      <c r="D1050" s="180" t="s">
        <v>107</v>
      </c>
      <c r="E1050" s="180">
        <v>64.935064499000006</v>
      </c>
    </row>
    <row r="1051" spans="1:5" hidden="1">
      <c r="A1051" s="180" t="s">
        <v>793</v>
      </c>
      <c r="B1051" s="180" t="s">
        <v>828</v>
      </c>
      <c r="C1051" s="180">
        <v>2023</v>
      </c>
      <c r="D1051" s="180" t="s">
        <v>108</v>
      </c>
      <c r="E1051" s="180">
        <v>80.137845377999994</v>
      </c>
    </row>
    <row r="1052" spans="1:5" hidden="1">
      <c r="A1052" s="180" t="s">
        <v>793</v>
      </c>
      <c r="B1052" s="180" t="s">
        <v>828</v>
      </c>
      <c r="C1052" s="180">
        <v>2023</v>
      </c>
      <c r="D1052" s="180" t="s">
        <v>109</v>
      </c>
      <c r="E1052" s="180">
        <v>82.302600956999996</v>
      </c>
    </row>
    <row r="1053" spans="1:5" hidden="1">
      <c r="A1053" s="180" t="s">
        <v>793</v>
      </c>
      <c r="B1053" s="180" t="s">
        <v>828</v>
      </c>
      <c r="C1053" s="180">
        <v>2023</v>
      </c>
      <c r="D1053" s="180" t="s">
        <v>110</v>
      </c>
      <c r="E1053" s="180">
        <v>73.527139610000006</v>
      </c>
    </row>
    <row r="1054" spans="1:5" hidden="1">
      <c r="A1054" s="180" t="s">
        <v>793</v>
      </c>
      <c r="B1054" s="180" t="s">
        <v>828</v>
      </c>
      <c r="C1054" s="180">
        <v>2023</v>
      </c>
      <c r="D1054" s="180" t="s">
        <v>111</v>
      </c>
      <c r="E1054" s="180">
        <v>74.780490400000005</v>
      </c>
    </row>
    <row r="1055" spans="1:5" hidden="1">
      <c r="A1055" s="180" t="s">
        <v>793</v>
      </c>
      <c r="B1055" s="180" t="s">
        <v>829</v>
      </c>
      <c r="C1055" s="180">
        <v>2022</v>
      </c>
      <c r="D1055" s="180" t="s">
        <v>100</v>
      </c>
      <c r="E1055" s="180">
        <v>64.620354814999999</v>
      </c>
    </row>
    <row r="1056" spans="1:5" hidden="1">
      <c r="A1056" s="180" t="s">
        <v>793</v>
      </c>
      <c r="B1056" s="180" t="s">
        <v>830</v>
      </c>
      <c r="C1056" s="180">
        <v>2022</v>
      </c>
      <c r="D1056" s="180" t="s">
        <v>100</v>
      </c>
      <c r="E1056" s="180">
        <v>61.658618339</v>
      </c>
    </row>
    <row r="1057" spans="1:5" hidden="1">
      <c r="A1057" s="180" t="s">
        <v>793</v>
      </c>
      <c r="B1057" s="180" t="s">
        <v>830</v>
      </c>
      <c r="C1057" s="180">
        <v>2022</v>
      </c>
      <c r="D1057" s="180" t="s">
        <v>101</v>
      </c>
      <c r="E1057" s="180">
        <v>63.779447159999997</v>
      </c>
    </row>
    <row r="1058" spans="1:5" hidden="1">
      <c r="A1058" s="180" t="s">
        <v>793</v>
      </c>
      <c r="B1058" s="180" t="s">
        <v>829</v>
      </c>
      <c r="C1058" s="180">
        <v>2023</v>
      </c>
      <c r="D1058" s="180" t="s">
        <v>102</v>
      </c>
      <c r="E1058" s="180">
        <v>81.043350477999994</v>
      </c>
    </row>
    <row r="1059" spans="1:5" hidden="1">
      <c r="A1059" s="180" t="s">
        <v>793</v>
      </c>
      <c r="B1059" s="180" t="s">
        <v>829</v>
      </c>
      <c r="C1059" s="180">
        <v>2023</v>
      </c>
      <c r="D1059" s="180" t="s">
        <v>103</v>
      </c>
      <c r="E1059" s="180">
        <v>65.906662632999996</v>
      </c>
    </row>
    <row r="1060" spans="1:5" hidden="1">
      <c r="A1060" s="180" t="s">
        <v>793</v>
      </c>
      <c r="B1060" s="180" t="s">
        <v>830</v>
      </c>
      <c r="C1060" s="180">
        <v>2023</v>
      </c>
      <c r="D1060" s="180" t="s">
        <v>103</v>
      </c>
      <c r="E1060" s="180">
        <v>69.872585505000004</v>
      </c>
    </row>
    <row r="1061" spans="1:5" hidden="1">
      <c r="A1061" s="180" t="s">
        <v>793</v>
      </c>
      <c r="B1061" s="180" t="s">
        <v>829</v>
      </c>
      <c r="C1061" s="180">
        <v>2023</v>
      </c>
      <c r="D1061" s="180" t="s">
        <v>104</v>
      </c>
      <c r="E1061" s="180">
        <v>79.546858908000004</v>
      </c>
    </row>
    <row r="1062" spans="1:5" hidden="1">
      <c r="A1062" s="180" t="s">
        <v>793</v>
      </c>
      <c r="B1062" s="180" t="s">
        <v>830</v>
      </c>
      <c r="C1062" s="180">
        <v>2023</v>
      </c>
      <c r="D1062" s="180" t="s">
        <v>104</v>
      </c>
      <c r="E1062" s="180">
        <v>74.335628721000006</v>
      </c>
    </row>
    <row r="1063" spans="1:5" hidden="1">
      <c r="A1063" s="180" t="s">
        <v>793</v>
      </c>
      <c r="B1063" s="180" t="s">
        <v>829</v>
      </c>
      <c r="C1063" s="180">
        <v>2023</v>
      </c>
      <c r="D1063" s="180" t="s">
        <v>105</v>
      </c>
      <c r="E1063" s="180">
        <v>86.887722073999996</v>
      </c>
    </row>
    <row r="1064" spans="1:5" hidden="1">
      <c r="A1064" s="180" t="s">
        <v>793</v>
      </c>
      <c r="B1064" s="180" t="s">
        <v>830</v>
      </c>
      <c r="C1064" s="180">
        <v>2023</v>
      </c>
      <c r="D1064" s="180" t="s">
        <v>105</v>
      </c>
      <c r="E1064" s="180">
        <v>48.826401552999997</v>
      </c>
    </row>
    <row r="1065" spans="1:5" hidden="1">
      <c r="A1065" s="180" t="s">
        <v>793</v>
      </c>
      <c r="B1065" s="180" t="s">
        <v>829</v>
      </c>
      <c r="C1065" s="180">
        <v>2023</v>
      </c>
      <c r="D1065" s="180" t="s">
        <v>106</v>
      </c>
      <c r="E1065" s="180">
        <v>73.291657685000004</v>
      </c>
    </row>
    <row r="1066" spans="1:5" hidden="1">
      <c r="A1066" s="180" t="s">
        <v>793</v>
      </c>
      <c r="B1066" s="180" t="s">
        <v>830</v>
      </c>
      <c r="C1066" s="180">
        <v>2023</v>
      </c>
      <c r="D1066" s="180" t="s">
        <v>106</v>
      </c>
      <c r="E1066" s="180">
        <v>55.812945352</v>
      </c>
    </row>
    <row r="1067" spans="1:5" hidden="1">
      <c r="A1067" s="180" t="s">
        <v>793</v>
      </c>
      <c r="B1067" s="180" t="s">
        <v>829</v>
      </c>
      <c r="C1067" s="180">
        <v>2023</v>
      </c>
      <c r="D1067" s="180" t="s">
        <v>107</v>
      </c>
      <c r="E1067" s="180">
        <v>80.430699673999996</v>
      </c>
    </row>
    <row r="1068" spans="1:5" hidden="1">
      <c r="A1068" s="180" t="s">
        <v>793</v>
      </c>
      <c r="B1068" s="180" t="s">
        <v>830</v>
      </c>
      <c r="C1068" s="180">
        <v>2023</v>
      </c>
      <c r="D1068" s="180" t="s">
        <v>107</v>
      </c>
      <c r="E1068" s="180">
        <v>66.192692801999996</v>
      </c>
    </row>
    <row r="1069" spans="1:5" hidden="1">
      <c r="A1069" s="180" t="s">
        <v>793</v>
      </c>
      <c r="B1069" s="180" t="s">
        <v>830</v>
      </c>
      <c r="C1069" s="180">
        <v>2023</v>
      </c>
      <c r="D1069" s="180" t="s">
        <v>108</v>
      </c>
      <c r="E1069" s="180">
        <v>64.673275305999994</v>
      </c>
    </row>
    <row r="1070" spans="1:5" hidden="1">
      <c r="A1070" s="180" t="s">
        <v>793</v>
      </c>
      <c r="B1070" s="180" t="s">
        <v>829</v>
      </c>
      <c r="C1070" s="180">
        <v>2023</v>
      </c>
      <c r="D1070" s="180" t="s">
        <v>109</v>
      </c>
      <c r="E1070" s="180">
        <v>85.910651169000005</v>
      </c>
    </row>
    <row r="1071" spans="1:5" hidden="1">
      <c r="A1071" s="180" t="s">
        <v>793</v>
      </c>
      <c r="B1071" s="180" t="s">
        <v>830</v>
      </c>
      <c r="C1071" s="180">
        <v>2023</v>
      </c>
      <c r="D1071" s="180" t="s">
        <v>109</v>
      </c>
      <c r="E1071" s="180">
        <v>61.611374408000003</v>
      </c>
    </row>
    <row r="1072" spans="1:5" hidden="1">
      <c r="A1072" s="180" t="s">
        <v>793</v>
      </c>
      <c r="B1072" s="180" t="s">
        <v>829</v>
      </c>
      <c r="C1072" s="180">
        <v>2023</v>
      </c>
      <c r="D1072" s="180" t="s">
        <v>110</v>
      </c>
      <c r="E1072" s="180">
        <v>75.482654174000004</v>
      </c>
    </row>
    <row r="1073" spans="1:5" hidden="1">
      <c r="A1073" s="180" t="s">
        <v>793</v>
      </c>
      <c r="B1073" s="180" t="s">
        <v>830</v>
      </c>
      <c r="C1073" s="180">
        <v>2023</v>
      </c>
      <c r="D1073" s="180" t="s">
        <v>110</v>
      </c>
      <c r="E1073" s="180">
        <v>87.502378289999996</v>
      </c>
    </row>
    <row r="1074" spans="1:5" hidden="1">
      <c r="A1074" s="180" t="s">
        <v>793</v>
      </c>
      <c r="B1074" s="180" t="s">
        <v>830</v>
      </c>
      <c r="C1074" s="180">
        <v>2023</v>
      </c>
      <c r="D1074" s="180" t="s">
        <v>111</v>
      </c>
      <c r="E1074" s="180">
        <v>64.350066877000003</v>
      </c>
    </row>
    <row r="1075" spans="1:5" hidden="1">
      <c r="A1075" s="180" t="s">
        <v>793</v>
      </c>
      <c r="B1075" s="180" t="s">
        <v>831</v>
      </c>
      <c r="C1075" s="180">
        <v>2022</v>
      </c>
      <c r="D1075" s="180" t="s">
        <v>100</v>
      </c>
      <c r="E1075" s="180">
        <v>103.46814828700001</v>
      </c>
    </row>
    <row r="1076" spans="1:5" hidden="1">
      <c r="A1076" s="180" t="s">
        <v>793</v>
      </c>
      <c r="B1076" s="180" t="s">
        <v>831</v>
      </c>
      <c r="C1076" s="180">
        <v>2022</v>
      </c>
      <c r="D1076" s="180" t="s">
        <v>101</v>
      </c>
      <c r="E1076" s="180">
        <v>82.711069577999993</v>
      </c>
    </row>
    <row r="1077" spans="1:5" hidden="1">
      <c r="A1077" s="180" t="s">
        <v>793</v>
      </c>
      <c r="B1077" s="180" t="s">
        <v>831</v>
      </c>
      <c r="C1077" s="180">
        <v>2023</v>
      </c>
      <c r="D1077" s="180" t="s">
        <v>102</v>
      </c>
      <c r="E1077" s="180">
        <v>94.739224625999995</v>
      </c>
    </row>
    <row r="1078" spans="1:5" hidden="1">
      <c r="A1078" s="180" t="s">
        <v>793</v>
      </c>
      <c r="B1078" s="180" t="s">
        <v>831</v>
      </c>
      <c r="C1078" s="180">
        <v>2023</v>
      </c>
      <c r="D1078" s="180" t="s">
        <v>103</v>
      </c>
      <c r="E1078" s="180">
        <v>117.914242225</v>
      </c>
    </row>
    <row r="1079" spans="1:5" hidden="1">
      <c r="A1079" s="180" t="s">
        <v>793</v>
      </c>
      <c r="B1079" s="180" t="s">
        <v>831</v>
      </c>
      <c r="C1079" s="180">
        <v>2023</v>
      </c>
      <c r="D1079" s="180" t="s">
        <v>104</v>
      </c>
      <c r="E1079" s="180">
        <v>85.310102972999999</v>
      </c>
    </row>
    <row r="1080" spans="1:5" hidden="1">
      <c r="A1080" s="180" t="s">
        <v>793</v>
      </c>
      <c r="B1080" s="180" t="s">
        <v>831</v>
      </c>
      <c r="C1080" s="180">
        <v>2023</v>
      </c>
      <c r="D1080" s="180" t="s">
        <v>105</v>
      </c>
      <c r="E1080" s="180">
        <v>95.030312699000007</v>
      </c>
    </row>
    <row r="1081" spans="1:5" hidden="1">
      <c r="A1081" s="180" t="s">
        <v>793</v>
      </c>
      <c r="B1081" s="180" t="s">
        <v>831</v>
      </c>
      <c r="C1081" s="180">
        <v>2023</v>
      </c>
      <c r="D1081" s="180" t="s">
        <v>106</v>
      </c>
      <c r="E1081" s="180">
        <v>101.568692895</v>
      </c>
    </row>
    <row r="1082" spans="1:5" hidden="1">
      <c r="A1082" s="180" t="s">
        <v>793</v>
      </c>
      <c r="B1082" s="180" t="s">
        <v>831</v>
      </c>
      <c r="C1082" s="180">
        <v>2023</v>
      </c>
      <c r="D1082" s="180" t="s">
        <v>107</v>
      </c>
      <c r="E1082" s="180">
        <v>106.740551438</v>
      </c>
    </row>
    <row r="1083" spans="1:5" hidden="1">
      <c r="A1083" s="180" t="s">
        <v>793</v>
      </c>
      <c r="B1083" s="180" t="s">
        <v>831</v>
      </c>
      <c r="C1083" s="180">
        <v>2023</v>
      </c>
      <c r="D1083" s="180" t="s">
        <v>108</v>
      </c>
      <c r="E1083" s="180">
        <v>89.612148705999999</v>
      </c>
    </row>
    <row r="1084" spans="1:5" hidden="1">
      <c r="A1084" s="180" t="s">
        <v>793</v>
      </c>
      <c r="B1084" s="180" t="s">
        <v>831</v>
      </c>
      <c r="C1084" s="180">
        <v>2023</v>
      </c>
      <c r="D1084" s="180" t="s">
        <v>109</v>
      </c>
      <c r="E1084" s="180">
        <v>93.113764012999994</v>
      </c>
    </row>
    <row r="1085" spans="1:5" hidden="1">
      <c r="A1085" s="180" t="s">
        <v>793</v>
      </c>
      <c r="B1085" s="180" t="s">
        <v>831</v>
      </c>
      <c r="C1085" s="180">
        <v>2023</v>
      </c>
      <c r="D1085" s="180" t="s">
        <v>110</v>
      </c>
      <c r="E1085" s="180">
        <v>82.008768900999996</v>
      </c>
    </row>
    <row r="1086" spans="1:5" hidden="1">
      <c r="A1086" s="180" t="s">
        <v>793</v>
      </c>
      <c r="B1086" s="180" t="s">
        <v>831</v>
      </c>
      <c r="C1086" s="180">
        <v>2023</v>
      </c>
      <c r="D1086" s="180" t="s">
        <v>111</v>
      </c>
      <c r="E1086" s="180">
        <v>81.839435245999994</v>
      </c>
    </row>
    <row r="1087" spans="1:5" hidden="1">
      <c r="A1087" s="180" t="s">
        <v>112</v>
      </c>
      <c r="B1087" s="180" t="s">
        <v>832</v>
      </c>
      <c r="C1087" s="180">
        <v>2022</v>
      </c>
      <c r="D1087" s="180" t="s">
        <v>100</v>
      </c>
      <c r="E1087" s="180">
        <v>92.083550942000002</v>
      </c>
    </row>
    <row r="1088" spans="1:5" hidden="1">
      <c r="A1088" s="180" t="s">
        <v>112</v>
      </c>
      <c r="B1088" s="180" t="s">
        <v>832</v>
      </c>
      <c r="C1088" s="180">
        <v>2022</v>
      </c>
      <c r="D1088" s="180" t="s">
        <v>101</v>
      </c>
      <c r="E1088" s="180">
        <v>89.353717462999995</v>
      </c>
    </row>
    <row r="1089" spans="1:5" hidden="1">
      <c r="A1089" s="180" t="s">
        <v>112</v>
      </c>
      <c r="B1089" s="180" t="s">
        <v>832</v>
      </c>
      <c r="C1089" s="180">
        <v>2023</v>
      </c>
      <c r="D1089" s="180" t="s">
        <v>102</v>
      </c>
      <c r="E1089" s="180">
        <v>88.895464391999994</v>
      </c>
    </row>
    <row r="1090" spans="1:5" hidden="1">
      <c r="A1090" s="180" t="s">
        <v>112</v>
      </c>
      <c r="B1090" s="180" t="s">
        <v>832</v>
      </c>
      <c r="C1090" s="180">
        <v>2023</v>
      </c>
      <c r="D1090" s="180" t="s">
        <v>103</v>
      </c>
      <c r="E1090" s="180">
        <v>90.855841025999993</v>
      </c>
    </row>
    <row r="1091" spans="1:5" hidden="1">
      <c r="A1091" s="180" t="s">
        <v>112</v>
      </c>
      <c r="B1091" s="180" t="s">
        <v>832</v>
      </c>
      <c r="C1091" s="180">
        <v>2023</v>
      </c>
      <c r="D1091" s="180" t="s">
        <v>104</v>
      </c>
      <c r="E1091" s="180">
        <v>97.714191872000001</v>
      </c>
    </row>
    <row r="1092" spans="1:5" hidden="1">
      <c r="A1092" s="180" t="s">
        <v>112</v>
      </c>
      <c r="B1092" s="180" t="s">
        <v>832</v>
      </c>
      <c r="C1092" s="180">
        <v>2023</v>
      </c>
      <c r="D1092" s="180" t="s">
        <v>105</v>
      </c>
      <c r="E1092" s="180">
        <v>88.984339808000001</v>
      </c>
    </row>
    <row r="1093" spans="1:5" hidden="1">
      <c r="A1093" s="180" t="s">
        <v>112</v>
      </c>
      <c r="B1093" s="180" t="s">
        <v>832</v>
      </c>
      <c r="C1093" s="180">
        <v>2023</v>
      </c>
      <c r="D1093" s="180" t="s">
        <v>106</v>
      </c>
      <c r="E1093" s="180">
        <v>95.147423865999997</v>
      </c>
    </row>
    <row r="1094" spans="1:5" hidden="1">
      <c r="A1094" s="180" t="s">
        <v>112</v>
      </c>
      <c r="B1094" s="180" t="s">
        <v>832</v>
      </c>
      <c r="C1094" s="180">
        <v>2023</v>
      </c>
      <c r="D1094" s="180" t="s">
        <v>107</v>
      </c>
      <c r="E1094" s="180">
        <v>85.202333213000003</v>
      </c>
    </row>
    <row r="1095" spans="1:5" hidden="1">
      <c r="A1095" s="180" t="s">
        <v>112</v>
      </c>
      <c r="B1095" s="180" t="s">
        <v>832</v>
      </c>
      <c r="C1095" s="180">
        <v>2023</v>
      </c>
      <c r="D1095" s="180" t="s">
        <v>108</v>
      </c>
      <c r="E1095" s="180">
        <v>84.740470986000005</v>
      </c>
    </row>
    <row r="1096" spans="1:5" hidden="1">
      <c r="A1096" s="180" t="s">
        <v>112</v>
      </c>
      <c r="B1096" s="180" t="s">
        <v>832</v>
      </c>
      <c r="C1096" s="180">
        <v>2023</v>
      </c>
      <c r="D1096" s="180" t="s">
        <v>109</v>
      </c>
      <c r="E1096" s="180">
        <v>93.122605781999994</v>
      </c>
    </row>
    <row r="1097" spans="1:5" hidden="1">
      <c r="A1097" s="180" t="s">
        <v>112</v>
      </c>
      <c r="B1097" s="180" t="s">
        <v>832</v>
      </c>
      <c r="C1097" s="180">
        <v>2023</v>
      </c>
      <c r="D1097" s="180" t="s">
        <v>110</v>
      </c>
      <c r="E1097" s="180">
        <v>88.536402701</v>
      </c>
    </row>
    <row r="1098" spans="1:5" hidden="1">
      <c r="A1098" s="180" t="s">
        <v>112</v>
      </c>
      <c r="B1098" s="180" t="s">
        <v>832</v>
      </c>
      <c r="C1098" s="180">
        <v>2023</v>
      </c>
      <c r="D1098" s="180" t="s">
        <v>111</v>
      </c>
      <c r="E1098" s="180">
        <v>86.678288766999998</v>
      </c>
    </row>
    <row r="1099" spans="1:5" hidden="1">
      <c r="A1099" s="180" t="s">
        <v>112</v>
      </c>
      <c r="B1099" s="180" t="s">
        <v>833</v>
      </c>
      <c r="C1099" s="180">
        <v>2022</v>
      </c>
      <c r="D1099" s="180" t="s">
        <v>100</v>
      </c>
      <c r="E1099" s="180">
        <v>98.771265634000002</v>
      </c>
    </row>
    <row r="1100" spans="1:5" hidden="1">
      <c r="A1100" s="180" t="s">
        <v>112</v>
      </c>
      <c r="B1100" s="180" t="s">
        <v>833</v>
      </c>
      <c r="C1100" s="180">
        <v>2022</v>
      </c>
      <c r="D1100" s="180" t="s">
        <v>101</v>
      </c>
      <c r="E1100" s="180">
        <v>88.394079536999996</v>
      </c>
    </row>
    <row r="1101" spans="1:5" hidden="1">
      <c r="A1101" s="180" t="s">
        <v>112</v>
      </c>
      <c r="B1101" s="180" t="s">
        <v>833</v>
      </c>
      <c r="C1101" s="180">
        <v>2023</v>
      </c>
      <c r="D1101" s="180" t="s">
        <v>102</v>
      </c>
      <c r="E1101" s="180">
        <v>88.489731229</v>
      </c>
    </row>
    <row r="1102" spans="1:5" hidden="1">
      <c r="A1102" s="180" t="s">
        <v>112</v>
      </c>
      <c r="B1102" s="180" t="s">
        <v>833</v>
      </c>
      <c r="C1102" s="180">
        <v>2023</v>
      </c>
      <c r="D1102" s="180" t="s">
        <v>104</v>
      </c>
      <c r="E1102" s="180">
        <v>100.131664539</v>
      </c>
    </row>
    <row r="1103" spans="1:5" hidden="1">
      <c r="A1103" s="180" t="s">
        <v>112</v>
      </c>
      <c r="B1103" s="180" t="s">
        <v>833</v>
      </c>
      <c r="C1103" s="180">
        <v>2023</v>
      </c>
      <c r="D1103" s="180" t="s">
        <v>105</v>
      </c>
      <c r="E1103" s="180">
        <v>93.880152996000007</v>
      </c>
    </row>
    <row r="1104" spans="1:5" hidden="1">
      <c r="A1104" s="180" t="s">
        <v>112</v>
      </c>
      <c r="B1104" s="180" t="s">
        <v>833</v>
      </c>
      <c r="C1104" s="180">
        <v>2023</v>
      </c>
      <c r="D1104" s="180" t="s">
        <v>106</v>
      </c>
      <c r="E1104" s="180">
        <v>87.006477941</v>
      </c>
    </row>
    <row r="1105" spans="1:5" hidden="1">
      <c r="A1105" s="180" t="s">
        <v>112</v>
      </c>
      <c r="B1105" s="180" t="s">
        <v>833</v>
      </c>
      <c r="C1105" s="180">
        <v>2023</v>
      </c>
      <c r="D1105" s="180" t="s">
        <v>107</v>
      </c>
      <c r="E1105" s="180">
        <v>78.916370783999994</v>
      </c>
    </row>
    <row r="1106" spans="1:5" hidden="1">
      <c r="A1106" s="180" t="s">
        <v>112</v>
      </c>
      <c r="B1106" s="180" t="s">
        <v>833</v>
      </c>
      <c r="C1106" s="180">
        <v>2023</v>
      </c>
      <c r="D1106" s="180" t="s">
        <v>108</v>
      </c>
      <c r="E1106" s="180">
        <v>102.263084187</v>
      </c>
    </row>
    <row r="1107" spans="1:5" hidden="1">
      <c r="A1107" s="180" t="s">
        <v>112</v>
      </c>
      <c r="B1107" s="180" t="s">
        <v>833</v>
      </c>
      <c r="C1107" s="180">
        <v>2023</v>
      </c>
      <c r="D1107" s="180" t="s">
        <v>109</v>
      </c>
      <c r="E1107" s="180">
        <v>92.871173490000004</v>
      </c>
    </row>
    <row r="1108" spans="1:5" hidden="1">
      <c r="A1108" s="180" t="s">
        <v>112</v>
      </c>
      <c r="B1108" s="180" t="s">
        <v>833</v>
      </c>
      <c r="C1108" s="180">
        <v>2023</v>
      </c>
      <c r="D1108" s="180" t="s">
        <v>110</v>
      </c>
      <c r="E1108" s="180">
        <v>88.996288007000004</v>
      </c>
    </row>
    <row r="1109" spans="1:5" hidden="1">
      <c r="A1109" s="180" t="s">
        <v>112</v>
      </c>
      <c r="B1109" s="180" t="s">
        <v>833</v>
      </c>
      <c r="C1109" s="180">
        <v>2023</v>
      </c>
      <c r="D1109" s="180" t="s">
        <v>111</v>
      </c>
      <c r="E1109" s="180">
        <v>88.910504517000007</v>
      </c>
    </row>
    <row r="1110" spans="1:5" hidden="1">
      <c r="A1110" s="180" t="s">
        <v>112</v>
      </c>
      <c r="B1110" s="180" t="s">
        <v>834</v>
      </c>
      <c r="C1110" s="180">
        <v>2022</v>
      </c>
      <c r="D1110" s="180" t="s">
        <v>100</v>
      </c>
      <c r="E1110" s="180">
        <v>87.208399318999994</v>
      </c>
    </row>
    <row r="1111" spans="1:5" hidden="1">
      <c r="A1111" s="180" t="s">
        <v>112</v>
      </c>
      <c r="B1111" s="180" t="s">
        <v>834</v>
      </c>
      <c r="C1111" s="180">
        <v>2022</v>
      </c>
      <c r="D1111" s="180" t="s">
        <v>101</v>
      </c>
      <c r="E1111" s="180">
        <v>87.310395318999994</v>
      </c>
    </row>
    <row r="1112" spans="1:5" hidden="1">
      <c r="A1112" s="180" t="s">
        <v>112</v>
      </c>
      <c r="B1112" s="180" t="s">
        <v>834</v>
      </c>
      <c r="C1112" s="180">
        <v>2023</v>
      </c>
      <c r="D1112" s="180" t="s">
        <v>102</v>
      </c>
      <c r="E1112" s="180">
        <v>91.747906377000007</v>
      </c>
    </row>
    <row r="1113" spans="1:5" hidden="1">
      <c r="A1113" s="180" t="s">
        <v>112</v>
      </c>
      <c r="B1113" s="180" t="s">
        <v>834</v>
      </c>
      <c r="C1113" s="180">
        <v>2023</v>
      </c>
      <c r="D1113" s="180" t="s">
        <v>103</v>
      </c>
      <c r="E1113" s="180">
        <v>92.074889979999995</v>
      </c>
    </row>
    <row r="1114" spans="1:5" hidden="1">
      <c r="A1114" s="180" t="s">
        <v>112</v>
      </c>
      <c r="B1114" s="180" t="s">
        <v>834</v>
      </c>
      <c r="C1114" s="180">
        <v>2023</v>
      </c>
      <c r="D1114" s="180" t="s">
        <v>104</v>
      </c>
      <c r="E1114" s="180">
        <v>94.450379355999999</v>
      </c>
    </row>
    <row r="1115" spans="1:5" hidden="1">
      <c r="A1115" s="180" t="s">
        <v>112</v>
      </c>
      <c r="B1115" s="180" t="s">
        <v>834</v>
      </c>
      <c r="C1115" s="180">
        <v>2023</v>
      </c>
      <c r="D1115" s="180" t="s">
        <v>105</v>
      </c>
      <c r="E1115" s="180">
        <v>84.524781751999996</v>
      </c>
    </row>
    <row r="1116" spans="1:5" hidden="1">
      <c r="A1116" s="180" t="s">
        <v>112</v>
      </c>
      <c r="B1116" s="180" t="s">
        <v>834</v>
      </c>
      <c r="C1116" s="180">
        <v>2023</v>
      </c>
      <c r="D1116" s="180" t="s">
        <v>106</v>
      </c>
      <c r="E1116" s="180">
        <v>85.700748419000007</v>
      </c>
    </row>
    <row r="1117" spans="1:5" hidden="1">
      <c r="A1117" s="180" t="s">
        <v>112</v>
      </c>
      <c r="B1117" s="180" t="s">
        <v>834</v>
      </c>
      <c r="C1117" s="180">
        <v>2023</v>
      </c>
      <c r="D1117" s="180" t="s">
        <v>107</v>
      </c>
      <c r="E1117" s="180">
        <v>85.211538650999998</v>
      </c>
    </row>
    <row r="1118" spans="1:5" hidden="1">
      <c r="A1118" s="180" t="s">
        <v>112</v>
      </c>
      <c r="B1118" s="180" t="s">
        <v>834</v>
      </c>
      <c r="C1118" s="180">
        <v>2023</v>
      </c>
      <c r="D1118" s="180" t="s">
        <v>108</v>
      </c>
      <c r="E1118" s="180">
        <v>85.707603617999993</v>
      </c>
    </row>
    <row r="1119" spans="1:5" hidden="1">
      <c r="A1119" s="180" t="s">
        <v>112</v>
      </c>
      <c r="B1119" s="180" t="s">
        <v>834</v>
      </c>
      <c r="C1119" s="180">
        <v>2023</v>
      </c>
      <c r="D1119" s="180" t="s">
        <v>109</v>
      </c>
      <c r="E1119" s="180">
        <v>90.867884466999996</v>
      </c>
    </row>
    <row r="1120" spans="1:5" hidden="1">
      <c r="A1120" s="180" t="s">
        <v>112</v>
      </c>
      <c r="B1120" s="180" t="s">
        <v>834</v>
      </c>
      <c r="C1120" s="180">
        <v>2023</v>
      </c>
      <c r="D1120" s="180" t="s">
        <v>110</v>
      </c>
      <c r="E1120" s="180">
        <v>140.895739604</v>
      </c>
    </row>
    <row r="1121" spans="1:5" hidden="1">
      <c r="A1121" s="180" t="s">
        <v>112</v>
      </c>
      <c r="B1121" s="180" t="s">
        <v>834</v>
      </c>
      <c r="C1121" s="180">
        <v>2023</v>
      </c>
      <c r="D1121" s="180" t="s">
        <v>111</v>
      </c>
      <c r="E1121" s="180">
        <v>84.123490814999997</v>
      </c>
    </row>
    <row r="1122" spans="1:5" hidden="1">
      <c r="A1122" s="180" t="s">
        <v>112</v>
      </c>
      <c r="B1122" s="180" t="s">
        <v>835</v>
      </c>
      <c r="C1122" s="180">
        <v>2022</v>
      </c>
      <c r="D1122" s="180" t="s">
        <v>100</v>
      </c>
      <c r="E1122" s="180">
        <v>95.153190640000005</v>
      </c>
    </row>
    <row r="1123" spans="1:5" hidden="1">
      <c r="A1123" s="180" t="s">
        <v>112</v>
      </c>
      <c r="B1123" s="180" t="s">
        <v>835</v>
      </c>
      <c r="C1123" s="180">
        <v>2022</v>
      </c>
      <c r="D1123" s="180" t="s">
        <v>101</v>
      </c>
      <c r="E1123" s="180">
        <v>94.671734137000001</v>
      </c>
    </row>
    <row r="1124" spans="1:5" hidden="1">
      <c r="A1124" s="180" t="s">
        <v>112</v>
      </c>
      <c r="B1124" s="180" t="s">
        <v>835</v>
      </c>
      <c r="C1124" s="180">
        <v>2023</v>
      </c>
      <c r="D1124" s="180" t="s">
        <v>102</v>
      </c>
      <c r="E1124" s="180">
        <v>97.274967118000006</v>
      </c>
    </row>
    <row r="1125" spans="1:5" hidden="1">
      <c r="A1125" s="180" t="s">
        <v>112</v>
      </c>
      <c r="B1125" s="180" t="s">
        <v>835</v>
      </c>
      <c r="C1125" s="180">
        <v>2023</v>
      </c>
      <c r="D1125" s="180" t="s">
        <v>103</v>
      </c>
      <c r="E1125" s="180">
        <v>89.505003775999995</v>
      </c>
    </row>
    <row r="1126" spans="1:5" hidden="1">
      <c r="A1126" s="180" t="s">
        <v>112</v>
      </c>
      <c r="B1126" s="180" t="s">
        <v>835</v>
      </c>
      <c r="C1126" s="180">
        <v>2023</v>
      </c>
      <c r="D1126" s="180" t="s">
        <v>104</v>
      </c>
      <c r="E1126" s="180">
        <v>99.668742406999996</v>
      </c>
    </row>
    <row r="1127" spans="1:5" hidden="1">
      <c r="A1127" s="180" t="s">
        <v>112</v>
      </c>
      <c r="B1127" s="180" t="s">
        <v>835</v>
      </c>
      <c r="C1127" s="180">
        <v>2023</v>
      </c>
      <c r="D1127" s="180" t="s">
        <v>105</v>
      </c>
      <c r="E1127" s="180">
        <v>97.338145725000004</v>
      </c>
    </row>
    <row r="1128" spans="1:5" hidden="1">
      <c r="A1128" s="180" t="s">
        <v>112</v>
      </c>
      <c r="B1128" s="180" t="s">
        <v>835</v>
      </c>
      <c r="C1128" s="180">
        <v>2023</v>
      </c>
      <c r="D1128" s="180" t="s">
        <v>106</v>
      </c>
      <c r="E1128" s="180">
        <v>97.116463609999997</v>
      </c>
    </row>
    <row r="1129" spans="1:5" hidden="1">
      <c r="A1129" s="180" t="s">
        <v>112</v>
      </c>
      <c r="B1129" s="180" t="s">
        <v>835</v>
      </c>
      <c r="C1129" s="180">
        <v>2023</v>
      </c>
      <c r="D1129" s="180" t="s">
        <v>107</v>
      </c>
      <c r="E1129" s="180">
        <v>93.645050792000006</v>
      </c>
    </row>
    <row r="1130" spans="1:5" hidden="1">
      <c r="A1130" s="180" t="s">
        <v>112</v>
      </c>
      <c r="B1130" s="180" t="s">
        <v>835</v>
      </c>
      <c r="C1130" s="180">
        <v>2023</v>
      </c>
      <c r="D1130" s="180" t="s">
        <v>108</v>
      </c>
      <c r="E1130" s="180">
        <v>93.535689585</v>
      </c>
    </row>
    <row r="1131" spans="1:5" hidden="1">
      <c r="A1131" s="180" t="s">
        <v>112</v>
      </c>
      <c r="B1131" s="180" t="s">
        <v>835</v>
      </c>
      <c r="C1131" s="180">
        <v>2023</v>
      </c>
      <c r="D1131" s="180" t="s">
        <v>109</v>
      </c>
      <c r="E1131" s="180">
        <v>98.332740768999997</v>
      </c>
    </row>
    <row r="1132" spans="1:5" hidden="1">
      <c r="A1132" s="180" t="s">
        <v>112</v>
      </c>
      <c r="B1132" s="180" t="s">
        <v>835</v>
      </c>
      <c r="C1132" s="180">
        <v>2023</v>
      </c>
      <c r="D1132" s="180" t="s">
        <v>110</v>
      </c>
      <c r="E1132" s="180">
        <v>87.901518772000003</v>
      </c>
    </row>
    <row r="1133" spans="1:5" hidden="1">
      <c r="A1133" s="180" t="s">
        <v>112</v>
      </c>
      <c r="B1133" s="180" t="s">
        <v>835</v>
      </c>
      <c r="C1133" s="180">
        <v>2023</v>
      </c>
      <c r="D1133" s="180" t="s">
        <v>111</v>
      </c>
      <c r="E1133" s="180">
        <v>93.830401745000003</v>
      </c>
    </row>
    <row r="1134" spans="1:5" hidden="1">
      <c r="A1134" s="180" t="s">
        <v>112</v>
      </c>
      <c r="B1134" s="180" t="s">
        <v>836</v>
      </c>
      <c r="C1134" s="180">
        <v>2022</v>
      </c>
      <c r="D1134" s="180" t="s">
        <v>100</v>
      </c>
      <c r="E1134" s="180">
        <v>70.679391062999997</v>
      </c>
    </row>
    <row r="1135" spans="1:5" hidden="1">
      <c r="A1135" s="180" t="s">
        <v>112</v>
      </c>
      <c r="B1135" s="180" t="s">
        <v>836</v>
      </c>
      <c r="C1135" s="180">
        <v>2022</v>
      </c>
      <c r="D1135" s="180" t="s">
        <v>101</v>
      </c>
      <c r="E1135" s="180">
        <v>78.506864504999996</v>
      </c>
    </row>
    <row r="1136" spans="1:5" hidden="1">
      <c r="A1136" s="180" t="s">
        <v>112</v>
      </c>
      <c r="B1136" s="180" t="s">
        <v>836</v>
      </c>
      <c r="C1136" s="180">
        <v>2023</v>
      </c>
      <c r="D1136" s="180" t="s">
        <v>102</v>
      </c>
      <c r="E1136" s="180">
        <v>83.284535313000006</v>
      </c>
    </row>
    <row r="1137" spans="1:5" hidden="1">
      <c r="A1137" s="180" t="s">
        <v>112</v>
      </c>
      <c r="B1137" s="180" t="s">
        <v>836</v>
      </c>
      <c r="C1137" s="180">
        <v>2023</v>
      </c>
      <c r="D1137" s="180" t="s">
        <v>103</v>
      </c>
      <c r="E1137" s="180">
        <v>79.703620591999993</v>
      </c>
    </row>
    <row r="1138" spans="1:5" hidden="1">
      <c r="A1138" s="180" t="s">
        <v>112</v>
      </c>
      <c r="B1138" s="180" t="s">
        <v>836</v>
      </c>
      <c r="C1138" s="180">
        <v>2023</v>
      </c>
      <c r="D1138" s="180" t="s">
        <v>104</v>
      </c>
      <c r="E1138" s="180">
        <v>78.953162739999996</v>
      </c>
    </row>
    <row r="1139" spans="1:5" hidden="1">
      <c r="A1139" s="180" t="s">
        <v>112</v>
      </c>
      <c r="B1139" s="180" t="s">
        <v>836</v>
      </c>
      <c r="C1139" s="180">
        <v>2023</v>
      </c>
      <c r="D1139" s="180" t="s">
        <v>105</v>
      </c>
      <c r="E1139" s="180">
        <v>71.915862648000001</v>
      </c>
    </row>
    <row r="1140" spans="1:5" hidden="1">
      <c r="A1140" s="180" t="s">
        <v>112</v>
      </c>
      <c r="B1140" s="180" t="s">
        <v>836</v>
      </c>
      <c r="C1140" s="180">
        <v>2023</v>
      </c>
      <c r="D1140" s="180" t="s">
        <v>106</v>
      </c>
      <c r="E1140" s="180">
        <v>75.122997432999995</v>
      </c>
    </row>
    <row r="1141" spans="1:5" hidden="1">
      <c r="A1141" s="180" t="s">
        <v>112</v>
      </c>
      <c r="B1141" s="180" t="s">
        <v>836</v>
      </c>
      <c r="C1141" s="180">
        <v>2023</v>
      </c>
      <c r="D1141" s="180" t="s">
        <v>107</v>
      </c>
      <c r="E1141" s="180">
        <v>76.230145132999994</v>
      </c>
    </row>
    <row r="1142" spans="1:5" hidden="1">
      <c r="A1142" s="180" t="s">
        <v>112</v>
      </c>
      <c r="B1142" s="180" t="s">
        <v>836</v>
      </c>
      <c r="C1142" s="180">
        <v>2023</v>
      </c>
      <c r="D1142" s="180" t="s">
        <v>108</v>
      </c>
      <c r="E1142" s="180">
        <v>76.255155268999999</v>
      </c>
    </row>
    <row r="1143" spans="1:5" hidden="1">
      <c r="A1143" s="180" t="s">
        <v>112</v>
      </c>
      <c r="B1143" s="180" t="s">
        <v>836</v>
      </c>
      <c r="C1143" s="180">
        <v>2023</v>
      </c>
      <c r="D1143" s="180" t="s">
        <v>109</v>
      </c>
      <c r="E1143" s="180">
        <v>73.939014435000004</v>
      </c>
    </row>
    <row r="1144" spans="1:5" hidden="1">
      <c r="A1144" s="180" t="s">
        <v>112</v>
      </c>
      <c r="B1144" s="180" t="s">
        <v>836</v>
      </c>
      <c r="C1144" s="180">
        <v>2023</v>
      </c>
      <c r="D1144" s="180" t="s">
        <v>110</v>
      </c>
      <c r="E1144" s="180">
        <v>78.801938956000001</v>
      </c>
    </row>
    <row r="1145" spans="1:5" hidden="1">
      <c r="A1145" s="180" t="s">
        <v>112</v>
      </c>
      <c r="B1145" s="180" t="s">
        <v>836</v>
      </c>
      <c r="C1145" s="180">
        <v>2023</v>
      </c>
      <c r="D1145" s="180" t="s">
        <v>111</v>
      </c>
      <c r="E1145" s="180">
        <v>75.809884679999996</v>
      </c>
    </row>
    <row r="1146" spans="1:5" hidden="1">
      <c r="A1146" s="180" t="s">
        <v>112</v>
      </c>
      <c r="B1146" s="180" t="s">
        <v>837</v>
      </c>
      <c r="C1146" s="180">
        <v>2022</v>
      </c>
      <c r="D1146" s="180" t="s">
        <v>100</v>
      </c>
      <c r="E1146" s="180">
        <v>100.76582348300001</v>
      </c>
    </row>
    <row r="1147" spans="1:5" hidden="1">
      <c r="A1147" s="180" t="s">
        <v>112</v>
      </c>
      <c r="B1147" s="180" t="s">
        <v>838</v>
      </c>
      <c r="C1147" s="180">
        <v>2022</v>
      </c>
      <c r="D1147" s="180" t="s">
        <v>100</v>
      </c>
      <c r="E1147" s="180">
        <v>118.568263759</v>
      </c>
    </row>
    <row r="1148" spans="1:5" hidden="1">
      <c r="A1148" s="180" t="s">
        <v>112</v>
      </c>
      <c r="B1148" s="180" t="s">
        <v>839</v>
      </c>
      <c r="C1148" s="180">
        <v>2022</v>
      </c>
      <c r="D1148" s="180" t="s">
        <v>100</v>
      </c>
      <c r="E1148" s="180">
        <v>76.660369019000001</v>
      </c>
    </row>
    <row r="1149" spans="1:5" hidden="1">
      <c r="A1149" s="180" t="s">
        <v>112</v>
      </c>
      <c r="B1149" s="180" t="s">
        <v>840</v>
      </c>
      <c r="C1149" s="180">
        <v>2022</v>
      </c>
      <c r="D1149" s="180" t="s">
        <v>100</v>
      </c>
      <c r="E1149" s="180">
        <v>73.190887344999993</v>
      </c>
    </row>
    <row r="1150" spans="1:5" hidden="1">
      <c r="A1150" s="180" t="s">
        <v>112</v>
      </c>
      <c r="B1150" s="180" t="s">
        <v>841</v>
      </c>
      <c r="C1150" s="180">
        <v>2022</v>
      </c>
      <c r="D1150" s="180" t="s">
        <v>100</v>
      </c>
      <c r="E1150" s="180">
        <v>120.768610299</v>
      </c>
    </row>
    <row r="1151" spans="1:5" hidden="1">
      <c r="A1151" s="180" t="s">
        <v>112</v>
      </c>
      <c r="B1151" s="180" t="s">
        <v>837</v>
      </c>
      <c r="C1151" s="180">
        <v>2022</v>
      </c>
      <c r="D1151" s="180" t="s">
        <v>101</v>
      </c>
      <c r="E1151" s="180">
        <v>98.550438291000006</v>
      </c>
    </row>
    <row r="1152" spans="1:5" hidden="1">
      <c r="A1152" s="180" t="s">
        <v>112</v>
      </c>
      <c r="B1152" s="180" t="s">
        <v>838</v>
      </c>
      <c r="C1152" s="180">
        <v>2022</v>
      </c>
      <c r="D1152" s="180" t="s">
        <v>101</v>
      </c>
      <c r="E1152" s="180">
        <v>104.33640846599999</v>
      </c>
    </row>
    <row r="1153" spans="1:5" hidden="1">
      <c r="A1153" s="180" t="s">
        <v>112</v>
      </c>
      <c r="B1153" s="180" t="s">
        <v>839</v>
      </c>
      <c r="C1153" s="180">
        <v>2022</v>
      </c>
      <c r="D1153" s="180" t="s">
        <v>101</v>
      </c>
      <c r="E1153" s="180">
        <v>91.544858167000001</v>
      </c>
    </row>
    <row r="1154" spans="1:5" hidden="1">
      <c r="A1154" s="180" t="s">
        <v>112</v>
      </c>
      <c r="B1154" s="180" t="s">
        <v>840</v>
      </c>
      <c r="C1154" s="180">
        <v>2022</v>
      </c>
      <c r="D1154" s="180" t="s">
        <v>101</v>
      </c>
      <c r="E1154" s="180">
        <v>77.678571429000002</v>
      </c>
    </row>
    <row r="1155" spans="1:5" hidden="1">
      <c r="A1155" s="180" t="s">
        <v>112</v>
      </c>
      <c r="B1155" s="180" t="s">
        <v>837</v>
      </c>
      <c r="C1155" s="180">
        <v>2023</v>
      </c>
      <c r="D1155" s="180" t="s">
        <v>102</v>
      </c>
      <c r="E1155" s="180">
        <v>90.877561350999997</v>
      </c>
    </row>
    <row r="1156" spans="1:5" hidden="1">
      <c r="A1156" s="180" t="s">
        <v>112</v>
      </c>
      <c r="B1156" s="180" t="s">
        <v>838</v>
      </c>
      <c r="C1156" s="180">
        <v>2023</v>
      </c>
      <c r="D1156" s="180" t="s">
        <v>102</v>
      </c>
      <c r="E1156" s="180">
        <v>96.006823609999998</v>
      </c>
    </row>
    <row r="1157" spans="1:5" hidden="1">
      <c r="A1157" s="180" t="s">
        <v>112</v>
      </c>
      <c r="B1157" s="180" t="s">
        <v>839</v>
      </c>
      <c r="C1157" s="180">
        <v>2023</v>
      </c>
      <c r="D1157" s="180" t="s">
        <v>102</v>
      </c>
      <c r="E1157" s="180">
        <v>81.925888580999995</v>
      </c>
    </row>
    <row r="1158" spans="1:5" hidden="1">
      <c r="A1158" s="180" t="s">
        <v>112</v>
      </c>
      <c r="B1158" s="180" t="s">
        <v>840</v>
      </c>
      <c r="C1158" s="180">
        <v>2023</v>
      </c>
      <c r="D1158" s="180" t="s">
        <v>102</v>
      </c>
      <c r="E1158" s="180">
        <v>74.066236376999996</v>
      </c>
    </row>
    <row r="1159" spans="1:5" hidden="1">
      <c r="A1159" s="180" t="s">
        <v>112</v>
      </c>
      <c r="B1159" s="180" t="s">
        <v>841</v>
      </c>
      <c r="C1159" s="180">
        <v>2023</v>
      </c>
      <c r="D1159" s="180" t="s">
        <v>102</v>
      </c>
      <c r="E1159" s="180">
        <v>115.094339623</v>
      </c>
    </row>
    <row r="1160" spans="1:5" hidden="1">
      <c r="A1160" s="180" t="s">
        <v>112</v>
      </c>
      <c r="B1160" s="180" t="s">
        <v>837</v>
      </c>
      <c r="C1160" s="180">
        <v>2023</v>
      </c>
      <c r="D1160" s="180" t="s">
        <v>103</v>
      </c>
      <c r="E1160" s="180">
        <v>103.833972776</v>
      </c>
    </row>
    <row r="1161" spans="1:5" hidden="1">
      <c r="A1161" s="180" t="s">
        <v>112</v>
      </c>
      <c r="B1161" s="180" t="s">
        <v>838</v>
      </c>
      <c r="C1161" s="180">
        <v>2023</v>
      </c>
      <c r="D1161" s="180" t="s">
        <v>103</v>
      </c>
      <c r="E1161" s="180">
        <v>97.417550503000001</v>
      </c>
    </row>
    <row r="1162" spans="1:5" hidden="1">
      <c r="A1162" s="180" t="s">
        <v>112</v>
      </c>
      <c r="B1162" s="180" t="s">
        <v>839</v>
      </c>
      <c r="C1162" s="180">
        <v>2023</v>
      </c>
      <c r="D1162" s="180" t="s">
        <v>103</v>
      </c>
      <c r="E1162" s="180">
        <v>87.719899377000004</v>
      </c>
    </row>
    <row r="1163" spans="1:5" hidden="1">
      <c r="A1163" s="180" t="s">
        <v>112</v>
      </c>
      <c r="B1163" s="180" t="s">
        <v>840</v>
      </c>
      <c r="C1163" s="180">
        <v>2023</v>
      </c>
      <c r="D1163" s="180" t="s">
        <v>103</v>
      </c>
      <c r="E1163" s="180">
        <v>73.546310805999994</v>
      </c>
    </row>
    <row r="1164" spans="1:5" hidden="1">
      <c r="A1164" s="180" t="s">
        <v>112</v>
      </c>
      <c r="B1164" s="180" t="s">
        <v>841</v>
      </c>
      <c r="C1164" s="180">
        <v>2023</v>
      </c>
      <c r="D1164" s="180" t="s">
        <v>103</v>
      </c>
      <c r="E1164" s="180">
        <v>112.607637379</v>
      </c>
    </row>
    <row r="1165" spans="1:5" hidden="1">
      <c r="A1165" s="180" t="s">
        <v>112</v>
      </c>
      <c r="B1165" s="180" t="s">
        <v>837</v>
      </c>
      <c r="C1165" s="180">
        <v>2023</v>
      </c>
      <c r="D1165" s="180" t="s">
        <v>104</v>
      </c>
      <c r="E1165" s="180">
        <v>107.102895757</v>
      </c>
    </row>
    <row r="1166" spans="1:5" hidden="1">
      <c r="A1166" s="180" t="s">
        <v>112</v>
      </c>
      <c r="B1166" s="180" t="s">
        <v>838</v>
      </c>
      <c r="C1166" s="180">
        <v>2023</v>
      </c>
      <c r="D1166" s="180" t="s">
        <v>104</v>
      </c>
      <c r="E1166" s="180">
        <v>96.633590728000001</v>
      </c>
    </row>
    <row r="1167" spans="1:5" hidden="1">
      <c r="A1167" s="180" t="s">
        <v>112</v>
      </c>
      <c r="B1167" s="180" t="s">
        <v>839</v>
      </c>
      <c r="C1167" s="180">
        <v>2023</v>
      </c>
      <c r="D1167" s="180" t="s">
        <v>104</v>
      </c>
      <c r="E1167" s="180">
        <v>88.378033619000007</v>
      </c>
    </row>
    <row r="1168" spans="1:5" hidden="1">
      <c r="A1168" s="180" t="s">
        <v>112</v>
      </c>
      <c r="B1168" s="180" t="s">
        <v>840</v>
      </c>
      <c r="C1168" s="180">
        <v>2023</v>
      </c>
      <c r="D1168" s="180" t="s">
        <v>104</v>
      </c>
      <c r="E1168" s="180">
        <v>70.194957068999997</v>
      </c>
    </row>
    <row r="1169" spans="1:5" hidden="1">
      <c r="A1169" s="180" t="s">
        <v>112</v>
      </c>
      <c r="B1169" s="180" t="s">
        <v>841</v>
      </c>
      <c r="C1169" s="180">
        <v>2023</v>
      </c>
      <c r="D1169" s="180" t="s">
        <v>104</v>
      </c>
      <c r="E1169" s="180">
        <v>114.611303835</v>
      </c>
    </row>
    <row r="1170" spans="1:5" hidden="1">
      <c r="A1170" s="180" t="s">
        <v>112</v>
      </c>
      <c r="B1170" s="180" t="s">
        <v>837</v>
      </c>
      <c r="C1170" s="180">
        <v>2023</v>
      </c>
      <c r="D1170" s="180" t="s">
        <v>105</v>
      </c>
      <c r="E1170" s="180">
        <v>99.512944129000005</v>
      </c>
    </row>
    <row r="1171" spans="1:5" hidden="1">
      <c r="A1171" s="180" t="s">
        <v>112</v>
      </c>
      <c r="B1171" s="180" t="s">
        <v>838</v>
      </c>
      <c r="C1171" s="180">
        <v>2023</v>
      </c>
      <c r="D1171" s="180" t="s">
        <v>105</v>
      </c>
      <c r="E1171" s="180">
        <v>109.040385328</v>
      </c>
    </row>
    <row r="1172" spans="1:5" hidden="1">
      <c r="A1172" s="180" t="s">
        <v>112</v>
      </c>
      <c r="B1172" s="180" t="s">
        <v>839</v>
      </c>
      <c r="C1172" s="180">
        <v>2023</v>
      </c>
      <c r="D1172" s="180" t="s">
        <v>105</v>
      </c>
      <c r="E1172" s="180">
        <v>85.5670535</v>
      </c>
    </row>
    <row r="1173" spans="1:5" hidden="1">
      <c r="A1173" s="180" t="s">
        <v>112</v>
      </c>
      <c r="B1173" s="180" t="s">
        <v>840</v>
      </c>
      <c r="C1173" s="180">
        <v>2023</v>
      </c>
      <c r="D1173" s="180" t="s">
        <v>105</v>
      </c>
      <c r="E1173" s="180">
        <v>81.310534497000006</v>
      </c>
    </row>
    <row r="1174" spans="1:5" hidden="1">
      <c r="A1174" s="180" t="s">
        <v>112</v>
      </c>
      <c r="B1174" s="180" t="s">
        <v>841</v>
      </c>
      <c r="C1174" s="180">
        <v>2023</v>
      </c>
      <c r="D1174" s="180" t="s">
        <v>105</v>
      </c>
      <c r="E1174" s="180">
        <v>115.74536020799999</v>
      </c>
    </row>
    <row r="1175" spans="1:5" hidden="1">
      <c r="A1175" s="180" t="s">
        <v>112</v>
      </c>
      <c r="B1175" s="180" t="s">
        <v>837</v>
      </c>
      <c r="C1175" s="180">
        <v>2023</v>
      </c>
      <c r="D1175" s="180" t="s">
        <v>106</v>
      </c>
      <c r="E1175" s="180">
        <v>102.32515359999999</v>
      </c>
    </row>
    <row r="1176" spans="1:5" hidden="1">
      <c r="A1176" s="180" t="s">
        <v>112</v>
      </c>
      <c r="B1176" s="180" t="s">
        <v>838</v>
      </c>
      <c r="C1176" s="180">
        <v>2023</v>
      </c>
      <c r="D1176" s="180" t="s">
        <v>106</v>
      </c>
      <c r="E1176" s="180">
        <v>99.956741050000005</v>
      </c>
    </row>
    <row r="1177" spans="1:5" hidden="1">
      <c r="A1177" s="180" t="s">
        <v>112</v>
      </c>
      <c r="B1177" s="180" t="s">
        <v>839</v>
      </c>
      <c r="C1177" s="180">
        <v>2023</v>
      </c>
      <c r="D1177" s="180" t="s">
        <v>106</v>
      </c>
      <c r="E1177" s="180">
        <v>85.651343030000007</v>
      </c>
    </row>
    <row r="1178" spans="1:5" hidden="1">
      <c r="A1178" s="180" t="s">
        <v>112</v>
      </c>
      <c r="B1178" s="180" t="s">
        <v>840</v>
      </c>
      <c r="C1178" s="180">
        <v>2023</v>
      </c>
      <c r="D1178" s="180" t="s">
        <v>106</v>
      </c>
      <c r="E1178" s="180">
        <v>83.652236306999995</v>
      </c>
    </row>
    <row r="1179" spans="1:5" hidden="1">
      <c r="A1179" s="180" t="s">
        <v>112</v>
      </c>
      <c r="B1179" s="180" t="s">
        <v>841</v>
      </c>
      <c r="C1179" s="180">
        <v>2023</v>
      </c>
      <c r="D1179" s="180" t="s">
        <v>106</v>
      </c>
      <c r="E1179" s="180">
        <v>120.14260249599999</v>
      </c>
    </row>
    <row r="1180" spans="1:5" hidden="1">
      <c r="A1180" s="180" t="s">
        <v>112</v>
      </c>
      <c r="B1180" s="180" t="s">
        <v>837</v>
      </c>
      <c r="C1180" s="180">
        <v>2023</v>
      </c>
      <c r="D1180" s="180" t="s">
        <v>107</v>
      </c>
      <c r="E1180" s="180">
        <v>100.325285454</v>
      </c>
    </row>
    <row r="1181" spans="1:5" hidden="1">
      <c r="A1181" s="180" t="s">
        <v>112</v>
      </c>
      <c r="B1181" s="180" t="s">
        <v>838</v>
      </c>
      <c r="C1181" s="180">
        <v>2023</v>
      </c>
      <c r="D1181" s="180" t="s">
        <v>107</v>
      </c>
      <c r="E1181" s="180">
        <v>99.313838312000001</v>
      </c>
    </row>
    <row r="1182" spans="1:5" hidden="1">
      <c r="A1182" s="180" t="s">
        <v>112</v>
      </c>
      <c r="B1182" s="180" t="s">
        <v>839</v>
      </c>
      <c r="C1182" s="180">
        <v>2023</v>
      </c>
      <c r="D1182" s="180" t="s">
        <v>107</v>
      </c>
      <c r="E1182" s="180">
        <v>82.421087678000006</v>
      </c>
    </row>
    <row r="1183" spans="1:5" hidden="1">
      <c r="A1183" s="180" t="s">
        <v>112</v>
      </c>
      <c r="B1183" s="180" t="s">
        <v>841</v>
      </c>
      <c r="C1183" s="180">
        <v>2023</v>
      </c>
      <c r="D1183" s="180" t="s">
        <v>107</v>
      </c>
      <c r="E1183" s="180">
        <v>118.595825856</v>
      </c>
    </row>
    <row r="1184" spans="1:5" hidden="1">
      <c r="A1184" s="180" t="s">
        <v>112</v>
      </c>
      <c r="B1184" s="180" t="s">
        <v>837</v>
      </c>
      <c r="C1184" s="180">
        <v>2023</v>
      </c>
      <c r="D1184" s="180" t="s">
        <v>108</v>
      </c>
      <c r="E1184" s="180">
        <v>101.040797148</v>
      </c>
    </row>
    <row r="1185" spans="1:5" hidden="1">
      <c r="A1185" s="180" t="s">
        <v>112</v>
      </c>
      <c r="B1185" s="180" t="s">
        <v>838</v>
      </c>
      <c r="C1185" s="180">
        <v>2023</v>
      </c>
      <c r="D1185" s="180" t="s">
        <v>108</v>
      </c>
      <c r="E1185" s="180">
        <v>105.023992017</v>
      </c>
    </row>
    <row r="1186" spans="1:5" hidden="1">
      <c r="A1186" s="180" t="s">
        <v>112</v>
      </c>
      <c r="B1186" s="180" t="s">
        <v>839</v>
      </c>
      <c r="C1186" s="180">
        <v>2023</v>
      </c>
      <c r="D1186" s="180" t="s">
        <v>108</v>
      </c>
      <c r="E1186" s="180">
        <v>81.087823219000001</v>
      </c>
    </row>
    <row r="1187" spans="1:5" hidden="1">
      <c r="A1187" s="180" t="s">
        <v>112</v>
      </c>
      <c r="B1187" s="180" t="s">
        <v>840</v>
      </c>
      <c r="C1187" s="180">
        <v>2023</v>
      </c>
      <c r="D1187" s="180" t="s">
        <v>108</v>
      </c>
      <c r="E1187" s="180">
        <v>68.810845771999993</v>
      </c>
    </row>
    <row r="1188" spans="1:5" hidden="1">
      <c r="A1188" s="180" t="s">
        <v>112</v>
      </c>
      <c r="B1188" s="180" t="s">
        <v>841</v>
      </c>
      <c r="C1188" s="180">
        <v>2023</v>
      </c>
      <c r="D1188" s="180" t="s">
        <v>108</v>
      </c>
      <c r="E1188" s="180">
        <v>117.187499501</v>
      </c>
    </row>
    <row r="1189" spans="1:5" hidden="1">
      <c r="A1189" s="180" t="s">
        <v>112</v>
      </c>
      <c r="B1189" s="180" t="s">
        <v>837</v>
      </c>
      <c r="C1189" s="180">
        <v>2023</v>
      </c>
      <c r="D1189" s="180" t="s">
        <v>109</v>
      </c>
      <c r="E1189" s="180">
        <v>98.663153062000006</v>
      </c>
    </row>
    <row r="1190" spans="1:5" hidden="1">
      <c r="A1190" s="180" t="s">
        <v>112</v>
      </c>
      <c r="B1190" s="180" t="s">
        <v>838</v>
      </c>
      <c r="C1190" s="180">
        <v>2023</v>
      </c>
      <c r="D1190" s="180" t="s">
        <v>109</v>
      </c>
      <c r="E1190" s="180">
        <v>95.139377886000005</v>
      </c>
    </row>
    <row r="1191" spans="1:5" hidden="1">
      <c r="A1191" s="180" t="s">
        <v>112</v>
      </c>
      <c r="B1191" s="180" t="s">
        <v>839</v>
      </c>
      <c r="C1191" s="180">
        <v>2023</v>
      </c>
      <c r="D1191" s="180" t="s">
        <v>109</v>
      </c>
      <c r="E1191" s="180">
        <v>86.875159976999996</v>
      </c>
    </row>
    <row r="1192" spans="1:5" hidden="1">
      <c r="A1192" s="180" t="s">
        <v>112</v>
      </c>
      <c r="B1192" s="180" t="s">
        <v>841</v>
      </c>
      <c r="C1192" s="180">
        <v>2023</v>
      </c>
      <c r="D1192" s="180" t="s">
        <v>109</v>
      </c>
      <c r="E1192" s="180">
        <v>115.094588999</v>
      </c>
    </row>
    <row r="1193" spans="1:5" hidden="1">
      <c r="A1193" s="180" t="s">
        <v>112</v>
      </c>
      <c r="B1193" s="180" t="s">
        <v>837</v>
      </c>
      <c r="C1193" s="180">
        <v>2023</v>
      </c>
      <c r="D1193" s="180" t="s">
        <v>110</v>
      </c>
      <c r="E1193" s="180">
        <v>92.858141160000002</v>
      </c>
    </row>
    <row r="1194" spans="1:5" hidden="1">
      <c r="A1194" s="180" t="s">
        <v>112</v>
      </c>
      <c r="B1194" s="180" t="s">
        <v>838</v>
      </c>
      <c r="C1194" s="180">
        <v>2023</v>
      </c>
      <c r="D1194" s="180" t="s">
        <v>110</v>
      </c>
      <c r="E1194" s="180">
        <v>97.266450196999998</v>
      </c>
    </row>
    <row r="1195" spans="1:5" hidden="1">
      <c r="A1195" s="180" t="s">
        <v>112</v>
      </c>
      <c r="B1195" s="180" t="s">
        <v>839</v>
      </c>
      <c r="C1195" s="180">
        <v>2023</v>
      </c>
      <c r="D1195" s="180" t="s">
        <v>110</v>
      </c>
      <c r="E1195" s="180">
        <v>89.204901793999994</v>
      </c>
    </row>
    <row r="1196" spans="1:5" hidden="1">
      <c r="A1196" s="180" t="s">
        <v>112</v>
      </c>
      <c r="B1196" s="180" t="s">
        <v>841</v>
      </c>
      <c r="C1196" s="180">
        <v>2023</v>
      </c>
      <c r="D1196" s="180" t="s">
        <v>110</v>
      </c>
      <c r="E1196" s="180">
        <v>112.536182798</v>
      </c>
    </row>
    <row r="1197" spans="1:5" hidden="1">
      <c r="A1197" s="180" t="s">
        <v>112</v>
      </c>
      <c r="B1197" s="180" t="s">
        <v>837</v>
      </c>
      <c r="C1197" s="180">
        <v>2023</v>
      </c>
      <c r="D1197" s="180" t="s">
        <v>111</v>
      </c>
      <c r="E1197" s="180">
        <v>101.318701903</v>
      </c>
    </row>
    <row r="1198" spans="1:5" hidden="1">
      <c r="A1198" s="180" t="s">
        <v>112</v>
      </c>
      <c r="B1198" s="180" t="s">
        <v>838</v>
      </c>
      <c r="C1198" s="180">
        <v>2023</v>
      </c>
      <c r="D1198" s="180" t="s">
        <v>111</v>
      </c>
      <c r="E1198" s="180">
        <v>111.921769536</v>
      </c>
    </row>
    <row r="1199" spans="1:5" hidden="1">
      <c r="A1199" s="180" t="s">
        <v>112</v>
      </c>
      <c r="B1199" s="180" t="s">
        <v>839</v>
      </c>
      <c r="C1199" s="180">
        <v>2023</v>
      </c>
      <c r="D1199" s="180" t="s">
        <v>111</v>
      </c>
      <c r="E1199" s="180">
        <v>80.431840308999995</v>
      </c>
    </row>
    <row r="1200" spans="1:5" hidden="1">
      <c r="A1200" s="180" t="s">
        <v>112</v>
      </c>
      <c r="B1200" s="180" t="s">
        <v>841</v>
      </c>
      <c r="C1200" s="180">
        <v>2023</v>
      </c>
      <c r="D1200" s="180" t="s">
        <v>111</v>
      </c>
      <c r="E1200" s="180">
        <v>113.539691625</v>
      </c>
    </row>
    <row r="1201" spans="1:5" hidden="1">
      <c r="A1201" s="180" t="s">
        <v>746</v>
      </c>
      <c r="B1201" s="180" t="s">
        <v>755</v>
      </c>
      <c r="C1201" s="180">
        <v>2022</v>
      </c>
      <c r="D1201" s="180" t="s">
        <v>100</v>
      </c>
      <c r="E1201" s="180">
        <v>85.964010282999993</v>
      </c>
    </row>
    <row r="1202" spans="1:5" hidden="1">
      <c r="A1202" s="180" t="s">
        <v>746</v>
      </c>
      <c r="B1202" s="180" t="s">
        <v>756</v>
      </c>
      <c r="C1202" s="180">
        <v>2022</v>
      </c>
      <c r="D1202" s="180" t="s">
        <v>100</v>
      </c>
      <c r="E1202" s="180">
        <v>89.306122449</v>
      </c>
    </row>
    <row r="1203" spans="1:5" hidden="1">
      <c r="A1203" s="180" t="s">
        <v>746</v>
      </c>
      <c r="B1203" s="180" t="s">
        <v>757</v>
      </c>
      <c r="C1203" s="180">
        <v>2022</v>
      </c>
      <c r="D1203" s="180" t="s">
        <v>100</v>
      </c>
      <c r="E1203" s="180">
        <v>100.666666667</v>
      </c>
    </row>
    <row r="1204" spans="1:5" hidden="1">
      <c r="A1204" s="180" t="s">
        <v>746</v>
      </c>
      <c r="B1204" s="180" t="s">
        <v>755</v>
      </c>
      <c r="C1204" s="180">
        <v>2022</v>
      </c>
      <c r="D1204" s="180" t="s">
        <v>101</v>
      </c>
      <c r="E1204" s="180">
        <v>82.207028941999994</v>
      </c>
    </row>
    <row r="1205" spans="1:5" hidden="1">
      <c r="A1205" s="180" t="s">
        <v>746</v>
      </c>
      <c r="B1205" s="180" t="s">
        <v>756</v>
      </c>
      <c r="C1205" s="180">
        <v>2022</v>
      </c>
      <c r="D1205" s="180" t="s">
        <v>101</v>
      </c>
      <c r="E1205" s="180">
        <v>90.923076922999996</v>
      </c>
    </row>
    <row r="1206" spans="1:5" hidden="1">
      <c r="A1206" s="180" t="s">
        <v>746</v>
      </c>
      <c r="B1206" s="180" t="s">
        <v>757</v>
      </c>
      <c r="C1206" s="180">
        <v>2022</v>
      </c>
      <c r="D1206" s="180" t="s">
        <v>101</v>
      </c>
      <c r="E1206" s="180">
        <v>98.565217391000004</v>
      </c>
    </row>
    <row r="1207" spans="1:5" hidden="1">
      <c r="A1207" s="180" t="s">
        <v>746</v>
      </c>
      <c r="B1207" s="180" t="s">
        <v>755</v>
      </c>
      <c r="C1207" s="180">
        <v>2023</v>
      </c>
      <c r="D1207" s="180" t="s">
        <v>102</v>
      </c>
      <c r="E1207" s="180">
        <v>91.621548861999997</v>
      </c>
    </row>
    <row r="1208" spans="1:5" hidden="1">
      <c r="A1208" s="180" t="s">
        <v>746</v>
      </c>
      <c r="B1208" s="180" t="s">
        <v>756</v>
      </c>
      <c r="C1208" s="180">
        <v>2023</v>
      </c>
      <c r="D1208" s="180" t="s">
        <v>102</v>
      </c>
      <c r="E1208" s="180">
        <v>100.496153846</v>
      </c>
    </row>
    <row r="1209" spans="1:5" hidden="1">
      <c r="A1209" s="180" t="s">
        <v>746</v>
      </c>
      <c r="B1209" s="180" t="s">
        <v>757</v>
      </c>
      <c r="C1209" s="180">
        <v>2023</v>
      </c>
      <c r="D1209" s="180" t="s">
        <v>102</v>
      </c>
      <c r="E1209" s="180">
        <v>104.800288197</v>
      </c>
    </row>
    <row r="1210" spans="1:5" hidden="1">
      <c r="A1210" s="180" t="s">
        <v>746</v>
      </c>
      <c r="B1210" s="180" t="s">
        <v>755</v>
      </c>
      <c r="C1210" s="180">
        <v>2023</v>
      </c>
      <c r="D1210" s="180" t="s">
        <v>103</v>
      </c>
      <c r="E1210" s="180">
        <v>98.732479807999994</v>
      </c>
    </row>
    <row r="1211" spans="1:5" hidden="1">
      <c r="A1211" s="180" t="s">
        <v>746</v>
      </c>
      <c r="B1211" s="180" t="s">
        <v>756</v>
      </c>
      <c r="C1211" s="180">
        <v>2023</v>
      </c>
      <c r="D1211" s="180" t="s">
        <v>103</v>
      </c>
      <c r="E1211" s="180">
        <v>96.065246665000004</v>
      </c>
    </row>
    <row r="1212" spans="1:5" hidden="1">
      <c r="A1212" s="180" t="s">
        <v>746</v>
      </c>
      <c r="B1212" s="180" t="s">
        <v>757</v>
      </c>
      <c r="C1212" s="180">
        <v>2023</v>
      </c>
      <c r="D1212" s="180" t="s">
        <v>103</v>
      </c>
      <c r="E1212" s="180">
        <v>104.25813407299999</v>
      </c>
    </row>
    <row r="1213" spans="1:5" hidden="1">
      <c r="A1213" s="180" t="s">
        <v>746</v>
      </c>
      <c r="B1213" s="180" t="s">
        <v>755</v>
      </c>
      <c r="C1213" s="180">
        <v>2023</v>
      </c>
      <c r="D1213" s="180" t="s">
        <v>104</v>
      </c>
      <c r="E1213" s="180">
        <v>104.084757885</v>
      </c>
    </row>
    <row r="1214" spans="1:5" hidden="1">
      <c r="A1214" s="180" t="s">
        <v>746</v>
      </c>
      <c r="B1214" s="180" t="s">
        <v>756</v>
      </c>
      <c r="C1214" s="180">
        <v>2023</v>
      </c>
      <c r="D1214" s="180" t="s">
        <v>104</v>
      </c>
      <c r="E1214" s="180">
        <v>89.912453013999993</v>
      </c>
    </row>
    <row r="1215" spans="1:5" hidden="1">
      <c r="A1215" s="180" t="s">
        <v>746</v>
      </c>
      <c r="B1215" s="180" t="s">
        <v>757</v>
      </c>
      <c r="C1215" s="180">
        <v>2023</v>
      </c>
      <c r="D1215" s="180" t="s">
        <v>104</v>
      </c>
      <c r="E1215" s="180">
        <v>101.973855528</v>
      </c>
    </row>
    <row r="1216" spans="1:5" hidden="1">
      <c r="A1216" s="180" t="s">
        <v>746</v>
      </c>
      <c r="B1216" s="180" t="s">
        <v>755</v>
      </c>
      <c r="C1216" s="180">
        <v>2023</v>
      </c>
      <c r="D1216" s="180" t="s">
        <v>105</v>
      </c>
      <c r="E1216" s="180">
        <v>95.387123922000001</v>
      </c>
    </row>
    <row r="1217" spans="1:5" hidden="1">
      <c r="A1217" s="180" t="s">
        <v>746</v>
      </c>
      <c r="B1217" s="180" t="s">
        <v>756</v>
      </c>
      <c r="C1217" s="180">
        <v>2023</v>
      </c>
      <c r="D1217" s="180" t="s">
        <v>105</v>
      </c>
      <c r="E1217" s="180">
        <v>93.636534368</v>
      </c>
    </row>
    <row r="1218" spans="1:5" hidden="1">
      <c r="A1218" s="180" t="s">
        <v>746</v>
      </c>
      <c r="B1218" s="180" t="s">
        <v>757</v>
      </c>
      <c r="C1218" s="180">
        <v>2023</v>
      </c>
      <c r="D1218" s="180" t="s">
        <v>105</v>
      </c>
      <c r="E1218" s="180">
        <v>95.422740524999995</v>
      </c>
    </row>
    <row r="1219" spans="1:5" hidden="1">
      <c r="A1219" s="180" t="s">
        <v>746</v>
      </c>
      <c r="B1219" s="180" t="s">
        <v>755</v>
      </c>
      <c r="C1219" s="180">
        <v>2023</v>
      </c>
      <c r="D1219" s="180" t="s">
        <v>106</v>
      </c>
      <c r="E1219" s="180">
        <v>85.465972144000006</v>
      </c>
    </row>
    <row r="1220" spans="1:5" hidden="1">
      <c r="A1220" s="180" t="s">
        <v>746</v>
      </c>
      <c r="B1220" s="180" t="s">
        <v>756</v>
      </c>
      <c r="C1220" s="180">
        <v>2023</v>
      </c>
      <c r="D1220" s="180" t="s">
        <v>106</v>
      </c>
      <c r="E1220" s="180">
        <v>87.023766562000006</v>
      </c>
    </row>
    <row r="1221" spans="1:5" hidden="1">
      <c r="A1221" s="180" t="s">
        <v>746</v>
      </c>
      <c r="B1221" s="180" t="s">
        <v>757</v>
      </c>
      <c r="C1221" s="180">
        <v>2023</v>
      </c>
      <c r="D1221" s="180" t="s">
        <v>106</v>
      </c>
      <c r="E1221" s="180">
        <v>104.27006043900001</v>
      </c>
    </row>
    <row r="1222" spans="1:5" hidden="1">
      <c r="A1222" s="180" t="s">
        <v>746</v>
      </c>
      <c r="B1222" s="180" t="s">
        <v>755</v>
      </c>
      <c r="C1222" s="180">
        <v>2023</v>
      </c>
      <c r="D1222" s="180" t="s">
        <v>107</v>
      </c>
      <c r="E1222" s="180">
        <v>93.131394103000005</v>
      </c>
    </row>
    <row r="1223" spans="1:5" hidden="1">
      <c r="A1223" s="180" t="s">
        <v>746</v>
      </c>
      <c r="B1223" s="180" t="s">
        <v>756</v>
      </c>
      <c r="C1223" s="180">
        <v>2023</v>
      </c>
      <c r="D1223" s="180" t="s">
        <v>107</v>
      </c>
      <c r="E1223" s="180">
        <v>96.522540984000003</v>
      </c>
    </row>
    <row r="1224" spans="1:5" hidden="1">
      <c r="A1224" s="180" t="s">
        <v>746</v>
      </c>
      <c r="B1224" s="180" t="s">
        <v>757</v>
      </c>
      <c r="C1224" s="180">
        <v>2023</v>
      </c>
      <c r="D1224" s="180" t="s">
        <v>107</v>
      </c>
      <c r="E1224" s="180">
        <v>104.829010658</v>
      </c>
    </row>
    <row r="1225" spans="1:5" hidden="1">
      <c r="A1225" s="180" t="s">
        <v>746</v>
      </c>
      <c r="B1225" s="180" t="s">
        <v>755</v>
      </c>
      <c r="C1225" s="180">
        <v>2023</v>
      </c>
      <c r="D1225" s="180" t="s">
        <v>108</v>
      </c>
      <c r="E1225" s="180">
        <v>88.794816588000003</v>
      </c>
    </row>
    <row r="1226" spans="1:5" hidden="1">
      <c r="A1226" s="180" t="s">
        <v>746</v>
      </c>
      <c r="B1226" s="180" t="s">
        <v>756</v>
      </c>
      <c r="C1226" s="180">
        <v>2023</v>
      </c>
      <c r="D1226" s="180" t="s">
        <v>108</v>
      </c>
      <c r="E1226" s="180">
        <v>87.875940389999997</v>
      </c>
    </row>
    <row r="1227" spans="1:5" hidden="1">
      <c r="A1227" s="180" t="s">
        <v>746</v>
      </c>
      <c r="B1227" s="180" t="s">
        <v>757</v>
      </c>
      <c r="C1227" s="180">
        <v>2023</v>
      </c>
      <c r="D1227" s="180" t="s">
        <v>108</v>
      </c>
      <c r="E1227" s="180">
        <v>107.083333333</v>
      </c>
    </row>
    <row r="1228" spans="1:5" hidden="1">
      <c r="A1228" s="180" t="s">
        <v>746</v>
      </c>
      <c r="B1228" s="180" t="s">
        <v>755</v>
      </c>
      <c r="C1228" s="180">
        <v>2023</v>
      </c>
      <c r="D1228" s="180" t="s">
        <v>109</v>
      </c>
      <c r="E1228" s="180">
        <v>92.542150174</v>
      </c>
    </row>
    <row r="1229" spans="1:5" hidden="1">
      <c r="A1229" s="180" t="s">
        <v>746</v>
      </c>
      <c r="B1229" s="180" t="s">
        <v>756</v>
      </c>
      <c r="C1229" s="180">
        <v>2023</v>
      </c>
      <c r="D1229" s="180" t="s">
        <v>109</v>
      </c>
      <c r="E1229" s="180">
        <v>94.944951313999994</v>
      </c>
    </row>
    <row r="1230" spans="1:5" hidden="1">
      <c r="A1230" s="180" t="s">
        <v>746</v>
      </c>
      <c r="B1230" s="180" t="s">
        <v>757</v>
      </c>
      <c r="C1230" s="180">
        <v>2023</v>
      </c>
      <c r="D1230" s="180" t="s">
        <v>109</v>
      </c>
      <c r="E1230" s="180">
        <v>94.311975844000003</v>
      </c>
    </row>
    <row r="1231" spans="1:5" hidden="1">
      <c r="A1231" s="180" t="s">
        <v>746</v>
      </c>
      <c r="B1231" s="180" t="s">
        <v>755</v>
      </c>
      <c r="C1231" s="180">
        <v>2023</v>
      </c>
      <c r="D1231" s="180" t="s">
        <v>110</v>
      </c>
      <c r="E1231" s="180">
        <v>94.101029077000007</v>
      </c>
    </row>
    <row r="1232" spans="1:5" hidden="1">
      <c r="A1232" s="180" t="s">
        <v>746</v>
      </c>
      <c r="B1232" s="180" t="s">
        <v>756</v>
      </c>
      <c r="C1232" s="180">
        <v>2023</v>
      </c>
      <c r="D1232" s="180" t="s">
        <v>110</v>
      </c>
      <c r="E1232" s="180">
        <v>87.201068593000002</v>
      </c>
    </row>
    <row r="1233" spans="1:5" hidden="1">
      <c r="A1233" s="180" t="s">
        <v>746</v>
      </c>
      <c r="B1233" s="180" t="s">
        <v>757</v>
      </c>
      <c r="C1233" s="180">
        <v>2023</v>
      </c>
      <c r="D1233" s="180" t="s">
        <v>110</v>
      </c>
      <c r="E1233" s="180">
        <v>90.539542269999998</v>
      </c>
    </row>
    <row r="1234" spans="1:5" hidden="1">
      <c r="A1234" s="180" t="s">
        <v>746</v>
      </c>
      <c r="B1234" s="180" t="s">
        <v>755</v>
      </c>
      <c r="C1234" s="180">
        <v>2023</v>
      </c>
      <c r="D1234" s="180" t="s">
        <v>111</v>
      </c>
      <c r="E1234" s="180">
        <v>83.431137724999999</v>
      </c>
    </row>
    <row r="1235" spans="1:5" hidden="1">
      <c r="A1235" s="180" t="s">
        <v>746</v>
      </c>
      <c r="B1235" s="180" t="s">
        <v>756</v>
      </c>
      <c r="C1235" s="180">
        <v>2023</v>
      </c>
      <c r="D1235" s="180" t="s">
        <v>111</v>
      </c>
      <c r="E1235" s="180">
        <v>92.319430534000006</v>
      </c>
    </row>
    <row r="1236" spans="1:5" hidden="1">
      <c r="A1236" s="180" t="s">
        <v>746</v>
      </c>
      <c r="B1236" s="180" t="s">
        <v>757</v>
      </c>
      <c r="C1236" s="180">
        <v>2023</v>
      </c>
      <c r="D1236" s="180" t="s">
        <v>111</v>
      </c>
      <c r="E1236" s="180">
        <v>88.722418759999996</v>
      </c>
    </row>
    <row r="1237" spans="1:5" hidden="1">
      <c r="A1237" s="180" t="s">
        <v>842</v>
      </c>
      <c r="B1237" s="180" t="s">
        <v>843</v>
      </c>
      <c r="C1237" s="180">
        <v>2022</v>
      </c>
      <c r="D1237" s="180" t="s">
        <v>100</v>
      </c>
      <c r="E1237" s="180">
        <v>49.425883605999999</v>
      </c>
    </row>
    <row r="1238" spans="1:5" hidden="1">
      <c r="A1238" s="180" t="s">
        <v>842</v>
      </c>
      <c r="B1238" s="180" t="s">
        <v>843</v>
      </c>
      <c r="C1238" s="180">
        <v>2022</v>
      </c>
      <c r="D1238" s="180" t="s">
        <v>101</v>
      </c>
      <c r="E1238" s="180">
        <v>48.556256478000002</v>
      </c>
    </row>
    <row r="1239" spans="1:5" hidden="1">
      <c r="A1239" s="180" t="s">
        <v>842</v>
      </c>
      <c r="B1239" s="180" t="s">
        <v>843</v>
      </c>
      <c r="C1239" s="180">
        <v>2023</v>
      </c>
      <c r="D1239" s="180" t="s">
        <v>102</v>
      </c>
      <c r="E1239" s="180">
        <v>50.681975489999999</v>
      </c>
    </row>
    <row r="1240" spans="1:5" hidden="1">
      <c r="A1240" s="180" t="s">
        <v>842</v>
      </c>
      <c r="B1240" s="180" t="s">
        <v>843</v>
      </c>
      <c r="C1240" s="180">
        <v>2023</v>
      </c>
      <c r="D1240" s="180" t="s">
        <v>103</v>
      </c>
      <c r="E1240" s="180">
        <v>50.903120186999999</v>
      </c>
    </row>
    <row r="1241" spans="1:5" hidden="1">
      <c r="A1241" s="180" t="s">
        <v>842</v>
      </c>
      <c r="B1241" s="180" t="s">
        <v>843</v>
      </c>
      <c r="C1241" s="180">
        <v>2023</v>
      </c>
      <c r="D1241" s="180" t="s">
        <v>104</v>
      </c>
      <c r="E1241" s="180">
        <v>47.568854553000001</v>
      </c>
    </row>
    <row r="1242" spans="1:5" hidden="1">
      <c r="A1242" s="180" t="s">
        <v>842</v>
      </c>
      <c r="B1242" s="180" t="s">
        <v>843</v>
      </c>
      <c r="C1242" s="180">
        <v>2023</v>
      </c>
      <c r="D1242" s="180" t="s">
        <v>105</v>
      </c>
      <c r="E1242" s="180">
        <v>48.377572624000003</v>
      </c>
    </row>
    <row r="1243" spans="1:5" hidden="1">
      <c r="A1243" s="180" t="s">
        <v>842</v>
      </c>
      <c r="B1243" s="180" t="s">
        <v>843</v>
      </c>
      <c r="C1243" s="180">
        <v>2023</v>
      </c>
      <c r="D1243" s="180" t="s">
        <v>106</v>
      </c>
      <c r="E1243" s="180">
        <v>52.041212561000002</v>
      </c>
    </row>
    <row r="1244" spans="1:5" hidden="1">
      <c r="A1244" s="180" t="s">
        <v>842</v>
      </c>
      <c r="B1244" s="180" t="s">
        <v>843</v>
      </c>
      <c r="C1244" s="180">
        <v>2023</v>
      </c>
      <c r="D1244" s="180" t="s">
        <v>107</v>
      </c>
      <c r="E1244" s="180">
        <v>46.742188632000001</v>
      </c>
    </row>
    <row r="1245" spans="1:5" hidden="1">
      <c r="A1245" s="180" t="s">
        <v>842</v>
      </c>
      <c r="B1245" s="180" t="s">
        <v>843</v>
      </c>
      <c r="C1245" s="180">
        <v>2023</v>
      </c>
      <c r="D1245" s="180" t="s">
        <v>108</v>
      </c>
      <c r="E1245" s="180">
        <v>50.763425230000003</v>
      </c>
    </row>
    <row r="1246" spans="1:5" hidden="1">
      <c r="A1246" s="180" t="s">
        <v>842</v>
      </c>
      <c r="B1246" s="180" t="s">
        <v>843</v>
      </c>
      <c r="C1246" s="180">
        <v>2023</v>
      </c>
      <c r="D1246" s="180" t="s">
        <v>109</v>
      </c>
      <c r="E1246" s="180">
        <v>48.091834095999999</v>
      </c>
    </row>
    <row r="1247" spans="1:5" hidden="1">
      <c r="A1247" s="180" t="s">
        <v>842</v>
      </c>
      <c r="B1247" s="180" t="s">
        <v>843</v>
      </c>
      <c r="C1247" s="180">
        <v>2023</v>
      </c>
      <c r="D1247" s="180" t="s">
        <v>110</v>
      </c>
      <c r="E1247" s="180">
        <v>48.227156772999997</v>
      </c>
    </row>
    <row r="1248" spans="1:5" hidden="1">
      <c r="A1248" s="180" t="s">
        <v>842</v>
      </c>
      <c r="B1248" s="180" t="s">
        <v>843</v>
      </c>
      <c r="C1248" s="180">
        <v>2023</v>
      </c>
      <c r="D1248" s="180" t="s">
        <v>111</v>
      </c>
      <c r="E1248" s="180">
        <v>54.553084521999999</v>
      </c>
    </row>
    <row r="1249" spans="1:5" hidden="1">
      <c r="A1249" s="180" t="s">
        <v>842</v>
      </c>
      <c r="B1249" s="180" t="s">
        <v>844</v>
      </c>
      <c r="C1249" s="180">
        <v>2023</v>
      </c>
      <c r="D1249" s="180" t="s">
        <v>102</v>
      </c>
      <c r="E1249" s="180">
        <v>38.202247190999998</v>
      </c>
    </row>
    <row r="1250" spans="1:5" hidden="1">
      <c r="A1250" s="180" t="s">
        <v>842</v>
      </c>
      <c r="B1250" s="180" t="s">
        <v>845</v>
      </c>
      <c r="C1250" s="180">
        <v>2023</v>
      </c>
      <c r="D1250" s="180" t="s">
        <v>102</v>
      </c>
      <c r="E1250" s="180">
        <v>34.654537578999999</v>
      </c>
    </row>
    <row r="1251" spans="1:5" hidden="1">
      <c r="A1251" s="180" t="s">
        <v>842</v>
      </c>
      <c r="B1251" s="180" t="s">
        <v>844</v>
      </c>
      <c r="C1251" s="180">
        <v>2023</v>
      </c>
      <c r="D1251" s="180" t="s">
        <v>103</v>
      </c>
      <c r="E1251" s="180">
        <v>31.403605504000002</v>
      </c>
    </row>
    <row r="1252" spans="1:5" hidden="1">
      <c r="A1252" s="180" t="s">
        <v>842</v>
      </c>
      <c r="B1252" s="180" t="s">
        <v>844</v>
      </c>
      <c r="C1252" s="180">
        <v>2023</v>
      </c>
      <c r="D1252" s="180" t="s">
        <v>104</v>
      </c>
      <c r="E1252" s="180">
        <v>32.072260767000003</v>
      </c>
    </row>
    <row r="1253" spans="1:5" hidden="1">
      <c r="A1253" s="180" t="s">
        <v>842</v>
      </c>
      <c r="B1253" s="180" t="s">
        <v>845</v>
      </c>
      <c r="C1253" s="180">
        <v>2023</v>
      </c>
      <c r="D1253" s="180" t="s">
        <v>104</v>
      </c>
      <c r="E1253" s="180">
        <v>39.438756161999997</v>
      </c>
    </row>
    <row r="1254" spans="1:5" hidden="1">
      <c r="A1254" s="180" t="s">
        <v>842</v>
      </c>
      <c r="B1254" s="180" t="s">
        <v>844</v>
      </c>
      <c r="C1254" s="180">
        <v>2023</v>
      </c>
      <c r="D1254" s="180" t="s">
        <v>105</v>
      </c>
      <c r="E1254" s="180">
        <v>38.366057323</v>
      </c>
    </row>
    <row r="1255" spans="1:5" hidden="1">
      <c r="A1255" s="180" t="s">
        <v>842</v>
      </c>
      <c r="B1255" s="180" t="s">
        <v>844</v>
      </c>
      <c r="C1255" s="180">
        <v>2023</v>
      </c>
      <c r="D1255" s="180" t="s">
        <v>106</v>
      </c>
      <c r="E1255" s="180">
        <v>32.894736842</v>
      </c>
    </row>
    <row r="1256" spans="1:5" hidden="1">
      <c r="A1256" s="180" t="s">
        <v>842</v>
      </c>
      <c r="B1256" s="180" t="s">
        <v>844</v>
      </c>
      <c r="C1256" s="180">
        <v>2023</v>
      </c>
      <c r="D1256" s="180" t="s">
        <v>109</v>
      </c>
      <c r="E1256" s="180">
        <v>41.20148974</v>
      </c>
    </row>
    <row r="1257" spans="1:5" hidden="1">
      <c r="A1257" s="180" t="s">
        <v>842</v>
      </c>
      <c r="B1257" s="180" t="s">
        <v>845</v>
      </c>
      <c r="C1257" s="180">
        <v>2023</v>
      </c>
      <c r="D1257" s="180" t="s">
        <v>109</v>
      </c>
      <c r="E1257" s="180">
        <v>44.021834120000001</v>
      </c>
    </row>
    <row r="1258" spans="1:5" hidden="1">
      <c r="A1258" s="180" t="s">
        <v>842</v>
      </c>
      <c r="B1258" s="180" t="s">
        <v>844</v>
      </c>
      <c r="C1258" s="180">
        <v>2023</v>
      </c>
      <c r="D1258" s="180" t="s">
        <v>110</v>
      </c>
      <c r="E1258" s="180">
        <v>28.467319616000001</v>
      </c>
    </row>
    <row r="1259" spans="1:5" hidden="1">
      <c r="A1259" s="180" t="s">
        <v>842</v>
      </c>
      <c r="B1259" s="180" t="s">
        <v>845</v>
      </c>
      <c r="C1259" s="180">
        <v>2023</v>
      </c>
      <c r="D1259" s="180" t="s">
        <v>110</v>
      </c>
      <c r="E1259" s="180">
        <v>31.974421503999999</v>
      </c>
    </row>
    <row r="1260" spans="1:5" hidden="1">
      <c r="A1260" s="180" t="s">
        <v>842</v>
      </c>
      <c r="B1260" s="180" t="s">
        <v>844</v>
      </c>
      <c r="C1260" s="180">
        <v>2023</v>
      </c>
      <c r="D1260" s="180" t="s">
        <v>111</v>
      </c>
      <c r="E1260" s="180">
        <v>31.181431045</v>
      </c>
    </row>
    <row r="1261" spans="1:5" hidden="1">
      <c r="A1261" s="180" t="s">
        <v>842</v>
      </c>
      <c r="B1261" s="180" t="s">
        <v>846</v>
      </c>
      <c r="C1261" s="180">
        <v>2023</v>
      </c>
      <c r="D1261" s="180" t="s">
        <v>103</v>
      </c>
      <c r="E1261" s="180">
        <v>60.465116279</v>
      </c>
    </row>
    <row r="1262" spans="1:5" hidden="1">
      <c r="A1262" s="180" t="s">
        <v>842</v>
      </c>
      <c r="B1262" s="180" t="s">
        <v>846</v>
      </c>
      <c r="C1262" s="180">
        <v>2023</v>
      </c>
      <c r="D1262" s="180" t="s">
        <v>104</v>
      </c>
      <c r="E1262" s="180">
        <v>45.373134327999999</v>
      </c>
    </row>
    <row r="1263" spans="1:5" hidden="1">
      <c r="A1263" s="180" t="s">
        <v>842</v>
      </c>
      <c r="B1263" s="180" t="s">
        <v>846</v>
      </c>
      <c r="C1263" s="180">
        <v>2023</v>
      </c>
      <c r="D1263" s="180" t="s">
        <v>106</v>
      </c>
      <c r="E1263" s="180">
        <v>41.436464088000001</v>
      </c>
    </row>
    <row r="1264" spans="1:5" hidden="1">
      <c r="A1264" s="180" t="s">
        <v>842</v>
      </c>
      <c r="B1264" s="180" t="s">
        <v>846</v>
      </c>
      <c r="C1264" s="180">
        <v>2023</v>
      </c>
      <c r="D1264" s="180" t="s">
        <v>107</v>
      </c>
      <c r="E1264" s="180">
        <v>49.422081712000001</v>
      </c>
    </row>
    <row r="1265" spans="1:5" hidden="1">
      <c r="A1265" s="180" t="s">
        <v>842</v>
      </c>
      <c r="B1265" s="180" t="s">
        <v>846</v>
      </c>
      <c r="C1265" s="180">
        <v>2023</v>
      </c>
      <c r="D1265" s="180" t="s">
        <v>108</v>
      </c>
      <c r="E1265" s="180">
        <v>55.813953488000003</v>
      </c>
    </row>
    <row r="1266" spans="1:5" hidden="1">
      <c r="A1266" s="180" t="s">
        <v>842</v>
      </c>
      <c r="B1266" s="180" t="s">
        <v>847</v>
      </c>
      <c r="C1266" s="180">
        <v>2022</v>
      </c>
      <c r="D1266" s="180" t="s">
        <v>101</v>
      </c>
      <c r="E1266" s="180">
        <v>25.503697638999999</v>
      </c>
    </row>
    <row r="1267" spans="1:5" hidden="1">
      <c r="A1267" s="180" t="s">
        <v>842</v>
      </c>
      <c r="B1267" s="180" t="s">
        <v>847</v>
      </c>
      <c r="C1267" s="180">
        <v>2023</v>
      </c>
      <c r="D1267" s="180" t="s">
        <v>107</v>
      </c>
      <c r="E1267" s="180">
        <v>45.542524383999996</v>
      </c>
    </row>
    <row r="1268" spans="1:5" hidden="1">
      <c r="A1268" s="180" t="s">
        <v>842</v>
      </c>
      <c r="B1268" s="180" t="s">
        <v>848</v>
      </c>
      <c r="C1268" s="180">
        <v>2023</v>
      </c>
      <c r="D1268" s="180" t="s">
        <v>102</v>
      </c>
      <c r="E1268" s="180">
        <v>49.305077492999999</v>
      </c>
    </row>
    <row r="1269" spans="1:5" hidden="1">
      <c r="A1269" s="180" t="s">
        <v>842</v>
      </c>
      <c r="B1269" s="180" t="s">
        <v>848</v>
      </c>
      <c r="C1269" s="180">
        <v>2023</v>
      </c>
      <c r="D1269" s="180" t="s">
        <v>103</v>
      </c>
      <c r="E1269" s="180">
        <v>51.442219076000001</v>
      </c>
    </row>
    <row r="1270" spans="1:5" hidden="1">
      <c r="A1270" s="180" t="s">
        <v>842</v>
      </c>
      <c r="B1270" s="180" t="s">
        <v>848</v>
      </c>
      <c r="C1270" s="180">
        <v>2023</v>
      </c>
      <c r="D1270" s="180" t="s">
        <v>104</v>
      </c>
      <c r="E1270" s="180">
        <v>46.335605981</v>
      </c>
    </row>
    <row r="1271" spans="1:5" hidden="1">
      <c r="A1271" s="180" t="s">
        <v>842</v>
      </c>
      <c r="B1271" s="180" t="s">
        <v>848</v>
      </c>
      <c r="C1271" s="180">
        <v>2023</v>
      </c>
      <c r="D1271" s="180" t="s">
        <v>105</v>
      </c>
      <c r="E1271" s="180">
        <v>53.637411100999998</v>
      </c>
    </row>
    <row r="1272" spans="1:5" hidden="1">
      <c r="A1272" s="180" t="s">
        <v>842</v>
      </c>
      <c r="B1272" s="180" t="s">
        <v>848</v>
      </c>
      <c r="C1272" s="180">
        <v>2023</v>
      </c>
      <c r="D1272" s="180" t="s">
        <v>106</v>
      </c>
      <c r="E1272" s="180">
        <v>77.659849858000001</v>
      </c>
    </row>
    <row r="1273" spans="1:5" hidden="1">
      <c r="A1273" s="180" t="s">
        <v>842</v>
      </c>
      <c r="B1273" s="180" t="s">
        <v>848</v>
      </c>
      <c r="C1273" s="180">
        <v>2023</v>
      </c>
      <c r="D1273" s="180" t="s">
        <v>107</v>
      </c>
      <c r="E1273" s="180">
        <v>85.278281152999995</v>
      </c>
    </row>
    <row r="1274" spans="1:5" hidden="1">
      <c r="A1274" s="180" t="s">
        <v>842</v>
      </c>
      <c r="B1274" s="180" t="s">
        <v>848</v>
      </c>
      <c r="C1274" s="180">
        <v>2023</v>
      </c>
      <c r="D1274" s="180" t="s">
        <v>108</v>
      </c>
      <c r="E1274" s="180">
        <v>66.142140845</v>
      </c>
    </row>
    <row r="1275" spans="1:5" hidden="1">
      <c r="A1275" s="180" t="s">
        <v>842</v>
      </c>
      <c r="B1275" s="180" t="s">
        <v>848</v>
      </c>
      <c r="C1275" s="180">
        <v>2023</v>
      </c>
      <c r="D1275" s="180" t="s">
        <v>109</v>
      </c>
      <c r="E1275" s="180">
        <v>56.723563742000003</v>
      </c>
    </row>
    <row r="1276" spans="1:5" hidden="1">
      <c r="A1276" s="180" t="s">
        <v>842</v>
      </c>
      <c r="B1276" s="180" t="s">
        <v>849</v>
      </c>
      <c r="C1276" s="180">
        <v>2022</v>
      </c>
      <c r="D1276" s="180" t="s">
        <v>101</v>
      </c>
      <c r="E1276" s="180">
        <v>37.942665517000002</v>
      </c>
    </row>
    <row r="1277" spans="1:5" hidden="1">
      <c r="A1277" s="180" t="s">
        <v>842</v>
      </c>
      <c r="B1277" s="180" t="s">
        <v>849</v>
      </c>
      <c r="C1277" s="180">
        <v>2023</v>
      </c>
      <c r="D1277" s="180" t="s">
        <v>102</v>
      </c>
      <c r="E1277" s="180">
        <v>38.830762593000003</v>
      </c>
    </row>
    <row r="1278" spans="1:5" hidden="1">
      <c r="A1278" s="180" t="s">
        <v>842</v>
      </c>
      <c r="B1278" s="180" t="s">
        <v>849</v>
      </c>
      <c r="C1278" s="180">
        <v>2023</v>
      </c>
      <c r="D1278" s="180" t="s">
        <v>103</v>
      </c>
      <c r="E1278" s="180">
        <v>42.664476774000001</v>
      </c>
    </row>
    <row r="1279" spans="1:5" hidden="1">
      <c r="A1279" s="180" t="s">
        <v>842</v>
      </c>
      <c r="B1279" s="180" t="s">
        <v>849</v>
      </c>
      <c r="C1279" s="180">
        <v>2023</v>
      </c>
      <c r="D1279" s="180" t="s">
        <v>104</v>
      </c>
      <c r="E1279" s="180">
        <v>46.231387535000003</v>
      </c>
    </row>
    <row r="1280" spans="1:5" hidden="1">
      <c r="A1280" s="180" t="s">
        <v>842</v>
      </c>
      <c r="B1280" s="180" t="s">
        <v>849</v>
      </c>
      <c r="C1280" s="180">
        <v>2023</v>
      </c>
      <c r="D1280" s="180" t="s">
        <v>105</v>
      </c>
      <c r="E1280" s="180">
        <v>40.244081993000002</v>
      </c>
    </row>
    <row r="1281" spans="1:5" hidden="1">
      <c r="A1281" s="180" t="s">
        <v>842</v>
      </c>
      <c r="B1281" s="180" t="s">
        <v>849</v>
      </c>
      <c r="C1281" s="180">
        <v>2023</v>
      </c>
      <c r="D1281" s="180" t="s">
        <v>106</v>
      </c>
      <c r="E1281" s="180">
        <v>39.673224095000002</v>
      </c>
    </row>
    <row r="1282" spans="1:5" hidden="1">
      <c r="A1282" s="180" t="s">
        <v>842</v>
      </c>
      <c r="B1282" s="180" t="s">
        <v>849</v>
      </c>
      <c r="C1282" s="180">
        <v>2023</v>
      </c>
      <c r="D1282" s="180" t="s">
        <v>107</v>
      </c>
      <c r="E1282" s="180">
        <v>40.298593339999996</v>
      </c>
    </row>
    <row r="1283" spans="1:5" hidden="1">
      <c r="A1283" s="180" t="s">
        <v>842</v>
      </c>
      <c r="B1283" s="180" t="s">
        <v>849</v>
      </c>
      <c r="C1283" s="180">
        <v>2023</v>
      </c>
      <c r="D1283" s="180" t="s">
        <v>108</v>
      </c>
      <c r="E1283" s="180">
        <v>45.584524225999999</v>
      </c>
    </row>
    <row r="1284" spans="1:5" hidden="1">
      <c r="A1284" s="180" t="s">
        <v>842</v>
      </c>
      <c r="B1284" s="180" t="s">
        <v>849</v>
      </c>
      <c r="C1284" s="180">
        <v>2023</v>
      </c>
      <c r="D1284" s="180" t="s">
        <v>109</v>
      </c>
      <c r="E1284" s="180">
        <v>39.972122931999998</v>
      </c>
    </row>
    <row r="1285" spans="1:5" hidden="1">
      <c r="A1285" s="180" t="s">
        <v>842</v>
      </c>
      <c r="B1285" s="180" t="s">
        <v>849</v>
      </c>
      <c r="C1285" s="180">
        <v>2023</v>
      </c>
      <c r="D1285" s="180" t="s">
        <v>110</v>
      </c>
      <c r="E1285" s="180">
        <v>31.820158738</v>
      </c>
    </row>
    <row r="1286" spans="1:5" hidden="1">
      <c r="A1286" s="180" t="s">
        <v>842</v>
      </c>
      <c r="B1286" s="180" t="s">
        <v>849</v>
      </c>
      <c r="C1286" s="180">
        <v>2023</v>
      </c>
      <c r="D1286" s="180" t="s">
        <v>111</v>
      </c>
      <c r="E1286" s="180">
        <v>43.283582090000003</v>
      </c>
    </row>
    <row r="1287" spans="1:5" hidden="1">
      <c r="A1287" s="180" t="s">
        <v>842</v>
      </c>
      <c r="B1287" s="180" t="s">
        <v>843</v>
      </c>
      <c r="C1287" s="180">
        <v>2022</v>
      </c>
      <c r="D1287" s="180" t="s">
        <v>100</v>
      </c>
      <c r="E1287" s="180">
        <v>49.425883605999999</v>
      </c>
    </row>
    <row r="1288" spans="1:5" hidden="1">
      <c r="A1288" s="180" t="s">
        <v>842</v>
      </c>
      <c r="B1288" s="180" t="s">
        <v>843</v>
      </c>
      <c r="C1288" s="180">
        <v>2022</v>
      </c>
      <c r="D1288" s="180" t="s">
        <v>101</v>
      </c>
      <c r="E1288" s="180">
        <v>48.556256478000002</v>
      </c>
    </row>
    <row r="1289" spans="1:5" hidden="1">
      <c r="A1289" s="180" t="s">
        <v>842</v>
      </c>
      <c r="B1289" s="180" t="s">
        <v>843</v>
      </c>
      <c r="C1289" s="180">
        <v>2023</v>
      </c>
      <c r="D1289" s="180" t="s">
        <v>102</v>
      </c>
      <c r="E1289" s="180">
        <v>50.681975489999999</v>
      </c>
    </row>
    <row r="1290" spans="1:5" hidden="1">
      <c r="A1290" s="180" t="s">
        <v>842</v>
      </c>
      <c r="B1290" s="180" t="s">
        <v>843</v>
      </c>
      <c r="C1290" s="180">
        <v>2023</v>
      </c>
      <c r="D1290" s="180" t="s">
        <v>103</v>
      </c>
      <c r="E1290" s="180">
        <v>50.903120186999999</v>
      </c>
    </row>
    <row r="1291" spans="1:5" hidden="1">
      <c r="A1291" s="180" t="s">
        <v>842</v>
      </c>
      <c r="B1291" s="180" t="s">
        <v>843</v>
      </c>
      <c r="C1291" s="180">
        <v>2023</v>
      </c>
      <c r="D1291" s="180" t="s">
        <v>104</v>
      </c>
      <c r="E1291" s="180">
        <v>47.568854553000001</v>
      </c>
    </row>
    <row r="1292" spans="1:5" hidden="1">
      <c r="A1292" s="180" t="s">
        <v>842</v>
      </c>
      <c r="B1292" s="180" t="s">
        <v>843</v>
      </c>
      <c r="C1292" s="180">
        <v>2023</v>
      </c>
      <c r="D1292" s="180" t="s">
        <v>105</v>
      </c>
      <c r="E1292" s="180">
        <v>48.377572624000003</v>
      </c>
    </row>
    <row r="1293" spans="1:5" hidden="1">
      <c r="A1293" s="180" t="s">
        <v>842</v>
      </c>
      <c r="B1293" s="180" t="s">
        <v>843</v>
      </c>
      <c r="C1293" s="180">
        <v>2023</v>
      </c>
      <c r="D1293" s="180" t="s">
        <v>106</v>
      </c>
      <c r="E1293" s="180">
        <v>52.041212561000002</v>
      </c>
    </row>
    <row r="1294" spans="1:5" hidden="1">
      <c r="A1294" s="180" t="s">
        <v>842</v>
      </c>
      <c r="B1294" s="180" t="s">
        <v>843</v>
      </c>
      <c r="C1294" s="180">
        <v>2023</v>
      </c>
      <c r="D1294" s="180" t="s">
        <v>107</v>
      </c>
      <c r="E1294" s="180">
        <v>46.742188632000001</v>
      </c>
    </row>
    <row r="1295" spans="1:5" hidden="1">
      <c r="A1295" s="180" t="s">
        <v>842</v>
      </c>
      <c r="B1295" s="180" t="s">
        <v>843</v>
      </c>
      <c r="C1295" s="180">
        <v>2023</v>
      </c>
      <c r="D1295" s="180" t="s">
        <v>108</v>
      </c>
      <c r="E1295" s="180">
        <v>50.763425230000003</v>
      </c>
    </row>
    <row r="1296" spans="1:5" hidden="1">
      <c r="A1296" s="180" t="s">
        <v>842</v>
      </c>
      <c r="B1296" s="180" t="s">
        <v>843</v>
      </c>
      <c r="C1296" s="180">
        <v>2023</v>
      </c>
      <c r="D1296" s="180" t="s">
        <v>109</v>
      </c>
      <c r="E1296" s="180">
        <v>48.091834095999999</v>
      </c>
    </row>
    <row r="1297" spans="1:5" hidden="1">
      <c r="A1297" s="180" t="s">
        <v>842</v>
      </c>
      <c r="B1297" s="180" t="s">
        <v>843</v>
      </c>
      <c r="C1297" s="180">
        <v>2023</v>
      </c>
      <c r="D1297" s="180" t="s">
        <v>110</v>
      </c>
      <c r="E1297" s="180">
        <v>48.227156772999997</v>
      </c>
    </row>
    <row r="1298" spans="1:5" hidden="1">
      <c r="A1298" s="180" t="s">
        <v>842</v>
      </c>
      <c r="B1298" s="180" t="s">
        <v>843</v>
      </c>
      <c r="C1298" s="180">
        <v>2023</v>
      </c>
      <c r="D1298" s="180" t="s">
        <v>111</v>
      </c>
      <c r="E1298" s="180">
        <v>54.553084521999999</v>
      </c>
    </row>
    <row r="1299" spans="1:5" hidden="1">
      <c r="A1299" s="180" t="s">
        <v>850</v>
      </c>
      <c r="B1299" s="180" t="s">
        <v>851</v>
      </c>
      <c r="C1299" s="180">
        <v>2023</v>
      </c>
      <c r="D1299" s="180" t="s">
        <v>106</v>
      </c>
      <c r="E1299" s="180">
        <v>18.40867253</v>
      </c>
    </row>
    <row r="1300" spans="1:5" hidden="1">
      <c r="A1300" s="180" t="s">
        <v>850</v>
      </c>
      <c r="B1300" s="180" t="s">
        <v>851</v>
      </c>
      <c r="C1300" s="180">
        <v>2023</v>
      </c>
      <c r="D1300" s="180" t="s">
        <v>109</v>
      </c>
      <c r="E1300" s="180">
        <v>26.925148531000001</v>
      </c>
    </row>
    <row r="1301" spans="1:5" hidden="1">
      <c r="A1301" s="180" t="s">
        <v>850</v>
      </c>
      <c r="B1301" s="180" t="s">
        <v>852</v>
      </c>
      <c r="C1301" s="180">
        <v>2022</v>
      </c>
      <c r="D1301" s="180" t="s">
        <v>101</v>
      </c>
      <c r="E1301" s="180">
        <v>24.260067209999999</v>
      </c>
    </row>
    <row r="1302" spans="1:5" hidden="1">
      <c r="A1302" s="180" t="s">
        <v>850</v>
      </c>
      <c r="B1302" s="180" t="s">
        <v>853</v>
      </c>
      <c r="C1302" s="180">
        <v>2023</v>
      </c>
      <c r="D1302" s="180" t="s">
        <v>107</v>
      </c>
      <c r="E1302" s="180">
        <v>24.288688410999999</v>
      </c>
    </row>
    <row r="1303" spans="1:5" hidden="1">
      <c r="A1303" s="180" t="s">
        <v>850</v>
      </c>
      <c r="B1303" s="180" t="s">
        <v>854</v>
      </c>
      <c r="C1303" s="180">
        <v>2022</v>
      </c>
      <c r="D1303" s="180" t="s">
        <v>100</v>
      </c>
      <c r="E1303" s="180">
        <v>44.662242050000003</v>
      </c>
    </row>
    <row r="1304" spans="1:5" hidden="1">
      <c r="A1304" s="180" t="s">
        <v>850</v>
      </c>
      <c r="B1304" s="180" t="s">
        <v>854</v>
      </c>
      <c r="C1304" s="180">
        <v>2022</v>
      </c>
      <c r="D1304" s="180" t="s">
        <v>101</v>
      </c>
      <c r="E1304" s="180">
        <v>57.128543884999999</v>
      </c>
    </row>
    <row r="1305" spans="1:5" hidden="1">
      <c r="A1305" s="180" t="s">
        <v>850</v>
      </c>
      <c r="B1305" s="180" t="s">
        <v>854</v>
      </c>
      <c r="C1305" s="180">
        <v>2023</v>
      </c>
      <c r="D1305" s="180" t="s">
        <v>102</v>
      </c>
      <c r="E1305" s="180">
        <v>58.750949126999998</v>
      </c>
    </row>
    <row r="1306" spans="1:5" hidden="1">
      <c r="A1306" s="180" t="s">
        <v>850</v>
      </c>
      <c r="B1306" s="180" t="s">
        <v>854</v>
      </c>
      <c r="C1306" s="180">
        <v>2023</v>
      </c>
      <c r="D1306" s="180" t="s">
        <v>103</v>
      </c>
      <c r="E1306" s="180">
        <v>52.628124696</v>
      </c>
    </row>
    <row r="1307" spans="1:5" hidden="1">
      <c r="A1307" s="180" t="s">
        <v>850</v>
      </c>
      <c r="B1307" s="180" t="s">
        <v>854</v>
      </c>
      <c r="C1307" s="180">
        <v>2023</v>
      </c>
      <c r="D1307" s="180" t="s">
        <v>104</v>
      </c>
      <c r="E1307" s="180">
        <v>51.110107362000001</v>
      </c>
    </row>
    <row r="1308" spans="1:5" hidden="1">
      <c r="A1308" s="180" t="s">
        <v>850</v>
      </c>
      <c r="B1308" s="180" t="s">
        <v>854</v>
      </c>
      <c r="C1308" s="180">
        <v>2023</v>
      </c>
      <c r="D1308" s="180" t="s">
        <v>105</v>
      </c>
      <c r="E1308" s="180">
        <v>48.98168141</v>
      </c>
    </row>
    <row r="1309" spans="1:5" hidden="1">
      <c r="A1309" s="180" t="s">
        <v>850</v>
      </c>
      <c r="B1309" s="180" t="s">
        <v>854</v>
      </c>
      <c r="C1309" s="180">
        <v>2023</v>
      </c>
      <c r="D1309" s="180" t="s">
        <v>106</v>
      </c>
      <c r="E1309" s="180">
        <v>54.870885258999998</v>
      </c>
    </row>
    <row r="1310" spans="1:5" hidden="1">
      <c r="A1310" s="180" t="s">
        <v>850</v>
      </c>
      <c r="B1310" s="180" t="s">
        <v>854</v>
      </c>
      <c r="C1310" s="180">
        <v>2023</v>
      </c>
      <c r="D1310" s="180" t="s">
        <v>107</v>
      </c>
      <c r="E1310" s="180">
        <v>42.967631238999999</v>
      </c>
    </row>
    <row r="1311" spans="1:5" hidden="1">
      <c r="A1311" s="180" t="s">
        <v>850</v>
      </c>
      <c r="B1311" s="180" t="s">
        <v>854</v>
      </c>
      <c r="C1311" s="180">
        <v>2023</v>
      </c>
      <c r="D1311" s="180" t="s">
        <v>108</v>
      </c>
      <c r="E1311" s="180">
        <v>61.632448011999998</v>
      </c>
    </row>
    <row r="1312" spans="1:5" hidden="1">
      <c r="A1312" s="180" t="s">
        <v>850</v>
      </c>
      <c r="B1312" s="180" t="s">
        <v>854</v>
      </c>
      <c r="C1312" s="180">
        <v>2023</v>
      </c>
      <c r="D1312" s="180" t="s">
        <v>109</v>
      </c>
      <c r="E1312" s="180">
        <v>46.901461664000003</v>
      </c>
    </row>
    <row r="1313" spans="1:5" hidden="1">
      <c r="A1313" s="180" t="s">
        <v>850</v>
      </c>
      <c r="B1313" s="180" t="s">
        <v>854</v>
      </c>
      <c r="C1313" s="180">
        <v>2023</v>
      </c>
      <c r="D1313" s="180" t="s">
        <v>110</v>
      </c>
      <c r="E1313" s="180">
        <v>50.623471844999997</v>
      </c>
    </row>
    <row r="1314" spans="1:5" hidden="1">
      <c r="A1314" s="180" t="s">
        <v>850</v>
      </c>
      <c r="B1314" s="180" t="s">
        <v>854</v>
      </c>
      <c r="C1314" s="180">
        <v>2023</v>
      </c>
      <c r="D1314" s="180" t="s">
        <v>111</v>
      </c>
      <c r="E1314" s="180">
        <v>44.425267495999996</v>
      </c>
    </row>
    <row r="1315" spans="1:5" hidden="1">
      <c r="A1315" s="180" t="s">
        <v>855</v>
      </c>
      <c r="B1315" s="180" t="s">
        <v>856</v>
      </c>
      <c r="C1315" s="180">
        <v>2023</v>
      </c>
      <c r="D1315" s="180" t="s">
        <v>103</v>
      </c>
      <c r="E1315" s="180">
        <v>28.802880024</v>
      </c>
    </row>
    <row r="1316" spans="1:5" hidden="1">
      <c r="A1316" s="180" t="s">
        <v>855</v>
      </c>
      <c r="B1316" s="180" t="s">
        <v>856</v>
      </c>
      <c r="C1316" s="180">
        <v>2023</v>
      </c>
      <c r="D1316" s="180" t="s">
        <v>104</v>
      </c>
      <c r="E1316" s="180">
        <v>19.455252917999999</v>
      </c>
    </row>
    <row r="1317" spans="1:5" hidden="1">
      <c r="A1317" s="180" t="s">
        <v>855</v>
      </c>
      <c r="B1317" s="180" t="s">
        <v>856</v>
      </c>
      <c r="C1317" s="180">
        <v>2023</v>
      </c>
      <c r="D1317" s="180" t="s">
        <v>106</v>
      </c>
      <c r="E1317" s="180">
        <v>29.396044895999999</v>
      </c>
    </row>
    <row r="1318" spans="1:5" hidden="1">
      <c r="A1318" s="180" t="s">
        <v>855</v>
      </c>
      <c r="B1318" s="180" t="s">
        <v>856</v>
      </c>
      <c r="C1318" s="180">
        <v>2023</v>
      </c>
      <c r="D1318" s="180" t="s">
        <v>107</v>
      </c>
      <c r="E1318" s="180">
        <v>24.230329407999999</v>
      </c>
    </row>
    <row r="1319" spans="1:5" hidden="1">
      <c r="A1319" s="180" t="s">
        <v>855</v>
      </c>
      <c r="B1319" s="180" t="s">
        <v>857</v>
      </c>
      <c r="C1319" s="180">
        <v>2023</v>
      </c>
      <c r="D1319" s="180" t="s">
        <v>105</v>
      </c>
      <c r="E1319" s="180">
        <v>50.512339443000002</v>
      </c>
    </row>
    <row r="1320" spans="1:5" hidden="1">
      <c r="A1320" s="180" t="s">
        <v>855</v>
      </c>
      <c r="B1320" s="180" t="s">
        <v>858</v>
      </c>
      <c r="C1320" s="180">
        <v>2023</v>
      </c>
      <c r="D1320" s="180" t="s">
        <v>103</v>
      </c>
      <c r="E1320" s="180">
        <v>22.182785256999999</v>
      </c>
    </row>
    <row r="1321" spans="1:5" hidden="1">
      <c r="A1321" s="180" t="s">
        <v>855</v>
      </c>
      <c r="B1321" s="180" t="s">
        <v>858</v>
      </c>
      <c r="C1321" s="180">
        <v>2023</v>
      </c>
      <c r="D1321" s="180" t="s">
        <v>109</v>
      </c>
      <c r="E1321" s="180">
        <v>23.054755381</v>
      </c>
    </row>
    <row r="1322" spans="1:5" hidden="1">
      <c r="A1322" s="180" t="s">
        <v>855</v>
      </c>
      <c r="B1322" s="180" t="s">
        <v>858</v>
      </c>
      <c r="C1322" s="180">
        <v>2023</v>
      </c>
      <c r="D1322" s="180" t="s">
        <v>111</v>
      </c>
      <c r="E1322" s="180">
        <v>22.357723231000001</v>
      </c>
    </row>
    <row r="1323" spans="1:5" hidden="1">
      <c r="A1323" s="180" t="s">
        <v>855</v>
      </c>
      <c r="B1323" s="180" t="s">
        <v>859</v>
      </c>
      <c r="C1323" s="180">
        <v>2023</v>
      </c>
      <c r="D1323" s="180" t="s">
        <v>107</v>
      </c>
      <c r="E1323" s="180">
        <v>23.636936652999999</v>
      </c>
    </row>
    <row r="1324" spans="1:5" hidden="1">
      <c r="A1324" s="180" t="s">
        <v>855</v>
      </c>
      <c r="B1324" s="180" t="s">
        <v>860</v>
      </c>
      <c r="C1324" s="180">
        <v>2022</v>
      </c>
      <c r="D1324" s="180" t="s">
        <v>101</v>
      </c>
      <c r="E1324" s="180">
        <v>33.366044643000002</v>
      </c>
    </row>
    <row r="1325" spans="1:5" hidden="1">
      <c r="A1325" s="180" t="s">
        <v>855</v>
      </c>
      <c r="B1325" s="180" t="s">
        <v>861</v>
      </c>
      <c r="C1325" s="180">
        <v>2023</v>
      </c>
      <c r="D1325" s="180" t="s">
        <v>104</v>
      </c>
      <c r="E1325" s="180">
        <v>25.458249263999999</v>
      </c>
    </row>
    <row r="1326" spans="1:5" hidden="1">
      <c r="A1326" s="180" t="s">
        <v>855</v>
      </c>
      <c r="B1326" s="180" t="s">
        <v>861</v>
      </c>
      <c r="C1326" s="180">
        <v>2023</v>
      </c>
      <c r="D1326" s="180" t="s">
        <v>105</v>
      </c>
      <c r="E1326" s="180">
        <v>18.034704620999999</v>
      </c>
    </row>
    <row r="1327" spans="1:5" hidden="1">
      <c r="A1327" s="180" t="s">
        <v>855</v>
      </c>
      <c r="B1327" s="180" t="s">
        <v>862</v>
      </c>
      <c r="C1327" s="180">
        <v>2023</v>
      </c>
      <c r="D1327" s="180" t="s">
        <v>103</v>
      </c>
      <c r="E1327" s="180">
        <v>21.532388301000001</v>
      </c>
    </row>
    <row r="1328" spans="1:5" hidden="1">
      <c r="A1328" s="180" t="s">
        <v>855</v>
      </c>
      <c r="B1328" s="180" t="s">
        <v>863</v>
      </c>
      <c r="C1328" s="180">
        <v>2023</v>
      </c>
      <c r="D1328" s="180" t="s">
        <v>106</v>
      </c>
      <c r="E1328" s="180">
        <v>18.085362913000001</v>
      </c>
    </row>
    <row r="1329" spans="1:5" hidden="1">
      <c r="A1329" s="180" t="s">
        <v>855</v>
      </c>
      <c r="B1329" s="180" t="s">
        <v>863</v>
      </c>
      <c r="C1329" s="180">
        <v>2023</v>
      </c>
      <c r="D1329" s="180" t="s">
        <v>108</v>
      </c>
      <c r="E1329" s="180">
        <v>19.209039548</v>
      </c>
    </row>
    <row r="1330" spans="1:5" hidden="1">
      <c r="A1330" s="180" t="s">
        <v>855</v>
      </c>
      <c r="B1330" s="180" t="s">
        <v>863</v>
      </c>
      <c r="C1330" s="180">
        <v>2023</v>
      </c>
      <c r="D1330" s="180" t="s">
        <v>109</v>
      </c>
      <c r="E1330" s="180">
        <v>16.924564546999999</v>
      </c>
    </row>
    <row r="1331" spans="1:5" hidden="1">
      <c r="A1331" s="180" t="s">
        <v>855</v>
      </c>
      <c r="B1331" s="180" t="s">
        <v>863</v>
      </c>
      <c r="C1331" s="180">
        <v>2023</v>
      </c>
      <c r="D1331" s="180" t="s">
        <v>110</v>
      </c>
      <c r="E1331" s="180">
        <v>15.071590152000001</v>
      </c>
    </row>
    <row r="1332" spans="1:5" hidden="1">
      <c r="A1332" s="180" t="s">
        <v>842</v>
      </c>
      <c r="B1332" s="180" t="s">
        <v>864</v>
      </c>
      <c r="C1332" s="180">
        <v>2022</v>
      </c>
      <c r="D1332" s="180" t="s">
        <v>100</v>
      </c>
      <c r="E1332" s="180">
        <v>51.155008125000002</v>
      </c>
    </row>
    <row r="1333" spans="1:5" hidden="1">
      <c r="A1333" s="180" t="s">
        <v>842</v>
      </c>
      <c r="B1333" s="180" t="s">
        <v>865</v>
      </c>
      <c r="C1333" s="180">
        <v>2022</v>
      </c>
      <c r="D1333" s="180" t="s">
        <v>100</v>
      </c>
      <c r="E1333" s="180">
        <v>51.429454800000002</v>
      </c>
    </row>
    <row r="1334" spans="1:5" hidden="1">
      <c r="A1334" s="180" t="s">
        <v>842</v>
      </c>
      <c r="B1334" s="180" t="s">
        <v>864</v>
      </c>
      <c r="C1334" s="180">
        <v>2022</v>
      </c>
      <c r="D1334" s="180" t="s">
        <v>101</v>
      </c>
      <c r="E1334" s="180">
        <v>52.360387318999997</v>
      </c>
    </row>
    <row r="1335" spans="1:5" hidden="1">
      <c r="A1335" s="180" t="s">
        <v>842</v>
      </c>
      <c r="B1335" s="180" t="s">
        <v>865</v>
      </c>
      <c r="C1335" s="180">
        <v>2022</v>
      </c>
      <c r="D1335" s="180" t="s">
        <v>101</v>
      </c>
      <c r="E1335" s="180">
        <v>55.398487500000002</v>
      </c>
    </row>
    <row r="1336" spans="1:5" hidden="1">
      <c r="A1336" s="180" t="s">
        <v>842</v>
      </c>
      <c r="B1336" s="180" t="s">
        <v>864</v>
      </c>
      <c r="C1336" s="180">
        <v>2023</v>
      </c>
      <c r="D1336" s="180" t="s">
        <v>102</v>
      </c>
      <c r="E1336" s="180">
        <v>54.272568902000003</v>
      </c>
    </row>
    <row r="1337" spans="1:5" hidden="1">
      <c r="A1337" s="180" t="s">
        <v>842</v>
      </c>
      <c r="B1337" s="180" t="s">
        <v>865</v>
      </c>
      <c r="C1337" s="180">
        <v>2023</v>
      </c>
      <c r="D1337" s="180" t="s">
        <v>102</v>
      </c>
      <c r="E1337" s="180">
        <v>53.267914728999997</v>
      </c>
    </row>
    <row r="1338" spans="1:5" hidden="1">
      <c r="A1338" s="180" t="s">
        <v>842</v>
      </c>
      <c r="B1338" s="180" t="s">
        <v>864</v>
      </c>
      <c r="C1338" s="180">
        <v>2023</v>
      </c>
      <c r="D1338" s="180" t="s">
        <v>103</v>
      </c>
      <c r="E1338" s="180">
        <v>54.759616010999999</v>
      </c>
    </row>
    <row r="1339" spans="1:5" hidden="1">
      <c r="A1339" s="180" t="s">
        <v>842</v>
      </c>
      <c r="B1339" s="180" t="s">
        <v>865</v>
      </c>
      <c r="C1339" s="180">
        <v>2023</v>
      </c>
      <c r="D1339" s="180" t="s">
        <v>103</v>
      </c>
      <c r="E1339" s="180">
        <v>52.926524594999997</v>
      </c>
    </row>
    <row r="1340" spans="1:5" hidden="1">
      <c r="A1340" s="180" t="s">
        <v>842</v>
      </c>
      <c r="B1340" s="180" t="s">
        <v>864</v>
      </c>
      <c r="C1340" s="180">
        <v>2023</v>
      </c>
      <c r="D1340" s="180" t="s">
        <v>104</v>
      </c>
      <c r="E1340" s="180">
        <v>55.078378028000003</v>
      </c>
    </row>
    <row r="1341" spans="1:5" hidden="1">
      <c r="A1341" s="180" t="s">
        <v>842</v>
      </c>
      <c r="B1341" s="180" t="s">
        <v>865</v>
      </c>
      <c r="C1341" s="180">
        <v>2023</v>
      </c>
      <c r="D1341" s="180" t="s">
        <v>104</v>
      </c>
      <c r="E1341" s="180">
        <v>52.459319739999998</v>
      </c>
    </row>
    <row r="1342" spans="1:5" hidden="1">
      <c r="A1342" s="180" t="s">
        <v>842</v>
      </c>
      <c r="B1342" s="180" t="s">
        <v>864</v>
      </c>
      <c r="C1342" s="180">
        <v>2023</v>
      </c>
      <c r="D1342" s="180" t="s">
        <v>105</v>
      </c>
      <c r="E1342" s="180">
        <v>53.047168499000001</v>
      </c>
    </row>
    <row r="1343" spans="1:5" hidden="1">
      <c r="A1343" s="180" t="s">
        <v>842</v>
      </c>
      <c r="B1343" s="180" t="s">
        <v>865</v>
      </c>
      <c r="C1343" s="180">
        <v>2023</v>
      </c>
      <c r="D1343" s="180" t="s">
        <v>105</v>
      </c>
      <c r="E1343" s="180">
        <v>50.339303592999997</v>
      </c>
    </row>
    <row r="1344" spans="1:5" hidden="1">
      <c r="A1344" s="180" t="s">
        <v>842</v>
      </c>
      <c r="B1344" s="180" t="s">
        <v>864</v>
      </c>
      <c r="C1344" s="180">
        <v>2023</v>
      </c>
      <c r="D1344" s="180" t="s">
        <v>106</v>
      </c>
      <c r="E1344" s="180">
        <v>52.784309800999999</v>
      </c>
    </row>
    <row r="1345" spans="1:5" hidden="1">
      <c r="A1345" s="180" t="s">
        <v>842</v>
      </c>
      <c r="B1345" s="180" t="s">
        <v>865</v>
      </c>
      <c r="C1345" s="180">
        <v>2023</v>
      </c>
      <c r="D1345" s="180" t="s">
        <v>106</v>
      </c>
      <c r="E1345" s="180">
        <v>52.127620245000003</v>
      </c>
    </row>
    <row r="1346" spans="1:5" hidden="1">
      <c r="A1346" s="180" t="s">
        <v>842</v>
      </c>
      <c r="B1346" s="180" t="s">
        <v>864</v>
      </c>
      <c r="C1346" s="180">
        <v>2023</v>
      </c>
      <c r="D1346" s="180" t="s">
        <v>107</v>
      </c>
      <c r="E1346" s="180">
        <v>51.861811074999999</v>
      </c>
    </row>
    <row r="1347" spans="1:5" hidden="1">
      <c r="A1347" s="180" t="s">
        <v>842</v>
      </c>
      <c r="B1347" s="180" t="s">
        <v>865</v>
      </c>
      <c r="C1347" s="180">
        <v>2023</v>
      </c>
      <c r="D1347" s="180" t="s">
        <v>107</v>
      </c>
      <c r="E1347" s="180">
        <v>51.038024360000001</v>
      </c>
    </row>
    <row r="1348" spans="1:5" hidden="1">
      <c r="A1348" s="180" t="s">
        <v>842</v>
      </c>
      <c r="B1348" s="180" t="s">
        <v>864</v>
      </c>
      <c r="C1348" s="180">
        <v>2023</v>
      </c>
      <c r="D1348" s="180" t="s">
        <v>108</v>
      </c>
      <c r="E1348" s="180">
        <v>54.092191327000002</v>
      </c>
    </row>
    <row r="1349" spans="1:5" hidden="1">
      <c r="A1349" s="180" t="s">
        <v>842</v>
      </c>
      <c r="B1349" s="180" t="s">
        <v>865</v>
      </c>
      <c r="C1349" s="180">
        <v>2023</v>
      </c>
      <c r="D1349" s="180" t="s">
        <v>108</v>
      </c>
      <c r="E1349" s="180">
        <v>51.148881856999999</v>
      </c>
    </row>
    <row r="1350" spans="1:5" hidden="1">
      <c r="A1350" s="180" t="s">
        <v>842</v>
      </c>
      <c r="B1350" s="180" t="s">
        <v>864</v>
      </c>
      <c r="C1350" s="180">
        <v>2023</v>
      </c>
      <c r="D1350" s="180" t="s">
        <v>109</v>
      </c>
      <c r="E1350" s="180">
        <v>54.681930612999999</v>
      </c>
    </row>
    <row r="1351" spans="1:5" hidden="1">
      <c r="A1351" s="180" t="s">
        <v>842</v>
      </c>
      <c r="B1351" s="180" t="s">
        <v>865</v>
      </c>
      <c r="C1351" s="180">
        <v>2023</v>
      </c>
      <c r="D1351" s="180" t="s">
        <v>109</v>
      </c>
      <c r="E1351" s="180">
        <v>51.349173886000003</v>
      </c>
    </row>
    <row r="1352" spans="1:5" hidden="1">
      <c r="A1352" s="180" t="s">
        <v>842</v>
      </c>
      <c r="B1352" s="180" t="s">
        <v>864</v>
      </c>
      <c r="C1352" s="180">
        <v>2023</v>
      </c>
      <c r="D1352" s="180" t="s">
        <v>110</v>
      </c>
      <c r="E1352" s="180">
        <v>48.850574713</v>
      </c>
    </row>
    <row r="1353" spans="1:5" hidden="1">
      <c r="A1353" s="180" t="s">
        <v>842</v>
      </c>
      <c r="B1353" s="180" t="s">
        <v>865</v>
      </c>
      <c r="C1353" s="180">
        <v>2023</v>
      </c>
      <c r="D1353" s="180" t="s">
        <v>110</v>
      </c>
      <c r="E1353" s="180">
        <v>48.243087187</v>
      </c>
    </row>
    <row r="1354" spans="1:5" hidden="1">
      <c r="A1354" s="180" t="s">
        <v>842</v>
      </c>
      <c r="B1354" s="180" t="s">
        <v>865</v>
      </c>
      <c r="C1354" s="180">
        <v>2023</v>
      </c>
      <c r="D1354" s="180" t="s">
        <v>111</v>
      </c>
      <c r="E1354" s="180">
        <v>48.913043477999999</v>
      </c>
    </row>
    <row r="1355" spans="1:5" hidden="1">
      <c r="A1355" s="180" t="s">
        <v>842</v>
      </c>
      <c r="B1355" s="180" t="s">
        <v>866</v>
      </c>
      <c r="C1355" s="180">
        <v>2022</v>
      </c>
      <c r="D1355" s="180" t="s">
        <v>100</v>
      </c>
      <c r="E1355" s="180">
        <v>48.033707864999997</v>
      </c>
    </row>
    <row r="1356" spans="1:5" hidden="1">
      <c r="A1356" s="180" t="s">
        <v>842</v>
      </c>
      <c r="B1356" s="180" t="s">
        <v>866</v>
      </c>
      <c r="C1356" s="180">
        <v>2022</v>
      </c>
      <c r="D1356" s="180" t="s">
        <v>101</v>
      </c>
      <c r="E1356" s="180">
        <v>51.197291481999997</v>
      </c>
    </row>
    <row r="1357" spans="1:5" hidden="1">
      <c r="A1357" s="180" t="s">
        <v>842</v>
      </c>
      <c r="B1357" s="180" t="s">
        <v>866</v>
      </c>
      <c r="C1357" s="180">
        <v>2023</v>
      </c>
      <c r="D1357" s="180" t="s">
        <v>102</v>
      </c>
      <c r="E1357" s="180">
        <v>51.402067395000003</v>
      </c>
    </row>
    <row r="1358" spans="1:5" hidden="1">
      <c r="A1358" s="180" t="s">
        <v>842</v>
      </c>
      <c r="B1358" s="180" t="s">
        <v>866</v>
      </c>
      <c r="C1358" s="180">
        <v>2023</v>
      </c>
      <c r="D1358" s="180" t="s">
        <v>103</v>
      </c>
      <c r="E1358" s="180">
        <v>50.702091205999999</v>
      </c>
    </row>
    <row r="1359" spans="1:5" hidden="1">
      <c r="A1359" s="180" t="s">
        <v>842</v>
      </c>
      <c r="B1359" s="180" t="s">
        <v>866</v>
      </c>
      <c r="C1359" s="180">
        <v>2023</v>
      </c>
      <c r="D1359" s="180" t="s">
        <v>104</v>
      </c>
      <c r="E1359" s="180">
        <v>50.123155681</v>
      </c>
    </row>
    <row r="1360" spans="1:5" hidden="1">
      <c r="A1360" s="180" t="s">
        <v>842</v>
      </c>
      <c r="B1360" s="180" t="s">
        <v>866</v>
      </c>
      <c r="C1360" s="180">
        <v>2023</v>
      </c>
      <c r="D1360" s="180" t="s">
        <v>105</v>
      </c>
      <c r="E1360" s="180">
        <v>52.471805963000001</v>
      </c>
    </row>
    <row r="1361" spans="1:5" hidden="1">
      <c r="A1361" s="180" t="s">
        <v>842</v>
      </c>
      <c r="B1361" s="180" t="s">
        <v>866</v>
      </c>
      <c r="C1361" s="180">
        <v>2023</v>
      </c>
      <c r="D1361" s="180" t="s">
        <v>106</v>
      </c>
      <c r="E1361" s="180">
        <v>52.090580385000003</v>
      </c>
    </row>
    <row r="1362" spans="1:5" hidden="1">
      <c r="A1362" s="180" t="s">
        <v>842</v>
      </c>
      <c r="B1362" s="180" t="s">
        <v>866</v>
      </c>
      <c r="C1362" s="180">
        <v>2023</v>
      </c>
      <c r="D1362" s="180" t="s">
        <v>107</v>
      </c>
      <c r="E1362" s="180">
        <v>49.290143340999997</v>
      </c>
    </row>
    <row r="1363" spans="1:5" hidden="1">
      <c r="A1363" s="180" t="s">
        <v>842</v>
      </c>
      <c r="B1363" s="180" t="s">
        <v>866</v>
      </c>
      <c r="C1363" s="180">
        <v>2023</v>
      </c>
      <c r="D1363" s="180" t="s">
        <v>108</v>
      </c>
      <c r="E1363" s="180">
        <v>49.849803836</v>
      </c>
    </row>
    <row r="1364" spans="1:5" hidden="1">
      <c r="A1364" s="180" t="s">
        <v>842</v>
      </c>
      <c r="B1364" s="180" t="s">
        <v>866</v>
      </c>
      <c r="C1364" s="180">
        <v>2023</v>
      </c>
      <c r="D1364" s="180" t="s">
        <v>109</v>
      </c>
      <c r="E1364" s="180">
        <v>49.847607699000001</v>
      </c>
    </row>
    <row r="1365" spans="1:5" hidden="1">
      <c r="A1365" s="180" t="s">
        <v>842</v>
      </c>
      <c r="B1365" s="180" t="s">
        <v>866</v>
      </c>
      <c r="C1365" s="180">
        <v>2023</v>
      </c>
      <c r="D1365" s="180" t="s">
        <v>110</v>
      </c>
      <c r="E1365" s="180">
        <v>50.673372829999998</v>
      </c>
    </row>
    <row r="1366" spans="1:5" hidden="1">
      <c r="A1366" s="180" t="s">
        <v>842</v>
      </c>
      <c r="B1366" s="180" t="s">
        <v>866</v>
      </c>
      <c r="C1366" s="180">
        <v>2023</v>
      </c>
      <c r="D1366" s="180" t="s">
        <v>111</v>
      </c>
      <c r="E1366" s="180">
        <v>52.028985507000002</v>
      </c>
    </row>
    <row r="1367" spans="1:5" hidden="1">
      <c r="A1367" s="180" t="s">
        <v>842</v>
      </c>
      <c r="B1367" s="180" t="s">
        <v>867</v>
      </c>
      <c r="C1367" s="180">
        <v>2023</v>
      </c>
      <c r="D1367" s="180" t="s">
        <v>102</v>
      </c>
      <c r="E1367" s="180">
        <v>54.387237128000002</v>
      </c>
    </row>
    <row r="1368" spans="1:5" hidden="1">
      <c r="A1368" s="180" t="s">
        <v>842</v>
      </c>
      <c r="B1368" s="180" t="s">
        <v>867</v>
      </c>
      <c r="C1368" s="180">
        <v>2023</v>
      </c>
      <c r="D1368" s="180" t="s">
        <v>104</v>
      </c>
      <c r="E1368" s="180">
        <v>54.161400974999999</v>
      </c>
    </row>
    <row r="1369" spans="1:5" hidden="1">
      <c r="A1369" s="180" t="s">
        <v>842</v>
      </c>
      <c r="B1369" s="180" t="s">
        <v>867</v>
      </c>
      <c r="C1369" s="180">
        <v>2023</v>
      </c>
      <c r="D1369" s="180" t="s">
        <v>105</v>
      </c>
      <c r="E1369" s="180">
        <v>50.486837360000003</v>
      </c>
    </row>
    <row r="1370" spans="1:5" hidden="1">
      <c r="A1370" s="180" t="s">
        <v>842</v>
      </c>
      <c r="B1370" s="180" t="s">
        <v>867</v>
      </c>
      <c r="C1370" s="180">
        <v>2023</v>
      </c>
      <c r="D1370" s="180" t="s">
        <v>106</v>
      </c>
      <c r="E1370" s="180">
        <v>53.542744958</v>
      </c>
    </row>
    <row r="1371" spans="1:5" hidden="1">
      <c r="A1371" s="180" t="s">
        <v>842</v>
      </c>
      <c r="B1371" s="180" t="s">
        <v>867</v>
      </c>
      <c r="C1371" s="180">
        <v>2023</v>
      </c>
      <c r="D1371" s="180" t="s">
        <v>107</v>
      </c>
      <c r="E1371" s="180">
        <v>54.161401572000003</v>
      </c>
    </row>
    <row r="1372" spans="1:5" hidden="1">
      <c r="A1372" s="180" t="s">
        <v>842</v>
      </c>
      <c r="B1372" s="180" t="s">
        <v>867</v>
      </c>
      <c r="C1372" s="180">
        <v>2023</v>
      </c>
      <c r="D1372" s="180" t="s">
        <v>108</v>
      </c>
      <c r="E1372" s="180">
        <v>44.950337028</v>
      </c>
    </row>
    <row r="1373" spans="1:5" hidden="1">
      <c r="A1373" s="180" t="s">
        <v>842</v>
      </c>
      <c r="B1373" s="180" t="s">
        <v>867</v>
      </c>
      <c r="C1373" s="180">
        <v>2023</v>
      </c>
      <c r="D1373" s="180" t="s">
        <v>109</v>
      </c>
      <c r="E1373" s="180">
        <v>56.899002568999997</v>
      </c>
    </row>
    <row r="1374" spans="1:5" hidden="1">
      <c r="A1374" s="180" t="s">
        <v>842</v>
      </c>
      <c r="B1374" s="180" t="s">
        <v>867</v>
      </c>
      <c r="C1374" s="180">
        <v>2023</v>
      </c>
      <c r="D1374" s="180" t="s">
        <v>110</v>
      </c>
      <c r="E1374" s="180">
        <v>50.761421460000001</v>
      </c>
    </row>
    <row r="1375" spans="1:5" hidden="1">
      <c r="A1375" s="180" t="s">
        <v>842</v>
      </c>
      <c r="B1375" s="180" t="s">
        <v>868</v>
      </c>
      <c r="C1375" s="180">
        <v>2022</v>
      </c>
      <c r="D1375" s="180" t="s">
        <v>101</v>
      </c>
      <c r="E1375" s="180">
        <v>53.194444443999998</v>
      </c>
    </row>
    <row r="1376" spans="1:5" hidden="1">
      <c r="A1376" s="180" t="s">
        <v>842</v>
      </c>
      <c r="B1376" s="180" t="s">
        <v>868</v>
      </c>
      <c r="C1376" s="180">
        <v>2023</v>
      </c>
      <c r="D1376" s="180" t="s">
        <v>102</v>
      </c>
      <c r="E1376" s="180">
        <v>37.346612129</v>
      </c>
    </row>
    <row r="1377" spans="1:5" hidden="1">
      <c r="A1377" s="180" t="s">
        <v>842</v>
      </c>
      <c r="B1377" s="180" t="s">
        <v>868</v>
      </c>
      <c r="C1377" s="180">
        <v>2023</v>
      </c>
      <c r="D1377" s="180" t="s">
        <v>103</v>
      </c>
      <c r="E1377" s="180">
        <v>42.375561154000003</v>
      </c>
    </row>
    <row r="1378" spans="1:5" hidden="1">
      <c r="A1378" s="180" t="s">
        <v>842</v>
      </c>
      <c r="B1378" s="180" t="s">
        <v>868</v>
      </c>
      <c r="C1378" s="180">
        <v>2023</v>
      </c>
      <c r="D1378" s="180" t="s">
        <v>105</v>
      </c>
      <c r="E1378" s="180">
        <v>48.150179801</v>
      </c>
    </row>
    <row r="1379" spans="1:5" hidden="1">
      <c r="A1379" s="180" t="s">
        <v>842</v>
      </c>
      <c r="B1379" s="180" t="s">
        <v>868</v>
      </c>
      <c r="C1379" s="180">
        <v>2023</v>
      </c>
      <c r="D1379" s="180" t="s">
        <v>106</v>
      </c>
      <c r="E1379" s="180">
        <v>44.405528801000003</v>
      </c>
    </row>
    <row r="1380" spans="1:5" hidden="1">
      <c r="A1380" s="180" t="s">
        <v>842</v>
      </c>
      <c r="B1380" s="180" t="s">
        <v>868</v>
      </c>
      <c r="C1380" s="180">
        <v>2023</v>
      </c>
      <c r="D1380" s="180" t="s">
        <v>107</v>
      </c>
      <c r="E1380" s="180">
        <v>53.453663622000001</v>
      </c>
    </row>
    <row r="1381" spans="1:5" hidden="1">
      <c r="A1381" s="180" t="s">
        <v>842</v>
      </c>
      <c r="B1381" s="180" t="s">
        <v>868</v>
      </c>
      <c r="C1381" s="180">
        <v>2023</v>
      </c>
      <c r="D1381" s="180" t="s">
        <v>108</v>
      </c>
      <c r="E1381" s="180">
        <v>44.828893313999998</v>
      </c>
    </row>
    <row r="1382" spans="1:5" hidden="1">
      <c r="A1382" s="180" t="s">
        <v>842</v>
      </c>
      <c r="B1382" s="180" t="s">
        <v>868</v>
      </c>
      <c r="C1382" s="180">
        <v>2023</v>
      </c>
      <c r="D1382" s="180" t="s">
        <v>109</v>
      </c>
      <c r="E1382" s="180">
        <v>44.001588515000002</v>
      </c>
    </row>
    <row r="1383" spans="1:5" hidden="1">
      <c r="A1383" s="180" t="s">
        <v>842</v>
      </c>
      <c r="B1383" s="180" t="s">
        <v>868</v>
      </c>
      <c r="C1383" s="180">
        <v>2023</v>
      </c>
      <c r="D1383" s="180" t="s">
        <v>110</v>
      </c>
      <c r="E1383" s="180">
        <v>37.481258941999997</v>
      </c>
    </row>
    <row r="1384" spans="1:5" hidden="1">
      <c r="A1384" s="180" t="s">
        <v>842</v>
      </c>
      <c r="B1384" s="180" t="s">
        <v>869</v>
      </c>
      <c r="C1384" s="180">
        <v>2022</v>
      </c>
      <c r="D1384" s="180" t="s">
        <v>100</v>
      </c>
      <c r="E1384" s="180">
        <v>26.251827702</v>
      </c>
    </row>
    <row r="1385" spans="1:5" hidden="1">
      <c r="A1385" s="180" t="s">
        <v>842</v>
      </c>
      <c r="B1385" s="180" t="s">
        <v>869</v>
      </c>
      <c r="C1385" s="180">
        <v>2023</v>
      </c>
      <c r="D1385" s="180" t="s">
        <v>103</v>
      </c>
      <c r="E1385" s="180">
        <v>50.091631966000001</v>
      </c>
    </row>
    <row r="1386" spans="1:5" hidden="1">
      <c r="A1386" s="180" t="s">
        <v>842</v>
      </c>
      <c r="B1386" s="180" t="s">
        <v>869</v>
      </c>
      <c r="C1386" s="180">
        <v>2023</v>
      </c>
      <c r="D1386" s="180" t="s">
        <v>104</v>
      </c>
      <c r="E1386" s="180">
        <v>32.699423457999998</v>
      </c>
    </row>
    <row r="1387" spans="1:5" hidden="1">
      <c r="A1387" s="180" t="s">
        <v>842</v>
      </c>
      <c r="B1387" s="180" t="s">
        <v>870</v>
      </c>
      <c r="C1387" s="180">
        <v>2023</v>
      </c>
      <c r="D1387" s="180" t="s">
        <v>106</v>
      </c>
      <c r="E1387" s="180">
        <v>35.629453681999998</v>
      </c>
    </row>
    <row r="1388" spans="1:5" hidden="1">
      <c r="A1388" s="180" t="s">
        <v>842</v>
      </c>
      <c r="B1388" s="180" t="s">
        <v>870</v>
      </c>
      <c r="C1388" s="180">
        <v>2023</v>
      </c>
      <c r="D1388" s="180" t="s">
        <v>107</v>
      </c>
      <c r="E1388" s="180">
        <v>41.567696931</v>
      </c>
    </row>
    <row r="1389" spans="1:5" hidden="1">
      <c r="A1389" s="180" t="s">
        <v>842</v>
      </c>
      <c r="B1389" s="180" t="s">
        <v>869</v>
      </c>
      <c r="C1389" s="180">
        <v>2023</v>
      </c>
      <c r="D1389" s="180" t="s">
        <v>109</v>
      </c>
      <c r="E1389" s="180">
        <v>42.746923490999997</v>
      </c>
    </row>
    <row r="1390" spans="1:5" hidden="1">
      <c r="A1390" s="180" t="s">
        <v>842</v>
      </c>
      <c r="B1390" s="180" t="s">
        <v>871</v>
      </c>
      <c r="C1390" s="180">
        <v>2022</v>
      </c>
      <c r="D1390" s="180" t="s">
        <v>100</v>
      </c>
      <c r="E1390" s="180">
        <v>56.501488363999997</v>
      </c>
    </row>
    <row r="1391" spans="1:5" hidden="1">
      <c r="A1391" s="180" t="s">
        <v>842</v>
      </c>
      <c r="B1391" s="180" t="s">
        <v>871</v>
      </c>
      <c r="C1391" s="180">
        <v>2023</v>
      </c>
      <c r="D1391" s="180" t="s">
        <v>105</v>
      </c>
      <c r="E1391" s="180">
        <v>56.715540058000002</v>
      </c>
    </row>
    <row r="1392" spans="1:5" hidden="1">
      <c r="A1392" s="180" t="s">
        <v>842</v>
      </c>
      <c r="B1392" s="180" t="s">
        <v>871</v>
      </c>
      <c r="C1392" s="180">
        <v>2023</v>
      </c>
      <c r="D1392" s="180" t="s">
        <v>107</v>
      </c>
      <c r="E1392" s="180">
        <v>54.240632654000002</v>
      </c>
    </row>
    <row r="1393" spans="1:5" hidden="1">
      <c r="A1393" s="180" t="s">
        <v>842</v>
      </c>
      <c r="B1393" s="180" t="s">
        <v>871</v>
      </c>
      <c r="C1393" s="180">
        <v>2023</v>
      </c>
      <c r="D1393" s="180" t="s">
        <v>109</v>
      </c>
      <c r="E1393" s="180">
        <v>57.876649430000001</v>
      </c>
    </row>
    <row r="1394" spans="1:5" hidden="1">
      <c r="A1394" s="180" t="s">
        <v>842</v>
      </c>
      <c r="B1394" s="180" t="s">
        <v>872</v>
      </c>
      <c r="C1394" s="180">
        <v>2022</v>
      </c>
      <c r="D1394" s="180" t="s">
        <v>100</v>
      </c>
      <c r="E1394" s="180">
        <v>76.815644094999996</v>
      </c>
    </row>
    <row r="1395" spans="1:5" hidden="1">
      <c r="A1395" s="180" t="s">
        <v>842</v>
      </c>
      <c r="B1395" s="180" t="s">
        <v>872</v>
      </c>
      <c r="C1395" s="180">
        <v>2023</v>
      </c>
      <c r="D1395" s="180" t="s">
        <v>102</v>
      </c>
      <c r="E1395" s="180">
        <v>70.762302990999999</v>
      </c>
    </row>
    <row r="1396" spans="1:5" hidden="1">
      <c r="A1396" s="180" t="s">
        <v>842</v>
      </c>
      <c r="B1396" s="180" t="s">
        <v>872</v>
      </c>
      <c r="C1396" s="180">
        <v>2023</v>
      </c>
      <c r="D1396" s="180" t="s">
        <v>103</v>
      </c>
      <c r="E1396" s="180">
        <v>83.137385351999995</v>
      </c>
    </row>
    <row r="1397" spans="1:5" hidden="1">
      <c r="A1397" s="180" t="s">
        <v>842</v>
      </c>
      <c r="B1397" s="180" t="s">
        <v>872</v>
      </c>
      <c r="C1397" s="180">
        <v>2023</v>
      </c>
      <c r="D1397" s="180" t="s">
        <v>104</v>
      </c>
      <c r="E1397" s="180">
        <v>82.172002511000002</v>
      </c>
    </row>
    <row r="1398" spans="1:5" hidden="1">
      <c r="A1398" s="180" t="s">
        <v>842</v>
      </c>
      <c r="B1398" s="180" t="s">
        <v>872</v>
      </c>
      <c r="C1398" s="180">
        <v>2023</v>
      </c>
      <c r="D1398" s="180" t="s">
        <v>106</v>
      </c>
      <c r="E1398" s="180">
        <v>81.818181817999999</v>
      </c>
    </row>
    <row r="1399" spans="1:5" hidden="1">
      <c r="A1399" s="180" t="s">
        <v>842</v>
      </c>
      <c r="B1399" s="180" t="s">
        <v>872</v>
      </c>
      <c r="C1399" s="180">
        <v>2023</v>
      </c>
      <c r="D1399" s="180" t="s">
        <v>107</v>
      </c>
      <c r="E1399" s="180">
        <v>79.421796723</v>
      </c>
    </row>
    <row r="1400" spans="1:5" hidden="1">
      <c r="A1400" s="180" t="s">
        <v>842</v>
      </c>
      <c r="B1400" s="180" t="s">
        <v>872</v>
      </c>
      <c r="C1400" s="180">
        <v>2023</v>
      </c>
      <c r="D1400" s="180" t="s">
        <v>108</v>
      </c>
      <c r="E1400" s="180">
        <v>96.513504213000004</v>
      </c>
    </row>
    <row r="1401" spans="1:5" hidden="1">
      <c r="A1401" s="180" t="s">
        <v>842</v>
      </c>
      <c r="B1401" s="180" t="s">
        <v>872</v>
      </c>
      <c r="C1401" s="180">
        <v>2023</v>
      </c>
      <c r="D1401" s="180" t="s">
        <v>109</v>
      </c>
      <c r="E1401" s="180">
        <v>75.912153916999998</v>
      </c>
    </row>
    <row r="1402" spans="1:5" hidden="1">
      <c r="A1402" s="180" t="s">
        <v>842</v>
      </c>
      <c r="B1402" s="180" t="s">
        <v>873</v>
      </c>
      <c r="C1402" s="180">
        <v>2023</v>
      </c>
      <c r="D1402" s="180" t="s">
        <v>104</v>
      </c>
      <c r="E1402" s="180">
        <v>71.742313323999994</v>
      </c>
    </row>
    <row r="1403" spans="1:5" hidden="1">
      <c r="A1403" s="180" t="s">
        <v>842</v>
      </c>
      <c r="B1403" s="180" t="s">
        <v>874</v>
      </c>
      <c r="C1403" s="180">
        <v>2023</v>
      </c>
      <c r="D1403" s="180" t="s">
        <v>103</v>
      </c>
      <c r="E1403" s="180">
        <v>83.798884466999993</v>
      </c>
    </row>
    <row r="1404" spans="1:5" hidden="1">
      <c r="A1404" s="180" t="s">
        <v>842</v>
      </c>
      <c r="B1404" s="180" t="s">
        <v>874</v>
      </c>
      <c r="C1404" s="180">
        <v>2023</v>
      </c>
      <c r="D1404" s="180" t="s">
        <v>107</v>
      </c>
      <c r="E1404" s="180">
        <v>83.798884466999993</v>
      </c>
    </row>
    <row r="1405" spans="1:5" hidden="1">
      <c r="A1405" s="180" t="s">
        <v>842</v>
      </c>
      <c r="B1405" s="180" t="s">
        <v>874</v>
      </c>
      <c r="C1405" s="180">
        <v>2023</v>
      </c>
      <c r="D1405" s="180" t="s">
        <v>111</v>
      </c>
      <c r="E1405" s="180">
        <v>92.373116108000005</v>
      </c>
    </row>
    <row r="1406" spans="1:5" hidden="1">
      <c r="A1406" s="180" t="s">
        <v>842</v>
      </c>
      <c r="B1406" s="180" t="s">
        <v>875</v>
      </c>
      <c r="C1406" s="180">
        <v>2023</v>
      </c>
      <c r="D1406" s="180" t="s">
        <v>102</v>
      </c>
      <c r="E1406" s="180">
        <v>49.881235154000002</v>
      </c>
    </row>
    <row r="1407" spans="1:5" hidden="1">
      <c r="A1407" s="180" t="s">
        <v>842</v>
      </c>
      <c r="B1407" s="180" t="s">
        <v>876</v>
      </c>
      <c r="C1407" s="180">
        <v>2023</v>
      </c>
      <c r="D1407" s="180" t="s">
        <v>102</v>
      </c>
      <c r="E1407" s="180">
        <v>58.876003568000002</v>
      </c>
    </row>
    <row r="1408" spans="1:5" hidden="1">
      <c r="A1408" s="180" t="s">
        <v>842</v>
      </c>
      <c r="B1408" s="180" t="s">
        <v>877</v>
      </c>
      <c r="C1408" s="180">
        <v>2023</v>
      </c>
      <c r="D1408" s="180" t="s">
        <v>102</v>
      </c>
      <c r="E1408" s="180">
        <v>51.366087833000002</v>
      </c>
    </row>
    <row r="1409" spans="1:5" hidden="1">
      <c r="A1409" s="180" t="s">
        <v>842</v>
      </c>
      <c r="B1409" s="180" t="s">
        <v>878</v>
      </c>
      <c r="C1409" s="180">
        <v>2023</v>
      </c>
      <c r="D1409" s="180" t="s">
        <v>103</v>
      </c>
      <c r="E1409" s="180">
        <v>58.087577402999997</v>
      </c>
    </row>
    <row r="1410" spans="1:5" hidden="1">
      <c r="A1410" s="180" t="s">
        <v>842</v>
      </c>
      <c r="B1410" s="180" t="s">
        <v>877</v>
      </c>
      <c r="C1410" s="180">
        <v>2023</v>
      </c>
      <c r="D1410" s="180" t="s">
        <v>103</v>
      </c>
      <c r="E1410" s="180">
        <v>53.199937058000003</v>
      </c>
    </row>
    <row r="1411" spans="1:5" hidden="1">
      <c r="A1411" s="180" t="s">
        <v>842</v>
      </c>
      <c r="B1411" s="180" t="s">
        <v>875</v>
      </c>
      <c r="C1411" s="180">
        <v>2023</v>
      </c>
      <c r="D1411" s="180" t="s">
        <v>104</v>
      </c>
      <c r="E1411" s="180">
        <v>51.670271569000001</v>
      </c>
    </row>
    <row r="1412" spans="1:5" hidden="1">
      <c r="A1412" s="180" t="s">
        <v>842</v>
      </c>
      <c r="B1412" s="180" t="s">
        <v>876</v>
      </c>
      <c r="C1412" s="180">
        <v>2023</v>
      </c>
      <c r="D1412" s="180" t="s">
        <v>104</v>
      </c>
      <c r="E1412" s="180">
        <v>58.886509636</v>
      </c>
    </row>
    <row r="1413" spans="1:5" hidden="1">
      <c r="A1413" s="180" t="s">
        <v>842</v>
      </c>
      <c r="B1413" s="180" t="s">
        <v>877</v>
      </c>
      <c r="C1413" s="180">
        <v>2023</v>
      </c>
      <c r="D1413" s="180" t="s">
        <v>104</v>
      </c>
      <c r="E1413" s="180">
        <v>53.171983865000001</v>
      </c>
    </row>
    <row r="1414" spans="1:5" hidden="1">
      <c r="A1414" s="180" t="s">
        <v>842</v>
      </c>
      <c r="B1414" s="180" t="s">
        <v>875</v>
      </c>
      <c r="C1414" s="180">
        <v>2023</v>
      </c>
      <c r="D1414" s="180" t="s">
        <v>105</v>
      </c>
      <c r="E1414" s="180">
        <v>56.640766829</v>
      </c>
    </row>
    <row r="1415" spans="1:5" hidden="1">
      <c r="A1415" s="180" t="s">
        <v>842</v>
      </c>
      <c r="B1415" s="180" t="s">
        <v>876</v>
      </c>
      <c r="C1415" s="180">
        <v>2023</v>
      </c>
      <c r="D1415" s="180" t="s">
        <v>105</v>
      </c>
      <c r="E1415" s="180">
        <v>54.368816660999997</v>
      </c>
    </row>
    <row r="1416" spans="1:5" hidden="1">
      <c r="A1416" s="180" t="s">
        <v>842</v>
      </c>
      <c r="B1416" s="180" t="s">
        <v>878</v>
      </c>
      <c r="C1416" s="180">
        <v>2023</v>
      </c>
      <c r="D1416" s="180" t="s">
        <v>105</v>
      </c>
      <c r="E1416" s="180">
        <v>60.390763765999999</v>
      </c>
    </row>
    <row r="1417" spans="1:5" hidden="1">
      <c r="A1417" s="180" t="s">
        <v>842</v>
      </c>
      <c r="B1417" s="180" t="s">
        <v>877</v>
      </c>
      <c r="C1417" s="180">
        <v>2023</v>
      </c>
      <c r="D1417" s="180" t="s">
        <v>105</v>
      </c>
      <c r="E1417" s="180">
        <v>59.139784945999999</v>
      </c>
    </row>
    <row r="1418" spans="1:5" hidden="1">
      <c r="A1418" s="180" t="s">
        <v>842</v>
      </c>
      <c r="B1418" s="180" t="s">
        <v>875</v>
      </c>
      <c r="C1418" s="180">
        <v>2023</v>
      </c>
      <c r="D1418" s="180" t="s">
        <v>106</v>
      </c>
      <c r="E1418" s="180">
        <v>56.401781864999997</v>
      </c>
    </row>
    <row r="1419" spans="1:5" hidden="1">
      <c r="A1419" s="180" t="s">
        <v>842</v>
      </c>
      <c r="B1419" s="180" t="s">
        <v>878</v>
      </c>
      <c r="C1419" s="180">
        <v>2023</v>
      </c>
      <c r="D1419" s="180" t="s">
        <v>106</v>
      </c>
      <c r="E1419" s="180">
        <v>55.406613047</v>
      </c>
    </row>
    <row r="1420" spans="1:5" hidden="1">
      <c r="A1420" s="180" t="s">
        <v>842</v>
      </c>
      <c r="B1420" s="180" t="s">
        <v>877</v>
      </c>
      <c r="C1420" s="180">
        <v>2023</v>
      </c>
      <c r="D1420" s="180" t="s">
        <v>106</v>
      </c>
      <c r="E1420" s="180">
        <v>50.988428157999998</v>
      </c>
    </row>
    <row r="1421" spans="1:5" hidden="1">
      <c r="A1421" s="180" t="s">
        <v>842</v>
      </c>
      <c r="B1421" s="180" t="s">
        <v>875</v>
      </c>
      <c r="C1421" s="180">
        <v>2023</v>
      </c>
      <c r="D1421" s="180" t="s">
        <v>107</v>
      </c>
      <c r="E1421" s="180">
        <v>54.925586027999998</v>
      </c>
    </row>
    <row r="1422" spans="1:5" hidden="1">
      <c r="A1422" s="180" t="s">
        <v>842</v>
      </c>
      <c r="B1422" s="180" t="s">
        <v>878</v>
      </c>
      <c r="C1422" s="180">
        <v>2023</v>
      </c>
      <c r="D1422" s="180" t="s">
        <v>107</v>
      </c>
      <c r="E1422" s="180">
        <v>57.193922366000002</v>
      </c>
    </row>
    <row r="1423" spans="1:5" hidden="1">
      <c r="A1423" s="180" t="s">
        <v>842</v>
      </c>
      <c r="B1423" s="180" t="s">
        <v>877</v>
      </c>
      <c r="C1423" s="180">
        <v>2023</v>
      </c>
      <c r="D1423" s="180" t="s">
        <v>107</v>
      </c>
      <c r="E1423" s="180">
        <v>49.938130020000003</v>
      </c>
    </row>
    <row r="1424" spans="1:5" hidden="1">
      <c r="A1424" s="180" t="s">
        <v>842</v>
      </c>
      <c r="B1424" s="180" t="s">
        <v>875</v>
      </c>
      <c r="C1424" s="180">
        <v>2023</v>
      </c>
      <c r="D1424" s="180" t="s">
        <v>108</v>
      </c>
      <c r="E1424" s="180">
        <v>50.301098259</v>
      </c>
    </row>
    <row r="1425" spans="1:5" hidden="1">
      <c r="A1425" s="180" t="s">
        <v>842</v>
      </c>
      <c r="B1425" s="180" t="s">
        <v>878</v>
      </c>
      <c r="C1425" s="180">
        <v>2023</v>
      </c>
      <c r="D1425" s="180" t="s">
        <v>108</v>
      </c>
      <c r="E1425" s="180">
        <v>46.528275043999997</v>
      </c>
    </row>
    <row r="1426" spans="1:5" hidden="1">
      <c r="A1426" s="180" t="s">
        <v>842</v>
      </c>
      <c r="B1426" s="180" t="s">
        <v>877</v>
      </c>
      <c r="C1426" s="180">
        <v>2023</v>
      </c>
      <c r="D1426" s="180" t="s">
        <v>108</v>
      </c>
      <c r="E1426" s="180">
        <v>54.534675462000003</v>
      </c>
    </row>
    <row r="1427" spans="1:5" hidden="1">
      <c r="A1427" s="180" t="s">
        <v>842</v>
      </c>
      <c r="B1427" s="180" t="s">
        <v>875</v>
      </c>
      <c r="C1427" s="180">
        <v>2023</v>
      </c>
      <c r="D1427" s="180" t="s">
        <v>109</v>
      </c>
      <c r="E1427" s="180">
        <v>51.578900447000002</v>
      </c>
    </row>
    <row r="1428" spans="1:5" hidden="1">
      <c r="A1428" s="180" t="s">
        <v>842</v>
      </c>
      <c r="B1428" s="180" t="s">
        <v>876</v>
      </c>
      <c r="C1428" s="180">
        <v>2023</v>
      </c>
      <c r="D1428" s="180" t="s">
        <v>109</v>
      </c>
      <c r="E1428" s="180">
        <v>55.317629359999998</v>
      </c>
    </row>
    <row r="1429" spans="1:5" hidden="1">
      <c r="A1429" s="180" t="s">
        <v>842</v>
      </c>
      <c r="B1429" s="180" t="s">
        <v>878</v>
      </c>
      <c r="C1429" s="180">
        <v>2023</v>
      </c>
      <c r="D1429" s="180" t="s">
        <v>109</v>
      </c>
      <c r="E1429" s="180">
        <v>50.497017126999999</v>
      </c>
    </row>
    <row r="1430" spans="1:5" hidden="1">
      <c r="A1430" s="180" t="s">
        <v>842</v>
      </c>
      <c r="B1430" s="180" t="s">
        <v>877</v>
      </c>
      <c r="C1430" s="180">
        <v>2023</v>
      </c>
      <c r="D1430" s="180" t="s">
        <v>109</v>
      </c>
      <c r="E1430" s="180">
        <v>42.500896734000001</v>
      </c>
    </row>
    <row r="1431" spans="1:5" hidden="1">
      <c r="A1431" s="180" t="s">
        <v>842</v>
      </c>
      <c r="B1431" s="180" t="s">
        <v>875</v>
      </c>
      <c r="C1431" s="180">
        <v>2023</v>
      </c>
      <c r="D1431" s="180" t="s">
        <v>110</v>
      </c>
      <c r="E1431" s="180">
        <v>51.141768628999998</v>
      </c>
    </row>
    <row r="1432" spans="1:5" hidden="1">
      <c r="A1432" s="180" t="s">
        <v>842</v>
      </c>
      <c r="B1432" s="180" t="s">
        <v>879</v>
      </c>
      <c r="C1432" s="180">
        <v>2023</v>
      </c>
      <c r="D1432" s="180" t="s">
        <v>110</v>
      </c>
      <c r="E1432" s="180">
        <v>57.142857143000001</v>
      </c>
    </row>
    <row r="1433" spans="1:5" hidden="1">
      <c r="A1433" s="180" t="s">
        <v>842</v>
      </c>
      <c r="B1433" s="180" t="s">
        <v>878</v>
      </c>
      <c r="C1433" s="180">
        <v>2023</v>
      </c>
      <c r="D1433" s="180" t="s">
        <v>110</v>
      </c>
      <c r="E1433" s="180">
        <v>57.102069016999998</v>
      </c>
    </row>
    <row r="1434" spans="1:5" hidden="1">
      <c r="A1434" s="180" t="s">
        <v>842</v>
      </c>
      <c r="B1434" s="180" t="s">
        <v>877</v>
      </c>
      <c r="C1434" s="180">
        <v>2023</v>
      </c>
      <c r="D1434" s="180" t="s">
        <v>110</v>
      </c>
      <c r="E1434" s="180">
        <v>55.436339439999998</v>
      </c>
    </row>
    <row r="1435" spans="1:5" hidden="1">
      <c r="A1435" s="180" t="s">
        <v>746</v>
      </c>
      <c r="B1435" s="180" t="s">
        <v>880</v>
      </c>
      <c r="C1435" s="180">
        <v>2023</v>
      </c>
      <c r="D1435" s="180" t="s">
        <v>102</v>
      </c>
      <c r="E1435" s="180">
        <v>104.95169915</v>
      </c>
    </row>
    <row r="1436" spans="1:5" hidden="1">
      <c r="A1436" s="180" t="s">
        <v>746</v>
      </c>
      <c r="B1436" s="180" t="s">
        <v>880</v>
      </c>
      <c r="C1436" s="180">
        <v>2023</v>
      </c>
      <c r="D1436" s="180" t="s">
        <v>103</v>
      </c>
      <c r="E1436" s="180">
        <v>115.485562833</v>
      </c>
    </row>
    <row r="1437" spans="1:5" hidden="1">
      <c r="A1437" s="180" t="s">
        <v>746</v>
      </c>
      <c r="B1437" s="180" t="s">
        <v>880</v>
      </c>
      <c r="C1437" s="180">
        <v>2023</v>
      </c>
      <c r="D1437" s="180" t="s">
        <v>104</v>
      </c>
      <c r="E1437" s="180">
        <v>117.26551164999999</v>
      </c>
    </row>
    <row r="1438" spans="1:5" hidden="1">
      <c r="A1438" s="180" t="s">
        <v>746</v>
      </c>
      <c r="B1438" s="180" t="s">
        <v>880</v>
      </c>
      <c r="C1438" s="180">
        <v>2023</v>
      </c>
      <c r="D1438" s="180" t="s">
        <v>105</v>
      </c>
      <c r="E1438" s="180">
        <v>123.355263158</v>
      </c>
    </row>
    <row r="1439" spans="1:5" hidden="1">
      <c r="A1439" s="180" t="s">
        <v>746</v>
      </c>
      <c r="B1439" s="180" t="s">
        <v>880</v>
      </c>
      <c r="C1439" s="180">
        <v>2023</v>
      </c>
      <c r="D1439" s="180" t="s">
        <v>106</v>
      </c>
      <c r="E1439" s="180">
        <v>96.057680411999996</v>
      </c>
    </row>
    <row r="1440" spans="1:5" hidden="1">
      <c r="A1440" s="180" t="s">
        <v>746</v>
      </c>
      <c r="B1440" s="180" t="s">
        <v>880</v>
      </c>
      <c r="C1440" s="180">
        <v>2023</v>
      </c>
      <c r="D1440" s="180" t="s">
        <v>107</v>
      </c>
      <c r="E1440" s="180">
        <v>106.97284616899999</v>
      </c>
    </row>
    <row r="1441" spans="1:5" hidden="1">
      <c r="A1441" s="180" t="s">
        <v>746</v>
      </c>
      <c r="B1441" s="180" t="s">
        <v>880</v>
      </c>
      <c r="C1441" s="180">
        <v>2023</v>
      </c>
      <c r="D1441" s="180" t="s">
        <v>108</v>
      </c>
      <c r="E1441" s="180">
        <v>109.62611163299999</v>
      </c>
    </row>
    <row r="1442" spans="1:5" hidden="1">
      <c r="A1442" s="180" t="s">
        <v>746</v>
      </c>
      <c r="B1442" s="180" t="s">
        <v>880</v>
      </c>
      <c r="C1442" s="180">
        <v>2023</v>
      </c>
      <c r="D1442" s="180" t="s">
        <v>109</v>
      </c>
      <c r="E1442" s="180">
        <v>121.426844676</v>
      </c>
    </row>
    <row r="1443" spans="1:5" hidden="1">
      <c r="A1443" s="180" t="s">
        <v>746</v>
      </c>
      <c r="B1443" s="180" t="s">
        <v>880</v>
      </c>
      <c r="C1443" s="180">
        <v>2023</v>
      </c>
      <c r="D1443" s="180" t="s">
        <v>110</v>
      </c>
      <c r="E1443" s="180">
        <v>105.465915924</v>
      </c>
    </row>
    <row r="1444" spans="1:5" hidden="1">
      <c r="A1444" s="180" t="s">
        <v>746</v>
      </c>
      <c r="B1444" s="180" t="s">
        <v>880</v>
      </c>
      <c r="C1444" s="180">
        <v>2023</v>
      </c>
      <c r="D1444" s="180" t="s">
        <v>111</v>
      </c>
      <c r="E1444" s="180">
        <v>113.179898682</v>
      </c>
    </row>
    <row r="1445" spans="1:5" hidden="1">
      <c r="A1445" s="180" t="s">
        <v>746</v>
      </c>
      <c r="B1445" s="180" t="s">
        <v>881</v>
      </c>
      <c r="C1445" s="180">
        <v>2023</v>
      </c>
      <c r="D1445" s="180" t="s">
        <v>102</v>
      </c>
      <c r="E1445" s="180">
        <v>103.421528915</v>
      </c>
    </row>
    <row r="1446" spans="1:5" hidden="1">
      <c r="A1446" s="180" t="s">
        <v>746</v>
      </c>
      <c r="B1446" s="180" t="s">
        <v>881</v>
      </c>
      <c r="C1446" s="180">
        <v>2023</v>
      </c>
      <c r="D1446" s="180" t="s">
        <v>104</v>
      </c>
      <c r="E1446" s="180">
        <v>111.15981963900001</v>
      </c>
    </row>
    <row r="1447" spans="1:5" hidden="1">
      <c r="A1447" s="180" t="s">
        <v>746</v>
      </c>
      <c r="B1447" s="180" t="s">
        <v>881</v>
      </c>
      <c r="C1447" s="180">
        <v>2023</v>
      </c>
      <c r="D1447" s="180" t="s">
        <v>105</v>
      </c>
      <c r="E1447" s="180">
        <v>110.82788429599999</v>
      </c>
    </row>
    <row r="1448" spans="1:5" hidden="1">
      <c r="A1448" s="180" t="s">
        <v>746</v>
      </c>
      <c r="B1448" s="180" t="s">
        <v>881</v>
      </c>
      <c r="C1448" s="180">
        <v>2023</v>
      </c>
      <c r="D1448" s="180" t="s">
        <v>106</v>
      </c>
      <c r="E1448" s="180">
        <v>98.636817023000006</v>
      </c>
    </row>
    <row r="1449" spans="1:5" hidden="1">
      <c r="A1449" s="180" t="s">
        <v>746</v>
      </c>
      <c r="B1449" s="180" t="s">
        <v>881</v>
      </c>
      <c r="C1449" s="180">
        <v>2023</v>
      </c>
      <c r="D1449" s="180" t="s">
        <v>107</v>
      </c>
      <c r="E1449" s="180">
        <v>99.750623441000002</v>
      </c>
    </row>
    <row r="1450" spans="1:5" hidden="1">
      <c r="A1450" s="180" t="s">
        <v>746</v>
      </c>
      <c r="B1450" s="180" t="s">
        <v>882</v>
      </c>
      <c r="C1450" s="180">
        <v>2022</v>
      </c>
      <c r="D1450" s="180" t="s">
        <v>100</v>
      </c>
      <c r="E1450" s="180">
        <v>90.874083881000004</v>
      </c>
    </row>
    <row r="1451" spans="1:5" hidden="1">
      <c r="A1451" s="180" t="s">
        <v>746</v>
      </c>
      <c r="B1451" s="180" t="s">
        <v>882</v>
      </c>
      <c r="C1451" s="180">
        <v>2022</v>
      </c>
      <c r="D1451" s="180" t="s">
        <v>101</v>
      </c>
      <c r="E1451" s="180">
        <v>104.75306826000001</v>
      </c>
    </row>
    <row r="1452" spans="1:5" hidden="1">
      <c r="A1452" s="180" t="s">
        <v>746</v>
      </c>
      <c r="B1452" s="180" t="s">
        <v>882</v>
      </c>
      <c r="C1452" s="180">
        <v>2023</v>
      </c>
      <c r="D1452" s="180" t="s">
        <v>102</v>
      </c>
      <c r="E1452" s="180">
        <v>108.21463144800001</v>
      </c>
    </row>
    <row r="1453" spans="1:5" hidden="1">
      <c r="A1453" s="180" t="s">
        <v>746</v>
      </c>
      <c r="B1453" s="180" t="s">
        <v>882</v>
      </c>
      <c r="C1453" s="180">
        <v>2023</v>
      </c>
      <c r="D1453" s="180" t="s">
        <v>103</v>
      </c>
      <c r="E1453" s="180">
        <v>110.506349783</v>
      </c>
    </row>
    <row r="1454" spans="1:5" hidden="1">
      <c r="A1454" s="180" t="s">
        <v>746</v>
      </c>
      <c r="B1454" s="180" t="s">
        <v>882</v>
      </c>
      <c r="C1454" s="180">
        <v>2023</v>
      </c>
      <c r="D1454" s="180" t="s">
        <v>104</v>
      </c>
      <c r="E1454" s="180">
        <v>109.928517222</v>
      </c>
    </row>
    <row r="1455" spans="1:5" hidden="1">
      <c r="A1455" s="180" t="s">
        <v>746</v>
      </c>
      <c r="B1455" s="180" t="s">
        <v>882</v>
      </c>
      <c r="C1455" s="180">
        <v>2023</v>
      </c>
      <c r="D1455" s="180" t="s">
        <v>105</v>
      </c>
      <c r="E1455" s="180">
        <v>101.957170764</v>
      </c>
    </row>
    <row r="1456" spans="1:5" hidden="1">
      <c r="A1456" s="180" t="s">
        <v>746</v>
      </c>
      <c r="B1456" s="180" t="s">
        <v>882</v>
      </c>
      <c r="C1456" s="180">
        <v>2023</v>
      </c>
      <c r="D1456" s="180" t="s">
        <v>106</v>
      </c>
      <c r="E1456" s="180">
        <v>97.599039615999999</v>
      </c>
    </row>
    <row r="1457" spans="1:5" hidden="1">
      <c r="A1457" s="180" t="s">
        <v>746</v>
      </c>
      <c r="B1457" s="180" t="s">
        <v>882</v>
      </c>
      <c r="C1457" s="180">
        <v>2023</v>
      </c>
      <c r="D1457" s="180" t="s">
        <v>107</v>
      </c>
      <c r="E1457" s="180">
        <v>102.48419377899999</v>
      </c>
    </row>
    <row r="1458" spans="1:5" hidden="1">
      <c r="A1458" s="180" t="s">
        <v>746</v>
      </c>
      <c r="B1458" s="180" t="s">
        <v>882</v>
      </c>
      <c r="C1458" s="180">
        <v>2023</v>
      </c>
      <c r="D1458" s="180" t="s">
        <v>108</v>
      </c>
      <c r="E1458" s="180">
        <v>111.52992358100001</v>
      </c>
    </row>
    <row r="1459" spans="1:5" hidden="1">
      <c r="A1459" s="180" t="s">
        <v>746</v>
      </c>
      <c r="B1459" s="180" t="s">
        <v>882</v>
      </c>
      <c r="C1459" s="180">
        <v>2023</v>
      </c>
      <c r="D1459" s="180" t="s">
        <v>109</v>
      </c>
      <c r="E1459" s="180">
        <v>94.314200549999995</v>
      </c>
    </row>
    <row r="1460" spans="1:5" hidden="1">
      <c r="A1460" s="180" t="s">
        <v>746</v>
      </c>
      <c r="B1460" s="180" t="s">
        <v>882</v>
      </c>
      <c r="C1460" s="180">
        <v>2023</v>
      </c>
      <c r="D1460" s="180" t="s">
        <v>110</v>
      </c>
      <c r="E1460" s="180">
        <v>98.047844897000004</v>
      </c>
    </row>
    <row r="1461" spans="1:5" hidden="1">
      <c r="A1461" s="180" t="s">
        <v>746</v>
      </c>
      <c r="B1461" s="180" t="s">
        <v>882</v>
      </c>
      <c r="C1461" s="180">
        <v>2023</v>
      </c>
      <c r="D1461" s="180" t="s">
        <v>111</v>
      </c>
      <c r="E1461" s="180">
        <v>101.584903204</v>
      </c>
    </row>
    <row r="1462" spans="1:5" hidden="1">
      <c r="A1462" s="180" t="s">
        <v>746</v>
      </c>
      <c r="B1462" s="180" t="s">
        <v>883</v>
      </c>
      <c r="C1462" s="180">
        <v>2022</v>
      </c>
      <c r="D1462" s="180" t="s">
        <v>100</v>
      </c>
      <c r="E1462" s="180">
        <v>115.431293474</v>
      </c>
    </row>
    <row r="1463" spans="1:5" hidden="1">
      <c r="A1463" s="180" t="s">
        <v>746</v>
      </c>
      <c r="B1463" s="180" t="s">
        <v>883</v>
      </c>
      <c r="C1463" s="180">
        <v>2022</v>
      </c>
      <c r="D1463" s="180" t="s">
        <v>101</v>
      </c>
      <c r="E1463" s="180">
        <v>116.15098637600001</v>
      </c>
    </row>
    <row r="1464" spans="1:5" hidden="1">
      <c r="A1464" s="180" t="s">
        <v>746</v>
      </c>
      <c r="B1464" s="180" t="s">
        <v>883</v>
      </c>
      <c r="C1464" s="180">
        <v>2023</v>
      </c>
      <c r="D1464" s="180" t="s">
        <v>102</v>
      </c>
      <c r="E1464" s="180">
        <v>122.05836349800001</v>
      </c>
    </row>
    <row r="1465" spans="1:5" hidden="1">
      <c r="A1465" s="180" t="s">
        <v>746</v>
      </c>
      <c r="B1465" s="180" t="s">
        <v>883</v>
      </c>
      <c r="C1465" s="180">
        <v>2023</v>
      </c>
      <c r="D1465" s="180" t="s">
        <v>103</v>
      </c>
      <c r="E1465" s="180">
        <v>142.54936542799999</v>
      </c>
    </row>
    <row r="1466" spans="1:5" hidden="1">
      <c r="A1466" s="180" t="s">
        <v>746</v>
      </c>
      <c r="B1466" s="180" t="s">
        <v>883</v>
      </c>
      <c r="C1466" s="180">
        <v>2023</v>
      </c>
      <c r="D1466" s="180" t="s">
        <v>104</v>
      </c>
      <c r="E1466" s="180">
        <v>126.93675930000001</v>
      </c>
    </row>
    <row r="1467" spans="1:5" hidden="1">
      <c r="A1467" s="180" t="s">
        <v>746</v>
      </c>
      <c r="B1467" s="180" t="s">
        <v>883</v>
      </c>
      <c r="C1467" s="180">
        <v>2023</v>
      </c>
      <c r="D1467" s="180" t="s">
        <v>105</v>
      </c>
      <c r="E1467" s="180">
        <v>122.20504707000001</v>
      </c>
    </row>
    <row r="1468" spans="1:5" hidden="1">
      <c r="A1468" s="180" t="s">
        <v>746</v>
      </c>
      <c r="B1468" s="180" t="s">
        <v>883</v>
      </c>
      <c r="C1468" s="180">
        <v>2023</v>
      </c>
      <c r="D1468" s="180" t="s">
        <v>106</v>
      </c>
      <c r="E1468" s="180">
        <v>128.56304614699999</v>
      </c>
    </row>
    <row r="1469" spans="1:5" hidden="1">
      <c r="A1469" s="180" t="s">
        <v>746</v>
      </c>
      <c r="B1469" s="180" t="s">
        <v>883</v>
      </c>
      <c r="C1469" s="180">
        <v>2023</v>
      </c>
      <c r="D1469" s="180" t="s">
        <v>107</v>
      </c>
      <c r="E1469" s="180">
        <v>131.113794482</v>
      </c>
    </row>
    <row r="1470" spans="1:5" hidden="1">
      <c r="A1470" s="180" t="s">
        <v>746</v>
      </c>
      <c r="B1470" s="180" t="s">
        <v>883</v>
      </c>
      <c r="C1470" s="180">
        <v>2023</v>
      </c>
      <c r="D1470" s="180" t="s">
        <v>108</v>
      </c>
      <c r="E1470" s="180">
        <v>118.04589147</v>
      </c>
    </row>
    <row r="1471" spans="1:5" hidden="1">
      <c r="A1471" s="180" t="s">
        <v>746</v>
      </c>
      <c r="B1471" s="180" t="s">
        <v>883</v>
      </c>
      <c r="C1471" s="180">
        <v>2023</v>
      </c>
      <c r="D1471" s="180" t="s">
        <v>109</v>
      </c>
      <c r="E1471" s="180">
        <v>122.16430101900001</v>
      </c>
    </row>
    <row r="1472" spans="1:5" hidden="1">
      <c r="A1472" s="180" t="s">
        <v>746</v>
      </c>
      <c r="B1472" s="180" t="s">
        <v>883</v>
      </c>
      <c r="C1472" s="180">
        <v>2023</v>
      </c>
      <c r="D1472" s="180" t="s">
        <v>110</v>
      </c>
      <c r="E1472" s="180">
        <v>115.4136693</v>
      </c>
    </row>
    <row r="1473" spans="1:5" hidden="1">
      <c r="A1473" s="180" t="s">
        <v>746</v>
      </c>
      <c r="B1473" s="180" t="s">
        <v>883</v>
      </c>
      <c r="C1473" s="180">
        <v>2023</v>
      </c>
      <c r="D1473" s="180" t="s">
        <v>111</v>
      </c>
      <c r="E1473" s="180">
        <v>118.158798429</v>
      </c>
    </row>
    <row r="1474" spans="1:5" hidden="1">
      <c r="A1474" s="180" t="s">
        <v>746</v>
      </c>
      <c r="B1474" s="180" t="s">
        <v>884</v>
      </c>
      <c r="C1474" s="180">
        <v>2022</v>
      </c>
      <c r="D1474" s="180" t="s">
        <v>100</v>
      </c>
      <c r="E1474" s="180">
        <v>119.376688831</v>
      </c>
    </row>
    <row r="1475" spans="1:5" hidden="1">
      <c r="A1475" s="180" t="s">
        <v>746</v>
      </c>
      <c r="B1475" s="180" t="s">
        <v>884</v>
      </c>
      <c r="C1475" s="180">
        <v>2022</v>
      </c>
      <c r="D1475" s="180" t="s">
        <v>101</v>
      </c>
      <c r="E1475" s="180">
        <v>104.553809106</v>
      </c>
    </row>
    <row r="1476" spans="1:5" hidden="1">
      <c r="A1476" s="180" t="s">
        <v>746</v>
      </c>
      <c r="B1476" s="180" t="s">
        <v>884</v>
      </c>
      <c r="C1476" s="180">
        <v>2023</v>
      </c>
      <c r="D1476" s="180" t="s">
        <v>102</v>
      </c>
      <c r="E1476" s="180">
        <v>98.924199332000001</v>
      </c>
    </row>
    <row r="1477" spans="1:5" hidden="1">
      <c r="A1477" s="180" t="s">
        <v>746</v>
      </c>
      <c r="B1477" s="180" t="s">
        <v>884</v>
      </c>
      <c r="C1477" s="180">
        <v>2023</v>
      </c>
      <c r="D1477" s="180" t="s">
        <v>103</v>
      </c>
      <c r="E1477" s="180">
        <v>108.500051525</v>
      </c>
    </row>
    <row r="1478" spans="1:5" hidden="1">
      <c r="A1478" s="180" t="s">
        <v>746</v>
      </c>
      <c r="B1478" s="180" t="s">
        <v>884</v>
      </c>
      <c r="C1478" s="180">
        <v>2023</v>
      </c>
      <c r="D1478" s="180" t="s">
        <v>104</v>
      </c>
      <c r="E1478" s="180">
        <v>101.323435187</v>
      </c>
    </row>
    <row r="1479" spans="1:5" hidden="1">
      <c r="A1479" s="180" t="s">
        <v>746</v>
      </c>
      <c r="B1479" s="180" t="s">
        <v>884</v>
      </c>
      <c r="C1479" s="180">
        <v>2023</v>
      </c>
      <c r="D1479" s="180" t="s">
        <v>105</v>
      </c>
      <c r="E1479" s="180">
        <v>103.097773475</v>
      </c>
    </row>
    <row r="1480" spans="1:5" hidden="1">
      <c r="A1480" s="180" t="s">
        <v>746</v>
      </c>
      <c r="B1480" s="180" t="s">
        <v>884</v>
      </c>
      <c r="C1480" s="180">
        <v>2023</v>
      </c>
      <c r="D1480" s="180" t="s">
        <v>106</v>
      </c>
      <c r="E1480" s="180">
        <v>101.451973194</v>
      </c>
    </row>
    <row r="1481" spans="1:5" hidden="1">
      <c r="A1481" s="180" t="s">
        <v>746</v>
      </c>
      <c r="B1481" s="180" t="s">
        <v>884</v>
      </c>
      <c r="C1481" s="180">
        <v>2023</v>
      </c>
      <c r="D1481" s="180" t="s">
        <v>107</v>
      </c>
      <c r="E1481" s="180">
        <v>105.32864880699999</v>
      </c>
    </row>
    <row r="1482" spans="1:5" hidden="1">
      <c r="A1482" s="180" t="s">
        <v>746</v>
      </c>
      <c r="B1482" s="180" t="s">
        <v>884</v>
      </c>
      <c r="C1482" s="180">
        <v>2023</v>
      </c>
      <c r="D1482" s="180" t="s">
        <v>108</v>
      </c>
      <c r="E1482" s="180">
        <v>97.623697359999994</v>
      </c>
    </row>
    <row r="1483" spans="1:5" hidden="1">
      <c r="A1483" s="180" t="s">
        <v>746</v>
      </c>
      <c r="B1483" s="180" t="s">
        <v>884</v>
      </c>
      <c r="C1483" s="180">
        <v>2023</v>
      </c>
      <c r="D1483" s="180" t="s">
        <v>109</v>
      </c>
      <c r="E1483" s="180">
        <v>98.139475924999999</v>
      </c>
    </row>
    <row r="1484" spans="1:5" hidden="1">
      <c r="A1484" s="180" t="s">
        <v>746</v>
      </c>
      <c r="B1484" s="180" t="s">
        <v>884</v>
      </c>
      <c r="C1484" s="180">
        <v>2023</v>
      </c>
      <c r="D1484" s="180" t="s">
        <v>110</v>
      </c>
      <c r="E1484" s="180">
        <v>93.898691315999997</v>
      </c>
    </row>
    <row r="1485" spans="1:5" hidden="1">
      <c r="A1485" s="180" t="s">
        <v>746</v>
      </c>
      <c r="B1485" s="180" t="s">
        <v>884</v>
      </c>
      <c r="C1485" s="180">
        <v>2023</v>
      </c>
      <c r="D1485" s="180" t="s">
        <v>111</v>
      </c>
      <c r="E1485" s="180">
        <v>104.204561189</v>
      </c>
    </row>
    <row r="1486" spans="1:5" hidden="1">
      <c r="A1486" s="180" t="s">
        <v>746</v>
      </c>
      <c r="B1486" s="180" t="s">
        <v>885</v>
      </c>
      <c r="C1486" s="180">
        <v>2022</v>
      </c>
      <c r="D1486" s="180" t="s">
        <v>100</v>
      </c>
      <c r="E1486" s="180">
        <v>141.820758961</v>
      </c>
    </row>
    <row r="1487" spans="1:5" hidden="1">
      <c r="A1487" s="180" t="s">
        <v>746</v>
      </c>
      <c r="B1487" s="180" t="s">
        <v>885</v>
      </c>
      <c r="C1487" s="180">
        <v>2023</v>
      </c>
      <c r="D1487" s="180" t="s">
        <v>104</v>
      </c>
      <c r="E1487" s="180">
        <v>139.05325443800001</v>
      </c>
    </row>
    <row r="1488" spans="1:5" hidden="1">
      <c r="A1488" s="180" t="s">
        <v>746</v>
      </c>
      <c r="B1488" s="180" t="s">
        <v>885</v>
      </c>
      <c r="C1488" s="180">
        <v>2023</v>
      </c>
      <c r="D1488" s="180" t="s">
        <v>106</v>
      </c>
      <c r="E1488" s="180">
        <v>113.058224986</v>
      </c>
    </row>
    <row r="1489" spans="1:5" hidden="1">
      <c r="A1489" s="180" t="s">
        <v>746</v>
      </c>
      <c r="B1489" s="180" t="s">
        <v>885</v>
      </c>
      <c r="C1489" s="180">
        <v>2023</v>
      </c>
      <c r="D1489" s="180" t="s">
        <v>109</v>
      </c>
      <c r="E1489" s="180">
        <v>127.471544506</v>
      </c>
    </row>
    <row r="1490" spans="1:5" hidden="1">
      <c r="A1490" s="180" t="s">
        <v>746</v>
      </c>
      <c r="B1490" s="180" t="s">
        <v>885</v>
      </c>
      <c r="C1490" s="180">
        <v>2023</v>
      </c>
      <c r="D1490" s="180" t="s">
        <v>110</v>
      </c>
      <c r="E1490" s="180">
        <v>142.24137931000001</v>
      </c>
    </row>
    <row r="1491" spans="1:5" hidden="1">
      <c r="A1491" s="180" t="s">
        <v>746</v>
      </c>
      <c r="B1491" s="180" t="s">
        <v>886</v>
      </c>
      <c r="C1491" s="180">
        <v>2023</v>
      </c>
      <c r="D1491" s="180" t="s">
        <v>103</v>
      </c>
      <c r="E1491" s="180">
        <v>111.754967593</v>
      </c>
    </row>
    <row r="1492" spans="1:5" hidden="1">
      <c r="A1492" s="180" t="s">
        <v>746</v>
      </c>
      <c r="B1492" s="180" t="s">
        <v>886</v>
      </c>
      <c r="C1492" s="180">
        <v>2023</v>
      </c>
      <c r="D1492" s="180" t="s">
        <v>105</v>
      </c>
      <c r="E1492" s="180">
        <v>94.966761633000004</v>
      </c>
    </row>
    <row r="1493" spans="1:5" hidden="1">
      <c r="A1493" s="180" t="s">
        <v>746</v>
      </c>
      <c r="B1493" s="180" t="s">
        <v>886</v>
      </c>
      <c r="C1493" s="180">
        <v>2023</v>
      </c>
      <c r="D1493" s="180" t="s">
        <v>107</v>
      </c>
      <c r="E1493" s="180">
        <v>109.090909091</v>
      </c>
    </row>
    <row r="1494" spans="1:5" hidden="1">
      <c r="A1494" s="180" t="s">
        <v>746</v>
      </c>
      <c r="B1494" s="180" t="s">
        <v>887</v>
      </c>
      <c r="C1494" s="180">
        <v>2023</v>
      </c>
      <c r="D1494" s="180" t="s">
        <v>110</v>
      </c>
      <c r="E1494" s="180">
        <v>112.05089130899999</v>
      </c>
    </row>
    <row r="1495" spans="1:5" hidden="1">
      <c r="A1495" s="180" t="s">
        <v>746</v>
      </c>
      <c r="B1495" s="180" t="s">
        <v>888</v>
      </c>
      <c r="C1495" s="180">
        <v>2023</v>
      </c>
      <c r="D1495" s="180" t="s">
        <v>102</v>
      </c>
      <c r="E1495" s="180">
        <v>118.998344371</v>
      </c>
    </row>
    <row r="1496" spans="1:5" hidden="1">
      <c r="A1496" s="180" t="s">
        <v>746</v>
      </c>
      <c r="B1496" s="180" t="s">
        <v>888</v>
      </c>
      <c r="C1496" s="180">
        <v>2023</v>
      </c>
      <c r="D1496" s="180" t="s">
        <v>104</v>
      </c>
      <c r="E1496" s="180">
        <v>118.762860082</v>
      </c>
    </row>
    <row r="1497" spans="1:5" hidden="1">
      <c r="A1497" s="180" t="s">
        <v>746</v>
      </c>
      <c r="B1497" s="180" t="s">
        <v>888</v>
      </c>
      <c r="C1497" s="180">
        <v>2023</v>
      </c>
      <c r="D1497" s="180" t="s">
        <v>105</v>
      </c>
      <c r="E1497" s="180">
        <v>111.246571167</v>
      </c>
    </row>
    <row r="1498" spans="1:5" hidden="1">
      <c r="A1498" s="180" t="s">
        <v>746</v>
      </c>
      <c r="B1498" s="180" t="s">
        <v>888</v>
      </c>
      <c r="C1498" s="180">
        <v>2023</v>
      </c>
      <c r="D1498" s="180" t="s">
        <v>109</v>
      </c>
      <c r="E1498" s="180">
        <v>98.714652955999995</v>
      </c>
    </row>
    <row r="1499" spans="1:5" hidden="1">
      <c r="A1499" s="180" t="s">
        <v>746</v>
      </c>
      <c r="B1499" s="180" t="s">
        <v>888</v>
      </c>
      <c r="C1499" s="180">
        <v>2023</v>
      </c>
      <c r="D1499" s="180" t="s">
        <v>110</v>
      </c>
      <c r="E1499" s="180">
        <v>123.48024459299999</v>
      </c>
    </row>
    <row r="1500" spans="1:5" hidden="1">
      <c r="A1500" s="180" t="s">
        <v>746</v>
      </c>
      <c r="B1500" s="180" t="s">
        <v>888</v>
      </c>
      <c r="C1500" s="180">
        <v>2023</v>
      </c>
      <c r="D1500" s="180" t="s">
        <v>111</v>
      </c>
      <c r="E1500" s="180">
        <v>103.78826946</v>
      </c>
    </row>
    <row r="1501" spans="1:5" hidden="1">
      <c r="A1501" s="180" t="s">
        <v>746</v>
      </c>
      <c r="B1501" s="180" t="s">
        <v>889</v>
      </c>
      <c r="C1501" s="180">
        <v>2022</v>
      </c>
      <c r="D1501" s="180" t="s">
        <v>101</v>
      </c>
      <c r="E1501" s="180">
        <v>119.77669412</v>
      </c>
    </row>
    <row r="1502" spans="1:5" hidden="1">
      <c r="A1502" s="180" t="s">
        <v>746</v>
      </c>
      <c r="B1502" s="180" t="s">
        <v>889</v>
      </c>
      <c r="C1502" s="180">
        <v>2023</v>
      </c>
      <c r="D1502" s="180" t="s">
        <v>103</v>
      </c>
      <c r="E1502" s="180">
        <v>95.512632116000006</v>
      </c>
    </row>
    <row r="1503" spans="1:5" hidden="1">
      <c r="A1503" s="180" t="s">
        <v>746</v>
      </c>
      <c r="B1503" s="180" t="s">
        <v>889</v>
      </c>
      <c r="C1503" s="180">
        <v>2023</v>
      </c>
      <c r="D1503" s="180" t="s">
        <v>104</v>
      </c>
      <c r="E1503" s="180">
        <v>115.92104936200001</v>
      </c>
    </row>
    <row r="1504" spans="1:5" hidden="1">
      <c r="A1504" s="180" t="s">
        <v>746</v>
      </c>
      <c r="B1504" s="180" t="s">
        <v>889</v>
      </c>
      <c r="C1504" s="180">
        <v>2023</v>
      </c>
      <c r="D1504" s="180" t="s">
        <v>105</v>
      </c>
      <c r="E1504" s="180">
        <v>109.959780477</v>
      </c>
    </row>
    <row r="1505" spans="1:5" hidden="1">
      <c r="A1505" s="180" t="s">
        <v>746</v>
      </c>
      <c r="B1505" s="180" t="s">
        <v>889</v>
      </c>
      <c r="C1505" s="180">
        <v>2023</v>
      </c>
      <c r="D1505" s="180" t="s">
        <v>106</v>
      </c>
      <c r="E1505" s="180">
        <v>101.83706070300001</v>
      </c>
    </row>
    <row r="1506" spans="1:5" hidden="1">
      <c r="A1506" s="180" t="s">
        <v>746</v>
      </c>
      <c r="B1506" s="180" t="s">
        <v>889</v>
      </c>
      <c r="C1506" s="180">
        <v>2023</v>
      </c>
      <c r="D1506" s="180" t="s">
        <v>107</v>
      </c>
      <c r="E1506" s="180">
        <v>111.704877294</v>
      </c>
    </row>
    <row r="1507" spans="1:5" hidden="1">
      <c r="A1507" s="180" t="s">
        <v>746</v>
      </c>
      <c r="B1507" s="180" t="s">
        <v>889</v>
      </c>
      <c r="C1507" s="180">
        <v>2023</v>
      </c>
      <c r="D1507" s="180" t="s">
        <v>108</v>
      </c>
      <c r="E1507" s="180">
        <v>114.772595184</v>
      </c>
    </row>
    <row r="1508" spans="1:5" hidden="1">
      <c r="A1508" s="180" t="s">
        <v>746</v>
      </c>
      <c r="B1508" s="180" t="s">
        <v>889</v>
      </c>
      <c r="C1508" s="180">
        <v>2023</v>
      </c>
      <c r="D1508" s="180" t="s">
        <v>109</v>
      </c>
      <c r="E1508" s="180">
        <v>97.276266516999996</v>
      </c>
    </row>
    <row r="1509" spans="1:5" hidden="1">
      <c r="A1509" s="180" t="s">
        <v>746</v>
      </c>
      <c r="B1509" s="180" t="s">
        <v>889</v>
      </c>
      <c r="C1509" s="180">
        <v>2023</v>
      </c>
      <c r="D1509" s="180" t="s">
        <v>110</v>
      </c>
      <c r="E1509" s="180">
        <v>112.170497239</v>
      </c>
    </row>
    <row r="1510" spans="1:5" hidden="1">
      <c r="A1510" s="180" t="s">
        <v>746</v>
      </c>
      <c r="B1510" s="180" t="s">
        <v>890</v>
      </c>
      <c r="C1510" s="180">
        <v>2023</v>
      </c>
      <c r="D1510" s="180" t="s">
        <v>102</v>
      </c>
      <c r="E1510" s="180">
        <v>96.306818182000001</v>
      </c>
    </row>
    <row r="1511" spans="1:5" hidden="1">
      <c r="A1511" s="180" t="s">
        <v>746</v>
      </c>
      <c r="B1511" s="180" t="s">
        <v>890</v>
      </c>
      <c r="C1511" s="180">
        <v>2023</v>
      </c>
      <c r="D1511" s="180" t="s">
        <v>103</v>
      </c>
      <c r="E1511" s="180">
        <v>107.318380214</v>
      </c>
    </row>
    <row r="1512" spans="1:5" hidden="1">
      <c r="A1512" s="180" t="s">
        <v>746</v>
      </c>
      <c r="B1512" s="180" t="s">
        <v>890</v>
      </c>
      <c r="C1512" s="180">
        <v>2023</v>
      </c>
      <c r="D1512" s="180" t="s">
        <v>104</v>
      </c>
      <c r="E1512" s="180">
        <v>104.09687924399999</v>
      </c>
    </row>
    <row r="1513" spans="1:5" hidden="1">
      <c r="A1513" s="180" t="s">
        <v>746</v>
      </c>
      <c r="B1513" s="180" t="s">
        <v>890</v>
      </c>
      <c r="C1513" s="180">
        <v>2023</v>
      </c>
      <c r="D1513" s="180" t="s">
        <v>105</v>
      </c>
      <c r="E1513" s="180">
        <v>126.183948156</v>
      </c>
    </row>
    <row r="1514" spans="1:5" hidden="1">
      <c r="A1514" s="180" t="s">
        <v>746</v>
      </c>
      <c r="B1514" s="180" t="s">
        <v>890</v>
      </c>
      <c r="C1514" s="180">
        <v>2023</v>
      </c>
      <c r="D1514" s="180" t="s">
        <v>109</v>
      </c>
      <c r="E1514" s="180">
        <v>108.47880712</v>
      </c>
    </row>
    <row r="1515" spans="1:5" hidden="1">
      <c r="A1515" s="180" t="s">
        <v>746</v>
      </c>
      <c r="B1515" s="180" t="s">
        <v>891</v>
      </c>
      <c r="C1515" s="180">
        <v>2022</v>
      </c>
      <c r="D1515" s="180" t="s">
        <v>100</v>
      </c>
      <c r="E1515" s="180">
        <v>102.878787879</v>
      </c>
    </row>
    <row r="1516" spans="1:5" hidden="1">
      <c r="A1516" s="180" t="s">
        <v>746</v>
      </c>
      <c r="B1516" s="180" t="s">
        <v>891</v>
      </c>
      <c r="C1516" s="180">
        <v>2023</v>
      </c>
      <c r="D1516" s="180" t="s">
        <v>103</v>
      </c>
      <c r="E1516" s="180">
        <v>104.268895363</v>
      </c>
    </row>
    <row r="1517" spans="1:5" hidden="1">
      <c r="A1517" s="180" t="s">
        <v>746</v>
      </c>
      <c r="B1517" s="180" t="s">
        <v>891</v>
      </c>
      <c r="C1517" s="180">
        <v>2023</v>
      </c>
      <c r="D1517" s="180" t="s">
        <v>104</v>
      </c>
      <c r="E1517" s="180">
        <v>111.581094095</v>
      </c>
    </row>
    <row r="1518" spans="1:5" hidden="1">
      <c r="A1518" s="180" t="s">
        <v>746</v>
      </c>
      <c r="B1518" s="180" t="s">
        <v>891</v>
      </c>
      <c r="C1518" s="180">
        <v>2023</v>
      </c>
      <c r="D1518" s="180" t="s">
        <v>105</v>
      </c>
      <c r="E1518" s="180">
        <v>112.323491656</v>
      </c>
    </row>
    <row r="1519" spans="1:5" hidden="1">
      <c r="A1519" s="180" t="s">
        <v>746</v>
      </c>
      <c r="B1519" s="180" t="s">
        <v>891</v>
      </c>
      <c r="C1519" s="180">
        <v>2023</v>
      </c>
      <c r="D1519" s="180" t="s">
        <v>106</v>
      </c>
      <c r="E1519" s="180">
        <v>94.764273868999993</v>
      </c>
    </row>
    <row r="1520" spans="1:5" hidden="1">
      <c r="A1520" s="180" t="s">
        <v>746</v>
      </c>
      <c r="B1520" s="180" t="s">
        <v>891</v>
      </c>
      <c r="C1520" s="180">
        <v>2023</v>
      </c>
      <c r="D1520" s="180" t="s">
        <v>107</v>
      </c>
      <c r="E1520" s="180">
        <v>105.53222567100001</v>
      </c>
    </row>
    <row r="1521" spans="1:5" hidden="1">
      <c r="A1521" s="180" t="s">
        <v>746</v>
      </c>
      <c r="B1521" s="180" t="s">
        <v>891</v>
      </c>
      <c r="C1521" s="180">
        <v>2023</v>
      </c>
      <c r="D1521" s="180" t="s">
        <v>109</v>
      </c>
      <c r="E1521" s="180">
        <v>106.722281137</v>
      </c>
    </row>
    <row r="1522" spans="1:5" hidden="1">
      <c r="A1522" s="180" t="s">
        <v>746</v>
      </c>
      <c r="B1522" s="180" t="s">
        <v>891</v>
      </c>
      <c r="C1522" s="180">
        <v>2023</v>
      </c>
      <c r="D1522" s="180" t="s">
        <v>110</v>
      </c>
      <c r="E1522" s="180">
        <v>90.673573238000003</v>
      </c>
    </row>
    <row r="1523" spans="1:5" hidden="1">
      <c r="A1523" s="180" t="s">
        <v>746</v>
      </c>
      <c r="B1523" s="180" t="s">
        <v>891</v>
      </c>
      <c r="C1523" s="180">
        <v>2023</v>
      </c>
      <c r="D1523" s="180" t="s">
        <v>111</v>
      </c>
      <c r="E1523" s="180">
        <v>106.756138975</v>
      </c>
    </row>
    <row r="1524" spans="1:5" hidden="1">
      <c r="A1524" s="180" t="s">
        <v>746</v>
      </c>
      <c r="B1524" s="180" t="s">
        <v>892</v>
      </c>
      <c r="C1524" s="180">
        <v>2023</v>
      </c>
      <c r="D1524" s="180" t="s">
        <v>102</v>
      </c>
      <c r="E1524" s="180">
        <v>119.969627942</v>
      </c>
    </row>
    <row r="1525" spans="1:5" hidden="1">
      <c r="A1525" s="180" t="s">
        <v>746</v>
      </c>
      <c r="B1525" s="180" t="s">
        <v>892</v>
      </c>
      <c r="C1525" s="180">
        <v>2023</v>
      </c>
      <c r="D1525" s="180" t="s">
        <v>103</v>
      </c>
      <c r="E1525" s="180">
        <v>104.807915593</v>
      </c>
    </row>
    <row r="1526" spans="1:5" hidden="1">
      <c r="A1526" s="180" t="s">
        <v>746</v>
      </c>
      <c r="B1526" s="180" t="s">
        <v>892</v>
      </c>
      <c r="C1526" s="180">
        <v>2023</v>
      </c>
      <c r="D1526" s="180" t="s">
        <v>104</v>
      </c>
      <c r="E1526" s="180">
        <v>142.437259778</v>
      </c>
    </row>
    <row r="1527" spans="1:5" hidden="1">
      <c r="A1527" s="180" t="s">
        <v>746</v>
      </c>
      <c r="B1527" s="180" t="s">
        <v>892</v>
      </c>
      <c r="C1527" s="180">
        <v>2023</v>
      </c>
      <c r="D1527" s="180" t="s">
        <v>106</v>
      </c>
      <c r="E1527" s="180">
        <v>106.35517926199999</v>
      </c>
    </row>
    <row r="1528" spans="1:5" hidden="1">
      <c r="A1528" s="180" t="s">
        <v>746</v>
      </c>
      <c r="B1528" s="180" t="s">
        <v>892</v>
      </c>
      <c r="C1528" s="180">
        <v>2023</v>
      </c>
      <c r="D1528" s="180" t="s">
        <v>108</v>
      </c>
      <c r="E1528" s="180">
        <v>115.535019444</v>
      </c>
    </row>
    <row r="1529" spans="1:5" hidden="1">
      <c r="A1529" s="180" t="s">
        <v>746</v>
      </c>
      <c r="B1529" s="180" t="s">
        <v>892</v>
      </c>
      <c r="C1529" s="180">
        <v>2023</v>
      </c>
      <c r="D1529" s="180" t="s">
        <v>109</v>
      </c>
      <c r="E1529" s="180">
        <v>112.0023128</v>
      </c>
    </row>
    <row r="1530" spans="1:5" hidden="1">
      <c r="A1530" s="180" t="s">
        <v>893</v>
      </c>
      <c r="B1530" s="180" t="s">
        <v>894</v>
      </c>
      <c r="C1530" s="180">
        <v>2023</v>
      </c>
      <c r="D1530" s="180" t="s">
        <v>102</v>
      </c>
      <c r="E1530" s="180">
        <v>97.806122449</v>
      </c>
    </row>
    <row r="1531" spans="1:5" hidden="1">
      <c r="A1531" s="180" t="s">
        <v>893</v>
      </c>
      <c r="B1531" s="180" t="s">
        <v>894</v>
      </c>
      <c r="C1531" s="180">
        <v>2023</v>
      </c>
      <c r="D1531" s="180" t="s">
        <v>103</v>
      </c>
      <c r="E1531" s="180">
        <v>87.807045602000002</v>
      </c>
    </row>
    <row r="1532" spans="1:5" hidden="1">
      <c r="A1532" s="180" t="s">
        <v>893</v>
      </c>
      <c r="B1532" s="180" t="s">
        <v>894</v>
      </c>
      <c r="C1532" s="180">
        <v>2023</v>
      </c>
      <c r="D1532" s="180" t="s">
        <v>104</v>
      </c>
      <c r="E1532" s="180">
        <v>99.819708895999995</v>
      </c>
    </row>
    <row r="1533" spans="1:5" hidden="1">
      <c r="A1533" s="180" t="s">
        <v>893</v>
      </c>
      <c r="B1533" s="180" t="s">
        <v>894</v>
      </c>
      <c r="C1533" s="180">
        <v>2023</v>
      </c>
      <c r="D1533" s="180" t="s">
        <v>105</v>
      </c>
      <c r="E1533" s="180">
        <v>88.921244896999994</v>
      </c>
    </row>
    <row r="1534" spans="1:5" hidden="1">
      <c r="A1534" s="180" t="s">
        <v>893</v>
      </c>
      <c r="B1534" s="180" t="s">
        <v>894</v>
      </c>
      <c r="C1534" s="180">
        <v>2023</v>
      </c>
      <c r="D1534" s="180" t="s">
        <v>108</v>
      </c>
      <c r="E1534" s="180">
        <v>86.796691244000002</v>
      </c>
    </row>
    <row r="1535" spans="1:5" hidden="1">
      <c r="A1535" s="180" t="s">
        <v>893</v>
      </c>
      <c r="B1535" s="180" t="s">
        <v>894</v>
      </c>
      <c r="C1535" s="180">
        <v>2023</v>
      </c>
      <c r="D1535" s="180" t="s">
        <v>110</v>
      </c>
      <c r="E1535" s="180">
        <v>107.219442125</v>
      </c>
    </row>
    <row r="1536" spans="1:5" hidden="1">
      <c r="A1536" s="180" t="s">
        <v>893</v>
      </c>
      <c r="B1536" s="180" t="s">
        <v>895</v>
      </c>
      <c r="C1536" s="180">
        <v>2022</v>
      </c>
      <c r="D1536" s="180" t="s">
        <v>100</v>
      </c>
      <c r="E1536" s="180">
        <v>113.94341913</v>
      </c>
    </row>
    <row r="1537" spans="1:5" hidden="1">
      <c r="A1537" s="180" t="s">
        <v>893</v>
      </c>
      <c r="B1537" s="180" t="s">
        <v>895</v>
      </c>
      <c r="C1537" s="180">
        <v>2023</v>
      </c>
      <c r="D1537" s="180" t="s">
        <v>102</v>
      </c>
      <c r="E1537" s="180">
        <v>106.205431649</v>
      </c>
    </row>
    <row r="1538" spans="1:5" hidden="1">
      <c r="A1538" s="180" t="s">
        <v>893</v>
      </c>
      <c r="B1538" s="180" t="s">
        <v>895</v>
      </c>
      <c r="C1538" s="180">
        <v>2023</v>
      </c>
      <c r="D1538" s="180" t="s">
        <v>103</v>
      </c>
      <c r="E1538" s="180">
        <v>118.69436299500001</v>
      </c>
    </row>
    <row r="1539" spans="1:5" hidden="1">
      <c r="A1539" s="180" t="s">
        <v>893</v>
      </c>
      <c r="B1539" s="180" t="s">
        <v>895</v>
      </c>
      <c r="C1539" s="180">
        <v>2023</v>
      </c>
      <c r="D1539" s="180" t="s">
        <v>104</v>
      </c>
      <c r="E1539" s="180">
        <v>113.819973643</v>
      </c>
    </row>
    <row r="1540" spans="1:5" hidden="1">
      <c r="A1540" s="180" t="s">
        <v>893</v>
      </c>
      <c r="B1540" s="180" t="s">
        <v>895</v>
      </c>
      <c r="C1540" s="180">
        <v>2023</v>
      </c>
      <c r="D1540" s="180" t="s">
        <v>105</v>
      </c>
      <c r="E1540" s="180">
        <v>122.586510597</v>
      </c>
    </row>
    <row r="1541" spans="1:5" hidden="1">
      <c r="A1541" s="180" t="s">
        <v>893</v>
      </c>
      <c r="B1541" s="180" t="s">
        <v>895</v>
      </c>
      <c r="C1541" s="180">
        <v>2023</v>
      </c>
      <c r="D1541" s="180" t="s">
        <v>106</v>
      </c>
      <c r="E1541" s="180">
        <v>94.067668032</v>
      </c>
    </row>
    <row r="1542" spans="1:5" hidden="1">
      <c r="A1542" s="180" t="s">
        <v>893</v>
      </c>
      <c r="B1542" s="180" t="s">
        <v>895</v>
      </c>
      <c r="C1542" s="180">
        <v>2023</v>
      </c>
      <c r="D1542" s="180" t="s">
        <v>107</v>
      </c>
      <c r="E1542" s="180">
        <v>120.862453024</v>
      </c>
    </row>
    <row r="1543" spans="1:5" hidden="1">
      <c r="A1543" s="180" t="s">
        <v>893</v>
      </c>
      <c r="B1543" s="180" t="s">
        <v>895</v>
      </c>
      <c r="C1543" s="180">
        <v>2023</v>
      </c>
      <c r="D1543" s="180" t="s">
        <v>109</v>
      </c>
      <c r="E1543" s="180">
        <v>129.655822492</v>
      </c>
    </row>
    <row r="1544" spans="1:5" hidden="1">
      <c r="A1544" s="180" t="s">
        <v>893</v>
      </c>
      <c r="B1544" s="180" t="s">
        <v>895</v>
      </c>
      <c r="C1544" s="180">
        <v>2023</v>
      </c>
      <c r="D1544" s="180" t="s">
        <v>110</v>
      </c>
      <c r="E1544" s="180">
        <v>124.923198265</v>
      </c>
    </row>
    <row r="1545" spans="1:5" hidden="1">
      <c r="A1545" s="180" t="s">
        <v>893</v>
      </c>
      <c r="B1545" s="180" t="s">
        <v>896</v>
      </c>
      <c r="C1545" s="180">
        <v>2022</v>
      </c>
      <c r="D1545" s="180" t="s">
        <v>100</v>
      </c>
      <c r="E1545" s="180">
        <v>110.754185436</v>
      </c>
    </row>
    <row r="1546" spans="1:5" hidden="1">
      <c r="A1546" s="180" t="s">
        <v>893</v>
      </c>
      <c r="B1546" s="180" t="s">
        <v>897</v>
      </c>
      <c r="C1546" s="180">
        <v>2022</v>
      </c>
      <c r="D1546" s="180" t="s">
        <v>101</v>
      </c>
      <c r="E1546" s="180">
        <v>109.625671431</v>
      </c>
    </row>
    <row r="1547" spans="1:5" hidden="1">
      <c r="A1547" s="180" t="s">
        <v>893</v>
      </c>
      <c r="B1547" s="180" t="s">
        <v>896</v>
      </c>
      <c r="C1547" s="180">
        <v>2022</v>
      </c>
      <c r="D1547" s="180" t="s">
        <v>101</v>
      </c>
      <c r="E1547" s="180">
        <v>125.2611033</v>
      </c>
    </row>
    <row r="1548" spans="1:5" hidden="1">
      <c r="A1548" s="180" t="s">
        <v>893</v>
      </c>
      <c r="B1548" s="180" t="s">
        <v>896</v>
      </c>
      <c r="C1548" s="180">
        <v>2023</v>
      </c>
      <c r="D1548" s="180" t="s">
        <v>102</v>
      </c>
      <c r="E1548" s="180">
        <v>117.014845764</v>
      </c>
    </row>
    <row r="1549" spans="1:5" hidden="1">
      <c r="A1549" s="180" t="s">
        <v>893</v>
      </c>
      <c r="B1549" s="180" t="s">
        <v>897</v>
      </c>
      <c r="C1549" s="180">
        <v>2023</v>
      </c>
      <c r="D1549" s="180" t="s">
        <v>103</v>
      </c>
      <c r="E1549" s="180">
        <v>129.68705502399999</v>
      </c>
    </row>
    <row r="1550" spans="1:5" hidden="1">
      <c r="A1550" s="180" t="s">
        <v>893</v>
      </c>
      <c r="B1550" s="180" t="s">
        <v>896</v>
      </c>
      <c r="C1550" s="180">
        <v>2023</v>
      </c>
      <c r="D1550" s="180" t="s">
        <v>103</v>
      </c>
      <c r="E1550" s="180">
        <v>113.447733633</v>
      </c>
    </row>
    <row r="1551" spans="1:5" hidden="1">
      <c r="A1551" s="180" t="s">
        <v>893</v>
      </c>
      <c r="B1551" s="180" t="s">
        <v>897</v>
      </c>
      <c r="C1551" s="180">
        <v>2023</v>
      </c>
      <c r="D1551" s="180" t="s">
        <v>104</v>
      </c>
      <c r="E1551" s="180">
        <v>129.82195845699999</v>
      </c>
    </row>
    <row r="1552" spans="1:5" hidden="1">
      <c r="A1552" s="180" t="s">
        <v>893</v>
      </c>
      <c r="B1552" s="180" t="s">
        <v>896</v>
      </c>
      <c r="C1552" s="180">
        <v>2023</v>
      </c>
      <c r="D1552" s="180" t="s">
        <v>104</v>
      </c>
      <c r="E1552" s="180">
        <v>120</v>
      </c>
    </row>
    <row r="1553" spans="1:5" hidden="1">
      <c r="A1553" s="180" t="s">
        <v>893</v>
      </c>
      <c r="B1553" s="180" t="s">
        <v>898</v>
      </c>
      <c r="C1553" s="180">
        <v>2023</v>
      </c>
      <c r="D1553" s="180" t="s">
        <v>104</v>
      </c>
      <c r="E1553" s="180">
        <v>133.85826771699999</v>
      </c>
    </row>
    <row r="1554" spans="1:5" hidden="1">
      <c r="A1554" s="180" t="s">
        <v>893</v>
      </c>
      <c r="B1554" s="180" t="s">
        <v>897</v>
      </c>
      <c r="C1554" s="180">
        <v>2023</v>
      </c>
      <c r="D1554" s="180" t="s">
        <v>105</v>
      </c>
      <c r="E1554" s="180">
        <v>133.87597729500001</v>
      </c>
    </row>
    <row r="1555" spans="1:5" hidden="1">
      <c r="A1555" s="180" t="s">
        <v>893</v>
      </c>
      <c r="B1555" s="180" t="s">
        <v>896</v>
      </c>
      <c r="C1555" s="180">
        <v>2023</v>
      </c>
      <c r="D1555" s="180" t="s">
        <v>105</v>
      </c>
      <c r="E1555" s="180">
        <v>119.778869779</v>
      </c>
    </row>
    <row r="1556" spans="1:5" hidden="1">
      <c r="A1556" s="180" t="s">
        <v>893</v>
      </c>
      <c r="B1556" s="180" t="s">
        <v>897</v>
      </c>
      <c r="C1556" s="180">
        <v>2023</v>
      </c>
      <c r="D1556" s="180" t="s">
        <v>106</v>
      </c>
      <c r="E1556" s="180">
        <v>114.270386266</v>
      </c>
    </row>
    <row r="1557" spans="1:5" hidden="1">
      <c r="A1557" s="180" t="s">
        <v>893</v>
      </c>
      <c r="B1557" s="180" t="s">
        <v>896</v>
      </c>
      <c r="C1557" s="180">
        <v>2023</v>
      </c>
      <c r="D1557" s="180" t="s">
        <v>106</v>
      </c>
      <c r="E1557" s="180">
        <v>116.143794453</v>
      </c>
    </row>
    <row r="1558" spans="1:5" hidden="1">
      <c r="A1558" s="180" t="s">
        <v>893</v>
      </c>
      <c r="B1558" s="180" t="s">
        <v>897</v>
      </c>
      <c r="C1558" s="180">
        <v>2023</v>
      </c>
      <c r="D1558" s="180" t="s">
        <v>107</v>
      </c>
      <c r="E1558" s="180">
        <v>114.905215895</v>
      </c>
    </row>
    <row r="1559" spans="1:5" hidden="1">
      <c r="A1559" s="180" t="s">
        <v>893</v>
      </c>
      <c r="B1559" s="180" t="s">
        <v>896</v>
      </c>
      <c r="C1559" s="180">
        <v>2023</v>
      </c>
      <c r="D1559" s="180" t="s">
        <v>107</v>
      </c>
      <c r="E1559" s="180">
        <v>122.34538672399999</v>
      </c>
    </row>
    <row r="1560" spans="1:5" hidden="1">
      <c r="A1560" s="180" t="s">
        <v>893</v>
      </c>
      <c r="B1560" s="180" t="s">
        <v>897</v>
      </c>
      <c r="C1560" s="180">
        <v>2023</v>
      </c>
      <c r="D1560" s="180" t="s">
        <v>108</v>
      </c>
      <c r="E1560" s="180">
        <v>145.398903115</v>
      </c>
    </row>
    <row r="1561" spans="1:5" hidden="1">
      <c r="A1561" s="180" t="s">
        <v>893</v>
      </c>
      <c r="B1561" s="180" t="s">
        <v>896</v>
      </c>
      <c r="C1561" s="180">
        <v>2023</v>
      </c>
      <c r="D1561" s="180" t="s">
        <v>108</v>
      </c>
      <c r="E1561" s="180">
        <v>112.959360234</v>
      </c>
    </row>
    <row r="1562" spans="1:5" hidden="1">
      <c r="A1562" s="180" t="s">
        <v>893</v>
      </c>
      <c r="B1562" s="180" t="s">
        <v>897</v>
      </c>
      <c r="C1562" s="180">
        <v>2023</v>
      </c>
      <c r="D1562" s="180" t="s">
        <v>109</v>
      </c>
      <c r="E1562" s="180">
        <v>116.31956561600001</v>
      </c>
    </row>
    <row r="1563" spans="1:5" hidden="1">
      <c r="A1563" s="180" t="s">
        <v>893</v>
      </c>
      <c r="B1563" s="180" t="s">
        <v>896</v>
      </c>
      <c r="C1563" s="180">
        <v>2023</v>
      </c>
      <c r="D1563" s="180" t="s">
        <v>109</v>
      </c>
      <c r="E1563" s="180">
        <v>117.56834163000001</v>
      </c>
    </row>
    <row r="1564" spans="1:5" hidden="1">
      <c r="A1564" s="180" t="s">
        <v>893</v>
      </c>
      <c r="B1564" s="180" t="s">
        <v>897</v>
      </c>
      <c r="C1564" s="180">
        <v>2023</v>
      </c>
      <c r="D1564" s="180" t="s">
        <v>110</v>
      </c>
      <c r="E1564" s="180">
        <v>112.59259259300001</v>
      </c>
    </row>
    <row r="1565" spans="1:5" hidden="1">
      <c r="A1565" s="180" t="s">
        <v>893</v>
      </c>
      <c r="B1565" s="180" t="s">
        <v>896</v>
      </c>
      <c r="C1565" s="180">
        <v>2023</v>
      </c>
      <c r="D1565" s="180" t="s">
        <v>110</v>
      </c>
      <c r="E1565" s="180">
        <v>125.808056648</v>
      </c>
    </row>
    <row r="1566" spans="1:5" hidden="1">
      <c r="A1566" s="180" t="s">
        <v>893</v>
      </c>
      <c r="B1566" s="180" t="s">
        <v>898</v>
      </c>
      <c r="C1566" s="180">
        <v>2023</v>
      </c>
      <c r="D1566" s="180" t="s">
        <v>110</v>
      </c>
      <c r="E1566" s="180">
        <v>117.681846124</v>
      </c>
    </row>
    <row r="1567" spans="1:5" hidden="1">
      <c r="A1567" s="180" t="s">
        <v>893</v>
      </c>
      <c r="B1567" s="180" t="s">
        <v>897</v>
      </c>
      <c r="C1567" s="180">
        <v>2023</v>
      </c>
      <c r="D1567" s="180" t="s">
        <v>111</v>
      </c>
      <c r="E1567" s="180">
        <v>129.973472171</v>
      </c>
    </row>
    <row r="1568" spans="1:5" hidden="1">
      <c r="A1568" s="180" t="s">
        <v>893</v>
      </c>
      <c r="B1568" s="180" t="s">
        <v>896</v>
      </c>
      <c r="C1568" s="180">
        <v>2023</v>
      </c>
      <c r="D1568" s="180" t="s">
        <v>111</v>
      </c>
      <c r="E1568" s="180">
        <v>120.76971560299999</v>
      </c>
    </row>
    <row r="1569" spans="1:5" hidden="1">
      <c r="A1569" s="180" t="s">
        <v>893</v>
      </c>
      <c r="B1569" s="180" t="s">
        <v>898</v>
      </c>
      <c r="C1569" s="180">
        <v>2023</v>
      </c>
      <c r="D1569" s="180" t="s">
        <v>111</v>
      </c>
      <c r="E1569" s="180">
        <v>117.07989226799999</v>
      </c>
    </row>
    <row r="1570" spans="1:5" hidden="1">
      <c r="A1570" s="180" t="s">
        <v>893</v>
      </c>
      <c r="B1570" s="180" t="s">
        <v>899</v>
      </c>
      <c r="C1570" s="180">
        <v>2022</v>
      </c>
      <c r="D1570" s="180" t="s">
        <v>100</v>
      </c>
      <c r="E1570" s="180">
        <v>104.859028514</v>
      </c>
    </row>
    <row r="1571" spans="1:5" hidden="1">
      <c r="A1571" s="180" t="s">
        <v>893</v>
      </c>
      <c r="B1571" s="180" t="s">
        <v>899</v>
      </c>
      <c r="C1571" s="180">
        <v>2022</v>
      </c>
      <c r="D1571" s="180" t="s">
        <v>101</v>
      </c>
      <c r="E1571" s="180">
        <v>104.62353001699999</v>
      </c>
    </row>
    <row r="1572" spans="1:5" hidden="1">
      <c r="A1572" s="180" t="s">
        <v>893</v>
      </c>
      <c r="B1572" s="180" t="s">
        <v>899</v>
      </c>
      <c r="C1572" s="180">
        <v>2023</v>
      </c>
      <c r="D1572" s="180" t="s">
        <v>102</v>
      </c>
      <c r="E1572" s="180">
        <v>124.399557152</v>
      </c>
    </row>
    <row r="1573" spans="1:5" hidden="1">
      <c r="A1573" s="180" t="s">
        <v>893</v>
      </c>
      <c r="B1573" s="180" t="s">
        <v>899</v>
      </c>
      <c r="C1573" s="180">
        <v>2023</v>
      </c>
      <c r="D1573" s="180" t="s">
        <v>103</v>
      </c>
      <c r="E1573" s="180">
        <v>113.78376572800001</v>
      </c>
    </row>
    <row r="1574" spans="1:5" hidden="1">
      <c r="A1574" s="180" t="s">
        <v>893</v>
      </c>
      <c r="B1574" s="180" t="s">
        <v>899</v>
      </c>
      <c r="C1574" s="180">
        <v>2023</v>
      </c>
      <c r="D1574" s="180" t="s">
        <v>104</v>
      </c>
      <c r="E1574" s="180">
        <v>112.319015799</v>
      </c>
    </row>
    <row r="1575" spans="1:5" hidden="1">
      <c r="A1575" s="180" t="s">
        <v>893</v>
      </c>
      <c r="B1575" s="180" t="s">
        <v>899</v>
      </c>
      <c r="C1575" s="180">
        <v>2023</v>
      </c>
      <c r="D1575" s="180" t="s">
        <v>105</v>
      </c>
      <c r="E1575" s="180">
        <v>110.997530942</v>
      </c>
    </row>
    <row r="1576" spans="1:5" hidden="1">
      <c r="A1576" s="180" t="s">
        <v>893</v>
      </c>
      <c r="B1576" s="180" t="s">
        <v>899</v>
      </c>
      <c r="C1576" s="180">
        <v>2023</v>
      </c>
      <c r="D1576" s="180" t="s">
        <v>106</v>
      </c>
      <c r="E1576" s="180">
        <v>112.48018081799999</v>
      </c>
    </row>
    <row r="1577" spans="1:5" hidden="1">
      <c r="A1577" s="180" t="s">
        <v>893</v>
      </c>
      <c r="B1577" s="180" t="s">
        <v>899</v>
      </c>
      <c r="C1577" s="180">
        <v>2023</v>
      </c>
      <c r="D1577" s="180" t="s">
        <v>107</v>
      </c>
      <c r="E1577" s="180">
        <v>109.823709952</v>
      </c>
    </row>
    <row r="1578" spans="1:5" hidden="1">
      <c r="A1578" s="180" t="s">
        <v>893</v>
      </c>
      <c r="B1578" s="180" t="s">
        <v>899</v>
      </c>
      <c r="C1578" s="180">
        <v>2023</v>
      </c>
      <c r="D1578" s="180" t="s">
        <v>108</v>
      </c>
      <c r="E1578" s="180">
        <v>112.981496335</v>
      </c>
    </row>
    <row r="1579" spans="1:5" hidden="1">
      <c r="A1579" s="180" t="s">
        <v>893</v>
      </c>
      <c r="B1579" s="180" t="s">
        <v>899</v>
      </c>
      <c r="C1579" s="180">
        <v>2023</v>
      </c>
      <c r="D1579" s="180" t="s">
        <v>109</v>
      </c>
      <c r="E1579" s="180">
        <v>105.525883339</v>
      </c>
    </row>
    <row r="1580" spans="1:5" hidden="1">
      <c r="A1580" s="180" t="s">
        <v>893</v>
      </c>
      <c r="B1580" s="180" t="s">
        <v>899</v>
      </c>
      <c r="C1580" s="180">
        <v>2023</v>
      </c>
      <c r="D1580" s="180" t="s">
        <v>110</v>
      </c>
      <c r="E1580" s="180">
        <v>105.886229649</v>
      </c>
    </row>
    <row r="1581" spans="1:5" hidden="1">
      <c r="A1581" s="180" t="s">
        <v>893</v>
      </c>
      <c r="B1581" s="180" t="s">
        <v>899</v>
      </c>
      <c r="C1581" s="180">
        <v>2023</v>
      </c>
      <c r="D1581" s="180" t="s">
        <v>111</v>
      </c>
      <c r="E1581" s="180">
        <v>103.83554973299999</v>
      </c>
    </row>
    <row r="1582" spans="1:5" hidden="1">
      <c r="A1582" s="180" t="s">
        <v>893</v>
      </c>
      <c r="B1582" s="180" t="s">
        <v>900</v>
      </c>
      <c r="C1582" s="180">
        <v>2022</v>
      </c>
      <c r="D1582" s="180" t="s">
        <v>100</v>
      </c>
      <c r="E1582" s="180">
        <v>72.444793769</v>
      </c>
    </row>
    <row r="1583" spans="1:5" hidden="1">
      <c r="A1583" s="180" t="s">
        <v>893</v>
      </c>
      <c r="B1583" s="180" t="s">
        <v>901</v>
      </c>
      <c r="C1583" s="180">
        <v>2022</v>
      </c>
      <c r="D1583" s="180" t="s">
        <v>100</v>
      </c>
      <c r="E1583" s="180">
        <v>124.78903054</v>
      </c>
    </row>
    <row r="1584" spans="1:5" hidden="1">
      <c r="A1584" s="180" t="s">
        <v>893</v>
      </c>
      <c r="B1584" s="180" t="s">
        <v>902</v>
      </c>
      <c r="C1584" s="180">
        <v>2022</v>
      </c>
      <c r="D1584" s="180" t="s">
        <v>100</v>
      </c>
      <c r="E1584" s="180">
        <v>131.59090909099999</v>
      </c>
    </row>
    <row r="1585" spans="1:5" hidden="1">
      <c r="A1585" s="180" t="s">
        <v>893</v>
      </c>
      <c r="B1585" s="180" t="s">
        <v>900</v>
      </c>
      <c r="C1585" s="180">
        <v>2022</v>
      </c>
      <c r="D1585" s="180" t="s">
        <v>101</v>
      </c>
      <c r="E1585" s="180">
        <v>115.955469816</v>
      </c>
    </row>
    <row r="1586" spans="1:5" hidden="1">
      <c r="A1586" s="180" t="s">
        <v>893</v>
      </c>
      <c r="B1586" s="180" t="s">
        <v>900</v>
      </c>
      <c r="C1586" s="180">
        <v>2023</v>
      </c>
      <c r="D1586" s="180" t="s">
        <v>102</v>
      </c>
      <c r="E1586" s="180">
        <v>91.594447966999994</v>
      </c>
    </row>
    <row r="1587" spans="1:5" hidden="1">
      <c r="A1587" s="180" t="s">
        <v>893</v>
      </c>
      <c r="B1587" s="180" t="s">
        <v>902</v>
      </c>
      <c r="C1587" s="180">
        <v>2023</v>
      </c>
      <c r="D1587" s="180" t="s">
        <v>102</v>
      </c>
      <c r="E1587" s="180">
        <v>96.510950120999993</v>
      </c>
    </row>
    <row r="1588" spans="1:5" hidden="1">
      <c r="A1588" s="180" t="s">
        <v>893</v>
      </c>
      <c r="B1588" s="180" t="s">
        <v>900</v>
      </c>
      <c r="C1588" s="180">
        <v>2023</v>
      </c>
      <c r="D1588" s="180" t="s">
        <v>103</v>
      </c>
      <c r="E1588" s="180">
        <v>118.288957575</v>
      </c>
    </row>
    <row r="1589" spans="1:5" hidden="1">
      <c r="A1589" s="180" t="s">
        <v>893</v>
      </c>
      <c r="B1589" s="180" t="s">
        <v>901</v>
      </c>
      <c r="C1589" s="180">
        <v>2023</v>
      </c>
      <c r="D1589" s="180" t="s">
        <v>103</v>
      </c>
      <c r="E1589" s="180">
        <v>111.995283402</v>
      </c>
    </row>
    <row r="1590" spans="1:5" hidden="1">
      <c r="A1590" s="180" t="s">
        <v>893</v>
      </c>
      <c r="B1590" s="180" t="s">
        <v>902</v>
      </c>
      <c r="C1590" s="180">
        <v>2023</v>
      </c>
      <c r="D1590" s="180" t="s">
        <v>103</v>
      </c>
      <c r="E1590" s="180">
        <v>109.978401293</v>
      </c>
    </row>
    <row r="1591" spans="1:5" hidden="1">
      <c r="A1591" s="180" t="s">
        <v>893</v>
      </c>
      <c r="B1591" s="180" t="s">
        <v>900</v>
      </c>
      <c r="C1591" s="180">
        <v>2023</v>
      </c>
      <c r="D1591" s="180" t="s">
        <v>104</v>
      </c>
      <c r="E1591" s="180">
        <v>114.017905403</v>
      </c>
    </row>
    <row r="1592" spans="1:5" hidden="1">
      <c r="A1592" s="180" t="s">
        <v>893</v>
      </c>
      <c r="B1592" s="180" t="s">
        <v>901</v>
      </c>
      <c r="C1592" s="180">
        <v>2023</v>
      </c>
      <c r="D1592" s="180" t="s">
        <v>104</v>
      </c>
      <c r="E1592" s="180">
        <v>117.489175796</v>
      </c>
    </row>
    <row r="1593" spans="1:5" hidden="1">
      <c r="A1593" s="180" t="s">
        <v>893</v>
      </c>
      <c r="B1593" s="180" t="s">
        <v>902</v>
      </c>
      <c r="C1593" s="180">
        <v>2023</v>
      </c>
      <c r="D1593" s="180" t="s">
        <v>104</v>
      </c>
      <c r="E1593" s="180">
        <v>110.38701955000001</v>
      </c>
    </row>
    <row r="1594" spans="1:5" hidden="1">
      <c r="A1594" s="180" t="s">
        <v>893</v>
      </c>
      <c r="B1594" s="180" t="s">
        <v>900</v>
      </c>
      <c r="C1594" s="180">
        <v>2023</v>
      </c>
      <c r="D1594" s="180" t="s">
        <v>105</v>
      </c>
      <c r="E1594" s="180">
        <v>117.124022689</v>
      </c>
    </row>
    <row r="1595" spans="1:5" hidden="1">
      <c r="A1595" s="180" t="s">
        <v>893</v>
      </c>
      <c r="B1595" s="180" t="s">
        <v>901</v>
      </c>
      <c r="C1595" s="180">
        <v>2023</v>
      </c>
      <c r="D1595" s="180" t="s">
        <v>105</v>
      </c>
      <c r="E1595" s="180">
        <v>111.714711294</v>
      </c>
    </row>
    <row r="1596" spans="1:5" hidden="1">
      <c r="A1596" s="180" t="s">
        <v>893</v>
      </c>
      <c r="B1596" s="180" t="s">
        <v>902</v>
      </c>
      <c r="C1596" s="180">
        <v>2023</v>
      </c>
      <c r="D1596" s="180" t="s">
        <v>105</v>
      </c>
      <c r="E1596" s="180">
        <v>149.33360258499999</v>
      </c>
    </row>
    <row r="1597" spans="1:5" hidden="1">
      <c r="A1597" s="180" t="s">
        <v>893</v>
      </c>
      <c r="B1597" s="180" t="s">
        <v>900</v>
      </c>
      <c r="C1597" s="180">
        <v>2023</v>
      </c>
      <c r="D1597" s="180" t="s">
        <v>106</v>
      </c>
      <c r="E1597" s="180">
        <v>119.96262846499999</v>
      </c>
    </row>
    <row r="1598" spans="1:5" hidden="1">
      <c r="A1598" s="180" t="s">
        <v>893</v>
      </c>
      <c r="B1598" s="180" t="s">
        <v>901</v>
      </c>
      <c r="C1598" s="180">
        <v>2023</v>
      </c>
      <c r="D1598" s="180" t="s">
        <v>106</v>
      </c>
      <c r="E1598" s="180">
        <v>129.68766886399999</v>
      </c>
    </row>
    <row r="1599" spans="1:5" hidden="1">
      <c r="A1599" s="180" t="s">
        <v>893</v>
      </c>
      <c r="B1599" s="180" t="s">
        <v>902</v>
      </c>
      <c r="C1599" s="180">
        <v>2023</v>
      </c>
      <c r="D1599" s="180" t="s">
        <v>106</v>
      </c>
      <c r="E1599" s="180">
        <v>114.571746385</v>
      </c>
    </row>
    <row r="1600" spans="1:5" hidden="1">
      <c r="A1600" s="180" t="s">
        <v>893</v>
      </c>
      <c r="B1600" s="180" t="s">
        <v>900</v>
      </c>
      <c r="C1600" s="180">
        <v>2023</v>
      </c>
      <c r="D1600" s="180" t="s">
        <v>107</v>
      </c>
      <c r="E1600" s="180">
        <v>104.774578873</v>
      </c>
    </row>
    <row r="1601" spans="1:5" hidden="1">
      <c r="A1601" s="180" t="s">
        <v>893</v>
      </c>
      <c r="B1601" s="180" t="s">
        <v>902</v>
      </c>
      <c r="C1601" s="180">
        <v>2023</v>
      </c>
      <c r="D1601" s="180" t="s">
        <v>107</v>
      </c>
      <c r="E1601" s="180">
        <v>118.859470468</v>
      </c>
    </row>
    <row r="1602" spans="1:5" hidden="1">
      <c r="A1602" s="180" t="s">
        <v>893</v>
      </c>
      <c r="B1602" s="180" t="s">
        <v>900</v>
      </c>
      <c r="C1602" s="180">
        <v>2023</v>
      </c>
      <c r="D1602" s="180" t="s">
        <v>108</v>
      </c>
      <c r="E1602" s="180">
        <v>106.72853828300001</v>
      </c>
    </row>
    <row r="1603" spans="1:5" hidden="1">
      <c r="A1603" s="180" t="s">
        <v>893</v>
      </c>
      <c r="B1603" s="180" t="s">
        <v>901</v>
      </c>
      <c r="C1603" s="180">
        <v>2023</v>
      </c>
      <c r="D1603" s="180" t="s">
        <v>108</v>
      </c>
      <c r="E1603" s="180">
        <v>116.934198317</v>
      </c>
    </row>
    <row r="1604" spans="1:5" hidden="1">
      <c r="A1604" s="180" t="s">
        <v>893</v>
      </c>
      <c r="B1604" s="180" t="s">
        <v>902</v>
      </c>
      <c r="C1604" s="180">
        <v>2023</v>
      </c>
      <c r="D1604" s="180" t="s">
        <v>108</v>
      </c>
      <c r="E1604" s="180">
        <v>123.312427316</v>
      </c>
    </row>
    <row r="1605" spans="1:5" hidden="1">
      <c r="A1605" s="180" t="s">
        <v>893</v>
      </c>
      <c r="B1605" s="180" t="s">
        <v>900</v>
      </c>
      <c r="C1605" s="180">
        <v>2023</v>
      </c>
      <c r="D1605" s="180" t="s">
        <v>109</v>
      </c>
      <c r="E1605" s="180">
        <v>110.95890411000001</v>
      </c>
    </row>
    <row r="1606" spans="1:5" hidden="1">
      <c r="A1606" s="180" t="s">
        <v>893</v>
      </c>
      <c r="B1606" s="180" t="s">
        <v>901</v>
      </c>
      <c r="C1606" s="180">
        <v>2023</v>
      </c>
      <c r="D1606" s="180" t="s">
        <v>109</v>
      </c>
      <c r="E1606" s="180">
        <v>135.404681294</v>
      </c>
    </row>
    <row r="1607" spans="1:5" hidden="1">
      <c r="A1607" s="180" t="s">
        <v>893</v>
      </c>
      <c r="B1607" s="180" t="s">
        <v>902</v>
      </c>
      <c r="C1607" s="180">
        <v>2023</v>
      </c>
      <c r="D1607" s="180" t="s">
        <v>109</v>
      </c>
      <c r="E1607" s="180">
        <v>112.759750842</v>
      </c>
    </row>
    <row r="1608" spans="1:5" hidden="1">
      <c r="A1608" s="180" t="s">
        <v>893</v>
      </c>
      <c r="B1608" s="180" t="s">
        <v>900</v>
      </c>
      <c r="C1608" s="180">
        <v>2023</v>
      </c>
      <c r="D1608" s="180" t="s">
        <v>110</v>
      </c>
      <c r="E1608" s="180">
        <v>105.646100586</v>
      </c>
    </row>
    <row r="1609" spans="1:5" hidden="1">
      <c r="A1609" s="180" t="s">
        <v>893</v>
      </c>
      <c r="B1609" s="180" t="s">
        <v>901</v>
      </c>
      <c r="C1609" s="180">
        <v>2023</v>
      </c>
      <c r="D1609" s="180" t="s">
        <v>110</v>
      </c>
      <c r="E1609" s="180">
        <v>121.54493842399999</v>
      </c>
    </row>
    <row r="1610" spans="1:5" hidden="1">
      <c r="A1610" s="180" t="s">
        <v>893</v>
      </c>
      <c r="B1610" s="180" t="s">
        <v>902</v>
      </c>
      <c r="C1610" s="180">
        <v>2023</v>
      </c>
      <c r="D1610" s="180" t="s">
        <v>110</v>
      </c>
      <c r="E1610" s="180">
        <v>110.17560484800001</v>
      </c>
    </row>
    <row r="1611" spans="1:5" hidden="1">
      <c r="A1611" s="180" t="s">
        <v>893</v>
      </c>
      <c r="B1611" s="180" t="s">
        <v>901</v>
      </c>
      <c r="C1611" s="180">
        <v>2023</v>
      </c>
      <c r="D1611" s="180" t="s">
        <v>111</v>
      </c>
      <c r="E1611" s="180">
        <v>97.631578946999994</v>
      </c>
    </row>
    <row r="1612" spans="1:5" hidden="1">
      <c r="A1612" s="180" t="s">
        <v>893</v>
      </c>
      <c r="B1612" s="180" t="s">
        <v>903</v>
      </c>
      <c r="C1612" s="180">
        <v>2022</v>
      </c>
      <c r="D1612" s="180" t="s">
        <v>100</v>
      </c>
      <c r="E1612" s="180">
        <v>117.11313277799999</v>
      </c>
    </row>
    <row r="1613" spans="1:5" hidden="1">
      <c r="A1613" s="180" t="s">
        <v>893</v>
      </c>
      <c r="B1613" s="180" t="s">
        <v>904</v>
      </c>
      <c r="C1613" s="180">
        <v>2022</v>
      </c>
      <c r="D1613" s="180" t="s">
        <v>100</v>
      </c>
      <c r="E1613" s="180">
        <v>127.343313798</v>
      </c>
    </row>
    <row r="1614" spans="1:5" hidden="1">
      <c r="A1614" s="180" t="s">
        <v>893</v>
      </c>
      <c r="B1614" s="180" t="s">
        <v>903</v>
      </c>
      <c r="C1614" s="180">
        <v>2022</v>
      </c>
      <c r="D1614" s="180" t="s">
        <v>101</v>
      </c>
      <c r="E1614" s="180">
        <v>116.912889544</v>
      </c>
    </row>
    <row r="1615" spans="1:5" hidden="1">
      <c r="A1615" s="180" t="s">
        <v>893</v>
      </c>
      <c r="B1615" s="180" t="s">
        <v>904</v>
      </c>
      <c r="C1615" s="180">
        <v>2022</v>
      </c>
      <c r="D1615" s="180" t="s">
        <v>101</v>
      </c>
      <c r="E1615" s="180">
        <v>126.57662260399999</v>
      </c>
    </row>
    <row r="1616" spans="1:5" hidden="1">
      <c r="A1616" s="180" t="s">
        <v>893</v>
      </c>
      <c r="B1616" s="180" t="s">
        <v>903</v>
      </c>
      <c r="C1616" s="180">
        <v>2023</v>
      </c>
      <c r="D1616" s="180" t="s">
        <v>102</v>
      </c>
      <c r="E1616" s="180">
        <v>123.459884696</v>
      </c>
    </row>
    <row r="1617" spans="1:5" hidden="1">
      <c r="A1617" s="180" t="s">
        <v>893</v>
      </c>
      <c r="B1617" s="180" t="s">
        <v>904</v>
      </c>
      <c r="C1617" s="180">
        <v>2023</v>
      </c>
      <c r="D1617" s="180" t="s">
        <v>102</v>
      </c>
      <c r="E1617" s="180">
        <v>127.467240969</v>
      </c>
    </row>
    <row r="1618" spans="1:5" hidden="1">
      <c r="A1618" s="180" t="s">
        <v>893</v>
      </c>
      <c r="B1618" s="180" t="s">
        <v>903</v>
      </c>
      <c r="C1618" s="180">
        <v>2023</v>
      </c>
      <c r="D1618" s="180" t="s">
        <v>103</v>
      </c>
      <c r="E1618" s="180">
        <v>120.247940677</v>
      </c>
    </row>
    <row r="1619" spans="1:5" hidden="1">
      <c r="A1619" s="180" t="s">
        <v>893</v>
      </c>
      <c r="B1619" s="180" t="s">
        <v>904</v>
      </c>
      <c r="C1619" s="180">
        <v>2023</v>
      </c>
      <c r="D1619" s="180" t="s">
        <v>103</v>
      </c>
      <c r="E1619" s="180">
        <v>127.042872332</v>
      </c>
    </row>
    <row r="1620" spans="1:5" hidden="1">
      <c r="A1620" s="180" t="s">
        <v>893</v>
      </c>
      <c r="B1620" s="180" t="s">
        <v>903</v>
      </c>
      <c r="C1620" s="180">
        <v>2023</v>
      </c>
      <c r="D1620" s="180" t="s">
        <v>104</v>
      </c>
      <c r="E1620" s="180">
        <v>113.668893168</v>
      </c>
    </row>
    <row r="1621" spans="1:5" hidden="1">
      <c r="A1621" s="180" t="s">
        <v>893</v>
      </c>
      <c r="B1621" s="180" t="s">
        <v>904</v>
      </c>
      <c r="C1621" s="180">
        <v>2023</v>
      </c>
      <c r="D1621" s="180" t="s">
        <v>104</v>
      </c>
      <c r="E1621" s="180">
        <v>126.458613266</v>
      </c>
    </row>
    <row r="1622" spans="1:5" hidden="1">
      <c r="A1622" s="180" t="s">
        <v>893</v>
      </c>
      <c r="B1622" s="180" t="s">
        <v>903</v>
      </c>
      <c r="C1622" s="180">
        <v>2023</v>
      </c>
      <c r="D1622" s="180" t="s">
        <v>105</v>
      </c>
      <c r="E1622" s="180">
        <v>119.63402500399999</v>
      </c>
    </row>
    <row r="1623" spans="1:5" hidden="1">
      <c r="A1623" s="180" t="s">
        <v>893</v>
      </c>
      <c r="B1623" s="180" t="s">
        <v>904</v>
      </c>
      <c r="C1623" s="180">
        <v>2023</v>
      </c>
      <c r="D1623" s="180" t="s">
        <v>105</v>
      </c>
      <c r="E1623" s="180">
        <v>127.550954081</v>
      </c>
    </row>
    <row r="1624" spans="1:5" hidden="1">
      <c r="A1624" s="180" t="s">
        <v>893</v>
      </c>
      <c r="B1624" s="180" t="s">
        <v>903</v>
      </c>
      <c r="C1624" s="180">
        <v>2023</v>
      </c>
      <c r="D1624" s="180" t="s">
        <v>106</v>
      </c>
      <c r="E1624" s="180">
        <v>123.7700359</v>
      </c>
    </row>
    <row r="1625" spans="1:5" hidden="1">
      <c r="A1625" s="180" t="s">
        <v>893</v>
      </c>
      <c r="B1625" s="180" t="s">
        <v>904</v>
      </c>
      <c r="C1625" s="180">
        <v>2023</v>
      </c>
      <c r="D1625" s="180" t="s">
        <v>106</v>
      </c>
      <c r="E1625" s="180">
        <v>127.789566884</v>
      </c>
    </row>
    <row r="1626" spans="1:5" hidden="1">
      <c r="A1626" s="180" t="s">
        <v>893</v>
      </c>
      <c r="B1626" s="180" t="s">
        <v>903</v>
      </c>
      <c r="C1626" s="180">
        <v>2023</v>
      </c>
      <c r="D1626" s="180" t="s">
        <v>107</v>
      </c>
      <c r="E1626" s="180">
        <v>118.854312464</v>
      </c>
    </row>
    <row r="1627" spans="1:5" hidden="1">
      <c r="A1627" s="180" t="s">
        <v>893</v>
      </c>
      <c r="B1627" s="180" t="s">
        <v>904</v>
      </c>
      <c r="C1627" s="180">
        <v>2023</v>
      </c>
      <c r="D1627" s="180" t="s">
        <v>107</v>
      </c>
      <c r="E1627" s="180">
        <v>127.06534600099999</v>
      </c>
    </row>
    <row r="1628" spans="1:5" hidden="1">
      <c r="A1628" s="180" t="s">
        <v>893</v>
      </c>
      <c r="B1628" s="180" t="s">
        <v>903</v>
      </c>
      <c r="C1628" s="180">
        <v>2023</v>
      </c>
      <c r="D1628" s="180" t="s">
        <v>108</v>
      </c>
      <c r="E1628" s="180">
        <v>121.196970878</v>
      </c>
    </row>
    <row r="1629" spans="1:5" hidden="1">
      <c r="A1629" s="180" t="s">
        <v>893</v>
      </c>
      <c r="B1629" s="180" t="s">
        <v>904</v>
      </c>
      <c r="C1629" s="180">
        <v>2023</v>
      </c>
      <c r="D1629" s="180" t="s">
        <v>108</v>
      </c>
      <c r="E1629" s="180">
        <v>132.15289645600001</v>
      </c>
    </row>
    <row r="1630" spans="1:5" hidden="1">
      <c r="A1630" s="180" t="s">
        <v>893</v>
      </c>
      <c r="B1630" s="180" t="s">
        <v>903</v>
      </c>
      <c r="C1630" s="180">
        <v>2023</v>
      </c>
      <c r="D1630" s="180" t="s">
        <v>109</v>
      </c>
      <c r="E1630" s="180">
        <v>118.499350617</v>
      </c>
    </row>
    <row r="1631" spans="1:5" hidden="1">
      <c r="A1631" s="180" t="s">
        <v>893</v>
      </c>
      <c r="B1631" s="180" t="s">
        <v>904</v>
      </c>
      <c r="C1631" s="180">
        <v>2023</v>
      </c>
      <c r="D1631" s="180" t="s">
        <v>109</v>
      </c>
      <c r="E1631" s="180">
        <v>122.674155586</v>
      </c>
    </row>
    <row r="1632" spans="1:5" hidden="1">
      <c r="A1632" s="180" t="s">
        <v>893</v>
      </c>
      <c r="B1632" s="180" t="s">
        <v>903</v>
      </c>
      <c r="C1632" s="180">
        <v>2023</v>
      </c>
      <c r="D1632" s="180" t="s">
        <v>110</v>
      </c>
      <c r="E1632" s="180">
        <v>120.32480271</v>
      </c>
    </row>
    <row r="1633" spans="1:5" hidden="1">
      <c r="A1633" s="180" t="s">
        <v>893</v>
      </c>
      <c r="B1633" s="180" t="s">
        <v>904</v>
      </c>
      <c r="C1633" s="180">
        <v>2023</v>
      </c>
      <c r="D1633" s="180" t="s">
        <v>110</v>
      </c>
      <c r="E1633" s="180">
        <v>124.34596688800001</v>
      </c>
    </row>
    <row r="1634" spans="1:5" hidden="1">
      <c r="A1634" s="180" t="s">
        <v>893</v>
      </c>
      <c r="B1634" s="180" t="s">
        <v>903</v>
      </c>
      <c r="C1634" s="180">
        <v>2023</v>
      </c>
      <c r="D1634" s="180" t="s">
        <v>111</v>
      </c>
      <c r="E1634" s="180">
        <v>115.171760646</v>
      </c>
    </row>
    <row r="1635" spans="1:5" hidden="1">
      <c r="A1635" s="180" t="s">
        <v>893</v>
      </c>
      <c r="B1635" s="180" t="s">
        <v>904</v>
      </c>
      <c r="C1635" s="180">
        <v>2023</v>
      </c>
      <c r="D1635" s="180" t="s">
        <v>111</v>
      </c>
      <c r="E1635" s="180">
        <v>119.75464724699999</v>
      </c>
    </row>
    <row r="1636" spans="1:5" hidden="1">
      <c r="A1636" s="180" t="s">
        <v>893</v>
      </c>
      <c r="B1636" s="180" t="s">
        <v>905</v>
      </c>
      <c r="C1636" s="180">
        <v>2023</v>
      </c>
      <c r="D1636" s="180" t="s">
        <v>103</v>
      </c>
      <c r="E1636" s="180">
        <v>87.281111926999998</v>
      </c>
    </row>
    <row r="1637" spans="1:5" hidden="1">
      <c r="A1637" s="180" t="s">
        <v>893</v>
      </c>
      <c r="B1637" s="180" t="s">
        <v>905</v>
      </c>
      <c r="C1637" s="180">
        <v>2023</v>
      </c>
      <c r="D1637" s="180" t="s">
        <v>109</v>
      </c>
      <c r="E1637" s="180">
        <v>85.188549773000005</v>
      </c>
    </row>
    <row r="1638" spans="1:5" hidden="1">
      <c r="A1638" s="180" t="s">
        <v>893</v>
      </c>
      <c r="B1638" s="180" t="s">
        <v>906</v>
      </c>
      <c r="C1638" s="180">
        <v>2022</v>
      </c>
      <c r="D1638" s="180" t="s">
        <v>100</v>
      </c>
      <c r="E1638" s="180">
        <v>115.700566524</v>
      </c>
    </row>
    <row r="1639" spans="1:5" hidden="1">
      <c r="A1639" s="180" t="s">
        <v>893</v>
      </c>
      <c r="B1639" s="180" t="s">
        <v>907</v>
      </c>
      <c r="C1639" s="180">
        <v>2022</v>
      </c>
      <c r="D1639" s="180" t="s">
        <v>100</v>
      </c>
      <c r="E1639" s="180">
        <v>121.23171092699999</v>
      </c>
    </row>
    <row r="1640" spans="1:5" hidden="1">
      <c r="A1640" s="180" t="s">
        <v>893</v>
      </c>
      <c r="B1640" s="180" t="s">
        <v>908</v>
      </c>
      <c r="C1640" s="180">
        <v>2022</v>
      </c>
      <c r="D1640" s="180" t="s">
        <v>100</v>
      </c>
      <c r="E1640" s="180">
        <v>117.15059869300001</v>
      </c>
    </row>
    <row r="1641" spans="1:5" hidden="1">
      <c r="A1641" s="180" t="s">
        <v>893</v>
      </c>
      <c r="B1641" s="180" t="s">
        <v>906</v>
      </c>
      <c r="C1641" s="180">
        <v>2022</v>
      </c>
      <c r="D1641" s="180" t="s">
        <v>101</v>
      </c>
      <c r="E1641" s="180">
        <v>109.57090499100001</v>
      </c>
    </row>
    <row r="1642" spans="1:5" hidden="1">
      <c r="A1642" s="180" t="s">
        <v>893</v>
      </c>
      <c r="B1642" s="180" t="s">
        <v>907</v>
      </c>
      <c r="C1642" s="180">
        <v>2022</v>
      </c>
      <c r="D1642" s="180" t="s">
        <v>101</v>
      </c>
      <c r="E1642" s="180">
        <v>107.158168723</v>
      </c>
    </row>
    <row r="1643" spans="1:5" hidden="1">
      <c r="A1643" s="180" t="s">
        <v>893</v>
      </c>
      <c r="B1643" s="180" t="s">
        <v>908</v>
      </c>
      <c r="C1643" s="180">
        <v>2022</v>
      </c>
      <c r="D1643" s="180" t="s">
        <v>101</v>
      </c>
      <c r="E1643" s="180">
        <v>117.969819204</v>
      </c>
    </row>
    <row r="1644" spans="1:5" hidden="1">
      <c r="A1644" s="180" t="s">
        <v>893</v>
      </c>
      <c r="B1644" s="180" t="s">
        <v>907</v>
      </c>
      <c r="C1644" s="180">
        <v>2023</v>
      </c>
      <c r="D1644" s="180" t="s">
        <v>102</v>
      </c>
      <c r="E1644" s="180">
        <v>132.23375515399999</v>
      </c>
    </row>
    <row r="1645" spans="1:5" hidden="1">
      <c r="A1645" s="180" t="s">
        <v>893</v>
      </c>
      <c r="B1645" s="180" t="s">
        <v>908</v>
      </c>
      <c r="C1645" s="180">
        <v>2023</v>
      </c>
      <c r="D1645" s="180" t="s">
        <v>102</v>
      </c>
      <c r="E1645" s="180">
        <v>114.272721367</v>
      </c>
    </row>
    <row r="1646" spans="1:5" hidden="1">
      <c r="A1646" s="180" t="s">
        <v>893</v>
      </c>
      <c r="B1646" s="180" t="s">
        <v>907</v>
      </c>
      <c r="C1646" s="180">
        <v>2023</v>
      </c>
      <c r="D1646" s="180" t="s">
        <v>103</v>
      </c>
      <c r="E1646" s="180">
        <v>114.890401559</v>
      </c>
    </row>
    <row r="1647" spans="1:5" hidden="1">
      <c r="A1647" s="180" t="s">
        <v>893</v>
      </c>
      <c r="B1647" s="180" t="s">
        <v>908</v>
      </c>
      <c r="C1647" s="180">
        <v>2023</v>
      </c>
      <c r="D1647" s="180" t="s">
        <v>103</v>
      </c>
      <c r="E1647" s="180">
        <v>123.418937345</v>
      </c>
    </row>
    <row r="1648" spans="1:5" hidden="1">
      <c r="A1648" s="180" t="s">
        <v>893</v>
      </c>
      <c r="B1648" s="180" t="s">
        <v>906</v>
      </c>
      <c r="C1648" s="180">
        <v>2023</v>
      </c>
      <c r="D1648" s="180" t="s">
        <v>104</v>
      </c>
      <c r="E1648" s="180">
        <v>121.828866275</v>
      </c>
    </row>
    <row r="1649" spans="1:5" hidden="1">
      <c r="A1649" s="180" t="s">
        <v>893</v>
      </c>
      <c r="B1649" s="180" t="s">
        <v>907</v>
      </c>
      <c r="C1649" s="180">
        <v>2023</v>
      </c>
      <c r="D1649" s="180" t="s">
        <v>104</v>
      </c>
      <c r="E1649" s="180">
        <v>125.16278341500001</v>
      </c>
    </row>
    <row r="1650" spans="1:5" hidden="1">
      <c r="A1650" s="180" t="s">
        <v>893</v>
      </c>
      <c r="B1650" s="180" t="s">
        <v>908</v>
      </c>
      <c r="C1650" s="180">
        <v>2023</v>
      </c>
      <c r="D1650" s="180" t="s">
        <v>104</v>
      </c>
      <c r="E1650" s="180">
        <v>115.546930932</v>
      </c>
    </row>
    <row r="1651" spans="1:5" hidden="1">
      <c r="A1651" s="180" t="s">
        <v>893</v>
      </c>
      <c r="B1651" s="180" t="s">
        <v>906</v>
      </c>
      <c r="C1651" s="180">
        <v>2023</v>
      </c>
      <c r="D1651" s="180" t="s">
        <v>105</v>
      </c>
      <c r="E1651" s="180">
        <v>129.32928592100001</v>
      </c>
    </row>
    <row r="1652" spans="1:5" hidden="1">
      <c r="A1652" s="180" t="s">
        <v>893</v>
      </c>
      <c r="B1652" s="180" t="s">
        <v>907</v>
      </c>
      <c r="C1652" s="180">
        <v>2023</v>
      </c>
      <c r="D1652" s="180" t="s">
        <v>105</v>
      </c>
      <c r="E1652" s="180">
        <v>80.763018228999996</v>
      </c>
    </row>
    <row r="1653" spans="1:5" hidden="1">
      <c r="A1653" s="180" t="s">
        <v>893</v>
      </c>
      <c r="B1653" s="180" t="s">
        <v>908</v>
      </c>
      <c r="C1653" s="180">
        <v>2023</v>
      </c>
      <c r="D1653" s="180" t="s">
        <v>105</v>
      </c>
      <c r="E1653" s="180">
        <v>124.622701912</v>
      </c>
    </row>
    <row r="1654" spans="1:5" hidden="1">
      <c r="A1654" s="180" t="s">
        <v>893</v>
      </c>
      <c r="B1654" s="180" t="s">
        <v>907</v>
      </c>
      <c r="C1654" s="180">
        <v>2023</v>
      </c>
      <c r="D1654" s="180" t="s">
        <v>106</v>
      </c>
      <c r="E1654" s="180">
        <v>144.46952595900001</v>
      </c>
    </row>
    <row r="1655" spans="1:5" hidden="1">
      <c r="A1655" s="180" t="s">
        <v>893</v>
      </c>
      <c r="B1655" s="180" t="s">
        <v>908</v>
      </c>
      <c r="C1655" s="180">
        <v>2023</v>
      </c>
      <c r="D1655" s="180" t="s">
        <v>106</v>
      </c>
      <c r="E1655" s="180">
        <v>120.63725941600001</v>
      </c>
    </row>
    <row r="1656" spans="1:5" hidden="1">
      <c r="A1656" s="180" t="s">
        <v>893</v>
      </c>
      <c r="B1656" s="180" t="s">
        <v>907</v>
      </c>
      <c r="C1656" s="180">
        <v>2023</v>
      </c>
      <c r="D1656" s="180" t="s">
        <v>107</v>
      </c>
      <c r="E1656" s="180">
        <v>131.17427865900001</v>
      </c>
    </row>
    <row r="1657" spans="1:5" hidden="1">
      <c r="A1657" s="180" t="s">
        <v>893</v>
      </c>
      <c r="B1657" s="180" t="s">
        <v>908</v>
      </c>
      <c r="C1657" s="180">
        <v>2023</v>
      </c>
      <c r="D1657" s="180" t="s">
        <v>107</v>
      </c>
      <c r="E1657" s="180">
        <v>137.19512514199999</v>
      </c>
    </row>
    <row r="1658" spans="1:5" hidden="1">
      <c r="A1658" s="180" t="s">
        <v>893</v>
      </c>
      <c r="B1658" s="180" t="s">
        <v>906</v>
      </c>
      <c r="C1658" s="180">
        <v>2023</v>
      </c>
      <c r="D1658" s="180" t="s">
        <v>108</v>
      </c>
      <c r="E1658" s="180">
        <v>127.665569111</v>
      </c>
    </row>
    <row r="1659" spans="1:5" hidden="1">
      <c r="A1659" s="180" t="s">
        <v>893</v>
      </c>
      <c r="B1659" s="180" t="s">
        <v>907</v>
      </c>
      <c r="C1659" s="180">
        <v>2023</v>
      </c>
      <c r="D1659" s="180" t="s">
        <v>108</v>
      </c>
      <c r="E1659" s="180">
        <v>137.71517668000001</v>
      </c>
    </row>
    <row r="1660" spans="1:5" hidden="1">
      <c r="A1660" s="180" t="s">
        <v>893</v>
      </c>
      <c r="B1660" s="180" t="s">
        <v>908</v>
      </c>
      <c r="C1660" s="180">
        <v>2023</v>
      </c>
      <c r="D1660" s="180" t="s">
        <v>108</v>
      </c>
      <c r="E1660" s="180">
        <v>122.77976979</v>
      </c>
    </row>
    <row r="1661" spans="1:5" hidden="1">
      <c r="A1661" s="180" t="s">
        <v>893</v>
      </c>
      <c r="B1661" s="180" t="s">
        <v>907</v>
      </c>
      <c r="C1661" s="180">
        <v>2023</v>
      </c>
      <c r="D1661" s="180" t="s">
        <v>109</v>
      </c>
      <c r="E1661" s="180">
        <v>133.27354833000001</v>
      </c>
    </row>
    <row r="1662" spans="1:5" hidden="1">
      <c r="A1662" s="180" t="s">
        <v>893</v>
      </c>
      <c r="B1662" s="180" t="s">
        <v>908</v>
      </c>
      <c r="C1662" s="180">
        <v>2023</v>
      </c>
      <c r="D1662" s="180" t="s">
        <v>109</v>
      </c>
      <c r="E1662" s="180">
        <v>127.300619455</v>
      </c>
    </row>
    <row r="1663" spans="1:5" hidden="1">
      <c r="A1663" s="180" t="s">
        <v>893</v>
      </c>
      <c r="B1663" s="180" t="s">
        <v>907</v>
      </c>
      <c r="C1663" s="180">
        <v>2023</v>
      </c>
      <c r="D1663" s="180" t="s">
        <v>110</v>
      </c>
      <c r="E1663" s="180">
        <v>106.431362443</v>
      </c>
    </row>
    <row r="1664" spans="1:5" hidden="1">
      <c r="A1664" s="180" t="s">
        <v>893</v>
      </c>
      <c r="B1664" s="180" t="s">
        <v>908</v>
      </c>
      <c r="C1664" s="180">
        <v>2023</v>
      </c>
      <c r="D1664" s="180" t="s">
        <v>110</v>
      </c>
      <c r="E1664" s="180">
        <v>129.22605364</v>
      </c>
    </row>
    <row r="1665" spans="1:5" hidden="1">
      <c r="A1665" s="180" t="s">
        <v>893</v>
      </c>
      <c r="B1665" s="180" t="s">
        <v>906</v>
      </c>
      <c r="C1665" s="180">
        <v>2023</v>
      </c>
      <c r="D1665" s="180" t="s">
        <v>111</v>
      </c>
      <c r="E1665" s="180">
        <v>115.49925747</v>
      </c>
    </row>
    <row r="1666" spans="1:5" hidden="1">
      <c r="A1666" s="180" t="s">
        <v>893</v>
      </c>
      <c r="B1666" s="180" t="s">
        <v>908</v>
      </c>
      <c r="C1666" s="180">
        <v>2023</v>
      </c>
      <c r="D1666" s="180" t="s">
        <v>111</v>
      </c>
      <c r="E1666" s="180">
        <v>117.836495086</v>
      </c>
    </row>
    <row r="1667" spans="1:5" hidden="1">
      <c r="A1667" s="180" t="s">
        <v>850</v>
      </c>
      <c r="B1667" s="180" t="s">
        <v>909</v>
      </c>
      <c r="C1667" s="180">
        <v>2022</v>
      </c>
      <c r="D1667" s="180" t="s">
        <v>100</v>
      </c>
      <c r="E1667" s="180">
        <v>45.100384079000001</v>
      </c>
    </row>
    <row r="1668" spans="1:5" hidden="1">
      <c r="A1668" s="180" t="s">
        <v>850</v>
      </c>
      <c r="B1668" s="180" t="s">
        <v>909</v>
      </c>
      <c r="C1668" s="180">
        <v>2022</v>
      </c>
      <c r="D1668" s="180" t="s">
        <v>101</v>
      </c>
      <c r="E1668" s="180">
        <v>47.264039762000003</v>
      </c>
    </row>
    <row r="1669" spans="1:5" hidden="1">
      <c r="A1669" s="180" t="s">
        <v>850</v>
      </c>
      <c r="B1669" s="180" t="s">
        <v>909</v>
      </c>
      <c r="C1669" s="180">
        <v>2023</v>
      </c>
      <c r="D1669" s="180" t="s">
        <v>102</v>
      </c>
      <c r="E1669" s="180">
        <v>43.808235648</v>
      </c>
    </row>
    <row r="1670" spans="1:5" hidden="1">
      <c r="A1670" s="180" t="s">
        <v>850</v>
      </c>
      <c r="B1670" s="180" t="s">
        <v>909</v>
      </c>
      <c r="C1670" s="180">
        <v>2023</v>
      </c>
      <c r="D1670" s="180" t="s">
        <v>103</v>
      </c>
      <c r="E1670" s="180">
        <v>48.436410369999997</v>
      </c>
    </row>
    <row r="1671" spans="1:5" hidden="1">
      <c r="A1671" s="180" t="s">
        <v>850</v>
      </c>
      <c r="B1671" s="180" t="s">
        <v>909</v>
      </c>
      <c r="C1671" s="180">
        <v>2023</v>
      </c>
      <c r="D1671" s="180" t="s">
        <v>104</v>
      </c>
      <c r="E1671" s="180">
        <v>34.288019362999997</v>
      </c>
    </row>
    <row r="1672" spans="1:5" hidden="1">
      <c r="A1672" s="180" t="s">
        <v>850</v>
      </c>
      <c r="B1672" s="180" t="s">
        <v>909</v>
      </c>
      <c r="C1672" s="180">
        <v>2023</v>
      </c>
      <c r="D1672" s="180" t="s">
        <v>105</v>
      </c>
      <c r="E1672" s="180">
        <v>45.670633260000002</v>
      </c>
    </row>
    <row r="1673" spans="1:5" hidden="1">
      <c r="A1673" s="180" t="s">
        <v>850</v>
      </c>
      <c r="B1673" s="180" t="s">
        <v>909</v>
      </c>
      <c r="C1673" s="180">
        <v>2023</v>
      </c>
      <c r="D1673" s="180" t="s">
        <v>106</v>
      </c>
      <c r="E1673" s="180">
        <v>39.821920503999998</v>
      </c>
    </row>
    <row r="1674" spans="1:5" hidden="1">
      <c r="A1674" s="180" t="s">
        <v>850</v>
      </c>
      <c r="B1674" s="180" t="s">
        <v>909</v>
      </c>
      <c r="C1674" s="180">
        <v>2023</v>
      </c>
      <c r="D1674" s="180" t="s">
        <v>107</v>
      </c>
      <c r="E1674" s="180">
        <v>43.821555336000003</v>
      </c>
    </row>
    <row r="1675" spans="1:5" hidden="1">
      <c r="A1675" s="180" t="s">
        <v>850</v>
      </c>
      <c r="B1675" s="180" t="s">
        <v>909</v>
      </c>
      <c r="C1675" s="180">
        <v>2023</v>
      </c>
      <c r="D1675" s="180" t="s">
        <v>108</v>
      </c>
      <c r="E1675" s="180">
        <v>44.802865443999998</v>
      </c>
    </row>
    <row r="1676" spans="1:5" hidden="1">
      <c r="A1676" s="180" t="s">
        <v>850</v>
      </c>
      <c r="B1676" s="180" t="s">
        <v>909</v>
      </c>
      <c r="C1676" s="180">
        <v>2023</v>
      </c>
      <c r="D1676" s="180" t="s">
        <v>109</v>
      </c>
      <c r="E1676" s="180">
        <v>42.167283998999999</v>
      </c>
    </row>
    <row r="1677" spans="1:5" hidden="1">
      <c r="A1677" s="180" t="s">
        <v>850</v>
      </c>
      <c r="B1677" s="180" t="s">
        <v>909</v>
      </c>
      <c r="C1677" s="180">
        <v>2023</v>
      </c>
      <c r="D1677" s="180" t="s">
        <v>110</v>
      </c>
      <c r="E1677" s="180">
        <v>53.726049903000003</v>
      </c>
    </row>
    <row r="1678" spans="1:5" hidden="1">
      <c r="A1678" s="180" t="s">
        <v>850</v>
      </c>
      <c r="B1678" s="180" t="s">
        <v>909</v>
      </c>
      <c r="C1678" s="180">
        <v>2023</v>
      </c>
      <c r="D1678" s="180" t="s">
        <v>111</v>
      </c>
      <c r="E1678" s="180">
        <v>41.154235776</v>
      </c>
    </row>
    <row r="1679" spans="1:5" hidden="1">
      <c r="A1679" s="180" t="s">
        <v>850</v>
      </c>
      <c r="B1679" s="180" t="s">
        <v>853</v>
      </c>
      <c r="C1679" s="180">
        <v>2023</v>
      </c>
      <c r="D1679" s="180" t="s">
        <v>107</v>
      </c>
      <c r="E1679" s="180">
        <v>24.288688410999999</v>
      </c>
    </row>
    <row r="1680" spans="1:5" hidden="1">
      <c r="A1680" s="180" t="s">
        <v>850</v>
      </c>
      <c r="B1680" s="180" t="s">
        <v>851</v>
      </c>
      <c r="C1680" s="180">
        <v>2023</v>
      </c>
      <c r="D1680" s="180" t="s">
        <v>106</v>
      </c>
      <c r="E1680" s="180">
        <v>18.40867253</v>
      </c>
    </row>
    <row r="1681" spans="1:5" hidden="1">
      <c r="A1681" s="180" t="s">
        <v>850</v>
      </c>
      <c r="B1681" s="180" t="s">
        <v>851</v>
      </c>
      <c r="C1681" s="180">
        <v>2023</v>
      </c>
      <c r="D1681" s="180" t="s">
        <v>109</v>
      </c>
      <c r="E1681" s="180">
        <v>26.925148531000001</v>
      </c>
    </row>
  </sheetData>
  <autoFilter ref="A1:E1681" xr:uid="{395E9FD5-C95B-409B-8891-26F20F429CB3}">
    <filterColumn colId="0">
      <filters>
        <filter val="房山区"/>
      </filters>
    </filterColumn>
    <filterColumn colId="1">
      <filters>
        <filter val="水碾屯西里"/>
      </filters>
    </filterColumn>
  </autoFilter>
  <phoneticPr fontId="30"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278B6-E3C5-4308-9D32-04AD36A7378C}">
  <dimension ref="A1:AE66"/>
  <sheetViews>
    <sheetView zoomScale="90" zoomScaleNormal="90" workbookViewId="0">
      <selection activeCell="S15" sqref="S15"/>
    </sheetView>
  </sheetViews>
  <sheetFormatPr defaultColWidth="8.7265625" defaultRowHeight="12"/>
  <cols>
    <col min="1" max="1" width="8.7265625" style="54"/>
    <col min="2" max="2" width="17.90625" style="54" bestFit="1" customWidth="1"/>
    <col min="3" max="4" width="9.26953125" style="54" bestFit="1" customWidth="1"/>
    <col min="5" max="5" width="6.453125" style="54" customWidth="1"/>
    <col min="6" max="8" width="9.26953125" style="54" bestFit="1" customWidth="1"/>
    <col min="9" max="9" width="25" style="54" customWidth="1"/>
    <col min="10" max="10" width="11.453125" style="54" bestFit="1" customWidth="1"/>
    <col min="11" max="11" width="9.90625" style="54" customWidth="1"/>
    <col min="12" max="13" width="10.26953125" style="54" bestFit="1" customWidth="1"/>
    <col min="14" max="16" width="8.7265625" style="54"/>
    <col min="17" max="17" width="22.453125" style="54" customWidth="1"/>
    <col min="18" max="16384" width="8.7265625" style="54"/>
  </cols>
  <sheetData>
    <row r="1" spans="1:31" ht="14.5">
      <c r="A1" s="179" t="s">
        <v>720</v>
      </c>
      <c r="B1" s="179" t="s">
        <v>96</v>
      </c>
      <c r="C1" s="179" t="s">
        <v>97</v>
      </c>
      <c r="D1" s="179" t="s">
        <v>98</v>
      </c>
      <c r="E1" s="179" t="s">
        <v>99</v>
      </c>
      <c r="K1" s="54" t="str">
        <f>B2</f>
        <v>京投万科新里程家园南区</v>
      </c>
      <c r="P1" s="29"/>
      <c r="Q1" s="29"/>
      <c r="R1" s="29"/>
      <c r="S1" s="29"/>
      <c r="T1" s="29"/>
      <c r="U1" s="29"/>
      <c r="V1" s="29"/>
      <c r="W1" s="29"/>
      <c r="X1" s="29"/>
      <c r="Y1" s="29"/>
      <c r="Z1" s="29"/>
      <c r="AA1" s="29"/>
      <c r="AB1" s="29"/>
      <c r="AC1" s="29"/>
      <c r="AD1" s="29"/>
      <c r="AE1" s="29"/>
    </row>
    <row r="2" spans="1:31" ht="14.5">
      <c r="A2" s="179" t="s">
        <v>764</v>
      </c>
      <c r="B2" s="179" t="s">
        <v>910</v>
      </c>
      <c r="C2" s="179">
        <v>2022</v>
      </c>
      <c r="D2" s="179" t="s">
        <v>100</v>
      </c>
      <c r="E2" s="183">
        <v>46.375641563999999</v>
      </c>
      <c r="I2" s="221" t="s">
        <v>929</v>
      </c>
      <c r="J2" s="221"/>
      <c r="K2" s="170" t="s">
        <v>923</v>
      </c>
      <c r="L2" s="170"/>
      <c r="M2" s="170" t="s">
        <v>924</v>
      </c>
      <c r="N2" s="170"/>
      <c r="O2" s="170" t="s">
        <v>925</v>
      </c>
      <c r="P2" s="190"/>
      <c r="Q2" s="29"/>
      <c r="R2" s="29"/>
      <c r="S2" s="29"/>
      <c r="T2" s="29"/>
      <c r="U2" s="29"/>
      <c r="V2" s="29"/>
      <c r="W2" s="29"/>
      <c r="X2" s="29"/>
      <c r="Y2" s="29"/>
      <c r="Z2" s="29"/>
      <c r="AA2" s="29"/>
      <c r="AB2" s="29"/>
      <c r="AC2" s="29"/>
      <c r="AD2" s="29"/>
      <c r="AE2" s="29"/>
    </row>
    <row r="3" spans="1:31" ht="14.5">
      <c r="A3" s="179" t="s">
        <v>764</v>
      </c>
      <c r="B3" s="179" t="s">
        <v>765</v>
      </c>
      <c r="C3" s="179">
        <v>2022</v>
      </c>
      <c r="D3" s="179" t="s">
        <v>101</v>
      </c>
      <c r="E3" s="183">
        <v>50.928021377999997</v>
      </c>
      <c r="I3" s="228" t="s">
        <v>922</v>
      </c>
      <c r="J3" s="192">
        <v>44866</v>
      </c>
      <c r="K3" s="193">
        <f>E3</f>
        <v>50.928021377999997</v>
      </c>
      <c r="L3" s="221">
        <f>ROUND((K3+K4)/2,2)</f>
        <v>48.65</v>
      </c>
      <c r="M3" s="170">
        <v>47.2</v>
      </c>
      <c r="N3" s="221">
        <f>ROUND((M3+M4)/2,2)</f>
        <v>47.17</v>
      </c>
      <c r="O3" s="170">
        <v>54.58</v>
      </c>
      <c r="P3" s="221">
        <f>ROUND((O3+O4)/2,2)</f>
        <v>54.28</v>
      </c>
      <c r="Q3" s="29"/>
      <c r="R3" s="29"/>
      <c r="S3" s="29"/>
      <c r="T3" s="29"/>
      <c r="U3" s="29"/>
      <c r="V3" s="29"/>
      <c r="W3" s="29"/>
      <c r="X3" s="29"/>
      <c r="Y3" s="29"/>
      <c r="Z3" s="29"/>
      <c r="AA3" s="29"/>
      <c r="AB3" s="29"/>
      <c r="AC3" s="29"/>
      <c r="AD3" s="29"/>
      <c r="AE3" s="29"/>
    </row>
    <row r="4" spans="1:31" ht="14.5">
      <c r="A4" s="179" t="s">
        <v>764</v>
      </c>
      <c r="B4" s="179" t="s">
        <v>765</v>
      </c>
      <c r="C4" s="179">
        <v>2023</v>
      </c>
      <c r="D4" s="179" t="s">
        <v>102</v>
      </c>
      <c r="E4" s="183">
        <v>47.343074035000001</v>
      </c>
      <c r="I4" s="228"/>
      <c r="J4" s="192">
        <v>44896</v>
      </c>
      <c r="K4" s="193">
        <f>E2</f>
        <v>46.375641563999999</v>
      </c>
      <c r="L4" s="221"/>
      <c r="M4" s="170">
        <v>47.13</v>
      </c>
      <c r="N4" s="221"/>
      <c r="O4" s="170">
        <v>53.98</v>
      </c>
      <c r="P4" s="221"/>
      <c r="Q4" s="29"/>
      <c r="R4" s="29" t="s">
        <v>915</v>
      </c>
      <c r="S4" s="29" t="s">
        <v>117</v>
      </c>
      <c r="T4" s="29" t="s">
        <v>118</v>
      </c>
      <c r="U4" s="29" t="s">
        <v>920</v>
      </c>
      <c r="V4" s="29" t="s">
        <v>919</v>
      </c>
      <c r="W4" s="29"/>
      <c r="X4" s="29"/>
      <c r="Y4" s="29"/>
      <c r="Z4" s="29"/>
      <c r="AA4" s="29"/>
      <c r="AB4" s="29"/>
      <c r="AC4" s="29"/>
      <c r="AD4" s="29"/>
      <c r="AE4" s="29"/>
    </row>
    <row r="5" spans="1:31" ht="14.5">
      <c r="A5" s="179" t="s">
        <v>764</v>
      </c>
      <c r="B5" s="179" t="s">
        <v>765</v>
      </c>
      <c r="C5" s="179">
        <v>2023</v>
      </c>
      <c r="D5" s="179" t="s">
        <v>103</v>
      </c>
      <c r="E5" s="183">
        <v>45.931028439000002</v>
      </c>
      <c r="I5" s="228" t="s">
        <v>916</v>
      </c>
      <c r="J5" s="192">
        <v>44927</v>
      </c>
      <c r="K5" s="193">
        <f>E12</f>
        <v>47.866327230000003</v>
      </c>
      <c r="L5" s="221">
        <f>ROUND((K5+K6+K7)/3,2)</f>
        <v>48.08</v>
      </c>
      <c r="M5" s="170">
        <v>48.58</v>
      </c>
      <c r="N5" s="221">
        <f>ROUND((M5+M6+M7)/3,2)</f>
        <v>48.45</v>
      </c>
      <c r="O5" s="170">
        <v>53.71</v>
      </c>
      <c r="P5" s="221">
        <f>ROUND((O5+O6+O7)/3,2)</f>
        <v>53.85</v>
      </c>
      <c r="Q5" s="29" t="s">
        <v>959</v>
      </c>
      <c r="R5" s="29">
        <f>N3</f>
        <v>47.17</v>
      </c>
      <c r="S5" s="29">
        <f>N5</f>
        <v>48.45</v>
      </c>
      <c r="T5" s="29">
        <f>N8</f>
        <v>48.36</v>
      </c>
      <c r="U5" s="29">
        <f>N11</f>
        <v>49.17</v>
      </c>
      <c r="V5" s="195">
        <f>N14</f>
        <v>50.39</v>
      </c>
      <c r="W5" s="29"/>
      <c r="X5" s="29"/>
      <c r="Y5" s="29"/>
      <c r="Z5" s="29"/>
      <c r="AA5" s="29"/>
      <c r="AB5" s="29"/>
      <c r="AC5" s="29"/>
      <c r="AD5" s="29"/>
      <c r="AE5" s="29"/>
    </row>
    <row r="6" spans="1:31" ht="14.5">
      <c r="A6" s="179" t="s">
        <v>764</v>
      </c>
      <c r="B6" s="179" t="s">
        <v>765</v>
      </c>
      <c r="C6" s="179">
        <v>2023</v>
      </c>
      <c r="D6" s="179" t="s">
        <v>104</v>
      </c>
      <c r="E6" s="183">
        <v>48.496604998000002</v>
      </c>
      <c r="I6" s="228"/>
      <c r="J6" s="192">
        <v>44958</v>
      </c>
      <c r="K6" s="193">
        <f>E11</f>
        <v>47.450892404000001</v>
      </c>
      <c r="L6" s="221"/>
      <c r="M6" s="170">
        <v>49.16</v>
      </c>
      <c r="N6" s="221"/>
      <c r="O6" s="170">
        <v>53.92</v>
      </c>
      <c r="P6" s="221"/>
      <c r="Q6" s="29" t="s">
        <v>115</v>
      </c>
      <c r="R6" s="29">
        <f>L3</f>
        <v>48.65</v>
      </c>
      <c r="S6" s="29">
        <f>L5</f>
        <v>48.08</v>
      </c>
      <c r="T6" s="29">
        <f>L8</f>
        <v>50.65</v>
      </c>
      <c r="U6" s="29">
        <f>L11</f>
        <v>48.8</v>
      </c>
      <c r="V6" s="195">
        <f>L14</f>
        <v>47.343074035000001</v>
      </c>
      <c r="W6" s="29"/>
      <c r="X6" s="29"/>
      <c r="Y6" s="29"/>
      <c r="Z6" s="29"/>
      <c r="AA6" s="29"/>
      <c r="AB6" s="29"/>
      <c r="AC6" s="29"/>
      <c r="AD6" s="29"/>
      <c r="AE6" s="29"/>
    </row>
    <row r="7" spans="1:31" ht="14.5">
      <c r="A7" s="179" t="s">
        <v>764</v>
      </c>
      <c r="B7" s="179" t="s">
        <v>765</v>
      </c>
      <c r="C7" s="179">
        <v>2023</v>
      </c>
      <c r="D7" s="179" t="s">
        <v>105</v>
      </c>
      <c r="E7" s="183">
        <v>51.971528640999999</v>
      </c>
      <c r="I7" s="228"/>
      <c r="J7" s="192">
        <v>44986</v>
      </c>
      <c r="K7" s="193">
        <f>E10</f>
        <v>48.924759006000002</v>
      </c>
      <c r="L7" s="221"/>
      <c r="M7" s="170">
        <v>47.6</v>
      </c>
      <c r="N7" s="221"/>
      <c r="O7" s="170">
        <v>53.93</v>
      </c>
      <c r="P7" s="221"/>
      <c r="Q7" s="29" t="s">
        <v>116</v>
      </c>
      <c r="R7" s="29">
        <f>P3</f>
        <v>54.28</v>
      </c>
      <c r="S7" s="29">
        <f>P5</f>
        <v>53.85</v>
      </c>
      <c r="T7" s="29">
        <f>P8</f>
        <v>53.67</v>
      </c>
      <c r="U7" s="29">
        <f>P11</f>
        <v>49.42</v>
      </c>
      <c r="V7" s="195">
        <f>P14</f>
        <v>48.72</v>
      </c>
      <c r="W7" s="29"/>
      <c r="X7" s="29"/>
      <c r="Y7" s="29"/>
      <c r="Z7" s="29"/>
      <c r="AA7" s="29"/>
      <c r="AB7" s="29"/>
      <c r="AC7" s="29"/>
      <c r="AD7" s="29"/>
      <c r="AE7" s="29"/>
    </row>
    <row r="8" spans="1:31" ht="14.5">
      <c r="A8" s="179" t="s">
        <v>764</v>
      </c>
      <c r="B8" s="179" t="s">
        <v>765</v>
      </c>
      <c r="C8" s="179">
        <v>2023</v>
      </c>
      <c r="D8" s="179" t="s">
        <v>107</v>
      </c>
      <c r="E8" s="183">
        <v>46.347383278999999</v>
      </c>
      <c r="I8" s="228" t="s">
        <v>917</v>
      </c>
      <c r="J8" s="192">
        <v>45017</v>
      </c>
      <c r="K8" s="193">
        <f>E9</f>
        <v>54.957131408000002</v>
      </c>
      <c r="L8" s="221">
        <f>ROUND((K8+K9+K10)/2,2)</f>
        <v>50.65</v>
      </c>
      <c r="M8" s="170">
        <v>48.27</v>
      </c>
      <c r="N8" s="221">
        <f>ROUND((M8+M9+M10)/3,2)</f>
        <v>48.36</v>
      </c>
      <c r="O8" s="170">
        <v>54.03</v>
      </c>
      <c r="P8" s="221">
        <f>ROUND((O8+O9+O10)/3,2)</f>
        <v>53.67</v>
      </c>
      <c r="Q8" s="29"/>
      <c r="R8" s="29"/>
      <c r="S8" s="29"/>
      <c r="T8" s="29"/>
      <c r="U8" s="29"/>
      <c r="V8" s="29"/>
      <c r="W8" s="29"/>
      <c r="X8" s="29"/>
      <c r="Y8" s="29"/>
      <c r="Z8" s="29"/>
      <c r="AA8" s="29"/>
      <c r="AB8" s="29"/>
      <c r="AC8" s="29"/>
      <c r="AD8" s="29"/>
      <c r="AE8" s="29"/>
    </row>
    <row r="9" spans="1:31" ht="14.5">
      <c r="A9" s="179" t="s">
        <v>764</v>
      </c>
      <c r="B9" s="179" t="s">
        <v>765</v>
      </c>
      <c r="C9" s="179">
        <v>2023</v>
      </c>
      <c r="D9" s="179" t="s">
        <v>108</v>
      </c>
      <c r="E9" s="183">
        <v>54.957131408000002</v>
      </c>
      <c r="I9" s="228"/>
      <c r="J9" s="192">
        <v>45047</v>
      </c>
      <c r="K9" s="193">
        <f>E8</f>
        <v>46.347383278999999</v>
      </c>
      <c r="L9" s="221"/>
      <c r="M9" s="170">
        <v>48.38</v>
      </c>
      <c r="N9" s="221"/>
      <c r="O9" s="170">
        <v>53.05</v>
      </c>
      <c r="P9" s="221"/>
      <c r="Q9" s="29"/>
      <c r="R9" s="29"/>
      <c r="S9" s="29"/>
      <c r="T9" s="29"/>
      <c r="U9" s="29"/>
      <c r="V9" s="29"/>
      <c r="W9" s="29"/>
      <c r="X9" s="29"/>
      <c r="Y9" s="29"/>
      <c r="Z9" s="29"/>
      <c r="AA9" s="29"/>
      <c r="AB9" s="29"/>
      <c r="AC9" s="29"/>
      <c r="AD9" s="29"/>
      <c r="AE9" s="29"/>
    </row>
    <row r="10" spans="1:31" ht="14.5">
      <c r="A10" s="179" t="s">
        <v>764</v>
      </c>
      <c r="B10" s="179" t="s">
        <v>765</v>
      </c>
      <c r="C10" s="179">
        <v>2023</v>
      </c>
      <c r="D10" s="179" t="s">
        <v>109</v>
      </c>
      <c r="E10" s="183">
        <v>48.924759006000002</v>
      </c>
      <c r="I10" s="228"/>
      <c r="J10" s="192">
        <v>45078</v>
      </c>
      <c r="K10" s="170"/>
      <c r="L10" s="221"/>
      <c r="M10" s="170">
        <v>48.43</v>
      </c>
      <c r="N10" s="221"/>
      <c r="O10" s="170">
        <v>53.93</v>
      </c>
      <c r="P10" s="221"/>
      <c r="Q10" s="29"/>
      <c r="R10" s="29"/>
      <c r="S10" s="29"/>
      <c r="T10" s="29"/>
      <c r="U10" s="29"/>
      <c r="V10" s="29"/>
      <c r="W10" s="29"/>
      <c r="X10" s="29"/>
      <c r="Y10" s="29"/>
      <c r="Z10" s="29"/>
      <c r="AA10" s="29"/>
      <c r="AB10" s="29"/>
      <c r="AC10" s="29"/>
      <c r="AD10" s="29"/>
      <c r="AE10" s="29"/>
    </row>
    <row r="11" spans="1:31" ht="14.5">
      <c r="A11" s="179" t="s">
        <v>764</v>
      </c>
      <c r="B11" s="179" t="s">
        <v>765</v>
      </c>
      <c r="C11" s="179">
        <v>2023</v>
      </c>
      <c r="D11" s="179" t="s">
        <v>110</v>
      </c>
      <c r="E11" s="183">
        <v>47.450892404000001</v>
      </c>
      <c r="I11" s="229" t="s">
        <v>918</v>
      </c>
      <c r="J11" s="192">
        <v>45108</v>
      </c>
      <c r="K11" s="193">
        <f>E7</f>
        <v>51.971528640999999</v>
      </c>
      <c r="L11" s="221">
        <f>ROUND((K11+K12+K13)/3,2)</f>
        <v>48.8</v>
      </c>
      <c r="M11" s="170">
        <v>48</v>
      </c>
      <c r="N11" s="221">
        <f>ROUND((M11+M12+M13)/3,2)</f>
        <v>49.17</v>
      </c>
      <c r="O11" s="170">
        <v>48.28</v>
      </c>
      <c r="P11" s="221">
        <f>ROUND((O11+O12+O13)/3,2)</f>
        <v>49.42</v>
      </c>
      <c r="Q11" s="54" t="s">
        <v>930</v>
      </c>
      <c r="R11" s="29">
        <f>30/12</f>
        <v>2.5</v>
      </c>
      <c r="S11" s="29"/>
      <c r="T11" s="29"/>
      <c r="U11" s="29"/>
      <c r="V11" s="29"/>
      <c r="W11" s="29"/>
      <c r="X11" s="29"/>
      <c r="Y11" s="29"/>
      <c r="Z11" s="29"/>
      <c r="AA11" s="29"/>
      <c r="AB11" s="29"/>
      <c r="AC11" s="29"/>
      <c r="AD11" s="29"/>
      <c r="AE11" s="29"/>
    </row>
    <row r="12" spans="1:31" ht="14.5">
      <c r="A12" s="179" t="s">
        <v>764</v>
      </c>
      <c r="B12" s="179" t="s">
        <v>765</v>
      </c>
      <c r="C12" s="179">
        <v>2023</v>
      </c>
      <c r="D12" s="179" t="s">
        <v>111</v>
      </c>
      <c r="E12" s="183">
        <v>47.866327230000003</v>
      </c>
      <c r="I12" s="229"/>
      <c r="J12" s="192">
        <v>45139</v>
      </c>
      <c r="K12" s="193">
        <f>E6</f>
        <v>48.496604998000002</v>
      </c>
      <c r="L12" s="221"/>
      <c r="M12" s="170">
        <v>49.56</v>
      </c>
      <c r="N12" s="221"/>
      <c r="O12" s="170">
        <v>52.75</v>
      </c>
      <c r="P12" s="221"/>
      <c r="Q12" s="29" t="s">
        <v>931</v>
      </c>
      <c r="R12" s="29">
        <v>2.5</v>
      </c>
      <c r="S12" s="29"/>
      <c r="T12" s="29"/>
      <c r="U12" s="29"/>
      <c r="V12" s="29"/>
      <c r="W12" s="29"/>
      <c r="X12" s="29"/>
      <c r="Y12" s="29"/>
      <c r="Z12" s="29"/>
      <c r="AA12" s="29"/>
      <c r="AB12" s="29"/>
      <c r="AC12" s="29"/>
      <c r="AD12" s="29"/>
      <c r="AE12" s="29"/>
    </row>
    <row r="13" spans="1:31" ht="14.5">
      <c r="I13" s="229"/>
      <c r="J13" s="192">
        <v>45170</v>
      </c>
      <c r="K13" s="193">
        <f>E5</f>
        <v>45.931028439000002</v>
      </c>
      <c r="L13" s="221"/>
      <c r="M13" s="170">
        <v>49.96</v>
      </c>
      <c r="N13" s="221"/>
      <c r="O13" s="170">
        <v>47.24</v>
      </c>
      <c r="P13" s="221"/>
      <c r="Q13" s="29" t="s">
        <v>932</v>
      </c>
      <c r="R13" s="30">
        <f>J15-R11-R12</f>
        <v>44.8</v>
      </c>
      <c r="S13" s="29"/>
      <c r="T13" s="29"/>
      <c r="U13" s="29"/>
      <c r="V13" s="29"/>
      <c r="W13" s="29"/>
      <c r="X13" s="29"/>
      <c r="Y13" s="29"/>
      <c r="Z13" s="29"/>
      <c r="AA13" s="29"/>
      <c r="AB13" s="29"/>
      <c r="AC13" s="29"/>
      <c r="AD13" s="29"/>
      <c r="AE13" s="29"/>
    </row>
    <row r="14" spans="1:31" ht="14.5">
      <c r="I14" s="191" t="s">
        <v>921</v>
      </c>
      <c r="J14" s="192">
        <v>45200</v>
      </c>
      <c r="K14" s="193">
        <f>E4</f>
        <v>47.343074035000001</v>
      </c>
      <c r="L14" s="194">
        <f>K14</f>
        <v>47.343074035000001</v>
      </c>
      <c r="M14" s="170">
        <v>50.39</v>
      </c>
      <c r="N14" s="194">
        <f>M14</f>
        <v>50.39</v>
      </c>
      <c r="O14" s="170">
        <v>48.72</v>
      </c>
      <c r="P14" s="194">
        <f>O14</f>
        <v>48.72</v>
      </c>
      <c r="Q14" s="29" t="s">
        <v>934</v>
      </c>
      <c r="R14" s="29">
        <f>ROUND(R13/1.05*2.5%,2)</f>
        <v>1.07</v>
      </c>
      <c r="S14" s="29"/>
      <c r="T14" s="29"/>
      <c r="U14" s="29"/>
      <c r="V14" s="29"/>
      <c r="W14" s="29"/>
      <c r="X14" s="29"/>
      <c r="Y14" s="29"/>
      <c r="Z14" s="29"/>
      <c r="AA14" s="29"/>
      <c r="AB14" s="29"/>
      <c r="AC14" s="29"/>
      <c r="AD14" s="29"/>
      <c r="AE14" s="29"/>
    </row>
    <row r="15" spans="1:31" ht="14.5">
      <c r="I15" s="170"/>
      <c r="J15" s="175">
        <f>ROUND((L15+N15+P15)/3,2)</f>
        <v>49.8</v>
      </c>
      <c r="K15" s="170"/>
      <c r="L15" s="170">
        <f>ROUND((L3+L5+L8+L11+L14)/5,2)</f>
        <v>48.7</v>
      </c>
      <c r="M15" s="170"/>
      <c r="N15" s="170">
        <f>ROUND((N3+N5+N8+N11+N14)/5,2)</f>
        <v>48.71</v>
      </c>
      <c r="O15" s="170"/>
      <c r="P15" s="170">
        <f>ROUND((P3+P5+P8+P11+P14)/5,2)</f>
        <v>51.99</v>
      </c>
      <c r="Q15" s="29" t="s">
        <v>935</v>
      </c>
      <c r="R15" s="29">
        <f>R13-R14</f>
        <v>43.73</v>
      </c>
      <c r="S15" s="29"/>
      <c r="T15" s="29"/>
      <c r="U15" s="29"/>
      <c r="V15" s="29"/>
      <c r="W15" s="29"/>
      <c r="X15" s="29"/>
      <c r="Y15" s="29"/>
      <c r="Z15" s="29"/>
      <c r="AA15" s="29"/>
      <c r="AB15" s="29"/>
      <c r="AC15" s="29"/>
      <c r="AD15" s="29"/>
      <c r="AE15" s="29"/>
    </row>
    <row r="16" spans="1:31" ht="14.5">
      <c r="A16" s="180" t="s">
        <v>720</v>
      </c>
      <c r="B16" s="180" t="s">
        <v>96</v>
      </c>
      <c r="C16" s="180" t="s">
        <v>97</v>
      </c>
      <c r="D16" s="180" t="s">
        <v>98</v>
      </c>
      <c r="E16" s="180" t="s">
        <v>99</v>
      </c>
      <c r="K16" s="54" t="str">
        <f>B17</f>
        <v>世茂维拉</v>
      </c>
      <c r="P16" s="29"/>
      <c r="Q16" s="29"/>
      <c r="R16" s="29"/>
      <c r="S16" s="29"/>
      <c r="T16" s="29"/>
      <c r="U16" s="29"/>
      <c r="V16" s="29"/>
      <c r="W16" s="29"/>
      <c r="X16" s="29"/>
      <c r="Y16" s="29"/>
      <c r="Z16" s="29"/>
      <c r="AA16" s="29"/>
      <c r="AB16" s="29"/>
      <c r="AC16" s="29"/>
      <c r="AD16" s="29"/>
      <c r="AE16" s="29"/>
    </row>
    <row r="17" spans="1:31" ht="14.5">
      <c r="A17" s="180" t="s">
        <v>764</v>
      </c>
      <c r="B17" s="180" t="s">
        <v>769</v>
      </c>
      <c r="C17" s="180">
        <v>2022</v>
      </c>
      <c r="D17" s="180" t="s">
        <v>100</v>
      </c>
      <c r="E17" s="182">
        <v>48.665090561</v>
      </c>
      <c r="I17" s="221" t="s">
        <v>929</v>
      </c>
      <c r="J17" s="221"/>
      <c r="K17" s="170" t="s">
        <v>923</v>
      </c>
      <c r="L17" s="170"/>
      <c r="M17" s="170" t="s">
        <v>924</v>
      </c>
      <c r="N17" s="170"/>
      <c r="O17" s="170" t="s">
        <v>925</v>
      </c>
      <c r="P17" s="190"/>
      <c r="Q17" s="29"/>
      <c r="R17" s="29"/>
      <c r="S17" s="29"/>
      <c r="T17" s="29"/>
      <c r="U17" s="29"/>
      <c r="V17" s="29"/>
      <c r="W17" s="29"/>
      <c r="X17" s="29"/>
      <c r="Y17" s="29"/>
      <c r="Z17" s="29"/>
      <c r="AA17" s="29"/>
      <c r="AB17" s="29"/>
      <c r="AC17" s="29"/>
      <c r="AD17" s="29"/>
      <c r="AE17" s="29"/>
    </row>
    <row r="18" spans="1:31" ht="14.5">
      <c r="A18" s="180" t="s">
        <v>764</v>
      </c>
      <c r="B18" s="180" t="s">
        <v>769</v>
      </c>
      <c r="C18" s="180">
        <v>2022</v>
      </c>
      <c r="D18" s="180" t="s">
        <v>101</v>
      </c>
      <c r="E18" s="182">
        <v>52.188319536999998</v>
      </c>
      <c r="I18" s="228" t="s">
        <v>922</v>
      </c>
      <c r="J18" s="192">
        <v>44866</v>
      </c>
      <c r="K18" s="193">
        <f>E18</f>
        <v>52.188319536999998</v>
      </c>
      <c r="L18" s="221">
        <f>ROUND((K18+K19)/2,2)</f>
        <v>50.43</v>
      </c>
      <c r="M18" s="170">
        <v>50.38</v>
      </c>
      <c r="N18" s="221">
        <f>ROUND((M18+M19)/2,2)</f>
        <v>51.38</v>
      </c>
      <c r="O18" s="170">
        <v>53.98</v>
      </c>
      <c r="P18" s="221">
        <f>ROUND((O18+O19)/2,2)</f>
        <v>53.69</v>
      </c>
      <c r="Q18" s="29"/>
      <c r="R18" s="29"/>
      <c r="S18" s="29"/>
      <c r="T18" s="29"/>
      <c r="U18" s="29"/>
      <c r="V18" s="29"/>
      <c r="W18" s="29"/>
      <c r="X18" s="29"/>
      <c r="Y18" s="29"/>
      <c r="Z18" s="29"/>
      <c r="AA18" s="29"/>
      <c r="AB18" s="29"/>
      <c r="AC18" s="29"/>
      <c r="AD18" s="29"/>
      <c r="AE18" s="29"/>
    </row>
    <row r="19" spans="1:31" ht="14.5">
      <c r="A19" s="180" t="s">
        <v>764</v>
      </c>
      <c r="B19" s="180" t="s">
        <v>769</v>
      </c>
      <c r="C19" s="180">
        <v>2023</v>
      </c>
      <c r="D19" s="180" t="s">
        <v>102</v>
      </c>
      <c r="E19" s="182">
        <v>46.565683352999997</v>
      </c>
      <c r="I19" s="228"/>
      <c r="J19" s="192">
        <v>44896</v>
      </c>
      <c r="K19" s="193">
        <f>E17</f>
        <v>48.665090561</v>
      </c>
      <c r="L19" s="221"/>
      <c r="M19" s="170">
        <v>52.38</v>
      </c>
      <c r="N19" s="221"/>
      <c r="O19" s="170">
        <v>53.39</v>
      </c>
      <c r="P19" s="221"/>
      <c r="Q19" s="29"/>
      <c r="R19" s="29"/>
      <c r="S19" s="29"/>
      <c r="T19" s="29"/>
      <c r="U19" s="29"/>
      <c r="V19" s="29"/>
      <c r="W19" s="29"/>
      <c r="X19" s="29"/>
      <c r="Y19" s="29"/>
      <c r="Z19" s="29"/>
      <c r="AA19" s="29"/>
      <c r="AB19" s="29"/>
      <c r="AC19" s="29"/>
      <c r="AD19" s="29"/>
      <c r="AE19" s="29"/>
    </row>
    <row r="20" spans="1:31" ht="14.5">
      <c r="A20" s="180" t="s">
        <v>764</v>
      </c>
      <c r="B20" s="180" t="s">
        <v>769</v>
      </c>
      <c r="C20" s="180">
        <v>2023</v>
      </c>
      <c r="D20" s="180" t="s">
        <v>103</v>
      </c>
      <c r="E20" s="182">
        <v>48.625511371000002</v>
      </c>
      <c r="I20" s="228" t="s">
        <v>916</v>
      </c>
      <c r="J20" s="192">
        <v>44927</v>
      </c>
      <c r="K20" s="193">
        <f>E28</f>
        <v>48.409699365000002</v>
      </c>
      <c r="L20" s="221">
        <f>ROUND((K20+K21+K22)/3,2)</f>
        <v>48.24</v>
      </c>
      <c r="M20" s="170">
        <v>51.47</v>
      </c>
      <c r="N20" s="221">
        <f>ROUND((M20+M21+M22)/3,2)</f>
        <v>49.65</v>
      </c>
      <c r="O20" s="170">
        <v>55.1</v>
      </c>
      <c r="P20" s="221">
        <f>ROUND((O20+O21+O22)/3,2)</f>
        <v>49.39</v>
      </c>
      <c r="Q20" s="29"/>
      <c r="R20" s="29" t="s">
        <v>915</v>
      </c>
      <c r="S20" s="29" t="s">
        <v>117</v>
      </c>
      <c r="T20" s="29" t="s">
        <v>118</v>
      </c>
      <c r="U20" s="29" t="s">
        <v>920</v>
      </c>
      <c r="V20" s="29" t="s">
        <v>919</v>
      </c>
      <c r="W20" s="29"/>
      <c r="X20" s="29"/>
      <c r="Y20" s="29"/>
      <c r="Z20" s="29"/>
      <c r="AA20" s="29"/>
      <c r="AB20" s="29"/>
      <c r="AC20" s="29"/>
      <c r="AD20" s="29"/>
      <c r="AE20" s="29"/>
    </row>
    <row r="21" spans="1:31" ht="14.5">
      <c r="A21" s="180" t="s">
        <v>764</v>
      </c>
      <c r="B21" s="180" t="s">
        <v>769</v>
      </c>
      <c r="C21" s="180">
        <v>2023</v>
      </c>
      <c r="D21" s="180" t="s">
        <v>104</v>
      </c>
      <c r="E21" s="182">
        <v>49.149063738000002</v>
      </c>
      <c r="I21" s="228"/>
      <c r="J21" s="192">
        <v>44958</v>
      </c>
      <c r="K21" s="193">
        <f>E27</f>
        <v>47.161451497000002</v>
      </c>
      <c r="L21" s="221"/>
      <c r="M21" s="170">
        <v>48.21</v>
      </c>
      <c r="N21" s="221"/>
      <c r="O21" s="170">
        <v>51.81</v>
      </c>
      <c r="P21" s="221"/>
      <c r="Q21" s="29" t="s">
        <v>959</v>
      </c>
      <c r="R21" s="29">
        <f>N18</f>
        <v>51.38</v>
      </c>
      <c r="S21" s="29">
        <f>N20</f>
        <v>49.65</v>
      </c>
      <c r="T21" s="29">
        <f>N23</f>
        <v>50.2</v>
      </c>
      <c r="U21" s="29">
        <f>N26</f>
        <v>49.82</v>
      </c>
      <c r="V21" s="195">
        <f>N29</f>
        <v>50.13</v>
      </c>
      <c r="W21" s="29"/>
      <c r="X21" s="29"/>
      <c r="Y21" s="29"/>
      <c r="Z21" s="29"/>
      <c r="AA21" s="29"/>
      <c r="AB21" s="29"/>
      <c r="AC21" s="29"/>
      <c r="AD21" s="29"/>
      <c r="AE21" s="29"/>
    </row>
    <row r="22" spans="1:31" ht="14.5">
      <c r="A22" s="180" t="s">
        <v>764</v>
      </c>
      <c r="B22" s="180" t="s">
        <v>769</v>
      </c>
      <c r="C22" s="180">
        <v>2023</v>
      </c>
      <c r="D22" s="180" t="s">
        <v>105</v>
      </c>
      <c r="E22" s="182">
        <v>49.724456832000001</v>
      </c>
      <c r="I22" s="228"/>
      <c r="J22" s="192">
        <v>44986</v>
      </c>
      <c r="K22" s="193">
        <f>E26</f>
        <v>49.161123703000001</v>
      </c>
      <c r="L22" s="221"/>
      <c r="M22" s="170">
        <v>49.26</v>
      </c>
      <c r="N22" s="221"/>
      <c r="O22" s="170">
        <v>41.25</v>
      </c>
      <c r="P22" s="221"/>
      <c r="Q22" s="29" t="s">
        <v>115</v>
      </c>
      <c r="R22" s="29">
        <f>L18</f>
        <v>50.43</v>
      </c>
      <c r="S22" s="29">
        <f>L20</f>
        <v>48.24</v>
      </c>
      <c r="T22" s="29">
        <f>L23</f>
        <v>49.65</v>
      </c>
      <c r="U22" s="29">
        <f>L26</f>
        <v>49.17</v>
      </c>
      <c r="V22" s="195">
        <f>L29</f>
        <v>46.565683352999997</v>
      </c>
      <c r="W22" s="29"/>
      <c r="X22" s="29"/>
      <c r="Y22" s="29"/>
      <c r="Z22" s="29"/>
      <c r="AA22" s="29"/>
      <c r="AB22" s="29"/>
      <c r="AC22" s="29"/>
      <c r="AD22" s="29"/>
      <c r="AE22" s="29"/>
    </row>
    <row r="23" spans="1:31" ht="14.5">
      <c r="A23" s="180" t="s">
        <v>764</v>
      </c>
      <c r="B23" s="180" t="s">
        <v>769</v>
      </c>
      <c r="C23" s="180">
        <v>2023</v>
      </c>
      <c r="D23" s="180" t="s">
        <v>106</v>
      </c>
      <c r="E23" s="182">
        <v>52.944759406000003</v>
      </c>
      <c r="I23" s="228" t="s">
        <v>917</v>
      </c>
      <c r="J23" s="192">
        <v>45017</v>
      </c>
      <c r="K23" s="193">
        <f>E25</f>
        <v>49.005880799000003</v>
      </c>
      <c r="L23" s="221">
        <f>ROUND((K23+K24+K25)/3,2)</f>
        <v>49.65</v>
      </c>
      <c r="M23" s="170">
        <v>49.87</v>
      </c>
      <c r="N23" s="221">
        <f>ROUND((M23+M24+M25)/3,2)</f>
        <v>50.2</v>
      </c>
      <c r="O23" s="170">
        <v>41.3</v>
      </c>
      <c r="P23" s="221">
        <f>ROUND((O23+O24+O25)/3,2)</f>
        <v>48.92</v>
      </c>
      <c r="Q23" s="29" t="s">
        <v>116</v>
      </c>
      <c r="R23" s="29">
        <f>P18</f>
        <v>53.69</v>
      </c>
      <c r="S23" s="29">
        <f>P20</f>
        <v>49.39</v>
      </c>
      <c r="T23" s="29">
        <f>P23</f>
        <v>48.92</v>
      </c>
      <c r="U23" s="29">
        <f>P26</f>
        <v>45.83</v>
      </c>
      <c r="V23" s="195">
        <f>P29</f>
        <v>53.8</v>
      </c>
      <c r="W23" s="29"/>
      <c r="X23" s="29"/>
      <c r="Y23" s="29"/>
      <c r="Z23" s="29"/>
      <c r="AA23" s="29"/>
      <c r="AB23" s="29"/>
      <c r="AC23" s="29"/>
      <c r="AD23" s="29"/>
      <c r="AE23" s="29"/>
    </row>
    <row r="24" spans="1:31" ht="14.5">
      <c r="A24" s="180" t="s">
        <v>764</v>
      </c>
      <c r="B24" s="180" t="s">
        <v>769</v>
      </c>
      <c r="C24" s="180">
        <v>2023</v>
      </c>
      <c r="D24" s="180" t="s">
        <v>107</v>
      </c>
      <c r="E24" s="182">
        <v>46.989813595000001</v>
      </c>
      <c r="I24" s="228"/>
      <c r="J24" s="192">
        <v>45047</v>
      </c>
      <c r="K24" s="193">
        <f>E24</f>
        <v>46.989813595000001</v>
      </c>
      <c r="L24" s="221"/>
      <c r="M24" s="170">
        <v>50.09</v>
      </c>
      <c r="N24" s="221"/>
      <c r="O24" s="170">
        <v>53.33</v>
      </c>
      <c r="P24" s="221"/>
      <c r="Q24" s="29"/>
      <c r="R24" s="29"/>
      <c r="S24" s="29"/>
      <c r="T24" s="29"/>
      <c r="U24" s="29"/>
      <c r="V24" s="29"/>
      <c r="W24" s="29"/>
      <c r="X24" s="29"/>
      <c r="Y24" s="29"/>
      <c r="Z24" s="29"/>
      <c r="AA24" s="29"/>
      <c r="AB24" s="29"/>
      <c r="AC24" s="29"/>
      <c r="AD24" s="29"/>
      <c r="AE24" s="29"/>
    </row>
    <row r="25" spans="1:31" ht="14.5">
      <c r="A25" s="180" t="s">
        <v>764</v>
      </c>
      <c r="B25" s="180" t="s">
        <v>769</v>
      </c>
      <c r="C25" s="180">
        <v>2023</v>
      </c>
      <c r="D25" s="180" t="s">
        <v>108</v>
      </c>
      <c r="E25" s="182">
        <v>49.005880799000003</v>
      </c>
      <c r="I25" s="228"/>
      <c r="J25" s="192">
        <v>45078</v>
      </c>
      <c r="K25" s="193">
        <f>E23</f>
        <v>52.944759406000003</v>
      </c>
      <c r="L25" s="221"/>
      <c r="M25" s="170">
        <v>50.65</v>
      </c>
      <c r="N25" s="221"/>
      <c r="O25" s="170">
        <v>52.12</v>
      </c>
      <c r="P25" s="221"/>
      <c r="Q25" s="29"/>
      <c r="R25" s="29"/>
      <c r="S25" s="29"/>
      <c r="T25" s="29"/>
      <c r="U25" s="29"/>
      <c r="V25" s="29"/>
      <c r="W25" s="29"/>
      <c r="X25" s="29"/>
      <c r="Y25" s="29"/>
      <c r="Z25" s="29"/>
      <c r="AA25" s="29"/>
      <c r="AB25" s="29"/>
      <c r="AC25" s="29"/>
      <c r="AD25" s="29"/>
      <c r="AE25" s="29"/>
    </row>
    <row r="26" spans="1:31" ht="14.5">
      <c r="A26" s="180" t="s">
        <v>764</v>
      </c>
      <c r="B26" s="180" t="s">
        <v>769</v>
      </c>
      <c r="C26" s="180">
        <v>2023</v>
      </c>
      <c r="D26" s="180" t="s">
        <v>109</v>
      </c>
      <c r="E26" s="182">
        <v>49.161123703000001</v>
      </c>
      <c r="I26" s="229" t="s">
        <v>918</v>
      </c>
      <c r="J26" s="192">
        <v>45108</v>
      </c>
      <c r="K26" s="193">
        <f>E22</f>
        <v>49.724456832000001</v>
      </c>
      <c r="L26" s="221">
        <f>ROUND((K26+K27+K28)/3,2)</f>
        <v>49.17</v>
      </c>
      <c r="M26" s="170">
        <v>51.28</v>
      </c>
      <c r="N26" s="221">
        <f>ROUND((M26+M27+M28)/3,2)</f>
        <v>49.82</v>
      </c>
      <c r="O26" s="170">
        <v>43</v>
      </c>
      <c r="P26" s="221">
        <f>ROUND((O26+O27+O28)/3,2)</f>
        <v>45.83</v>
      </c>
      <c r="Q26" s="54" t="s">
        <v>930</v>
      </c>
      <c r="R26" s="29">
        <f>30/12</f>
        <v>2.5</v>
      </c>
      <c r="S26" s="29"/>
      <c r="T26" s="29"/>
      <c r="U26" s="29"/>
      <c r="V26" s="29"/>
      <c r="W26" s="29"/>
      <c r="X26" s="29"/>
      <c r="Y26" s="29"/>
      <c r="Z26" s="29"/>
      <c r="AA26" s="29"/>
      <c r="AB26" s="29"/>
      <c r="AC26" s="29"/>
      <c r="AD26" s="29"/>
      <c r="AE26" s="29"/>
    </row>
    <row r="27" spans="1:31" ht="14.5">
      <c r="A27" s="180" t="s">
        <v>764</v>
      </c>
      <c r="B27" s="180" t="s">
        <v>769</v>
      </c>
      <c r="C27" s="180">
        <v>2023</v>
      </c>
      <c r="D27" s="180" t="s">
        <v>110</v>
      </c>
      <c r="E27" s="182">
        <v>47.161451497000002</v>
      </c>
      <c r="I27" s="229"/>
      <c r="J27" s="192">
        <v>45139</v>
      </c>
      <c r="K27" s="193">
        <f>E21</f>
        <v>49.149063738000002</v>
      </c>
      <c r="L27" s="221"/>
      <c r="M27" s="170">
        <v>48.5</v>
      </c>
      <c r="N27" s="221"/>
      <c r="O27" s="170">
        <v>47.6</v>
      </c>
      <c r="P27" s="221"/>
      <c r="Q27" s="29" t="s">
        <v>931</v>
      </c>
      <c r="R27" s="29">
        <v>2.8</v>
      </c>
      <c r="S27" s="29"/>
      <c r="T27" s="29"/>
      <c r="U27" s="29"/>
      <c r="V27" s="29"/>
      <c r="W27" s="29"/>
      <c r="X27" s="29"/>
      <c r="Y27" s="29"/>
      <c r="Z27" s="29"/>
      <c r="AA27" s="29"/>
      <c r="AB27" s="29"/>
      <c r="AC27" s="29"/>
      <c r="AD27" s="29"/>
      <c r="AE27" s="29"/>
    </row>
    <row r="28" spans="1:31" ht="14.5">
      <c r="A28" s="180" t="s">
        <v>764</v>
      </c>
      <c r="B28" s="180" t="s">
        <v>769</v>
      </c>
      <c r="C28" s="180">
        <v>2023</v>
      </c>
      <c r="D28" s="180" t="s">
        <v>111</v>
      </c>
      <c r="E28" s="182">
        <v>48.409699365000002</v>
      </c>
      <c r="I28" s="229"/>
      <c r="J28" s="192">
        <v>45170</v>
      </c>
      <c r="K28" s="193">
        <f>E20</f>
        <v>48.625511371000002</v>
      </c>
      <c r="L28" s="221"/>
      <c r="M28" s="170">
        <v>49.68</v>
      </c>
      <c r="N28" s="221"/>
      <c r="O28" s="170">
        <v>46.88</v>
      </c>
      <c r="P28" s="221"/>
      <c r="Q28" s="29" t="s">
        <v>932</v>
      </c>
      <c r="R28" s="30">
        <f>J30-R26-R27</f>
        <v>44.49</v>
      </c>
      <c r="S28" s="29"/>
      <c r="T28" s="29"/>
      <c r="U28" s="29"/>
      <c r="V28" s="29"/>
      <c r="W28" s="29"/>
      <c r="X28" s="29"/>
      <c r="Y28" s="29"/>
      <c r="Z28" s="29"/>
      <c r="AA28" s="29"/>
      <c r="AB28" s="29"/>
      <c r="AC28" s="29"/>
      <c r="AD28" s="29"/>
      <c r="AE28" s="29"/>
    </row>
    <row r="29" spans="1:31" ht="14.5">
      <c r="I29" s="191" t="s">
        <v>921</v>
      </c>
      <c r="J29" s="192">
        <v>45200</v>
      </c>
      <c r="K29" s="193">
        <f>E19</f>
        <v>46.565683352999997</v>
      </c>
      <c r="L29" s="194">
        <f>K29</f>
        <v>46.565683352999997</v>
      </c>
      <c r="M29" s="170">
        <v>50.13</v>
      </c>
      <c r="N29" s="194">
        <f>M29</f>
        <v>50.13</v>
      </c>
      <c r="O29" s="170">
        <v>53.8</v>
      </c>
      <c r="P29" s="194">
        <f>O29</f>
        <v>53.8</v>
      </c>
      <c r="Q29" s="29" t="s">
        <v>934</v>
      </c>
      <c r="R29" s="29">
        <f>ROUND(R28/1.05*2.5%,2)</f>
        <v>1.06</v>
      </c>
      <c r="S29" s="29"/>
      <c r="T29" s="29"/>
      <c r="U29" s="29"/>
      <c r="V29" s="29"/>
      <c r="W29" s="29"/>
      <c r="X29" s="29"/>
      <c r="Y29" s="29"/>
      <c r="Z29" s="29"/>
      <c r="AA29" s="29"/>
      <c r="AB29" s="29"/>
      <c r="AC29" s="29"/>
      <c r="AD29" s="29"/>
      <c r="AE29" s="29"/>
    </row>
    <row r="30" spans="1:31" ht="14.5">
      <c r="I30" s="170"/>
      <c r="J30" s="175">
        <f>ROUND((L30+N30+P30)/3,2)</f>
        <v>49.79</v>
      </c>
      <c r="K30" s="170"/>
      <c r="L30" s="170">
        <f>ROUND((L18+L20+L23+L26+L29)/5,2)</f>
        <v>48.81</v>
      </c>
      <c r="M30" s="170"/>
      <c r="N30" s="170">
        <f>ROUND((N18+N20+N23+N26+N29)/5,2)</f>
        <v>50.24</v>
      </c>
      <c r="O30" s="170"/>
      <c r="P30" s="170">
        <f>ROUND((P18+P20+P23+P26+P29)/5,2)</f>
        <v>50.33</v>
      </c>
      <c r="Q30" s="29" t="s">
        <v>935</v>
      </c>
      <c r="R30" s="29">
        <f>R28-R29</f>
        <v>43.43</v>
      </c>
      <c r="S30" s="29"/>
      <c r="T30" s="29"/>
      <c r="U30" s="29"/>
      <c r="V30" s="29"/>
      <c r="W30" s="29"/>
      <c r="X30" s="29"/>
      <c r="Y30" s="29"/>
      <c r="Z30" s="29"/>
      <c r="AA30" s="29"/>
      <c r="AB30" s="29"/>
      <c r="AC30" s="29"/>
      <c r="AD30" s="29"/>
      <c r="AE30" s="29"/>
    </row>
    <row r="31" spans="1:31" ht="14.5">
      <c r="P31" s="29"/>
      <c r="Q31" s="29"/>
      <c r="R31" s="29"/>
      <c r="S31" s="29"/>
      <c r="T31" s="29"/>
      <c r="U31" s="29"/>
      <c r="V31" s="29"/>
      <c r="W31" s="29"/>
      <c r="X31" s="29"/>
      <c r="Y31" s="29"/>
      <c r="Z31" s="29"/>
      <c r="AA31" s="29"/>
      <c r="AB31" s="29"/>
      <c r="AC31" s="29"/>
      <c r="AD31" s="29"/>
      <c r="AE31" s="29"/>
    </row>
    <row r="32" spans="1:31" ht="14.5">
      <c r="A32" s="180" t="s">
        <v>720</v>
      </c>
      <c r="B32" s="180" t="s">
        <v>96</v>
      </c>
      <c r="C32" s="180" t="s">
        <v>97</v>
      </c>
      <c r="D32" s="180" t="s">
        <v>98</v>
      </c>
      <c r="E32" s="180" t="s">
        <v>99</v>
      </c>
      <c r="K32" s="54" t="str">
        <f>B33</f>
        <v>水碾屯西里</v>
      </c>
      <c r="P32" s="29"/>
      <c r="Q32" s="29"/>
      <c r="R32" s="29"/>
      <c r="S32" s="29"/>
      <c r="T32" s="29"/>
      <c r="U32" s="29"/>
      <c r="V32" s="29"/>
      <c r="W32" s="29"/>
      <c r="X32" s="29"/>
      <c r="Y32" s="29"/>
      <c r="Z32" s="29"/>
      <c r="AA32" s="29"/>
      <c r="AB32" s="29"/>
      <c r="AC32" s="29"/>
      <c r="AD32" s="29"/>
      <c r="AE32" s="29"/>
    </row>
    <row r="33" spans="1:31" ht="14.5">
      <c r="A33" s="180" t="s">
        <v>764</v>
      </c>
      <c r="B33" s="180" t="s">
        <v>772</v>
      </c>
      <c r="C33" s="180">
        <v>2023</v>
      </c>
      <c r="D33" s="180" t="s">
        <v>105</v>
      </c>
      <c r="E33" s="182">
        <v>45.463401961000002</v>
      </c>
      <c r="I33" s="221" t="s">
        <v>929</v>
      </c>
      <c r="J33" s="221"/>
      <c r="K33" s="170" t="s">
        <v>923</v>
      </c>
      <c r="L33" s="170"/>
      <c r="M33" s="170" t="s">
        <v>924</v>
      </c>
      <c r="N33" s="170"/>
      <c r="O33" s="170" t="s">
        <v>925</v>
      </c>
      <c r="P33" s="190"/>
      <c r="Q33" s="29"/>
      <c r="R33" s="29"/>
      <c r="S33" s="29"/>
      <c r="T33" s="29"/>
      <c r="U33" s="29"/>
      <c r="V33" s="29"/>
      <c r="W33" s="29"/>
      <c r="X33" s="29"/>
      <c r="Y33" s="29"/>
      <c r="Z33" s="29"/>
      <c r="AA33" s="29"/>
      <c r="AB33" s="29"/>
      <c r="AC33" s="29"/>
      <c r="AD33" s="29"/>
      <c r="AE33" s="29"/>
    </row>
    <row r="34" spans="1:31" ht="14.5">
      <c r="A34" s="180" t="s">
        <v>764</v>
      </c>
      <c r="B34" s="180" t="s">
        <v>772</v>
      </c>
      <c r="C34" s="180">
        <v>2023</v>
      </c>
      <c r="D34" s="180" t="s">
        <v>106</v>
      </c>
      <c r="E34" s="182">
        <v>43.379243031999998</v>
      </c>
      <c r="I34" s="228" t="s">
        <v>922</v>
      </c>
      <c r="J34" s="192">
        <v>44866</v>
      </c>
      <c r="K34" s="193"/>
      <c r="L34" s="221">
        <f>K35</f>
        <v>0</v>
      </c>
      <c r="M34" s="170"/>
      <c r="N34" s="221">
        <f>M35</f>
        <v>41.15</v>
      </c>
      <c r="O34" s="170">
        <v>46.27</v>
      </c>
      <c r="P34" s="221">
        <f>ROUND((O34+O35)/2,2)</f>
        <v>44.8</v>
      </c>
      <c r="Q34" s="29"/>
      <c r="R34" s="29"/>
      <c r="S34" s="29"/>
      <c r="T34" s="29"/>
      <c r="U34" s="29"/>
      <c r="V34" s="29"/>
      <c r="W34" s="29"/>
      <c r="X34" s="29"/>
      <c r="Y34" s="29"/>
      <c r="Z34" s="29"/>
      <c r="AA34" s="29"/>
      <c r="AB34" s="29"/>
      <c r="AC34" s="29"/>
      <c r="AD34" s="29"/>
      <c r="AE34" s="29"/>
    </row>
    <row r="35" spans="1:31" ht="14.5">
      <c r="A35" s="180" t="s">
        <v>764</v>
      </c>
      <c r="B35" s="180" t="s">
        <v>772</v>
      </c>
      <c r="C35" s="180">
        <v>2023</v>
      </c>
      <c r="D35" s="180" t="s">
        <v>108</v>
      </c>
      <c r="E35" s="182">
        <v>46.728974184000002</v>
      </c>
      <c r="I35" s="228"/>
      <c r="J35" s="192">
        <v>44896</v>
      </c>
      <c r="K35" s="193"/>
      <c r="L35" s="221"/>
      <c r="M35" s="170">
        <v>41.15</v>
      </c>
      <c r="N35" s="221"/>
      <c r="O35" s="170">
        <v>43.33</v>
      </c>
      <c r="P35" s="221"/>
      <c r="Q35" s="29"/>
      <c r="R35" s="29"/>
      <c r="S35" s="29"/>
      <c r="T35" s="29"/>
      <c r="U35" s="29"/>
      <c r="V35" s="29"/>
      <c r="W35" s="29"/>
      <c r="X35" s="29"/>
      <c r="Y35" s="29"/>
      <c r="Z35" s="29"/>
      <c r="AA35" s="29"/>
      <c r="AB35" s="29"/>
      <c r="AC35" s="29"/>
      <c r="AD35" s="29"/>
      <c r="AE35" s="29"/>
    </row>
    <row r="36" spans="1:31" ht="14.5">
      <c r="A36" s="180" t="s">
        <v>764</v>
      </c>
      <c r="B36" s="180" t="s">
        <v>772</v>
      </c>
      <c r="C36" s="180">
        <v>2023</v>
      </c>
      <c r="D36" s="180" t="s">
        <v>111</v>
      </c>
      <c r="E36" s="182">
        <v>46.867675361000003</v>
      </c>
      <c r="I36" s="228" t="s">
        <v>916</v>
      </c>
      <c r="J36" s="192">
        <v>44927</v>
      </c>
      <c r="K36" s="193">
        <f>E36</f>
        <v>46.867675361000003</v>
      </c>
      <c r="L36" s="227">
        <f>K36</f>
        <v>46.867675361000003</v>
      </c>
      <c r="M36" s="170">
        <v>40.57</v>
      </c>
      <c r="N36" s="221">
        <f>ROUND((M36+M37+M38)/3,2)</f>
        <v>40.770000000000003</v>
      </c>
      <c r="O36" s="170">
        <v>45.58</v>
      </c>
      <c r="P36" s="221">
        <f>ROUND((O36+O37+O38)/3,2)</f>
        <v>43.54</v>
      </c>
      <c r="Q36" s="29"/>
      <c r="R36" s="29"/>
      <c r="S36" s="29"/>
      <c r="T36" s="29"/>
      <c r="U36" s="29"/>
      <c r="V36" s="29"/>
      <c r="W36" s="29"/>
      <c r="X36" s="29"/>
      <c r="Y36" s="29"/>
      <c r="Z36" s="29"/>
      <c r="AA36" s="29"/>
      <c r="AB36" s="29"/>
      <c r="AC36" s="29"/>
      <c r="AD36" s="29"/>
      <c r="AE36" s="29"/>
    </row>
    <row r="37" spans="1:31" ht="14.5">
      <c r="I37" s="228"/>
      <c r="J37" s="192">
        <v>44958</v>
      </c>
      <c r="K37" s="193"/>
      <c r="L37" s="221"/>
      <c r="M37" s="170">
        <v>40.42</v>
      </c>
      <c r="N37" s="221"/>
      <c r="O37" s="170">
        <v>39.68</v>
      </c>
      <c r="P37" s="221"/>
      <c r="Q37" s="29"/>
      <c r="R37" s="29" t="s">
        <v>915</v>
      </c>
      <c r="S37" s="29" t="s">
        <v>117</v>
      </c>
      <c r="T37" s="29" t="s">
        <v>118</v>
      </c>
      <c r="U37" s="29" t="s">
        <v>920</v>
      </c>
      <c r="V37" s="29" t="s">
        <v>919</v>
      </c>
      <c r="W37" s="29"/>
      <c r="X37" s="29"/>
      <c r="Y37" s="29"/>
      <c r="Z37" s="29"/>
      <c r="AA37" s="29"/>
      <c r="AB37" s="29"/>
      <c r="AC37" s="29"/>
      <c r="AD37" s="29"/>
      <c r="AE37" s="29"/>
    </row>
    <row r="38" spans="1:31" ht="14.5">
      <c r="I38" s="228"/>
      <c r="J38" s="192">
        <v>44986</v>
      </c>
      <c r="K38" s="193"/>
      <c r="L38" s="221"/>
      <c r="M38" s="170">
        <v>41.31</v>
      </c>
      <c r="N38" s="221"/>
      <c r="O38" s="170">
        <v>45.37</v>
      </c>
      <c r="P38" s="221"/>
      <c r="Q38" s="29" t="s">
        <v>959</v>
      </c>
      <c r="R38" s="29">
        <f>N34</f>
        <v>41.15</v>
      </c>
      <c r="S38" s="29">
        <f>N36</f>
        <v>40.770000000000003</v>
      </c>
      <c r="T38" s="29">
        <f>N39</f>
        <v>40.94</v>
      </c>
      <c r="U38" s="29">
        <f>N42</f>
        <v>44</v>
      </c>
      <c r="V38" s="195">
        <f>N45</f>
        <v>43.95</v>
      </c>
      <c r="W38" s="29"/>
      <c r="X38" s="29"/>
      <c r="Y38" s="29"/>
      <c r="Z38" s="29"/>
      <c r="AA38" s="29"/>
      <c r="AB38" s="29"/>
      <c r="AC38" s="29"/>
      <c r="AD38" s="29"/>
      <c r="AE38" s="29"/>
    </row>
    <row r="39" spans="1:31" ht="14.5">
      <c r="I39" s="228" t="s">
        <v>917</v>
      </c>
      <c r="J39" s="192">
        <v>45017</v>
      </c>
      <c r="K39" s="193">
        <f>E35</f>
        <v>46.728974184000002</v>
      </c>
      <c r="L39" s="221">
        <f>ROUND((K39+K40+K41)/2,2)</f>
        <v>45.05</v>
      </c>
      <c r="M39" s="170">
        <v>40.630000000000003</v>
      </c>
      <c r="N39" s="221">
        <f>ROUND((M39+M40+M41)/3,2)</f>
        <v>40.94</v>
      </c>
      <c r="O39" s="170">
        <v>47.78</v>
      </c>
      <c r="P39" s="221">
        <f>ROUND((O39+O40+O41)/3,2)</f>
        <v>45.93</v>
      </c>
      <c r="Q39" s="29" t="s">
        <v>115</v>
      </c>
      <c r="R39" s="29"/>
      <c r="S39" s="195">
        <f>L36</f>
        <v>46.867675361000003</v>
      </c>
      <c r="T39" s="29">
        <f>L39</f>
        <v>45.05</v>
      </c>
      <c r="U39" s="195">
        <f>L42</f>
        <v>45.463401961000002</v>
      </c>
      <c r="V39" s="195"/>
      <c r="W39" s="29"/>
      <c r="X39" s="29"/>
      <c r="Y39" s="29"/>
      <c r="Z39" s="29"/>
      <c r="AA39" s="29"/>
      <c r="AB39" s="29"/>
      <c r="AC39" s="29"/>
      <c r="AD39" s="29"/>
      <c r="AE39" s="29"/>
    </row>
    <row r="40" spans="1:31" ht="14.5">
      <c r="I40" s="228"/>
      <c r="J40" s="192">
        <v>45047</v>
      </c>
      <c r="K40" s="193"/>
      <c r="L40" s="221"/>
      <c r="M40" s="170">
        <v>40.6</v>
      </c>
      <c r="N40" s="221"/>
      <c r="O40" s="170">
        <v>44.44</v>
      </c>
      <c r="P40" s="221"/>
      <c r="Q40" s="29" t="s">
        <v>116</v>
      </c>
      <c r="R40" s="29">
        <f>P34</f>
        <v>44.8</v>
      </c>
      <c r="S40" s="29">
        <f>P36</f>
        <v>43.54</v>
      </c>
      <c r="T40" s="29">
        <f>P39</f>
        <v>45.93</v>
      </c>
      <c r="U40" s="29">
        <f>P42</f>
        <v>44.6</v>
      </c>
      <c r="V40" s="195">
        <f>P45</f>
        <v>42.08</v>
      </c>
      <c r="W40" s="29"/>
      <c r="X40" s="29"/>
      <c r="Y40" s="29"/>
      <c r="Z40" s="29"/>
      <c r="AA40" s="29"/>
      <c r="AB40" s="29"/>
      <c r="AC40" s="29"/>
      <c r="AD40" s="29"/>
      <c r="AE40" s="29"/>
    </row>
    <row r="41" spans="1:31" ht="14.5">
      <c r="I41" s="228"/>
      <c r="J41" s="192">
        <v>45078</v>
      </c>
      <c r="K41" s="193">
        <f>E34</f>
        <v>43.379243031999998</v>
      </c>
      <c r="L41" s="221"/>
      <c r="M41" s="170">
        <v>41.59</v>
      </c>
      <c r="N41" s="221"/>
      <c r="O41" s="170">
        <v>45.56</v>
      </c>
      <c r="P41" s="221"/>
      <c r="Q41" s="29"/>
      <c r="R41" s="29"/>
      <c r="S41" s="29"/>
      <c r="T41" s="29"/>
      <c r="U41" s="29"/>
      <c r="V41" s="29"/>
      <c r="W41" s="29"/>
      <c r="X41" s="29"/>
      <c r="Y41" s="29"/>
      <c r="Z41" s="29"/>
      <c r="AA41" s="29"/>
      <c r="AB41" s="29"/>
      <c r="AC41" s="29"/>
      <c r="AD41" s="29"/>
      <c r="AE41" s="29"/>
    </row>
    <row r="42" spans="1:31" ht="14.5">
      <c r="I42" s="229" t="s">
        <v>918</v>
      </c>
      <c r="J42" s="192">
        <v>45108</v>
      </c>
      <c r="K42" s="193">
        <f>E33</f>
        <v>45.463401961000002</v>
      </c>
      <c r="L42" s="227">
        <f>K42</f>
        <v>45.463401961000002</v>
      </c>
      <c r="M42" s="170">
        <v>42.74</v>
      </c>
      <c r="N42" s="221">
        <f>ROUND((M42+M43+M44)/3,2)</f>
        <v>44</v>
      </c>
      <c r="O42" s="170">
        <v>46.67</v>
      </c>
      <c r="P42" s="221">
        <f>ROUND((O42+O43+O44)/3,2)</f>
        <v>44.6</v>
      </c>
      <c r="Q42" s="29"/>
      <c r="R42" s="29"/>
      <c r="S42" s="29"/>
      <c r="T42" s="29"/>
      <c r="U42" s="29"/>
      <c r="V42" s="29"/>
      <c r="W42" s="29"/>
      <c r="X42" s="29"/>
      <c r="Y42" s="29"/>
      <c r="Z42" s="29"/>
      <c r="AA42" s="29"/>
      <c r="AB42" s="29"/>
      <c r="AC42" s="29"/>
      <c r="AD42" s="29"/>
      <c r="AE42" s="29"/>
    </row>
    <row r="43" spans="1:31" ht="14.5">
      <c r="I43" s="229"/>
      <c r="J43" s="192">
        <v>45139</v>
      </c>
      <c r="K43" s="193"/>
      <c r="L43" s="221"/>
      <c r="M43" s="170">
        <v>44.76</v>
      </c>
      <c r="N43" s="221"/>
      <c r="O43" s="170">
        <v>46.15</v>
      </c>
      <c r="P43" s="221"/>
      <c r="Q43" s="54" t="s">
        <v>930</v>
      </c>
      <c r="R43" s="29">
        <f>30/12</f>
        <v>2.5</v>
      </c>
      <c r="S43" s="29"/>
      <c r="T43" s="29"/>
      <c r="U43" s="29"/>
      <c r="V43" s="29"/>
      <c r="W43" s="29"/>
      <c r="X43" s="29"/>
      <c r="Y43" s="29"/>
      <c r="Z43" s="29"/>
      <c r="AA43" s="29"/>
      <c r="AB43" s="29"/>
      <c r="AC43" s="29"/>
      <c r="AD43" s="29"/>
      <c r="AE43" s="29"/>
    </row>
    <row r="44" spans="1:31" ht="14.5">
      <c r="I44" s="229"/>
      <c r="J44" s="192">
        <v>45170</v>
      </c>
      <c r="K44" s="193"/>
      <c r="L44" s="221"/>
      <c r="M44" s="170">
        <v>44.49</v>
      </c>
      <c r="N44" s="221"/>
      <c r="O44" s="170">
        <v>40.97</v>
      </c>
      <c r="P44" s="221"/>
      <c r="Q44" s="29" t="s">
        <v>931</v>
      </c>
      <c r="R44" s="29">
        <v>2.5</v>
      </c>
      <c r="S44" s="29"/>
      <c r="T44" s="29"/>
      <c r="U44" s="29"/>
      <c r="V44" s="29"/>
      <c r="W44" s="29"/>
      <c r="X44" s="29"/>
      <c r="Y44" s="29"/>
      <c r="Z44" s="29"/>
      <c r="AA44" s="29"/>
      <c r="AB44" s="29"/>
      <c r="AC44" s="29"/>
      <c r="AD44" s="29"/>
      <c r="AE44" s="29"/>
    </row>
    <row r="45" spans="1:31" ht="14.5">
      <c r="I45" s="191" t="s">
        <v>921</v>
      </c>
      <c r="J45" s="192">
        <v>45200</v>
      </c>
      <c r="K45" s="193"/>
      <c r="L45" s="194">
        <f>K45</f>
        <v>0</v>
      </c>
      <c r="M45" s="170">
        <v>43.95</v>
      </c>
      <c r="N45" s="194">
        <f>M45</f>
        <v>43.95</v>
      </c>
      <c r="O45" s="170">
        <v>42.08</v>
      </c>
      <c r="P45" s="194">
        <f>O45</f>
        <v>42.08</v>
      </c>
      <c r="Q45" s="29" t="s">
        <v>932</v>
      </c>
      <c r="R45" s="30">
        <f>J46-R43-R44</f>
        <v>39.049999999999997</v>
      </c>
      <c r="S45" s="29"/>
      <c r="T45" s="29"/>
      <c r="U45" s="29"/>
      <c r="V45" s="29"/>
      <c r="W45" s="29"/>
      <c r="X45" s="29"/>
      <c r="Y45" s="29"/>
      <c r="Z45" s="29"/>
      <c r="AA45" s="29"/>
      <c r="AB45" s="29"/>
      <c r="AC45" s="29"/>
      <c r="AD45" s="29"/>
      <c r="AE45" s="29"/>
    </row>
    <row r="46" spans="1:31" ht="14.5">
      <c r="I46" s="170"/>
      <c r="J46" s="175">
        <f>ROUND((L46+N46+P46)/3,2)</f>
        <v>44.05</v>
      </c>
      <c r="K46" s="170"/>
      <c r="L46" s="170">
        <f>ROUND((L34+L36+L39+L42+L45)/3,2)</f>
        <v>45.79</v>
      </c>
      <c r="M46" s="170"/>
      <c r="N46" s="170">
        <f>ROUND((N34+N36+N39+N42+N45)/5,2)</f>
        <v>42.16</v>
      </c>
      <c r="O46" s="170"/>
      <c r="P46" s="170">
        <f>ROUND((P34+P36+P39+P42+P45)/5,2)</f>
        <v>44.19</v>
      </c>
      <c r="Q46" s="29" t="s">
        <v>934</v>
      </c>
      <c r="R46" s="29">
        <f>ROUND(R45/1.05*2.5%,2)</f>
        <v>0.93</v>
      </c>
      <c r="S46" s="29"/>
      <c r="T46" s="29"/>
      <c r="U46" s="29"/>
      <c r="V46" s="29"/>
      <c r="W46" s="29"/>
      <c r="X46" s="29"/>
      <c r="Y46" s="29"/>
      <c r="Z46" s="29"/>
      <c r="AA46" s="29"/>
      <c r="AB46" s="29"/>
      <c r="AC46" s="29"/>
      <c r="AD46" s="29"/>
      <c r="AE46" s="29"/>
    </row>
    <row r="47" spans="1:31" ht="14.5">
      <c r="P47" s="29"/>
      <c r="Q47" s="29" t="s">
        <v>935</v>
      </c>
      <c r="R47" s="29">
        <f>R45-R46</f>
        <v>38.119999999999997</v>
      </c>
      <c r="S47" s="29"/>
      <c r="T47" s="29"/>
      <c r="U47" s="29"/>
      <c r="V47" s="29"/>
      <c r="W47" s="29"/>
      <c r="X47" s="29"/>
      <c r="Y47" s="29"/>
      <c r="Z47" s="29"/>
      <c r="AA47" s="29"/>
      <c r="AB47" s="29"/>
      <c r="AC47" s="29"/>
      <c r="AD47" s="29"/>
      <c r="AE47" s="29"/>
    </row>
    <row r="48" spans="1:31" ht="14.5">
      <c r="A48" s="230" t="s">
        <v>924</v>
      </c>
      <c r="B48" s="188">
        <v>45200.333831018521</v>
      </c>
      <c r="C48" s="188">
        <v>45170.333831018521</v>
      </c>
      <c r="D48" s="188">
        <v>45139.333831018521</v>
      </c>
      <c r="E48" s="188">
        <v>45108.333831018521</v>
      </c>
      <c r="F48" s="188">
        <v>45078.333831018521</v>
      </c>
      <c r="G48" s="188">
        <v>45047.333831018521</v>
      </c>
      <c r="H48" s="188">
        <v>45017.333831018521</v>
      </c>
      <c r="I48" s="188">
        <v>44986.333831018521</v>
      </c>
      <c r="J48" s="188">
        <v>44958.333831018521</v>
      </c>
      <c r="K48" s="188">
        <v>44927.333831018521</v>
      </c>
      <c r="L48" s="188">
        <v>44896.333831018521</v>
      </c>
      <c r="M48" s="188">
        <v>44866.333831018521</v>
      </c>
      <c r="P48" s="29"/>
      <c r="Q48" s="29"/>
      <c r="R48" s="29"/>
      <c r="S48" s="29"/>
      <c r="T48" s="29"/>
      <c r="U48" s="29"/>
      <c r="V48" s="29"/>
      <c r="W48" s="29"/>
      <c r="X48" s="29"/>
      <c r="Y48" s="29"/>
      <c r="Z48" s="29"/>
      <c r="AA48" s="29"/>
      <c r="AB48" s="29"/>
      <c r="AC48" s="29"/>
      <c r="AD48" s="29"/>
      <c r="AE48" s="29"/>
    </row>
    <row r="49" spans="1:31" ht="14.5">
      <c r="A49" s="230"/>
      <c r="B49" s="187" t="s">
        <v>621</v>
      </c>
      <c r="C49" s="187" t="s">
        <v>621</v>
      </c>
      <c r="D49" s="187" t="s">
        <v>621</v>
      </c>
      <c r="E49" s="187" t="s">
        <v>621</v>
      </c>
      <c r="F49" s="187" t="s">
        <v>621</v>
      </c>
      <c r="G49" s="187" t="s">
        <v>621</v>
      </c>
      <c r="H49" s="187" t="s">
        <v>621</v>
      </c>
      <c r="I49" s="187" t="s">
        <v>621</v>
      </c>
      <c r="J49" s="187" t="s">
        <v>621</v>
      </c>
      <c r="K49" s="187" t="s">
        <v>621</v>
      </c>
      <c r="L49" s="187" t="s">
        <v>621</v>
      </c>
      <c r="M49" s="187" t="s">
        <v>621</v>
      </c>
      <c r="P49" s="29"/>
      <c r="Q49" s="29"/>
      <c r="R49" s="29"/>
      <c r="S49" s="29"/>
      <c r="T49" s="29"/>
      <c r="U49" s="29"/>
      <c r="V49" s="29"/>
      <c r="W49" s="29"/>
      <c r="X49" s="29"/>
      <c r="Y49" s="29"/>
      <c r="Z49" s="29"/>
      <c r="AA49" s="29"/>
      <c r="AB49" s="29"/>
      <c r="AC49" s="29"/>
      <c r="AD49" s="29"/>
      <c r="AE49" s="29"/>
    </row>
    <row r="50" spans="1:31" ht="14.5">
      <c r="A50" s="189" t="s">
        <v>926</v>
      </c>
      <c r="B50" s="189">
        <v>50.39</v>
      </c>
      <c r="C50" s="189">
        <v>49.96</v>
      </c>
      <c r="D50" s="189">
        <v>49.56</v>
      </c>
      <c r="E50" s="189">
        <v>48</v>
      </c>
      <c r="F50" s="189">
        <v>48.43</v>
      </c>
      <c r="G50" s="189">
        <v>48.38</v>
      </c>
      <c r="H50" s="189">
        <v>48.27</v>
      </c>
      <c r="I50" s="189">
        <v>47.6</v>
      </c>
      <c r="J50" s="189">
        <v>49.16</v>
      </c>
      <c r="K50" s="189">
        <v>48.58</v>
      </c>
      <c r="L50" s="189">
        <v>47.13</v>
      </c>
      <c r="M50" s="189">
        <v>47.2</v>
      </c>
      <c r="P50" s="29"/>
      <c r="Q50" s="29"/>
      <c r="R50" s="29"/>
      <c r="S50" s="29"/>
      <c r="T50" s="29"/>
      <c r="U50" s="29"/>
      <c r="V50" s="29"/>
      <c r="W50" s="29"/>
      <c r="X50" s="29"/>
      <c r="Y50" s="29"/>
      <c r="Z50" s="29"/>
      <c r="AA50" s="29"/>
      <c r="AB50" s="29"/>
      <c r="AC50" s="29"/>
      <c r="AD50" s="29"/>
      <c r="AE50" s="29"/>
    </row>
    <row r="51" spans="1:31">
      <c r="A51" s="189" t="s">
        <v>927</v>
      </c>
      <c r="B51" s="189">
        <v>50.13</v>
      </c>
      <c r="C51" s="189">
        <v>49.68</v>
      </c>
      <c r="D51" s="189">
        <v>48.5</v>
      </c>
      <c r="E51" s="189">
        <v>51.28</v>
      </c>
      <c r="F51" s="189">
        <v>50.65</v>
      </c>
      <c r="G51" s="189">
        <v>50.09</v>
      </c>
      <c r="H51" s="189">
        <v>49.87</v>
      </c>
      <c r="I51" s="189">
        <v>49.26</v>
      </c>
      <c r="J51" s="189">
        <v>48.21</v>
      </c>
      <c r="K51" s="189">
        <v>51.47</v>
      </c>
      <c r="L51" s="189">
        <v>52.38</v>
      </c>
      <c r="M51" s="189">
        <v>50.38</v>
      </c>
    </row>
    <row r="52" spans="1:31">
      <c r="A52" s="189" t="s">
        <v>928</v>
      </c>
      <c r="B52" s="189">
        <v>43.95</v>
      </c>
      <c r="C52" s="189">
        <v>44.49</v>
      </c>
      <c r="D52" s="189">
        <v>44.76</v>
      </c>
      <c r="E52" s="189">
        <v>42.74</v>
      </c>
      <c r="F52" s="189">
        <v>41.59</v>
      </c>
      <c r="G52" s="189">
        <v>40.6</v>
      </c>
      <c r="H52" s="189">
        <v>40.630000000000003</v>
      </c>
      <c r="I52" s="189">
        <v>41.31</v>
      </c>
      <c r="J52" s="189">
        <v>40.42</v>
      </c>
      <c r="K52" s="189">
        <v>40.57</v>
      </c>
      <c r="L52" s="189">
        <v>41.15</v>
      </c>
      <c r="M52" s="189" t="s">
        <v>624</v>
      </c>
    </row>
    <row r="54" spans="1:31">
      <c r="A54" s="187" t="s">
        <v>924</v>
      </c>
      <c r="B54" s="189" t="s">
        <v>926</v>
      </c>
      <c r="C54" s="189" t="s">
        <v>927</v>
      </c>
      <c r="D54" s="189" t="s">
        <v>928</v>
      </c>
    </row>
    <row r="55" spans="1:31">
      <c r="A55" s="188">
        <v>44866.333831018521</v>
      </c>
      <c r="B55" s="189">
        <v>47.2</v>
      </c>
      <c r="C55" s="189">
        <v>50.38</v>
      </c>
      <c r="D55" s="189" t="s">
        <v>624</v>
      </c>
    </row>
    <row r="56" spans="1:31">
      <c r="A56" s="188">
        <v>44896.333831018521</v>
      </c>
      <c r="B56" s="189">
        <v>47.13</v>
      </c>
      <c r="C56" s="189">
        <v>52.38</v>
      </c>
      <c r="D56" s="189">
        <v>41.15</v>
      </c>
    </row>
    <row r="57" spans="1:31">
      <c r="A57" s="188">
        <v>44927.333831018521</v>
      </c>
      <c r="B57" s="189">
        <v>48.58</v>
      </c>
      <c r="C57" s="189">
        <v>51.47</v>
      </c>
      <c r="D57" s="189">
        <v>40.57</v>
      </c>
    </row>
    <row r="58" spans="1:31">
      <c r="A58" s="188">
        <v>44958.333831018521</v>
      </c>
      <c r="B58" s="189">
        <v>49.16</v>
      </c>
      <c r="C58" s="189">
        <v>48.21</v>
      </c>
      <c r="D58" s="189">
        <v>40.42</v>
      </c>
    </row>
    <row r="59" spans="1:31">
      <c r="A59" s="188">
        <v>44986.333831018521</v>
      </c>
      <c r="B59" s="189">
        <v>47.6</v>
      </c>
      <c r="C59" s="189">
        <v>49.26</v>
      </c>
      <c r="D59" s="189">
        <v>41.31</v>
      </c>
    </row>
    <row r="60" spans="1:31">
      <c r="A60" s="188">
        <v>45017.333831018521</v>
      </c>
      <c r="B60" s="189">
        <v>48.27</v>
      </c>
      <c r="C60" s="189">
        <v>49.87</v>
      </c>
      <c r="D60" s="189">
        <v>40.630000000000003</v>
      </c>
    </row>
    <row r="61" spans="1:31">
      <c r="A61" s="188">
        <v>45047.333831018521</v>
      </c>
      <c r="B61" s="189">
        <v>48.38</v>
      </c>
      <c r="C61" s="189">
        <v>50.09</v>
      </c>
      <c r="D61" s="189">
        <v>40.6</v>
      </c>
    </row>
    <row r="62" spans="1:31">
      <c r="A62" s="188">
        <v>45078.333831018521</v>
      </c>
      <c r="B62" s="189">
        <v>48.43</v>
      </c>
      <c r="C62" s="189">
        <v>50.65</v>
      </c>
      <c r="D62" s="189">
        <v>41.59</v>
      </c>
    </row>
    <row r="63" spans="1:31">
      <c r="A63" s="188">
        <v>45108.333831018521</v>
      </c>
      <c r="B63" s="189">
        <v>48</v>
      </c>
      <c r="C63" s="189">
        <v>51.28</v>
      </c>
      <c r="D63" s="189">
        <v>42.74</v>
      </c>
    </row>
    <row r="64" spans="1:31">
      <c r="A64" s="188">
        <v>45139.333831018521</v>
      </c>
      <c r="B64" s="189">
        <v>49.56</v>
      </c>
      <c r="C64" s="189">
        <v>48.5</v>
      </c>
      <c r="D64" s="189">
        <v>44.76</v>
      </c>
    </row>
    <row r="65" spans="1:4">
      <c r="A65" s="188">
        <v>45170.333831018521</v>
      </c>
      <c r="B65" s="189">
        <v>49.96</v>
      </c>
      <c r="C65" s="189">
        <v>49.68</v>
      </c>
      <c r="D65" s="189">
        <v>44.49</v>
      </c>
    </row>
    <row r="66" spans="1:4">
      <c r="A66" s="188">
        <v>45200.333831018521</v>
      </c>
      <c r="B66" s="189">
        <v>50.39</v>
      </c>
      <c r="C66" s="189">
        <v>50.13</v>
      </c>
      <c r="D66" s="189">
        <v>43.95</v>
      </c>
    </row>
  </sheetData>
  <sortState xmlns:xlrd2="http://schemas.microsoft.com/office/spreadsheetml/2017/richdata2" ref="A55:D66">
    <sortCondition ref="A55:A66"/>
  </sortState>
  <mergeCells count="52">
    <mergeCell ref="A48:A49"/>
    <mergeCell ref="L3:L4"/>
    <mergeCell ref="L5:L7"/>
    <mergeCell ref="L8:L10"/>
    <mergeCell ref="L11:L13"/>
    <mergeCell ref="L18:L19"/>
    <mergeCell ref="L20:L22"/>
    <mergeCell ref="L23:L25"/>
    <mergeCell ref="I23:I25"/>
    <mergeCell ref="I26:I28"/>
    <mergeCell ref="I34:I35"/>
    <mergeCell ref="I36:I38"/>
    <mergeCell ref="I39:I41"/>
    <mergeCell ref="I42:I44"/>
    <mergeCell ref="I3:I4"/>
    <mergeCell ref="I5:I7"/>
    <mergeCell ref="N3:N4"/>
    <mergeCell ref="N5:N7"/>
    <mergeCell ref="N8:N10"/>
    <mergeCell ref="N11:N13"/>
    <mergeCell ref="P3:P4"/>
    <mergeCell ref="P5:P7"/>
    <mergeCell ref="P8:P10"/>
    <mergeCell ref="P11:P13"/>
    <mergeCell ref="N18:N19"/>
    <mergeCell ref="N20:N22"/>
    <mergeCell ref="N23:N25"/>
    <mergeCell ref="N26:N28"/>
    <mergeCell ref="P18:P19"/>
    <mergeCell ref="P20:P22"/>
    <mergeCell ref="P23:P25"/>
    <mergeCell ref="P26:P28"/>
    <mergeCell ref="N34:N35"/>
    <mergeCell ref="N36:N38"/>
    <mergeCell ref="N39:N41"/>
    <mergeCell ref="N42:N44"/>
    <mergeCell ref="P34:P35"/>
    <mergeCell ref="P36:P38"/>
    <mergeCell ref="P39:P41"/>
    <mergeCell ref="P42:P44"/>
    <mergeCell ref="I2:J2"/>
    <mergeCell ref="L34:L35"/>
    <mergeCell ref="L36:L38"/>
    <mergeCell ref="L39:L41"/>
    <mergeCell ref="L42:L44"/>
    <mergeCell ref="I33:J33"/>
    <mergeCell ref="I17:J17"/>
    <mergeCell ref="L26:L28"/>
    <mergeCell ref="I8:I10"/>
    <mergeCell ref="I11:I13"/>
    <mergeCell ref="I18:I19"/>
    <mergeCell ref="I20:I22"/>
  </mergeCells>
  <phoneticPr fontId="30"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AC30"/>
  <sheetViews>
    <sheetView zoomScale="90" zoomScaleNormal="90" workbookViewId="0">
      <selection activeCell="T8" sqref="T8"/>
    </sheetView>
  </sheetViews>
  <sheetFormatPr defaultColWidth="9" defaultRowHeight="14"/>
  <cols>
    <col min="1" max="2" width="9" style="1"/>
    <col min="3" max="3" width="22.6328125" style="1" customWidth="1"/>
    <col min="4" max="4" width="4.90625" style="1" customWidth="1"/>
    <col min="5" max="5" width="24.08984375" style="1" customWidth="1"/>
    <col min="6" max="6" width="6.26953125" style="1" customWidth="1"/>
    <col min="7" max="7" width="17.7265625" style="1" hidden="1" customWidth="1"/>
    <col min="8" max="8" width="4.90625" style="1" hidden="1" customWidth="1"/>
    <col min="9" max="9" width="18.26953125" style="1" hidden="1" customWidth="1"/>
    <col min="10" max="10" width="6.6328125" style="1" hidden="1" customWidth="1"/>
    <col min="11" max="11" width="20" style="1" hidden="1" customWidth="1"/>
    <col min="12" max="12" width="4.90625" style="1" hidden="1" customWidth="1"/>
    <col min="13" max="13" width="19.6328125" style="1" hidden="1" customWidth="1"/>
    <col min="14" max="14" width="4.6328125" style="1" hidden="1" customWidth="1"/>
    <col min="15" max="17" width="9" style="1"/>
    <col min="18" max="18" width="16.36328125" style="1" customWidth="1"/>
    <col min="19" max="19" width="10.453125" style="1" customWidth="1"/>
    <col min="20" max="20" width="5.26953125" style="1" customWidth="1"/>
    <col min="21" max="21" width="6.453125" style="1" customWidth="1"/>
    <col min="22" max="22" width="9" style="1"/>
    <col min="23" max="23" width="6.26953125" style="1" customWidth="1"/>
    <col min="24" max="24" width="11.36328125" style="1" customWidth="1"/>
    <col min="25" max="16384" width="9" style="1"/>
  </cols>
  <sheetData>
    <row r="1" spans="1:29">
      <c r="A1" s="248" t="s">
        <v>0</v>
      </c>
      <c r="B1" s="248"/>
      <c r="C1" s="248"/>
      <c r="D1" s="248"/>
      <c r="E1" s="248"/>
      <c r="F1" s="248"/>
      <c r="G1" s="248"/>
      <c r="H1" s="248"/>
      <c r="I1" s="248"/>
      <c r="J1" s="248"/>
    </row>
    <row r="2" spans="1:29">
      <c r="A2" s="14"/>
      <c r="B2" s="14"/>
      <c r="C2" s="14"/>
      <c r="D2" s="14"/>
      <c r="E2" s="14"/>
      <c r="F2" s="14"/>
      <c r="G2" s="14"/>
      <c r="H2" s="14"/>
      <c r="I2" s="14"/>
      <c r="J2" s="14"/>
      <c r="K2" s="14"/>
      <c r="L2" s="14"/>
      <c r="M2" s="14"/>
      <c r="N2" s="14"/>
    </row>
    <row r="3" spans="1:29">
      <c r="A3" s="247" t="s">
        <v>1</v>
      </c>
      <c r="B3" s="242"/>
      <c r="C3" s="239" t="s">
        <v>2</v>
      </c>
      <c r="D3" s="239"/>
      <c r="E3" s="239"/>
      <c r="F3" s="239"/>
      <c r="G3" s="239"/>
      <c r="H3" s="239"/>
      <c r="I3" s="239"/>
      <c r="J3" s="239"/>
      <c r="K3" s="239"/>
      <c r="L3" s="239"/>
      <c r="M3" s="239"/>
      <c r="N3" s="239"/>
    </row>
    <row r="4" spans="1:29">
      <c r="A4" s="239" t="s">
        <v>7</v>
      </c>
      <c r="B4" s="239"/>
      <c r="C4" s="246" t="str">
        <f>比较法!C4</f>
        <v>朗悦嘉园</v>
      </c>
      <c r="D4" s="242"/>
      <c r="E4" s="244" t="str">
        <f>R9</f>
        <v>X31博客雅苑</v>
      </c>
      <c r="F4" s="242"/>
      <c r="G4" s="247" t="str">
        <f>R9</f>
        <v>X31博客雅苑</v>
      </c>
      <c r="H4" s="242"/>
      <c r="I4" s="247">
        <f>R10</f>
        <v>0</v>
      </c>
      <c r="J4" s="242"/>
      <c r="K4" s="247">
        <f>R11</f>
        <v>0</v>
      </c>
      <c r="L4" s="242"/>
      <c r="M4" s="247">
        <f>R12</f>
        <v>0</v>
      </c>
      <c r="N4" s="242"/>
    </row>
    <row r="5" spans="1:29" ht="30" customHeight="1">
      <c r="A5" s="239" t="s">
        <v>8</v>
      </c>
      <c r="B5" s="239"/>
      <c r="C5" s="244">
        <f>比较法!C33</f>
        <v>40.409999999999997</v>
      </c>
      <c r="D5" s="242"/>
      <c r="E5" s="245" t="s">
        <v>119</v>
      </c>
      <c r="F5" s="241"/>
      <c r="G5" s="240" t="str">
        <f>E5</f>
        <v>待估</v>
      </c>
      <c r="H5" s="241"/>
      <c r="I5" s="240" t="str">
        <f>G5</f>
        <v>待估</v>
      </c>
      <c r="J5" s="241"/>
      <c r="K5" s="240" t="str">
        <f>G5</f>
        <v>待估</v>
      </c>
      <c r="L5" s="241"/>
      <c r="M5" s="240" t="str">
        <f>K5</f>
        <v>待估</v>
      </c>
      <c r="N5" s="242"/>
    </row>
    <row r="6" spans="1:29" ht="26">
      <c r="A6" s="239" t="s">
        <v>10</v>
      </c>
      <c r="B6" s="239"/>
      <c r="C6" s="16" t="s">
        <v>11</v>
      </c>
      <c r="D6" s="17">
        <v>100</v>
      </c>
      <c r="E6" s="16" t="s">
        <v>11</v>
      </c>
      <c r="F6" s="17">
        <v>100</v>
      </c>
      <c r="G6" s="16" t="s">
        <v>11</v>
      </c>
      <c r="H6" s="17">
        <v>100</v>
      </c>
      <c r="I6" s="16" t="s">
        <v>11</v>
      </c>
      <c r="J6" s="17">
        <v>100</v>
      </c>
      <c r="K6" s="16" t="s">
        <v>11</v>
      </c>
      <c r="L6" s="17">
        <v>100</v>
      </c>
      <c r="M6" s="16" t="s">
        <v>11</v>
      </c>
      <c r="N6" s="17">
        <v>100</v>
      </c>
    </row>
    <row r="7" spans="1:29" ht="15.5">
      <c r="A7" s="239" t="s">
        <v>12</v>
      </c>
      <c r="B7" s="239"/>
      <c r="C7" s="15" t="s">
        <v>13</v>
      </c>
      <c r="D7" s="15">
        <v>100</v>
      </c>
      <c r="E7" s="15" t="s">
        <v>13</v>
      </c>
      <c r="F7" s="15">
        <v>100</v>
      </c>
      <c r="G7" s="15" t="s">
        <v>13</v>
      </c>
      <c r="H7" s="15">
        <f>IF(G7=C7,100,"请调整")</f>
        <v>100</v>
      </c>
      <c r="I7" s="15" t="s">
        <v>13</v>
      </c>
      <c r="J7" s="15">
        <f>IF(I7=C7,100,"请调整")</f>
        <v>100</v>
      </c>
      <c r="K7" s="15" t="s">
        <v>13</v>
      </c>
      <c r="L7" s="15">
        <f>IF(K7=G7,100,"请调整")</f>
        <v>100</v>
      </c>
      <c r="M7" s="15" t="s">
        <v>13</v>
      </c>
      <c r="N7" s="15">
        <f>IF(M7=G7,100,"请调整")</f>
        <v>100</v>
      </c>
      <c r="R7" s="26" t="s">
        <v>120</v>
      </c>
      <c r="S7" s="26" t="s">
        <v>121</v>
      </c>
      <c r="T7" s="26" t="s">
        <v>122</v>
      </c>
      <c r="U7" s="26" t="s">
        <v>123</v>
      </c>
      <c r="V7" s="26" t="s">
        <v>124</v>
      </c>
      <c r="W7" s="26" t="s">
        <v>125</v>
      </c>
      <c r="X7" s="26" t="s">
        <v>126</v>
      </c>
      <c r="Y7" s="26" t="s">
        <v>127</v>
      </c>
      <c r="Z7" s="26" t="s">
        <v>128</v>
      </c>
      <c r="AA7" s="26" t="s">
        <v>129</v>
      </c>
      <c r="AB7" s="26" t="s">
        <v>130</v>
      </c>
    </row>
    <row r="8" spans="1:29" ht="78">
      <c r="A8" s="233" t="s">
        <v>131</v>
      </c>
      <c r="B8" s="18" t="s">
        <v>15</v>
      </c>
      <c r="C8" s="19" t="str">
        <f>比较法!C8</f>
        <v>周边有金地朗悦、水碾屯、京投万科新里程等居住小区，居住小区规模较大，入住率较高，综合评价居住区成熟度较好。</v>
      </c>
      <c r="D8" s="15">
        <v>100</v>
      </c>
      <c r="E8" s="18" t="s">
        <v>132</v>
      </c>
      <c r="F8" s="15">
        <v>100</v>
      </c>
      <c r="G8" s="18" t="str">
        <f>C8</f>
        <v>周边有金地朗悦、水碾屯、京投万科新里程等居住小区，居住小区规模较大，入住率较高，综合评价居住区成熟度较好。</v>
      </c>
      <c r="H8" s="15">
        <f>F8</f>
        <v>100</v>
      </c>
      <c r="I8" s="18" t="str">
        <f>C8</f>
        <v>周边有金地朗悦、水碾屯、京投万科新里程等居住小区，居住小区规模较大，入住率较高，综合评价居住区成熟度较好。</v>
      </c>
      <c r="J8" s="15">
        <v>100</v>
      </c>
      <c r="K8" s="18" t="str">
        <f>C8</f>
        <v>周边有金地朗悦、水碾屯、京投万科新里程等居住小区，居住小区规模较大，入住率较高，综合评价居住区成熟度较好。</v>
      </c>
      <c r="L8" s="15">
        <f>F8</f>
        <v>100</v>
      </c>
      <c r="M8" s="18" t="str">
        <f>C8</f>
        <v>周边有金地朗悦、水碾屯、京投万科新里程等居住小区，居住小区规模较大，入住率较高，综合评价居住区成熟度较好。</v>
      </c>
      <c r="N8" s="15">
        <f>H8</f>
        <v>100</v>
      </c>
      <c r="O8" s="24">
        <f>比较法!M8</f>
        <v>5</v>
      </c>
      <c r="R8" s="26" t="s">
        <v>133</v>
      </c>
      <c r="S8" s="26" t="e">
        <f>#REF!</f>
        <v>#REF!</v>
      </c>
      <c r="T8" s="26" t="e">
        <f>#REF!</f>
        <v>#REF!</v>
      </c>
      <c r="U8" s="26" t="e">
        <f>#REF!</f>
        <v>#REF!</v>
      </c>
      <c r="V8" s="26" t="s">
        <v>134</v>
      </c>
      <c r="W8" s="27" t="e">
        <f>#REF!</f>
        <v>#REF!</v>
      </c>
      <c r="X8" s="27" t="e">
        <f>#REF!</f>
        <v>#REF!</v>
      </c>
      <c r="Y8" s="28">
        <f>C27</f>
        <v>40.409999999999997</v>
      </c>
      <c r="Z8" s="26" t="e">
        <f>#REF!</f>
        <v>#REF!</v>
      </c>
      <c r="AA8" s="26">
        <f>30/12</f>
        <v>2.5</v>
      </c>
      <c r="AB8" s="28" t="e">
        <f>ROUND(Y8+Z8+AA8,1)</f>
        <v>#REF!</v>
      </c>
      <c r="AC8" s="1">
        <v>56.8</v>
      </c>
    </row>
    <row r="9" spans="1:29" ht="94.5" customHeight="1">
      <c r="A9" s="234"/>
      <c r="B9" s="18" t="s">
        <v>17</v>
      </c>
      <c r="C9" s="19" t="str">
        <f>比较法!C9</f>
        <v>紧邻城市次干道——阜盛东街，距城市高速路京雄高速约1公里，路网密集度较好；周边有公交车站（水碾屯新村），停靠线路有832路、953路、F1路内环、F1路外环、F2路内环、F2路外环、F46路等多条公交线路，距离地铁房山线（良乡大学城北站）约750米，道路通达度较好，综合评价交通便捷度较好。</v>
      </c>
      <c r="D9" s="15">
        <v>100</v>
      </c>
      <c r="E9" s="18" t="s">
        <v>135</v>
      </c>
      <c r="F9" s="15">
        <v>100</v>
      </c>
      <c r="G9" s="18" t="s">
        <v>136</v>
      </c>
      <c r="H9" s="15">
        <v>100</v>
      </c>
      <c r="I9" s="18" t="s">
        <v>137</v>
      </c>
      <c r="J9" s="15">
        <v>100</v>
      </c>
      <c r="K9" s="18" t="s">
        <v>138</v>
      </c>
      <c r="L9" s="15">
        <f>J9</f>
        <v>100</v>
      </c>
      <c r="M9" s="18" t="s">
        <v>138</v>
      </c>
      <c r="N9" s="15">
        <f>L9</f>
        <v>100</v>
      </c>
      <c r="O9" s="24">
        <f>比较法!M9</f>
        <v>2</v>
      </c>
      <c r="R9" s="26" t="s">
        <v>139</v>
      </c>
      <c r="S9" s="26" t="e">
        <f>#REF!</f>
        <v>#REF!</v>
      </c>
      <c r="T9" s="26" t="e">
        <f>#REF!</f>
        <v>#REF!</v>
      </c>
      <c r="U9" s="26" t="e">
        <f>#REF!</f>
        <v>#REF!</v>
      </c>
      <c r="V9" s="26" t="s">
        <v>134</v>
      </c>
      <c r="W9" s="27" t="e">
        <f>#REF!</f>
        <v>#REF!</v>
      </c>
      <c r="X9" s="27" t="e">
        <f>#REF!</f>
        <v>#REF!</v>
      </c>
      <c r="Y9" s="26">
        <f>E27</f>
        <v>39.6</v>
      </c>
      <c r="Z9" s="26" t="e">
        <f>#REF!</f>
        <v>#REF!</v>
      </c>
      <c r="AA9" s="26">
        <f t="shared" ref="AA9" si="0">30/12</f>
        <v>2.5</v>
      </c>
      <c r="AB9" s="28" t="e">
        <f>ROUND(Y9+Z9+AA9,1)</f>
        <v>#REF!</v>
      </c>
      <c r="AC9" s="1">
        <v>55.7</v>
      </c>
    </row>
    <row r="10" spans="1:29" ht="42" customHeight="1">
      <c r="A10" s="234"/>
      <c r="B10" s="18" t="s">
        <v>18</v>
      </c>
      <c r="C10" s="19" t="str">
        <f>比较法!C10</f>
        <v>周边有首开龙湖北京熙悦天街等购物中心，商业设施以小区配套为主，且数量一般，综合评价商业设施一般。</v>
      </c>
      <c r="D10" s="15">
        <v>100</v>
      </c>
      <c r="E10" s="18" t="s">
        <v>19</v>
      </c>
      <c r="F10" s="15">
        <v>100</v>
      </c>
      <c r="G10" s="18" t="s">
        <v>140</v>
      </c>
      <c r="H10" s="15">
        <f>F10</f>
        <v>100</v>
      </c>
      <c r="I10" s="18" t="s">
        <v>141</v>
      </c>
      <c r="J10" s="15">
        <v>100</v>
      </c>
      <c r="K10" s="18" t="s">
        <v>142</v>
      </c>
      <c r="L10" s="15">
        <f>J10</f>
        <v>100</v>
      </c>
      <c r="M10" s="18" t="s">
        <v>142</v>
      </c>
      <c r="N10" s="15">
        <f>L10</f>
        <v>100</v>
      </c>
      <c r="O10" s="24">
        <f>比较法!M10</f>
        <v>2</v>
      </c>
      <c r="W10" s="1" t="e">
        <f>SUM(W8:W9)</f>
        <v>#REF!</v>
      </c>
      <c r="X10" s="1" t="e">
        <f>SUM(X8:X9)</f>
        <v>#REF!</v>
      </c>
    </row>
    <row r="11" spans="1:29" ht="62.25" customHeight="1">
      <c r="A11" s="234"/>
      <c r="B11" s="18" t="s">
        <v>21</v>
      </c>
      <c r="C11" s="19" t="str">
        <f>比较法!C11</f>
        <v>周边有房山新城滨水森林公园、广阳城森林公园等，周边有中国社会科学院大学（良乡校区）、北京理工大学（良乡校区）等人文景观，综合评价环境状况较好。</v>
      </c>
      <c r="D11" s="15">
        <v>100</v>
      </c>
      <c r="E11" s="18" t="s">
        <v>143</v>
      </c>
      <c r="F11" s="15">
        <v>100</v>
      </c>
      <c r="G11" s="18" t="s">
        <v>144</v>
      </c>
      <c r="H11" s="15">
        <v>100</v>
      </c>
      <c r="I11" s="18" t="s">
        <v>145</v>
      </c>
      <c r="J11" s="15">
        <v>100</v>
      </c>
      <c r="K11" s="18" t="s">
        <v>146</v>
      </c>
      <c r="L11" s="15">
        <v>100</v>
      </c>
      <c r="M11" s="18" t="s">
        <v>146</v>
      </c>
      <c r="N11" s="15">
        <v>100</v>
      </c>
      <c r="O11" s="24">
        <f>比较法!M11</f>
        <v>2</v>
      </c>
    </row>
    <row r="12" spans="1:29" ht="98.25" customHeight="1">
      <c r="A12" s="235"/>
      <c r="B12" s="18" t="s">
        <v>22</v>
      </c>
      <c r="C12" s="19" t="str">
        <f>比较法!C12</f>
        <v>周边2公里范围内有中北京农商银行（长阳支行）等金融机构；首开龙湖北京熙悦天街、广阳城便民购物广场等商服设施；周边有北京市房山区长阳第三幼儿园、北京市第十二中学教育集团良乡小学(铭品校区)、北京十二中(朗悦学校)等教育机构；有北京市房山区长阳镇碧波园社区卫生服务站等医疗机构设施。公共配套设施较齐全</v>
      </c>
      <c r="D12" s="15">
        <v>100</v>
      </c>
      <c r="E12" s="18" t="s">
        <v>147</v>
      </c>
      <c r="F12" s="15">
        <v>100</v>
      </c>
      <c r="G12" s="18" t="s">
        <v>148</v>
      </c>
      <c r="H12" s="15">
        <v>100</v>
      </c>
      <c r="I12" s="18" t="s">
        <v>149</v>
      </c>
      <c r="J12" s="15">
        <v>100</v>
      </c>
      <c r="K12" s="18" t="s">
        <v>150</v>
      </c>
      <c r="L12" s="15">
        <v>100</v>
      </c>
      <c r="M12" s="18" t="s">
        <v>150</v>
      </c>
      <c r="N12" s="15">
        <v>100</v>
      </c>
      <c r="O12" s="24">
        <f>比较法!M12</f>
        <v>5</v>
      </c>
    </row>
    <row r="13" spans="1:29" ht="26">
      <c r="A13" s="236" t="s">
        <v>151</v>
      </c>
      <c r="B13" s="18" t="s">
        <v>25</v>
      </c>
      <c r="C13" s="19" t="str">
        <f>比较法!C13</f>
        <v>有专业物业公司，物业服务保障较好</v>
      </c>
      <c r="D13" s="15">
        <v>100</v>
      </c>
      <c r="E13" s="19" t="s">
        <v>26</v>
      </c>
      <c r="F13" s="15">
        <v>100</v>
      </c>
      <c r="G13" s="19" t="s">
        <v>26</v>
      </c>
      <c r="H13" s="15">
        <v>100</v>
      </c>
      <c r="I13" s="19" t="s">
        <v>26</v>
      </c>
      <c r="J13" s="15">
        <v>100</v>
      </c>
      <c r="K13" s="19" t="s">
        <v>26</v>
      </c>
      <c r="L13" s="15">
        <v>100</v>
      </c>
      <c r="M13" s="19" t="s">
        <v>26</v>
      </c>
      <c r="N13" s="15">
        <v>100</v>
      </c>
      <c r="O13" s="24">
        <f>比较法!M13</f>
        <v>1</v>
      </c>
    </row>
    <row r="14" spans="1:29" ht="26">
      <c r="A14" s="237"/>
      <c r="B14" s="18" t="s">
        <v>27</v>
      </c>
      <c r="C14" s="19" t="str">
        <f>比较法!C14</f>
        <v>绿化率约为30%，一般</v>
      </c>
      <c r="D14" s="15">
        <v>100</v>
      </c>
      <c r="E14" s="20" t="s">
        <v>152</v>
      </c>
      <c r="F14" s="15">
        <v>100</v>
      </c>
      <c r="G14" s="20" t="s">
        <v>28</v>
      </c>
      <c r="H14" s="15">
        <f>[5]远山嘉园!H14</f>
        <v>100</v>
      </c>
      <c r="I14" s="20" t="s">
        <v>28</v>
      </c>
      <c r="J14" s="15">
        <v>100</v>
      </c>
      <c r="K14" s="20" t="s">
        <v>28</v>
      </c>
      <c r="L14" s="15">
        <f>H14</f>
        <v>100</v>
      </c>
      <c r="M14" s="20" t="s">
        <v>28</v>
      </c>
      <c r="N14" s="15">
        <f>J14</f>
        <v>100</v>
      </c>
      <c r="O14" s="24">
        <f>比较法!M14</f>
        <v>0.5</v>
      </c>
    </row>
    <row r="15" spans="1:29">
      <c r="A15" s="237"/>
      <c r="B15" s="15" t="s">
        <v>30</v>
      </c>
      <c r="C15" s="19" t="str">
        <f>比较法!C15</f>
        <v>配备活动站、医疗站</v>
      </c>
      <c r="D15" s="15">
        <v>100</v>
      </c>
      <c r="E15" s="19" t="s">
        <v>31</v>
      </c>
      <c r="F15" s="15">
        <v>100</v>
      </c>
      <c r="G15" s="19" t="s">
        <v>31</v>
      </c>
      <c r="H15" s="15">
        <v>100</v>
      </c>
      <c r="I15" s="19" t="s">
        <v>31</v>
      </c>
      <c r="J15" s="15">
        <v>100</v>
      </c>
      <c r="K15" s="19" t="s">
        <v>31</v>
      </c>
      <c r="L15" s="15">
        <v>100</v>
      </c>
      <c r="M15" s="19" t="s">
        <v>31</v>
      </c>
      <c r="N15" s="15">
        <v>100</v>
      </c>
      <c r="O15" s="24">
        <f>比较法!M15</f>
        <v>2</v>
      </c>
    </row>
    <row r="16" spans="1:29" ht="39">
      <c r="A16" s="237"/>
      <c r="B16" s="18" t="s">
        <v>34</v>
      </c>
      <c r="C16" s="19" t="str">
        <f>比较法!C16</f>
        <v>配备专业管理人员，出租房屋住户均有备案，居住安全性好。</v>
      </c>
      <c r="D16" s="15">
        <v>100</v>
      </c>
      <c r="E16" s="21" t="s">
        <v>153</v>
      </c>
      <c r="F16" s="15">
        <v>100</v>
      </c>
      <c r="G16" s="21" t="s">
        <v>153</v>
      </c>
      <c r="H16" s="15">
        <v>100</v>
      </c>
      <c r="I16" s="21" t="s">
        <v>153</v>
      </c>
      <c r="J16" s="15">
        <v>100</v>
      </c>
      <c r="K16" s="21" t="s">
        <v>153</v>
      </c>
      <c r="L16" s="15">
        <v>100</v>
      </c>
      <c r="M16" s="21" t="s">
        <v>153</v>
      </c>
      <c r="N16" s="15">
        <v>100</v>
      </c>
      <c r="O16" s="24">
        <f>比较法!M16</f>
        <v>1</v>
      </c>
    </row>
    <row r="17" spans="1:15" ht="26">
      <c r="A17" s="237"/>
      <c r="B17" s="18" t="s">
        <v>39</v>
      </c>
      <c r="C17" s="19" t="str">
        <f>比较法!C19</f>
        <v>主力户型为二居室，住宅套型较好</v>
      </c>
      <c r="D17" s="15">
        <v>100</v>
      </c>
      <c r="E17" s="19" t="s">
        <v>154</v>
      </c>
      <c r="F17" s="15">
        <v>100</v>
      </c>
      <c r="G17" s="19" t="s">
        <v>155</v>
      </c>
      <c r="H17" s="15">
        <v>100</v>
      </c>
      <c r="I17" s="19" t="s">
        <v>155</v>
      </c>
      <c r="J17" s="15">
        <v>100</v>
      </c>
      <c r="K17" s="19" t="s">
        <v>155</v>
      </c>
      <c r="L17" s="15">
        <v>100</v>
      </c>
      <c r="M17" s="19" t="s">
        <v>155</v>
      </c>
      <c r="N17" s="15">
        <v>100</v>
      </c>
      <c r="O17" s="24">
        <f>比较法!M19</f>
        <v>1</v>
      </c>
    </row>
    <row r="18" spans="1:15" ht="65">
      <c r="A18" s="237"/>
      <c r="B18" s="18" t="s">
        <v>42</v>
      </c>
      <c r="C18" s="19" t="str">
        <f>比较法!C21</f>
        <v>朝向一般（东），能保证一定时间的采光，通风一般</v>
      </c>
      <c r="D18" s="15">
        <v>100</v>
      </c>
      <c r="E18" s="19" t="s">
        <v>156</v>
      </c>
      <c r="F18" s="22">
        <v>98</v>
      </c>
      <c r="G18" s="19" t="s">
        <v>156</v>
      </c>
      <c r="H18" s="22">
        <f>100+O18</f>
        <v>101</v>
      </c>
      <c r="I18" s="19" t="s">
        <v>156</v>
      </c>
      <c r="J18" s="22">
        <f>100+O18</f>
        <v>101</v>
      </c>
      <c r="K18" s="19" t="s">
        <v>156</v>
      </c>
      <c r="L18" s="22">
        <f>100+O18</f>
        <v>101</v>
      </c>
      <c r="M18" s="19" t="s">
        <v>157</v>
      </c>
      <c r="N18" s="15">
        <v>100</v>
      </c>
      <c r="O18" s="24">
        <f>比较法!M21</f>
        <v>1</v>
      </c>
    </row>
    <row r="19" spans="1:15" ht="52">
      <c r="A19" s="237"/>
      <c r="B19" s="18" t="s">
        <v>46</v>
      </c>
      <c r="C19" s="19" t="str">
        <f>比较法!C23</f>
        <v>该小区装修为普通装修，公共部分装修效果较好，与居住功能相适用，较好</v>
      </c>
      <c r="D19" s="15">
        <v>100</v>
      </c>
      <c r="E19" s="19" t="s">
        <v>47</v>
      </c>
      <c r="F19" s="15">
        <v>100</v>
      </c>
      <c r="G19" s="19" t="s">
        <v>158</v>
      </c>
      <c r="H19" s="15">
        <f>F19</f>
        <v>100</v>
      </c>
      <c r="I19" s="19" t="s">
        <v>158</v>
      </c>
      <c r="J19" s="15">
        <v>100</v>
      </c>
      <c r="K19" s="19" t="s">
        <v>158</v>
      </c>
      <c r="L19" s="15">
        <f>F19</f>
        <v>100</v>
      </c>
      <c r="M19" s="19" t="s">
        <v>158</v>
      </c>
      <c r="N19" s="15">
        <f>H19</f>
        <v>100</v>
      </c>
      <c r="O19" s="24">
        <f>比较法!M23</f>
        <v>1</v>
      </c>
    </row>
    <row r="20" spans="1:15" ht="52">
      <c r="A20" s="237"/>
      <c r="B20" s="18" t="s">
        <v>49</v>
      </c>
      <c r="C20" s="19" t="str">
        <f>比较法!C24</f>
        <v>仅厨房卫生间配备家具、家电。功能正常，质量有保证。居室无家具家电，较差</v>
      </c>
      <c r="D20" s="15">
        <v>100</v>
      </c>
      <c r="E20" s="19" t="s">
        <v>159</v>
      </c>
      <c r="F20" s="15">
        <v>100</v>
      </c>
      <c r="G20" s="19" t="s">
        <v>159</v>
      </c>
      <c r="H20" s="15">
        <v>100</v>
      </c>
      <c r="I20" s="19" t="s">
        <v>159</v>
      </c>
      <c r="J20" s="15">
        <v>100</v>
      </c>
      <c r="K20" s="19" t="s">
        <v>159</v>
      </c>
      <c r="L20" s="15">
        <v>100</v>
      </c>
      <c r="M20" s="19" t="s">
        <v>159</v>
      </c>
      <c r="N20" s="15">
        <v>100</v>
      </c>
      <c r="O20" s="24">
        <f>比较法!M24</f>
        <v>6</v>
      </c>
    </row>
    <row r="21" spans="1:15">
      <c r="A21" s="238" t="s">
        <v>59</v>
      </c>
      <c r="B21" s="238"/>
      <c r="C21" s="239" t="s">
        <v>60</v>
      </c>
      <c r="D21" s="239"/>
      <c r="E21" s="243">
        <f>C5</f>
        <v>40.409999999999997</v>
      </c>
      <c r="F21" s="243"/>
      <c r="G21" s="243" t="str">
        <f>G5</f>
        <v>待估</v>
      </c>
      <c r="H21" s="243"/>
      <c r="I21" s="243" t="str">
        <f>I5</f>
        <v>待估</v>
      </c>
      <c r="J21" s="243"/>
      <c r="K21" s="243" t="str">
        <f>K5</f>
        <v>待估</v>
      </c>
      <c r="L21" s="243"/>
      <c r="M21" s="239" t="str">
        <f>M5</f>
        <v>待估</v>
      </c>
      <c r="N21" s="239"/>
    </row>
    <row r="22" spans="1:15">
      <c r="A22" s="238" t="s">
        <v>61</v>
      </c>
      <c r="B22" s="238"/>
      <c r="C22" s="239" t="s">
        <v>60</v>
      </c>
      <c r="D22" s="239"/>
      <c r="E22" s="231">
        <f>ROUND(E21/POWER(100,COUNT(F6:F20))*PRODUCT(F6:F20),2)</f>
        <v>39.6</v>
      </c>
      <c r="F22" s="231"/>
      <c r="G22" s="231" t="e">
        <f>ROUND(G21/POWER(100,COUNT(H6:H20))*PRODUCT(H6:H20),2)</f>
        <v>#VALUE!</v>
      </c>
      <c r="H22" s="231"/>
      <c r="I22" s="231" t="e">
        <f>ROUND(I21/POWER(100,COUNT(J6:J20))*PRODUCT(J6:J20),2)</f>
        <v>#VALUE!</v>
      </c>
      <c r="J22" s="231"/>
      <c r="K22" s="231" t="e">
        <f>ROUND(K21/POWER(100,COUNT(L6:L20))*PRODUCT(L6:L20),2)</f>
        <v>#VALUE!</v>
      </c>
      <c r="L22" s="231"/>
      <c r="M22" s="231" t="e">
        <f>ROUND(M21*POWER(100,COUNT(N6:N20))/PRODUCT(N6:N20),2)</f>
        <v>#VALUE!</v>
      </c>
      <c r="N22" s="231"/>
    </row>
    <row r="23" spans="1:15">
      <c r="A23" s="232" t="e">
        <f>CONCATENATE("估价对象比较价值=(",TEXT(E22,"G/通用格式"),"+",TEXT(G22,"G/通用格式"),"+",TEXT(K22,"G/通用格式"),")","/",3,"=",ROUND((E22+G22+K22)/3,2))</f>
        <v>#VALUE!</v>
      </c>
      <c r="B23" s="232"/>
      <c r="C23" s="232"/>
      <c r="D23" s="232"/>
      <c r="E23" s="232"/>
      <c r="F23" s="232"/>
      <c r="G23" s="232"/>
      <c r="H23" s="232"/>
      <c r="I23" s="232"/>
      <c r="J23" s="232"/>
      <c r="K23" s="25"/>
      <c r="L23" s="25"/>
    </row>
    <row r="25" spans="1:15">
      <c r="E25" s="1">
        <f>ROUND(E22/E21,4)</f>
        <v>0.98</v>
      </c>
      <c r="G25" s="1" t="e">
        <f>ROUND(G22/G21,4)</f>
        <v>#VALUE!</v>
      </c>
      <c r="I25" s="1" t="e">
        <f>ROUND(I22/I21,4)</f>
        <v>#VALUE!</v>
      </c>
      <c r="K25" s="1" t="e">
        <f>ROUND(K22/K21,4)</f>
        <v>#VALUE!</v>
      </c>
      <c r="M25" s="1" t="e">
        <f>ROUND(M22/M21,4)</f>
        <v>#VALUE!</v>
      </c>
    </row>
    <row r="27" spans="1:15">
      <c r="C27" s="23">
        <f>E21</f>
        <v>40.409999999999997</v>
      </c>
      <c r="E27" s="1">
        <f>ROUND(E21*E25,2)</f>
        <v>39.6</v>
      </c>
      <c r="G27" s="1" t="e">
        <f>ROUND(G21*G25,2)</f>
        <v>#VALUE!</v>
      </c>
      <c r="I27" s="1" t="e">
        <f>ROUND(I21*I25,2)</f>
        <v>#VALUE!</v>
      </c>
      <c r="K27" s="1" t="e">
        <f>ROUND(K21*K25,2)</f>
        <v>#VALUE!</v>
      </c>
      <c r="M27" s="1" t="e">
        <f>ROUND(M21*M25,2)</f>
        <v>#VALUE!</v>
      </c>
    </row>
    <row r="30" spans="1:15">
      <c r="C30" s="1" t="s">
        <v>66</v>
      </c>
      <c r="E30" s="1" t="s">
        <v>65</v>
      </c>
      <c r="G30" s="1" t="s">
        <v>65</v>
      </c>
      <c r="I30" s="1" t="s">
        <v>65</v>
      </c>
      <c r="K30" s="1" t="s">
        <v>65</v>
      </c>
      <c r="M30" s="1" t="s">
        <v>160</v>
      </c>
    </row>
  </sheetData>
  <mergeCells count="41">
    <mergeCell ref="A1:J1"/>
    <mergeCell ref="A3:B3"/>
    <mergeCell ref="C3:D3"/>
    <mergeCell ref="E3:F3"/>
    <mergeCell ref="G3:H3"/>
    <mergeCell ref="I3:J3"/>
    <mergeCell ref="K3:L3"/>
    <mergeCell ref="M3:N3"/>
    <mergeCell ref="A4:B4"/>
    <mergeCell ref="C4:D4"/>
    <mergeCell ref="E4:F4"/>
    <mergeCell ref="G4:H4"/>
    <mergeCell ref="I4:J4"/>
    <mergeCell ref="K4:L4"/>
    <mergeCell ref="M4:N4"/>
    <mergeCell ref="K5:L5"/>
    <mergeCell ref="M5:N5"/>
    <mergeCell ref="A6:B6"/>
    <mergeCell ref="A7:B7"/>
    <mergeCell ref="A21:B21"/>
    <mergeCell ref="C21:D21"/>
    <mergeCell ref="E21:F21"/>
    <mergeCell ref="G21:H21"/>
    <mergeCell ref="I21:J21"/>
    <mergeCell ref="K21:L21"/>
    <mergeCell ref="M21:N21"/>
    <mergeCell ref="A5:B5"/>
    <mergeCell ref="C5:D5"/>
    <mergeCell ref="E5:F5"/>
    <mergeCell ref="G5:H5"/>
    <mergeCell ref="I5:J5"/>
    <mergeCell ref="K22:L22"/>
    <mergeCell ref="M22:N22"/>
    <mergeCell ref="A23:J23"/>
    <mergeCell ref="A8:A12"/>
    <mergeCell ref="A13:A20"/>
    <mergeCell ref="A22:B22"/>
    <mergeCell ref="C22:D22"/>
    <mergeCell ref="E22:F22"/>
    <mergeCell ref="G22:H22"/>
    <mergeCell ref="I22:J22"/>
  </mergeCells>
  <phoneticPr fontId="30"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比较法</vt:lpstr>
      <vt:lpstr>成本（静态）</vt:lpstr>
      <vt:lpstr>朗悦嘉园明细表 </vt:lpstr>
      <vt:lpstr>权证</vt:lpstr>
      <vt:lpstr>市场</vt:lpstr>
      <vt:lpstr>中指</vt:lpstr>
      <vt:lpstr>城研</vt:lpstr>
      <vt:lpstr>数据统计</vt:lpstr>
      <vt:lpstr>各小区租金结果</vt:lpstr>
      <vt:lpstr>系统读取表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dc:creator>
  <cp:lastModifiedBy>Yabo Peng</cp:lastModifiedBy>
  <dcterms:created xsi:type="dcterms:W3CDTF">2006-09-16T00:00:00Z</dcterms:created>
  <dcterms:modified xsi:type="dcterms:W3CDTF">2023-12-08T07:27:04Z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true</vt:bool>
  </property>
  <property fmtid="{D5CDD505-2E9C-101B-9397-08002B2CF9AE}" pid="4" name="ICV">
    <vt:lpwstr>0F812AE746154D9EA9E69DAA0E5653FA_12</vt:lpwstr>
  </property>
</Properties>
</file>