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05" yWindow="-15" windowWidth="19425" windowHeight="10335" activeTab="3"/>
  </bookViews>
  <sheets>
    <sheet name="基础信息" sheetId="1" r:id="rId1"/>
    <sheet name="估价对象" sheetId="2" r:id="rId2"/>
    <sheet name="基准地价" sheetId="3" r:id="rId3"/>
    <sheet name="系统读取表" sheetId="4" r:id="rId4"/>
  </sheets>
  <calcPr calcId="1445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4" i="1" l="1"/>
  <c r="C10" i="2" l="1"/>
  <c r="B3" i="4" l="1"/>
  <c r="F23" i="4"/>
  <c r="E23" i="4"/>
  <c r="F22" i="4"/>
  <c r="E22" i="4"/>
  <c r="F21" i="4"/>
  <c r="E21" i="4"/>
  <c r="F20" i="4"/>
  <c r="E20" i="4"/>
  <c r="F19" i="4"/>
  <c r="E19" i="4"/>
  <c r="F18" i="4"/>
  <c r="E18" i="4"/>
  <c r="F17" i="4"/>
  <c r="E17" i="4"/>
  <c r="F16" i="4"/>
  <c r="E16" i="4"/>
  <c r="F15" i="4"/>
  <c r="E15" i="4"/>
  <c r="B8" i="4"/>
  <c r="B7" i="4"/>
  <c r="C7" i="4"/>
  <c r="C8" i="4" l="1"/>
  <c r="G5" i="1"/>
  <c r="D2" i="2" l="1"/>
  <c r="G2" i="2" l="1"/>
  <c r="G6" i="2" s="1"/>
  <c r="G7" i="2" l="1"/>
  <c r="I7" i="2" l="1"/>
  <c r="C7" i="2"/>
  <c r="H7" i="2" s="1"/>
  <c r="C14" i="4" l="1"/>
  <c r="B2" i="4"/>
  <c r="J7" i="2"/>
  <c r="D14" i="4" s="1"/>
  <c r="H4" i="1"/>
  <c r="H5" i="1" s="1"/>
  <c r="C6" i="2"/>
  <c r="H6" i="2" s="1"/>
  <c r="D7" i="4" l="1"/>
  <c r="D8" i="4"/>
  <c r="I4" i="1"/>
  <c r="B5" i="4" l="1"/>
  <c r="F14" i="4" l="1"/>
  <c r="B6" i="4"/>
  <c r="E14" i="4"/>
  <c r="C6" i="4" l="1"/>
  <c r="D6" i="4"/>
  <c r="D5" i="4"/>
  <c r="C5" i="4"/>
</calcChain>
</file>

<file path=xl/comments1.xml><?xml version="1.0" encoding="utf-8"?>
<comments xmlns="http://schemas.openxmlformats.org/spreadsheetml/2006/main">
  <authors>
    <author>作者</author>
  </authors>
  <commentList>
    <comment ref="B5" authorId="0">
      <text>
        <r>
          <rPr>
            <b/>
            <sz val="9"/>
            <color indexed="81"/>
            <rFont val="宋体"/>
            <family val="3"/>
            <charset val="134"/>
          </rPr>
          <t>作者:</t>
        </r>
        <r>
          <rPr>
            <sz val="9"/>
            <color indexed="81"/>
            <rFont val="宋体"/>
            <family val="3"/>
            <charset val="134"/>
          </rPr>
          <t xml:space="preserve">
地面价</t>
        </r>
      </text>
    </comment>
    <comment ref="E5" authorId="0">
      <text>
        <r>
          <rPr>
            <b/>
            <sz val="9"/>
            <color indexed="81"/>
            <rFont val="宋体"/>
            <family val="3"/>
            <charset val="134"/>
          </rPr>
          <t>作者:</t>
        </r>
        <r>
          <rPr>
            <sz val="9"/>
            <color indexed="81"/>
            <rFont val="宋体"/>
            <family val="3"/>
            <charset val="134"/>
          </rPr>
          <t xml:space="preserve">
有无审批手续</t>
        </r>
      </text>
    </comment>
  </commentList>
</comments>
</file>

<file path=xl/sharedStrings.xml><?xml version="1.0" encoding="utf-8"?>
<sst xmlns="http://schemas.openxmlformats.org/spreadsheetml/2006/main" count="134" uniqueCount="126">
  <si>
    <t>产权人</t>
    <phoneticPr fontId="1" type="noConversion"/>
  </si>
  <si>
    <t>企业名称</t>
    <phoneticPr fontId="1" type="noConversion"/>
  </si>
  <si>
    <t>占地面积（㎡0</t>
    <phoneticPr fontId="1" type="noConversion"/>
  </si>
  <si>
    <t>基准价格（元/平米）</t>
    <phoneticPr fontId="4" type="noConversion"/>
  </si>
  <si>
    <t>期日修正系数</t>
    <phoneticPr fontId="4" type="noConversion"/>
  </si>
  <si>
    <t>年期修正系数</t>
    <phoneticPr fontId="4" type="noConversion"/>
  </si>
  <si>
    <t>其他因素修正系数</t>
    <phoneticPr fontId="4" type="noConversion"/>
  </si>
  <si>
    <t>容积率修正系数</t>
    <phoneticPr fontId="4" type="noConversion"/>
  </si>
  <si>
    <t>土地单价（元/平方米）</t>
    <phoneticPr fontId="4" type="noConversion"/>
  </si>
  <si>
    <t>土地面积（㎡）</t>
    <phoneticPr fontId="4" type="noConversion"/>
  </si>
  <si>
    <t>土地总价(万元)</t>
    <phoneticPr fontId="4" type="noConversion"/>
  </si>
  <si>
    <t>期日修正系数</t>
  </si>
  <si>
    <t>季度</t>
    <phoneticPr fontId="4" type="noConversion"/>
  </si>
  <si>
    <t>2016年第一季度</t>
    <phoneticPr fontId="4" type="noConversion"/>
  </si>
  <si>
    <t>2016年第二季度</t>
    <phoneticPr fontId="4" type="noConversion"/>
  </si>
  <si>
    <t>2016年第三季度</t>
    <phoneticPr fontId="4" type="noConversion"/>
  </si>
  <si>
    <t>2016年第四季度</t>
    <phoneticPr fontId="4" type="noConversion"/>
  </si>
  <si>
    <t>2017年第一季度</t>
    <phoneticPr fontId="4" type="noConversion"/>
  </si>
  <si>
    <t>2017年第二季度</t>
    <phoneticPr fontId="4" type="noConversion"/>
  </si>
  <si>
    <t>2017年第三季度</t>
    <phoneticPr fontId="4" type="noConversion"/>
  </si>
  <si>
    <t>增长率</t>
  </si>
  <si>
    <t>2017年第四季度</t>
    <phoneticPr fontId="4" type="noConversion"/>
  </si>
  <si>
    <t>2018年第一季度</t>
    <phoneticPr fontId="4" type="noConversion"/>
  </si>
  <si>
    <t>2018年第二季度</t>
    <phoneticPr fontId="4" type="noConversion"/>
  </si>
  <si>
    <t>2018年第三季度</t>
    <phoneticPr fontId="4" type="noConversion"/>
  </si>
  <si>
    <t>2018年第四季度</t>
    <phoneticPr fontId="4" type="noConversion"/>
  </si>
  <si>
    <t>2019年第一季度</t>
    <phoneticPr fontId="4" type="noConversion"/>
  </si>
  <si>
    <t>2019年第二季度</t>
    <phoneticPr fontId="4" type="noConversion"/>
  </si>
  <si>
    <t>土地开发程度</t>
    <phoneticPr fontId="4" type="noConversion"/>
  </si>
  <si>
    <t>通路</t>
    <phoneticPr fontId="4" type="noConversion"/>
  </si>
  <si>
    <t>上水</t>
    <phoneticPr fontId="4" type="noConversion"/>
  </si>
  <si>
    <t>通电</t>
    <phoneticPr fontId="4" type="noConversion"/>
  </si>
  <si>
    <t>排水</t>
    <phoneticPr fontId="4" type="noConversion"/>
  </si>
  <si>
    <t>通讯</t>
    <phoneticPr fontId="4" type="noConversion"/>
  </si>
  <si>
    <t>供暖</t>
    <phoneticPr fontId="4" type="noConversion"/>
  </si>
  <si>
    <t>供气</t>
    <phoneticPr fontId="4" type="noConversion"/>
  </si>
  <si>
    <t>场地平整</t>
    <phoneticPr fontId="4" type="noConversion"/>
  </si>
  <si>
    <t>费用</t>
    <phoneticPr fontId="4" type="noConversion"/>
  </si>
  <si>
    <t>土地单价</t>
    <phoneticPr fontId="1" type="noConversion"/>
  </si>
  <si>
    <t>总价</t>
    <phoneticPr fontId="1" type="noConversion"/>
  </si>
  <si>
    <t>有审批手续</t>
    <phoneticPr fontId="1" type="noConversion"/>
  </si>
  <si>
    <t>无审批手续</t>
    <phoneticPr fontId="1" type="noConversion"/>
  </si>
  <si>
    <t>采用保定市工业用地地价指数修正</t>
    <phoneticPr fontId="1" type="noConversion"/>
  </si>
  <si>
    <t>（一）基准地价内涵：1.基准日为2016年1月1日；2.开发程度为五通一平（通电、通路、通讯、通上水、排水及场地平整）</t>
    <phoneticPr fontId="1" type="noConversion"/>
  </si>
  <si>
    <t>（二）基准价格：41.2万元/亩（618元/㎡）</t>
    <phoneticPr fontId="1" type="noConversion"/>
  </si>
  <si>
    <t>（三）期日修正：采用保定市工业用地地价指数修</t>
    <phoneticPr fontId="1" type="noConversion"/>
  </si>
  <si>
    <t>（四）年期修正：不作修正</t>
    <phoneticPr fontId="1" type="noConversion"/>
  </si>
  <si>
    <t>（五）区域因素：不作修正</t>
    <phoneticPr fontId="1" type="noConversion"/>
  </si>
  <si>
    <t>（六）容积率：不作修正</t>
    <phoneticPr fontId="1" type="noConversion"/>
  </si>
  <si>
    <t>（七）其它因素：未办理审批手续修正系数0.95</t>
    <phoneticPr fontId="1" type="noConversion"/>
  </si>
  <si>
    <t>（八）开发程度修正</t>
    <phoneticPr fontId="1" type="noConversion"/>
  </si>
  <si>
    <t>土地开发程度</t>
  </si>
  <si>
    <t>通路</t>
  </si>
  <si>
    <t>通上水</t>
  </si>
  <si>
    <t>通电</t>
  </si>
  <si>
    <t>排水</t>
  </si>
  <si>
    <t>通讯</t>
  </si>
  <si>
    <t>供暖</t>
  </si>
  <si>
    <t>供气</t>
  </si>
  <si>
    <t>场地平整</t>
  </si>
  <si>
    <t>费用</t>
  </si>
  <si>
    <t>（九）采用公式：集体建设用地价格=基准价格×∑修正系数×期日修正±开发程度修正</t>
    <phoneticPr fontId="1" type="noConversion"/>
  </si>
  <si>
    <t>估价期日</t>
    <phoneticPr fontId="1" type="noConversion"/>
  </si>
  <si>
    <t>土地开发程度修正</t>
    <phoneticPr fontId="1" type="noConversion"/>
  </si>
  <si>
    <t>开发程度设定</t>
    <phoneticPr fontId="1" type="noConversion"/>
  </si>
  <si>
    <t>基准日</t>
    <phoneticPr fontId="1" type="noConversion"/>
  </si>
  <si>
    <t>开发程度</t>
    <phoneticPr fontId="1" type="noConversion"/>
  </si>
  <si>
    <t>五通一平</t>
    <phoneticPr fontId="1" type="noConversion"/>
  </si>
  <si>
    <t>（通电、通路、通讯、通上水、排水及场地平整）</t>
    <phoneticPr fontId="1" type="noConversion"/>
  </si>
  <si>
    <t>2019年第三季度</t>
    <phoneticPr fontId="4" type="noConversion"/>
  </si>
  <si>
    <t>价值类型</t>
  </si>
  <si>
    <t>总价（万元）</t>
  </si>
  <si>
    <t>楼面单价（元/平方米）</t>
  </si>
  <si>
    <t>市场价值</t>
  </si>
  <si>
    <t>抵押价值</t>
  </si>
  <si>
    <t>抵押净值</t>
  </si>
  <si>
    <t>估价对象3</t>
  </si>
  <si>
    <t>估价对象4</t>
  </si>
  <si>
    <t>估价对象5</t>
  </si>
  <si>
    <t>估价对象6</t>
  </si>
  <si>
    <t>估价对象7</t>
  </si>
  <si>
    <t>估价对象8</t>
  </si>
  <si>
    <t>估价对象9</t>
  </si>
  <si>
    <t>估价对象10</t>
  </si>
  <si>
    <r>
      <t>（规划）建筑面积（m</t>
    </r>
    <r>
      <rPr>
        <b/>
        <vertAlign val="superscript"/>
        <sz val="8"/>
        <color rgb="FF666666"/>
        <rFont val="微软雅黑"/>
        <family val="2"/>
        <charset val="134"/>
      </rPr>
      <t>2</t>
    </r>
    <r>
      <rPr>
        <b/>
        <sz val="11"/>
        <color rgb="FF666666"/>
        <rFont val="微软雅黑"/>
        <family val="2"/>
        <charset val="134"/>
      </rPr>
      <t>）</t>
    </r>
    <phoneticPr fontId="1" type="noConversion"/>
  </si>
  <si>
    <r>
      <t>（分摊）土地面积（m</t>
    </r>
    <r>
      <rPr>
        <b/>
        <vertAlign val="superscript"/>
        <sz val="8"/>
        <color rgb="FF666666"/>
        <rFont val="微软雅黑"/>
        <family val="2"/>
        <charset val="134"/>
      </rPr>
      <t>2</t>
    </r>
    <r>
      <rPr>
        <b/>
        <sz val="11"/>
        <color rgb="FF666666"/>
        <rFont val="微软雅黑"/>
        <family val="2"/>
        <charset val="134"/>
      </rPr>
      <t>）</t>
    </r>
    <phoneticPr fontId="1" type="noConversion"/>
  </si>
  <si>
    <t>价值时点/估价期日</t>
    <phoneticPr fontId="1" type="noConversion"/>
  </si>
  <si>
    <t>地面单价（元/平方米）</t>
    <phoneticPr fontId="1" type="noConversion"/>
  </si>
  <si>
    <t>抵押价值-已注销</t>
    <phoneticPr fontId="1" type="noConversion"/>
  </si>
  <si>
    <t>总投</t>
    <phoneticPr fontId="1" type="noConversion"/>
  </si>
  <si>
    <t>租金</t>
    <phoneticPr fontId="1" type="noConversion"/>
  </si>
  <si>
    <t>重置成新价</t>
    <phoneticPr fontId="1" type="noConversion"/>
  </si>
  <si>
    <t>项目名称</t>
    <phoneticPr fontId="1" type="noConversion"/>
  </si>
  <si>
    <t>市场价值（万元）</t>
    <phoneticPr fontId="1" type="noConversion"/>
  </si>
  <si>
    <t>地面单价（元/平方米）</t>
    <phoneticPr fontId="1" type="noConversion"/>
  </si>
  <si>
    <t>抵押价值（万元）</t>
    <phoneticPr fontId="1" type="noConversion"/>
  </si>
  <si>
    <t>抵押价值-已注销（万元）</t>
    <phoneticPr fontId="1" type="noConversion"/>
  </si>
  <si>
    <t>抵押净值（万元）</t>
    <phoneticPr fontId="1" type="noConversion"/>
  </si>
  <si>
    <t>估价对象1（本表）</t>
    <phoneticPr fontId="1" type="noConversion"/>
  </si>
  <si>
    <t>估价对象2</t>
    <phoneticPr fontId="1" type="noConversion"/>
  </si>
  <si>
    <t>2019年第四季度</t>
    <phoneticPr fontId="1" type="noConversion"/>
  </si>
  <si>
    <t>2020年第一季度</t>
    <phoneticPr fontId="1" type="noConversion"/>
  </si>
  <si>
    <t>2020年第二季度</t>
    <phoneticPr fontId="1" type="noConversion"/>
  </si>
  <si>
    <t>2020年第三季度</t>
    <phoneticPr fontId="1" type="noConversion"/>
  </si>
  <si>
    <t>2020年第四季度</t>
    <phoneticPr fontId="1" type="noConversion"/>
  </si>
  <si>
    <t>2021年第一季度</t>
    <phoneticPr fontId="1" type="noConversion"/>
  </si>
  <si>
    <t>估价对象</t>
    <phoneticPr fontId="1" type="noConversion"/>
  </si>
  <si>
    <t>2021年第二季度</t>
    <phoneticPr fontId="1" type="noConversion"/>
  </si>
  <si>
    <t>保定凯发纺织有限公司</t>
    <phoneticPr fontId="1" type="noConversion"/>
  </si>
  <si>
    <t>河北容城县新星皮鞋厂</t>
    <phoneticPr fontId="1" type="noConversion"/>
  </si>
  <si>
    <t>容城县雪特兰纺织有限公司</t>
    <phoneticPr fontId="1" type="noConversion"/>
  </si>
  <si>
    <t>单价（万/亩）</t>
    <phoneticPr fontId="1" type="noConversion"/>
  </si>
  <si>
    <t>总价（元）</t>
    <phoneticPr fontId="1" type="noConversion"/>
  </si>
  <si>
    <t>集体地</t>
    <phoneticPr fontId="1" type="noConversion"/>
  </si>
  <si>
    <t>保定鼎盛建筑材料生产有限公司</t>
    <phoneticPr fontId="1" type="noConversion"/>
  </si>
  <si>
    <t>容城县征迁安置办公室委托的涉及河北省保定市容城县白龙村征迁项目的一宗集体建设用地使用权市场价格评估</t>
  </si>
  <si>
    <t xml:space="preserve"> 2021-1-0534-P01ZSZY3</t>
  </si>
  <si>
    <t>0201018-11-01-0010</t>
  </si>
  <si>
    <t>容城县安杰印花有限公司</t>
  </si>
  <si>
    <t>阴昱朴</t>
  </si>
  <si>
    <t>91130629MA08AKJQ7R</t>
  </si>
  <si>
    <t>工业</t>
  </si>
  <si>
    <t>集体</t>
  </si>
  <si>
    <t>容城县白龙村</t>
  </si>
  <si>
    <t>村无名道路</t>
  </si>
  <si>
    <t>民房</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</si>
</sst>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_);[Red]\(0.00\)"/>
    <numFmt numFmtId="177" formatCode="0.00_ "/>
    <numFmt numFmtId="178" formatCode="0_);[Red]\(0\)"/>
    <numFmt numFmtId="179" formatCode="0.0000_ "/>
    <numFmt numFmtId="180" formatCode="0_ "/>
    <numFmt numFmtId="181" formatCode="0.0000_);[Red]\(0.0000\)"/>
  </numFmts>
  <fonts count="16" x14ac:knownFonts="1">
    <font>
      <sz val="11"/>
      <color theme="1"/>
      <name val="宋体"/>
      <family val="2"/>
      <scheme val="minor"/>
    </font>
    <font>
      <sz val="9"/>
      <name val="宋体"/>
      <family val="3"/>
      <charset val="134"/>
      <scheme val="minor"/>
    </font>
    <font>
      <b/>
      <sz val="11"/>
      <color theme="1"/>
      <name val="宋体"/>
      <family val="3"/>
      <charset val="134"/>
      <scheme val="minor"/>
    </font>
    <font>
      <sz val="11"/>
      <color theme="1"/>
      <name val="微软雅黑"/>
      <family val="2"/>
      <charset val="134"/>
    </font>
    <font>
      <sz val="9"/>
      <name val="宋体"/>
      <family val="2"/>
      <charset val="134"/>
      <scheme val="minor"/>
    </font>
    <font>
      <sz val="11"/>
      <color theme="1"/>
      <name val="宋体"/>
      <family val="3"/>
      <charset val="134"/>
      <scheme val="minor"/>
    </font>
    <font>
      <sz val="10"/>
      <name val="微软雅黑"/>
      <family val="2"/>
      <charset val="134"/>
    </font>
    <font>
      <sz val="12"/>
      <name val="宋体"/>
      <family val="3"/>
      <charset val="134"/>
    </font>
    <font>
      <sz val="12"/>
      <color theme="1"/>
      <name val="宋体"/>
      <family val="3"/>
      <charset val="134"/>
    </font>
    <font>
      <sz val="9"/>
      <color indexed="81"/>
      <name val="宋体"/>
      <family val="3"/>
      <charset val="134"/>
    </font>
    <font>
      <b/>
      <sz val="9"/>
      <color indexed="81"/>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1"/>
      <color rgb="FFFF0000"/>
      <name val="宋体"/>
      <family val="3"/>
      <charset val="134"/>
      <scheme val="minor"/>
    </font>
  </fonts>
  <fills count="6">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FFFFFF"/>
        <bgColor indexed="64"/>
      </patternFill>
    </fill>
    <fill>
      <patternFill patternType="solid">
        <fgColor rgb="FF92D050"/>
        <bgColor indexed="64"/>
      </patternFill>
    </fill>
  </fills>
  <borders count="9">
    <border>
      <left/>
      <right/>
      <top/>
      <bottom/>
      <diagonal/>
    </border>
    <border>
      <left style="thin">
        <color auto="1"/>
      </left>
      <right style="thin">
        <color auto="1"/>
      </right>
      <top style="thin">
        <color auto="1"/>
      </top>
      <bottom style="thin">
        <color auto="1"/>
      </bottom>
      <diagonal/>
    </border>
    <border>
      <left style="thick">
        <color rgb="FF000000"/>
      </left>
      <right style="medium">
        <color rgb="FF000000"/>
      </right>
      <top style="thick">
        <color rgb="FF000000"/>
      </top>
      <bottom style="medium">
        <color rgb="FF000000"/>
      </bottom>
      <diagonal/>
    </border>
    <border>
      <left/>
      <right style="medium">
        <color rgb="FF000000"/>
      </right>
      <top style="thick">
        <color rgb="FF000000"/>
      </top>
      <bottom style="medium">
        <color rgb="FF000000"/>
      </bottom>
      <diagonal/>
    </border>
    <border>
      <left/>
      <right style="thick">
        <color rgb="FF000000"/>
      </right>
      <top style="thick">
        <color rgb="FF000000"/>
      </top>
      <bottom style="medium">
        <color rgb="FF000000"/>
      </bottom>
      <diagonal/>
    </border>
    <border>
      <left style="thick">
        <color rgb="FF000000"/>
      </left>
      <right style="medium">
        <color rgb="FF000000"/>
      </right>
      <top/>
      <bottom style="thick">
        <color rgb="FF000000"/>
      </bottom>
      <diagonal/>
    </border>
    <border>
      <left/>
      <right style="medium">
        <color rgb="FF000000"/>
      </right>
      <top/>
      <bottom style="thick">
        <color rgb="FF000000"/>
      </bottom>
      <diagonal/>
    </border>
    <border>
      <left/>
      <right style="thick">
        <color rgb="FF000000"/>
      </right>
      <top/>
      <bottom style="thick">
        <color rgb="FF000000"/>
      </bottom>
      <diagonal/>
    </border>
    <border>
      <left style="thin">
        <color indexed="64"/>
      </left>
      <right style="thin">
        <color indexed="64"/>
      </right>
      <top style="thin">
        <color indexed="64"/>
      </top>
      <bottom/>
      <diagonal/>
    </border>
  </borders>
  <cellStyleXfs count="4">
    <xf numFmtId="0" fontId="0" fillId="0" borderId="0"/>
    <xf numFmtId="0" fontId="5" fillId="0" borderId="0">
      <alignment vertical="center"/>
    </xf>
    <xf numFmtId="0" fontId="7" fillId="0" borderId="0">
      <alignment vertical="top"/>
    </xf>
    <xf numFmtId="0" fontId="11" fillId="0" borderId="0"/>
  </cellStyleXfs>
  <cellXfs count="62">
    <xf numFmtId="0" fontId="0" fillId="0" borderId="0" xfId="0"/>
    <xf numFmtId="0" fontId="0" fillId="0" borderId="0" xfId="0" applyAlignment="1">
      <alignment horizontal="center" vertical="center"/>
    </xf>
    <xf numFmtId="176" fontId="0" fillId="0" borderId="0" xfId="0" applyNumberFormat="1" applyAlignment="1">
      <alignment horizontal="center" vertical="center"/>
    </xf>
    <xf numFmtId="0" fontId="0" fillId="0" borderId="1" xfId="0" applyBorder="1" applyAlignment="1">
      <alignment horizontal="center" vertical="center"/>
    </xf>
    <xf numFmtId="176" fontId="0" fillId="0" borderId="1" xfId="0" applyNumberFormat="1" applyBorder="1" applyAlignment="1">
      <alignment horizontal="center" vertical="center"/>
    </xf>
    <xf numFmtId="0" fontId="2" fillId="2" borderId="1" xfId="0" applyFont="1" applyFill="1" applyBorder="1" applyAlignment="1">
      <alignment horizontal="center" vertical="center"/>
    </xf>
    <xf numFmtId="176" fontId="2" fillId="2" borderId="1" xfId="0" applyNumberFormat="1" applyFont="1" applyFill="1" applyBorder="1" applyAlignment="1">
      <alignment horizontal="center" vertical="center"/>
    </xf>
    <xf numFmtId="180" fontId="0" fillId="0" borderId="0" xfId="0" applyNumberFormat="1" applyAlignment="1">
      <alignment horizontal="center" vertical="center"/>
    </xf>
    <xf numFmtId="180" fontId="0" fillId="0" borderId="1" xfId="0" applyNumberFormat="1" applyBorder="1" applyAlignment="1">
      <alignment horizontal="center" vertical="center"/>
    </xf>
    <xf numFmtId="180" fontId="2" fillId="2" borderId="1" xfId="0" applyNumberFormat="1" applyFont="1" applyFill="1" applyBorder="1" applyAlignment="1">
      <alignment horizontal="center" vertical="center"/>
    </xf>
    <xf numFmtId="176" fontId="0" fillId="2" borderId="1" xfId="0" applyNumberFormat="1" applyFill="1" applyBorder="1" applyAlignment="1">
      <alignment horizontal="center" vertical="center"/>
    </xf>
    <xf numFmtId="177" fontId="0" fillId="0" borderId="0" xfId="0" applyNumberFormat="1" applyAlignment="1">
      <alignment horizontal="center" vertical="center"/>
    </xf>
    <xf numFmtId="0" fontId="3" fillId="0" borderId="0" xfId="0" applyFont="1" applyAlignment="1">
      <alignment horizontal="left" vertical="center"/>
    </xf>
    <xf numFmtId="0" fontId="0" fillId="0" borderId="0" xfId="0" applyAlignment="1"/>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0" fillId="0" borderId="0" xfId="0" applyFill="1" applyBorder="1" applyAlignment="1"/>
    <xf numFmtId="14" fontId="3" fillId="0" borderId="0" xfId="0" applyNumberFormat="1" applyFont="1" applyAlignment="1">
      <alignment horizontal="left" vertical="center"/>
    </xf>
    <xf numFmtId="176" fontId="3" fillId="0" borderId="0" xfId="0" applyNumberFormat="1" applyFont="1" applyAlignment="1">
      <alignment horizontal="left" vertical="center"/>
    </xf>
    <xf numFmtId="0" fontId="3" fillId="0" borderId="0" xfId="0" applyFont="1" applyBorder="1" applyAlignment="1">
      <alignment horizontal="left" vertical="center"/>
    </xf>
    <xf numFmtId="177" fontId="3" fillId="0" borderId="0" xfId="0" applyNumberFormat="1" applyFont="1" applyBorder="1" applyAlignment="1">
      <alignment horizontal="left" vertical="center"/>
    </xf>
    <xf numFmtId="0" fontId="3" fillId="2" borderId="1" xfId="0" applyFont="1" applyFill="1" applyBorder="1" applyAlignment="1">
      <alignment horizontal="left" vertical="center"/>
    </xf>
    <xf numFmtId="176" fontId="3" fillId="2" borderId="1" xfId="0" applyNumberFormat="1" applyFont="1" applyFill="1" applyBorder="1" applyAlignment="1">
      <alignment horizontal="left" vertical="center"/>
    </xf>
    <xf numFmtId="0" fontId="3" fillId="0" borderId="1" xfId="0" applyFont="1" applyBorder="1" applyAlignment="1">
      <alignment horizontal="left" vertical="center"/>
    </xf>
    <xf numFmtId="178" fontId="3" fillId="0" borderId="1" xfId="0" applyNumberFormat="1" applyFont="1" applyFill="1" applyBorder="1" applyAlignment="1">
      <alignment horizontal="left" vertical="center"/>
    </xf>
    <xf numFmtId="0" fontId="3" fillId="0" borderId="1" xfId="0" applyFont="1" applyFill="1" applyBorder="1" applyAlignment="1">
      <alignment horizontal="left" vertical="center"/>
    </xf>
    <xf numFmtId="176" fontId="3" fillId="0" borderId="1" xfId="0" applyNumberFormat="1" applyFont="1" applyFill="1" applyBorder="1" applyAlignment="1">
      <alignment horizontal="left" vertical="center"/>
    </xf>
    <xf numFmtId="10" fontId="3" fillId="0" borderId="0" xfId="0" applyNumberFormat="1" applyFont="1" applyBorder="1" applyAlignment="1">
      <alignment horizontal="left" vertical="center"/>
    </xf>
    <xf numFmtId="179" fontId="3" fillId="0" borderId="1" xfId="0" applyNumberFormat="1" applyFont="1" applyBorder="1" applyAlignment="1">
      <alignment horizontal="left" vertical="center"/>
    </xf>
    <xf numFmtId="178" fontId="3" fillId="0" borderId="1" xfId="0" applyNumberFormat="1" applyFont="1" applyBorder="1" applyAlignment="1">
      <alignment horizontal="left" vertical="center"/>
    </xf>
    <xf numFmtId="176" fontId="3" fillId="0" borderId="1" xfId="0" applyNumberFormat="1" applyFont="1" applyBorder="1" applyAlignment="1">
      <alignment horizontal="left" vertical="center"/>
    </xf>
    <xf numFmtId="176" fontId="3" fillId="0" borderId="0" xfId="0" applyNumberFormat="1" applyFont="1" applyFill="1" applyAlignment="1">
      <alignment horizontal="left" vertical="center"/>
    </xf>
    <xf numFmtId="0" fontId="6" fillId="2" borderId="1" xfId="1" applyFont="1" applyFill="1" applyBorder="1" applyAlignment="1">
      <alignment horizontal="left" vertical="center" wrapText="1"/>
    </xf>
    <xf numFmtId="179" fontId="6" fillId="2" borderId="1" xfId="1" applyNumberFormat="1" applyFont="1" applyFill="1" applyBorder="1" applyAlignment="1">
      <alignment horizontal="left" vertical="center" wrapText="1"/>
    </xf>
    <xf numFmtId="10" fontId="3" fillId="0" borderId="1" xfId="0" applyNumberFormat="1" applyFont="1" applyBorder="1" applyAlignment="1">
      <alignment horizontal="left" vertical="center"/>
    </xf>
    <xf numFmtId="0" fontId="3" fillId="0" borderId="1" xfId="0" applyNumberFormat="1" applyFont="1" applyBorder="1" applyAlignment="1">
      <alignment horizontal="left" vertical="center"/>
    </xf>
    <xf numFmtId="0" fontId="6" fillId="0" borderId="0" xfId="2" applyFont="1" applyFill="1" applyBorder="1" applyAlignment="1">
      <alignment horizontal="left" vertical="center" wrapText="1"/>
    </xf>
    <xf numFmtId="10" fontId="6" fillId="0" borderId="0" xfId="2" applyNumberFormat="1" applyFont="1" applyFill="1" applyBorder="1" applyAlignment="1">
      <alignment horizontal="left" vertical="center" wrapText="1"/>
    </xf>
    <xf numFmtId="0" fontId="3" fillId="2" borderId="0" xfId="0" applyFont="1" applyFill="1" applyAlignment="1">
      <alignment horizontal="left" vertical="center"/>
    </xf>
    <xf numFmtId="181" fontId="3" fillId="0" borderId="1" xfId="0" applyNumberFormat="1" applyFont="1" applyBorder="1" applyAlignment="1">
      <alignment horizontal="left" vertical="center"/>
    </xf>
    <xf numFmtId="0" fontId="12" fillId="3" borderId="1" xfId="3" applyFont="1" applyFill="1" applyBorder="1" applyAlignment="1">
      <alignment horizontal="center" vertical="center" wrapText="1"/>
    </xf>
    <xf numFmtId="0" fontId="12" fillId="0" borderId="0" xfId="3" applyFont="1" applyBorder="1" applyAlignment="1">
      <alignment horizontal="left" vertical="center" wrapText="1"/>
    </xf>
    <xf numFmtId="0" fontId="11" fillId="0" borderId="0" xfId="3" applyBorder="1"/>
    <xf numFmtId="0" fontId="11" fillId="0" borderId="0" xfId="3"/>
    <xf numFmtId="14" fontId="12" fillId="3" borderId="1" xfId="3" applyNumberFormat="1" applyFont="1" applyFill="1" applyBorder="1" applyAlignment="1">
      <alignment horizontal="center" vertical="center" wrapText="1"/>
    </xf>
    <xf numFmtId="0" fontId="12" fillId="3" borderId="1" xfId="3" quotePrefix="1" applyFont="1" applyFill="1" applyBorder="1" applyAlignment="1">
      <alignment horizontal="center" vertical="center" wrapText="1"/>
    </xf>
    <xf numFmtId="0" fontId="12" fillId="4" borderId="1" xfId="3" applyFont="1" applyFill="1" applyBorder="1" applyAlignment="1" applyProtection="1">
      <alignment horizontal="center" vertical="center" wrapText="1"/>
      <protection locked="0"/>
    </xf>
    <xf numFmtId="0" fontId="11" fillId="3" borderId="1" xfId="3" applyFill="1" applyBorder="1" applyAlignment="1">
      <alignment vertical="center"/>
    </xf>
    <xf numFmtId="0" fontId="12" fillId="3" borderId="8" xfId="3" applyFont="1" applyFill="1" applyBorder="1" applyAlignment="1">
      <alignment horizontal="center" vertical="center" wrapText="1"/>
    </xf>
    <xf numFmtId="0" fontId="5" fillId="3" borderId="1" xfId="3" applyFont="1" applyFill="1" applyBorder="1"/>
    <xf numFmtId="0" fontId="11" fillId="0" borderId="1" xfId="3" applyBorder="1" applyProtection="1">
      <protection locked="0"/>
    </xf>
    <xf numFmtId="0" fontId="12" fillId="0" borderId="1" xfId="3" applyFont="1" applyBorder="1" applyAlignment="1" applyProtection="1">
      <alignment horizontal="left" vertical="center" wrapText="1"/>
      <protection locked="0"/>
    </xf>
    <xf numFmtId="0" fontId="12" fillId="3" borderId="1" xfId="3" applyNumberFormat="1" applyFont="1" applyFill="1" applyBorder="1" applyAlignment="1">
      <alignment horizontal="center" vertical="center" wrapText="1"/>
    </xf>
    <xf numFmtId="10" fontId="3" fillId="0" borderId="0" xfId="0" applyNumberFormat="1" applyFont="1" applyAlignment="1">
      <alignment horizontal="left" vertical="center"/>
    </xf>
    <xf numFmtId="0" fontId="15" fillId="0" borderId="1" xfId="0" applyFont="1" applyFill="1" applyBorder="1" applyAlignment="1">
      <alignment horizontal="left" vertical="center" wrapText="1"/>
    </xf>
    <xf numFmtId="0" fontId="0" fillId="0" borderId="0" xfId="0" applyFill="1" applyAlignment="1">
      <alignment horizontal="center" vertical="center" wrapText="1"/>
    </xf>
    <xf numFmtId="14" fontId="3" fillId="5" borderId="0" xfId="0" applyNumberFormat="1" applyFont="1" applyFill="1" applyAlignment="1">
      <alignment horizontal="left" vertical="center"/>
    </xf>
    <xf numFmtId="0" fontId="0" fillId="0" borderId="0" xfId="0" applyAlignment="1">
      <alignment horizontal="left" vertical="center"/>
    </xf>
  </cellXfs>
  <cellStyles count="4">
    <cellStyle name="常规" xfId="0" builtinId="0"/>
    <cellStyle name="常规 2 4" xfId="1"/>
    <cellStyle name="常规 6 3" xfId="2"/>
    <cellStyle name="常规 9"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31</xdr:row>
      <xdr:rowOff>76200</xdr:rowOff>
    </xdr:from>
    <xdr:to>
      <xdr:col>3</xdr:col>
      <xdr:colOff>158338</xdr:colOff>
      <xdr:row>41</xdr:row>
      <xdr:rowOff>11597</xdr:rowOff>
    </xdr:to>
    <xdr:pic>
      <xdr:nvPicPr>
        <xdr:cNvPr id="4" name="图片 3">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1"/>
        <a:stretch>
          <a:fillRect/>
        </a:stretch>
      </xdr:blipFill>
      <xdr:spPr>
        <a:xfrm>
          <a:off x="714375" y="6572250"/>
          <a:ext cx="2853913" cy="2030897"/>
        </a:xfrm>
        <a:prstGeom prst="rect">
          <a:avLst/>
        </a:prstGeom>
      </xdr:spPr>
    </xdr:pic>
    <xdr:clientData/>
  </xdr:twoCellAnchor>
  <xdr:twoCellAnchor editAs="oneCell">
    <xdr:from>
      <xdr:col>3</xdr:col>
      <xdr:colOff>340995</xdr:colOff>
      <xdr:row>31</xdr:row>
      <xdr:rowOff>57150</xdr:rowOff>
    </xdr:from>
    <xdr:to>
      <xdr:col>5</xdr:col>
      <xdr:colOff>729842</xdr:colOff>
      <xdr:row>40</xdr:row>
      <xdr:rowOff>205906</xdr:rowOff>
    </xdr:to>
    <xdr:pic>
      <xdr:nvPicPr>
        <xdr:cNvPr id="5" name="图片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a:stretch>
          <a:fillRect/>
        </a:stretch>
      </xdr:blipFill>
      <xdr:spPr>
        <a:xfrm>
          <a:off x="3750945" y="6553200"/>
          <a:ext cx="2865347" cy="2034706"/>
        </a:xfrm>
        <a:prstGeom prst="rect">
          <a:avLst/>
        </a:prstGeom>
      </xdr:spPr>
    </xdr:pic>
    <xdr:clientData/>
  </xdr:twoCellAnchor>
  <xdr:twoCellAnchor editAs="oneCell">
    <xdr:from>
      <xdr:col>5</xdr:col>
      <xdr:colOff>882015</xdr:colOff>
      <xdr:row>31</xdr:row>
      <xdr:rowOff>49530</xdr:rowOff>
    </xdr:from>
    <xdr:to>
      <xdr:col>7</xdr:col>
      <xdr:colOff>1187046</xdr:colOff>
      <xdr:row>41</xdr:row>
      <xdr:rowOff>42081</xdr:rowOff>
    </xdr:to>
    <xdr:pic>
      <xdr:nvPicPr>
        <xdr:cNvPr id="6" name="图片 5">
          <a:extLst>
            <a:ext uri="{FF2B5EF4-FFF2-40B4-BE49-F238E27FC236}">
              <a16:creationId xmlns:a16="http://schemas.microsoft.com/office/drawing/2014/main" xmlns="" id="{00000000-0008-0000-0100-000006000000}"/>
            </a:ext>
          </a:extLst>
        </xdr:cNvPr>
        <xdr:cNvPicPr>
          <a:picLocks noChangeAspect="1"/>
        </xdr:cNvPicPr>
      </xdr:nvPicPr>
      <xdr:blipFill>
        <a:blip xmlns:r="http://schemas.openxmlformats.org/officeDocument/2006/relationships" r:embed="rId3"/>
        <a:stretch>
          <a:fillRect/>
        </a:stretch>
      </xdr:blipFill>
      <xdr:spPr>
        <a:xfrm>
          <a:off x="6768465" y="6545580"/>
          <a:ext cx="2933931" cy="2088051"/>
        </a:xfrm>
        <a:prstGeom prst="rect">
          <a:avLst/>
        </a:prstGeom>
      </xdr:spPr>
    </xdr:pic>
    <xdr:clientData/>
  </xdr:twoCellAnchor>
  <xdr:twoCellAnchor editAs="oneCell">
    <xdr:from>
      <xdr:col>3</xdr:col>
      <xdr:colOff>1095375</xdr:colOff>
      <xdr:row>21</xdr:row>
      <xdr:rowOff>123825</xdr:rowOff>
    </xdr:from>
    <xdr:to>
      <xdr:col>6</xdr:col>
      <xdr:colOff>75874</xdr:colOff>
      <xdr:row>30</xdr:row>
      <xdr:rowOff>95018</xdr:rowOff>
    </xdr:to>
    <xdr:pic>
      <xdr:nvPicPr>
        <xdr:cNvPr id="7" name="图片 6"/>
        <xdr:cNvPicPr>
          <a:picLocks noChangeAspect="1"/>
        </xdr:cNvPicPr>
      </xdr:nvPicPr>
      <xdr:blipFill>
        <a:blip xmlns:r="http://schemas.openxmlformats.org/officeDocument/2006/relationships" r:embed="rId4"/>
        <a:stretch>
          <a:fillRect/>
        </a:stretch>
      </xdr:blipFill>
      <xdr:spPr>
        <a:xfrm>
          <a:off x="4505325" y="4524375"/>
          <a:ext cx="2609524" cy="1857143"/>
        </a:xfrm>
        <a:prstGeom prst="rect">
          <a:avLst/>
        </a:prstGeom>
      </xdr:spPr>
    </xdr:pic>
    <xdr:clientData/>
  </xdr:twoCellAnchor>
  <xdr:twoCellAnchor editAs="oneCell">
    <xdr:from>
      <xdr:col>1</xdr:col>
      <xdr:colOff>857250</xdr:colOff>
      <xdr:row>21</xdr:row>
      <xdr:rowOff>200025</xdr:rowOff>
    </xdr:from>
    <xdr:to>
      <xdr:col>3</xdr:col>
      <xdr:colOff>752148</xdr:colOff>
      <xdr:row>30</xdr:row>
      <xdr:rowOff>171218</xdr:rowOff>
    </xdr:to>
    <xdr:pic>
      <xdr:nvPicPr>
        <xdr:cNvPr id="8" name="图片 7"/>
        <xdr:cNvPicPr>
          <a:picLocks noChangeAspect="1"/>
        </xdr:cNvPicPr>
      </xdr:nvPicPr>
      <xdr:blipFill>
        <a:blip xmlns:r="http://schemas.openxmlformats.org/officeDocument/2006/relationships" r:embed="rId5"/>
        <a:stretch>
          <a:fillRect/>
        </a:stretch>
      </xdr:blipFill>
      <xdr:spPr>
        <a:xfrm>
          <a:off x="1543050" y="4600575"/>
          <a:ext cx="2619048" cy="1857143"/>
        </a:xfrm>
        <a:prstGeom prst="rect">
          <a:avLst/>
        </a:prstGeom>
      </xdr:spPr>
    </xdr:pic>
    <xdr:clientData/>
  </xdr:twoCellAnchor>
  <xdr:twoCellAnchor editAs="oneCell">
    <xdr:from>
      <xdr:col>6</xdr:col>
      <xdr:colOff>266700</xdr:colOff>
      <xdr:row>21</xdr:row>
      <xdr:rowOff>152400</xdr:rowOff>
    </xdr:from>
    <xdr:to>
      <xdr:col>8</xdr:col>
      <xdr:colOff>123492</xdr:colOff>
      <xdr:row>31</xdr:row>
      <xdr:rowOff>66424</xdr:rowOff>
    </xdr:to>
    <xdr:pic>
      <xdr:nvPicPr>
        <xdr:cNvPr id="2" name="图片 1"/>
        <xdr:cNvPicPr>
          <a:picLocks noChangeAspect="1"/>
        </xdr:cNvPicPr>
      </xdr:nvPicPr>
      <xdr:blipFill>
        <a:blip xmlns:r="http://schemas.openxmlformats.org/officeDocument/2006/relationships" r:embed="rId6"/>
        <a:stretch>
          <a:fillRect/>
        </a:stretch>
      </xdr:blipFill>
      <xdr:spPr>
        <a:xfrm>
          <a:off x="7305675" y="4552950"/>
          <a:ext cx="2666667" cy="200952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18"/>
  <sheetViews>
    <sheetView zoomScale="115" zoomScaleNormal="115" workbookViewId="0">
      <selection activeCell="H11" sqref="H11"/>
    </sheetView>
  </sheetViews>
  <sheetFormatPr defaultColWidth="9" defaultRowHeight="13.5" x14ac:dyDescent="0.15"/>
  <cols>
    <col min="1" max="4" width="9" style="1"/>
    <col min="5" max="5" width="14.125" style="1" bestFit="1" customWidth="1"/>
    <col min="6" max="6" width="19.25" style="1" bestFit="1" customWidth="1"/>
    <col min="7" max="7" width="14.125" style="2" bestFit="1" customWidth="1"/>
    <col min="8" max="8" width="9.75" style="7" bestFit="1" customWidth="1"/>
    <col min="9" max="9" width="9.5" style="2" bestFit="1" customWidth="1"/>
    <col min="10" max="16384" width="9" style="1"/>
  </cols>
  <sheetData>
    <row r="2" spans="1:21" x14ac:dyDescent="0.15">
      <c r="I2" s="2">
        <v>666.67</v>
      </c>
    </row>
    <row r="3" spans="1:21" x14ac:dyDescent="0.15">
      <c r="E3" s="5" t="s">
        <v>0</v>
      </c>
      <c r="F3" s="5" t="s">
        <v>1</v>
      </c>
      <c r="G3" s="6" t="s">
        <v>2</v>
      </c>
      <c r="H3" s="9" t="s">
        <v>38</v>
      </c>
      <c r="I3" s="10" t="s">
        <v>39</v>
      </c>
    </row>
    <row r="4" spans="1:21" x14ac:dyDescent="0.15">
      <c r="E4" s="3"/>
      <c r="F4" s="3" t="s">
        <v>106</v>
      </c>
      <c r="G4" s="4">
        <f>I7</f>
        <v>3549</v>
      </c>
      <c r="H4" s="8">
        <f>估价对象!H7</f>
        <v>654</v>
      </c>
      <c r="I4" s="4">
        <f>估价对象!J7</f>
        <v>232.1046</v>
      </c>
    </row>
    <row r="5" spans="1:21" x14ac:dyDescent="0.15">
      <c r="G5" s="2">
        <f>G4/I2</f>
        <v>5.3234733826330869</v>
      </c>
      <c r="H5" s="11">
        <f>ROUND(H4*I2/10000,2)</f>
        <v>43.6</v>
      </c>
    </row>
    <row r="7" spans="1:21" s="59" customFormat="1" ht="175.5" x14ac:dyDescent="0.15">
      <c r="A7" s="58">
        <v>3</v>
      </c>
      <c r="B7" s="58" t="s">
        <v>115</v>
      </c>
      <c r="C7" s="58" t="s">
        <v>116</v>
      </c>
      <c r="D7" s="58" t="s">
        <v>117</v>
      </c>
      <c r="E7" s="58" t="s">
        <v>118</v>
      </c>
      <c r="F7" s="58" t="s">
        <v>119</v>
      </c>
      <c r="G7" s="58" t="s">
        <v>120</v>
      </c>
      <c r="H7" s="58">
        <v>19933381688</v>
      </c>
      <c r="I7" s="58">
        <v>3549</v>
      </c>
      <c r="J7" s="58">
        <v>241</v>
      </c>
      <c r="K7" s="58"/>
      <c r="L7" s="58"/>
      <c r="M7" s="58">
        <v>2321046</v>
      </c>
      <c r="N7" s="58">
        <v>54225</v>
      </c>
      <c r="O7" s="58" t="s">
        <v>121</v>
      </c>
      <c r="P7" s="58" t="s">
        <v>122</v>
      </c>
      <c r="Q7" s="58" t="s">
        <v>123</v>
      </c>
      <c r="R7" s="58" t="s">
        <v>124</v>
      </c>
      <c r="S7" s="58" t="s">
        <v>125</v>
      </c>
      <c r="T7" s="58" t="s">
        <v>125</v>
      </c>
      <c r="U7" s="58" t="s">
        <v>125</v>
      </c>
    </row>
    <row r="13" spans="1:21" x14ac:dyDescent="0.15">
      <c r="A13" s="61"/>
      <c r="B13" s="61"/>
      <c r="C13" s="61"/>
      <c r="D13" s="61"/>
      <c r="E13" s="61" t="s">
        <v>111</v>
      </c>
      <c r="F13" s="61" t="s">
        <v>112</v>
      </c>
    </row>
    <row r="14" spans="1:21" x14ac:dyDescent="0.15">
      <c r="A14" s="61" t="s">
        <v>113</v>
      </c>
      <c r="B14" s="61"/>
      <c r="C14" s="61"/>
      <c r="D14" s="61"/>
      <c r="E14" s="61">
        <v>43.6</v>
      </c>
      <c r="F14" s="61"/>
    </row>
    <row r="15" spans="1:21" x14ac:dyDescent="0.15">
      <c r="A15" s="61" t="s">
        <v>114</v>
      </c>
      <c r="B15" s="61"/>
      <c r="C15" s="61"/>
      <c r="D15" s="61"/>
      <c r="E15" s="61">
        <v>64</v>
      </c>
      <c r="F15" s="61">
        <v>3415686</v>
      </c>
    </row>
    <row r="16" spans="1:21" x14ac:dyDescent="0.15">
      <c r="A16" s="61" t="s">
        <v>108</v>
      </c>
      <c r="B16" s="61"/>
      <c r="C16" s="61"/>
      <c r="D16" s="61"/>
      <c r="E16" s="61">
        <v>74</v>
      </c>
      <c r="F16" s="61">
        <v>134928015</v>
      </c>
    </row>
    <row r="17" spans="1:6" x14ac:dyDescent="0.15">
      <c r="A17" s="61" t="s">
        <v>109</v>
      </c>
      <c r="B17" s="61"/>
      <c r="C17" s="61"/>
      <c r="D17" s="61"/>
      <c r="E17" s="61">
        <v>63</v>
      </c>
      <c r="F17" s="61">
        <v>4297621</v>
      </c>
    </row>
    <row r="18" spans="1:6" x14ac:dyDescent="0.15">
      <c r="A18" s="61" t="s">
        <v>110</v>
      </c>
      <c r="B18" s="61"/>
      <c r="C18" s="61"/>
      <c r="D18" s="61"/>
      <c r="E18" s="61">
        <v>62</v>
      </c>
      <c r="F18" s="61">
        <v>9803475</v>
      </c>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K22"/>
  <sheetViews>
    <sheetView workbookViewId="0">
      <selection activeCell="B23" sqref="B23"/>
    </sheetView>
  </sheetViews>
  <sheetFormatPr defaultColWidth="9" defaultRowHeight="16.5" x14ac:dyDescent="0.15"/>
  <cols>
    <col min="1" max="1" width="9" style="12"/>
    <col min="2" max="2" width="20.375" style="12" bestFit="1" customWidth="1"/>
    <col min="3" max="4" width="15.375" style="12" bestFit="1" customWidth="1"/>
    <col min="5" max="5" width="17.125" style="12" bestFit="1" customWidth="1"/>
    <col min="6" max="6" width="15.125" style="12" bestFit="1" customWidth="1"/>
    <col min="7" max="7" width="19.375" style="12" customWidth="1"/>
    <col min="8" max="8" width="17.5" style="12" customWidth="1"/>
    <col min="9" max="9" width="15.375" style="22" bestFit="1" customWidth="1"/>
    <col min="10" max="11" width="15.375" style="12" bestFit="1" customWidth="1"/>
    <col min="12" max="12" width="14.625" style="12" customWidth="1"/>
    <col min="13" max="14" width="14.75" style="12" customWidth="1"/>
    <col min="15" max="15" width="15.625" style="12" customWidth="1"/>
    <col min="16" max="16384" width="9" style="12"/>
  </cols>
  <sheetData>
    <row r="1" spans="2:11" x14ac:dyDescent="0.15">
      <c r="B1" s="12" t="s">
        <v>62</v>
      </c>
      <c r="C1" s="60">
        <v>44435</v>
      </c>
      <c r="E1" s="12" t="s">
        <v>65</v>
      </c>
      <c r="F1" s="21">
        <v>42370</v>
      </c>
      <c r="K1" s="23"/>
    </row>
    <row r="2" spans="2:11" x14ac:dyDescent="0.15">
      <c r="B2" s="12" t="s">
        <v>64</v>
      </c>
      <c r="C2" s="12" t="s">
        <v>67</v>
      </c>
      <c r="D2" s="12">
        <f>SUM(C17:G17)+J17</f>
        <v>85</v>
      </c>
      <c r="E2" s="12" t="s">
        <v>66</v>
      </c>
      <c r="F2" s="12" t="s">
        <v>67</v>
      </c>
      <c r="G2" s="12">
        <f>C17+E17+G17+D17+F17+J17</f>
        <v>85</v>
      </c>
      <c r="K2" s="24"/>
    </row>
    <row r="3" spans="2:11" x14ac:dyDescent="0.15">
      <c r="F3" s="12" t="s">
        <v>68</v>
      </c>
    </row>
    <row r="5" spans="2:11" x14ac:dyDescent="0.15">
      <c r="B5" s="25" t="s">
        <v>3</v>
      </c>
      <c r="C5" s="25" t="s">
        <v>4</v>
      </c>
      <c r="D5" s="25" t="s">
        <v>5</v>
      </c>
      <c r="E5" s="25" t="s">
        <v>6</v>
      </c>
      <c r="F5" s="25" t="s">
        <v>7</v>
      </c>
      <c r="G5" s="25" t="s">
        <v>63</v>
      </c>
      <c r="H5" s="25" t="s">
        <v>8</v>
      </c>
      <c r="I5" s="25" t="s">
        <v>9</v>
      </c>
      <c r="J5" s="26" t="s">
        <v>10</v>
      </c>
      <c r="K5" s="23"/>
    </row>
    <row r="6" spans="2:11" x14ac:dyDescent="0.15">
      <c r="B6" s="27">
        <v>618</v>
      </c>
      <c r="C6" s="27">
        <f>C10</f>
        <v>1.1142000000000001</v>
      </c>
      <c r="D6" s="27">
        <v>1</v>
      </c>
      <c r="E6" s="27">
        <v>1</v>
      </c>
      <c r="F6" s="27">
        <v>1</v>
      </c>
      <c r="G6" s="27">
        <f>D2-G2</f>
        <v>0</v>
      </c>
      <c r="H6" s="28">
        <f>B6*C6*D6*E6*F6+G6</f>
        <v>688.57560000000001</v>
      </c>
      <c r="I6" s="29"/>
      <c r="J6" s="30"/>
      <c r="K6" s="31" t="s">
        <v>40</v>
      </c>
    </row>
    <row r="7" spans="2:11" x14ac:dyDescent="0.15">
      <c r="B7" s="27">
        <v>618</v>
      </c>
      <c r="C7" s="32">
        <f>C10</f>
        <v>1.1142000000000001</v>
      </c>
      <c r="D7" s="27">
        <v>1</v>
      </c>
      <c r="E7" s="27">
        <v>0.95</v>
      </c>
      <c r="F7" s="27">
        <v>1</v>
      </c>
      <c r="G7" s="27">
        <f>D2-G2</f>
        <v>0</v>
      </c>
      <c r="H7" s="33">
        <f>ROUND(B7*C7*D7*E7*F7+G7,0)</f>
        <v>654</v>
      </c>
      <c r="I7" s="27">
        <f>基础信息!G4</f>
        <v>3549</v>
      </c>
      <c r="J7" s="43">
        <f>ROUND(H7*I7/10000,4)</f>
        <v>232.1046</v>
      </c>
      <c r="K7" s="12" t="s">
        <v>41</v>
      </c>
    </row>
    <row r="8" spans="2:11" x14ac:dyDescent="0.15">
      <c r="I8" s="35"/>
    </row>
    <row r="10" spans="2:11" x14ac:dyDescent="0.15">
      <c r="B10" s="36" t="s">
        <v>11</v>
      </c>
      <c r="C10" s="37">
        <f>ROUND((1+C12)*(1+D12)*(1+E12)*(1+F12)*(1+G12)*(1+H12)*(1+I12)*(1+C14)*(1+D14)*(1+E14)*(1+F14)*(1+G14)*(1+H14)*(1+I14)*(1+J14)*(1+C20)*(1+D20)*(1+E20)*(1+F20)*(1+G20)*(1+H20)*(1+I20),4)</f>
        <v>1.1142000000000001</v>
      </c>
      <c r="D10" s="42" t="s">
        <v>42</v>
      </c>
      <c r="E10" s="42"/>
    </row>
    <row r="11" spans="2:11" x14ac:dyDescent="0.15">
      <c r="B11" s="27" t="s">
        <v>12</v>
      </c>
      <c r="C11" s="27" t="s">
        <v>13</v>
      </c>
      <c r="D11" s="27" t="s">
        <v>14</v>
      </c>
      <c r="E11" s="27" t="s">
        <v>15</v>
      </c>
      <c r="F11" s="27" t="s">
        <v>16</v>
      </c>
      <c r="G11" s="27" t="s">
        <v>17</v>
      </c>
      <c r="H11" s="27" t="s">
        <v>18</v>
      </c>
      <c r="I11" s="27" t="s">
        <v>19</v>
      </c>
    </row>
    <row r="12" spans="2:11" x14ac:dyDescent="0.15">
      <c r="B12" s="27" t="s">
        <v>20</v>
      </c>
      <c r="C12" s="38">
        <v>1.4E-2</v>
      </c>
      <c r="D12" s="38">
        <v>7.7000000000000002E-3</v>
      </c>
      <c r="E12" s="38">
        <v>1.83E-2</v>
      </c>
      <c r="F12" s="38">
        <v>6.0000000000000001E-3</v>
      </c>
      <c r="G12" s="38">
        <v>7.4000000000000003E-3</v>
      </c>
      <c r="H12" s="38">
        <v>5.8999999999999999E-3</v>
      </c>
      <c r="I12" s="38">
        <v>2.8999999999999998E-3</v>
      </c>
    </row>
    <row r="13" spans="2:11" x14ac:dyDescent="0.15">
      <c r="B13" s="27" t="s">
        <v>12</v>
      </c>
      <c r="C13" s="27" t="s">
        <v>21</v>
      </c>
      <c r="D13" s="27" t="s">
        <v>22</v>
      </c>
      <c r="E13" s="27" t="s">
        <v>23</v>
      </c>
      <c r="F13" s="27" t="s">
        <v>24</v>
      </c>
      <c r="G13" s="27" t="s">
        <v>25</v>
      </c>
      <c r="H13" s="27" t="s">
        <v>26</v>
      </c>
      <c r="I13" s="27" t="s">
        <v>27</v>
      </c>
      <c r="J13" s="27" t="s">
        <v>69</v>
      </c>
    </row>
    <row r="14" spans="2:11" x14ac:dyDescent="0.15">
      <c r="B14" s="27" t="s">
        <v>20</v>
      </c>
      <c r="C14" s="38">
        <v>5.8999999999999999E-3</v>
      </c>
      <c r="D14" s="38">
        <v>0</v>
      </c>
      <c r="E14" s="38">
        <v>1.1599999999999999E-2</v>
      </c>
      <c r="F14" s="38">
        <v>5.7999999999999996E-3</v>
      </c>
      <c r="G14" s="38">
        <v>7.1999999999999998E-3</v>
      </c>
      <c r="H14" s="38">
        <v>5.0000000000000001E-3</v>
      </c>
      <c r="I14" s="38">
        <v>3.7000000000000002E-3</v>
      </c>
      <c r="J14" s="38">
        <v>6.1000000000000004E-3</v>
      </c>
    </row>
    <row r="16" spans="2:11" x14ac:dyDescent="0.15">
      <c r="B16" s="25" t="s">
        <v>28</v>
      </c>
      <c r="C16" s="27" t="s">
        <v>29</v>
      </c>
      <c r="D16" s="27" t="s">
        <v>30</v>
      </c>
      <c r="E16" s="27" t="s">
        <v>31</v>
      </c>
      <c r="F16" s="27" t="s">
        <v>32</v>
      </c>
      <c r="G16" s="27" t="s">
        <v>33</v>
      </c>
      <c r="H16" s="27" t="s">
        <v>34</v>
      </c>
      <c r="I16" s="34" t="s">
        <v>35</v>
      </c>
      <c r="J16" s="27" t="s">
        <v>36</v>
      </c>
    </row>
    <row r="17" spans="2:10" x14ac:dyDescent="0.15">
      <c r="B17" s="25" t="s">
        <v>37</v>
      </c>
      <c r="C17" s="27">
        <v>25</v>
      </c>
      <c r="D17" s="27">
        <v>14</v>
      </c>
      <c r="E17" s="27">
        <v>18</v>
      </c>
      <c r="F17" s="27">
        <v>14</v>
      </c>
      <c r="G17" s="27">
        <v>10</v>
      </c>
      <c r="H17" s="27">
        <v>25</v>
      </c>
      <c r="I17" s="39">
        <v>15</v>
      </c>
      <c r="J17" s="27">
        <v>4</v>
      </c>
    </row>
    <row r="18" spans="2:10" x14ac:dyDescent="0.15">
      <c r="B18" s="40"/>
      <c r="C18" s="41"/>
    </row>
    <row r="19" spans="2:10" x14ac:dyDescent="0.15">
      <c r="B19" s="40"/>
      <c r="C19" s="27" t="s">
        <v>100</v>
      </c>
      <c r="D19" s="27" t="s">
        <v>101</v>
      </c>
      <c r="E19" s="27" t="s">
        <v>102</v>
      </c>
      <c r="F19" s="27" t="s">
        <v>103</v>
      </c>
      <c r="G19" s="27" t="s">
        <v>104</v>
      </c>
      <c r="H19" s="27" t="s">
        <v>105</v>
      </c>
      <c r="I19" s="27" t="s">
        <v>107</v>
      </c>
    </row>
    <row r="20" spans="2:10" x14ac:dyDescent="0.15">
      <c r="B20" s="40"/>
      <c r="C20" s="38">
        <v>6.1000000000000004E-3</v>
      </c>
      <c r="D20" s="38">
        <v>2.3999999999999998E-3</v>
      </c>
      <c r="E20" s="38">
        <v>3.5999999999999999E-3</v>
      </c>
      <c r="F20" s="38">
        <v>2.3999999999999998E-3</v>
      </c>
      <c r="G20" s="38">
        <v>0</v>
      </c>
      <c r="H20" s="38">
        <v>-4.7999999999999996E-3</v>
      </c>
      <c r="I20" s="38">
        <v>-8.5000000000000006E-3</v>
      </c>
    </row>
    <row r="22" spans="2:10" x14ac:dyDescent="0.15">
      <c r="D22" s="57"/>
    </row>
  </sheetData>
  <phoneticPr fontId="1" type="noConversion"/>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2"/>
  <sheetViews>
    <sheetView workbookViewId="0">
      <selection activeCell="B37" sqref="B37"/>
    </sheetView>
  </sheetViews>
  <sheetFormatPr defaultRowHeight="13.5" x14ac:dyDescent="0.15"/>
  <sheetData>
    <row r="2" spans="1:9" x14ac:dyDescent="0.15">
      <c r="A2" t="s">
        <v>43</v>
      </c>
    </row>
    <row r="3" spans="1:9" x14ac:dyDescent="0.15">
      <c r="A3" t="s">
        <v>44</v>
      </c>
    </row>
    <row r="4" spans="1:9" x14ac:dyDescent="0.15">
      <c r="A4" t="s">
        <v>45</v>
      </c>
    </row>
    <row r="5" spans="1:9" x14ac:dyDescent="0.15">
      <c r="A5" t="s">
        <v>46</v>
      </c>
    </row>
    <row r="6" spans="1:9" x14ac:dyDescent="0.15">
      <c r="A6" s="13" t="s">
        <v>47</v>
      </c>
    </row>
    <row r="7" spans="1:9" x14ac:dyDescent="0.15">
      <c r="A7" s="13" t="s">
        <v>48</v>
      </c>
    </row>
    <row r="8" spans="1:9" x14ac:dyDescent="0.15">
      <c r="A8" s="13" t="s">
        <v>49</v>
      </c>
    </row>
    <row r="9" spans="1:9" ht="14.25" thickBot="1" x14ac:dyDescent="0.2">
      <c r="A9" s="13" t="s">
        <v>50</v>
      </c>
    </row>
    <row r="10" spans="1:9" ht="30" thickTop="1" thickBot="1" x14ac:dyDescent="0.2">
      <c r="A10" s="14" t="s">
        <v>51</v>
      </c>
      <c r="B10" s="15" t="s">
        <v>52</v>
      </c>
      <c r="C10" s="15" t="s">
        <v>53</v>
      </c>
      <c r="D10" s="15" t="s">
        <v>54</v>
      </c>
      <c r="E10" s="15" t="s">
        <v>55</v>
      </c>
      <c r="F10" s="15" t="s">
        <v>56</v>
      </c>
      <c r="G10" s="15" t="s">
        <v>57</v>
      </c>
      <c r="H10" s="15" t="s">
        <v>58</v>
      </c>
      <c r="I10" s="16" t="s">
        <v>59</v>
      </c>
    </row>
    <row r="11" spans="1:9" ht="15" thickBot="1" x14ac:dyDescent="0.2">
      <c r="A11" s="17" t="s">
        <v>60</v>
      </c>
      <c r="B11" s="18">
        <v>25</v>
      </c>
      <c r="C11" s="18">
        <v>14</v>
      </c>
      <c r="D11" s="18">
        <v>18</v>
      </c>
      <c r="E11" s="18">
        <v>14</v>
      </c>
      <c r="F11" s="18">
        <v>10</v>
      </c>
      <c r="G11" s="18">
        <v>25</v>
      </c>
      <c r="H11" s="18">
        <v>15</v>
      </c>
      <c r="I11" s="19">
        <v>4</v>
      </c>
    </row>
    <row r="12" spans="1:9" ht="14.25" thickTop="1" x14ac:dyDescent="0.15">
      <c r="A12" s="20" t="s">
        <v>61</v>
      </c>
    </row>
  </sheetData>
  <phoneticPr fontId="1" type="noConversion"/>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tabSelected="1" workbookViewId="0">
      <selection activeCell="F8" sqref="F8"/>
    </sheetView>
  </sheetViews>
  <sheetFormatPr defaultColWidth="9" defaultRowHeight="13.5" x14ac:dyDescent="0.15"/>
  <cols>
    <col min="1" max="1" width="23.375" style="47" customWidth="1"/>
    <col min="2" max="9" width="15.75" style="47" customWidth="1"/>
    <col min="10" max="16384" width="9" style="47"/>
  </cols>
  <sheetData>
    <row r="1" spans="1:10" ht="16.5" x14ac:dyDescent="0.15">
      <c r="A1" s="44" t="s">
        <v>84</v>
      </c>
      <c r="B1" s="56">
        <v>0</v>
      </c>
      <c r="C1" s="45"/>
      <c r="D1" s="45"/>
      <c r="E1" s="45"/>
      <c r="F1" s="45"/>
      <c r="G1" s="46"/>
    </row>
    <row r="2" spans="1:10" ht="16.5" x14ac:dyDescent="0.15">
      <c r="A2" s="44" t="s">
        <v>85</v>
      </c>
      <c r="B2" s="44">
        <f>估价对象!I7</f>
        <v>3549</v>
      </c>
      <c r="C2" s="45"/>
      <c r="D2" s="45"/>
      <c r="E2" s="45"/>
      <c r="F2" s="45"/>
      <c r="G2" s="46"/>
    </row>
    <row r="3" spans="1:10" ht="16.5" x14ac:dyDescent="0.15">
      <c r="A3" s="44" t="s">
        <v>86</v>
      </c>
      <c r="B3" s="48">
        <f>估价对象!C1</f>
        <v>44435</v>
      </c>
      <c r="C3" s="45"/>
      <c r="D3" s="45"/>
      <c r="E3" s="45"/>
      <c r="F3" s="45"/>
      <c r="G3" s="46"/>
    </row>
    <row r="4" spans="1:10" ht="33" x14ac:dyDescent="0.15">
      <c r="A4" s="44" t="s">
        <v>70</v>
      </c>
      <c r="B4" s="44" t="s">
        <v>71</v>
      </c>
      <c r="C4" s="44" t="s">
        <v>72</v>
      </c>
      <c r="D4" s="44" t="s">
        <v>87</v>
      </c>
      <c r="E4" s="45"/>
      <c r="F4" s="46"/>
      <c r="G4" s="46"/>
    </row>
    <row r="5" spans="1:10" ht="16.5" x14ac:dyDescent="0.15">
      <c r="A5" s="44" t="s">
        <v>73</v>
      </c>
      <c r="B5" s="49">
        <f>D14</f>
        <v>232.1046</v>
      </c>
      <c r="C5" s="44" t="e">
        <f>ROUND(B5*10000/$B$1,0)</f>
        <v>#DIV/0!</v>
      </c>
      <c r="D5" s="44">
        <f>ROUND(B5*10000/$B$2,0)</f>
        <v>654</v>
      </c>
      <c r="E5" s="45"/>
      <c r="F5" s="46"/>
      <c r="G5" s="46"/>
    </row>
    <row r="6" spans="1:10" ht="16.5" x14ac:dyDescent="0.15">
      <c r="A6" s="44" t="s">
        <v>74</v>
      </c>
      <c r="B6" s="44">
        <f>G14+G15+G16+G17</f>
        <v>0</v>
      </c>
      <c r="C6" s="44" t="e">
        <f>ROUND(B6*10000/$B$1,0)</f>
        <v>#DIV/0!</v>
      </c>
      <c r="D6" s="44">
        <f>ROUND(B6*10000/$B$2,0)</f>
        <v>0</v>
      </c>
      <c r="E6" s="45"/>
      <c r="F6" s="46"/>
      <c r="G6" s="46"/>
    </row>
    <row r="7" spans="1:10" ht="16.5" x14ac:dyDescent="0.15">
      <c r="A7" s="44" t="s">
        <v>88</v>
      </c>
      <c r="B7" s="44">
        <f>SUM(H14:H23)</f>
        <v>0</v>
      </c>
      <c r="C7" s="44" t="e">
        <f>ROUND(B7*10000/$B$1,0)</f>
        <v>#DIV/0!</v>
      </c>
      <c r="D7" s="44">
        <f>ROUND(B7*10000/$B$2,0)</f>
        <v>0</v>
      </c>
      <c r="E7" s="45"/>
      <c r="F7" s="46"/>
      <c r="G7" s="46"/>
    </row>
    <row r="8" spans="1:10" ht="16.5" x14ac:dyDescent="0.15">
      <c r="A8" s="44" t="s">
        <v>75</v>
      </c>
      <c r="B8" s="44">
        <f>SUM(I14:I23)</f>
        <v>0</v>
      </c>
      <c r="C8" s="44" t="e">
        <f>ROUND(B8*10000/$B$1,0)</f>
        <v>#DIV/0!</v>
      </c>
      <c r="D8" s="44">
        <f>ROUND(B8*10000/$B$2,0)</f>
        <v>0</v>
      </c>
      <c r="E8" s="45"/>
      <c r="F8" s="46"/>
      <c r="G8" s="46"/>
    </row>
    <row r="9" spans="1:10" ht="16.5" x14ac:dyDescent="0.15">
      <c r="A9" s="44" t="s">
        <v>89</v>
      </c>
      <c r="B9" s="50"/>
      <c r="C9" s="45"/>
      <c r="D9" s="45"/>
      <c r="E9" s="45"/>
      <c r="F9" s="46"/>
      <c r="G9" s="46"/>
    </row>
    <row r="10" spans="1:10" ht="16.5" x14ac:dyDescent="0.15">
      <c r="A10" s="44" t="s">
        <v>90</v>
      </c>
      <c r="B10" s="50"/>
      <c r="C10" s="45"/>
      <c r="D10" s="45"/>
      <c r="E10" s="45"/>
      <c r="F10" s="46"/>
      <c r="G10" s="46"/>
    </row>
    <row r="11" spans="1:10" ht="16.5" x14ac:dyDescent="0.15">
      <c r="A11" s="44" t="s">
        <v>91</v>
      </c>
      <c r="B11" s="50"/>
      <c r="C11" s="45"/>
      <c r="D11" s="45"/>
      <c r="E11" s="45"/>
      <c r="F11" s="46"/>
      <c r="G11" s="46"/>
    </row>
    <row r="12" spans="1:10" ht="16.5" x14ac:dyDescent="0.15">
      <c r="A12" s="45"/>
      <c r="B12" s="45"/>
      <c r="C12" s="45"/>
      <c r="D12" s="45"/>
      <c r="E12" s="45"/>
      <c r="F12" s="46"/>
      <c r="G12" s="46"/>
    </row>
    <row r="13" spans="1:10" ht="33" x14ac:dyDescent="0.15">
      <c r="A13" s="51" t="s">
        <v>92</v>
      </c>
      <c r="B13" s="52" t="s">
        <v>84</v>
      </c>
      <c r="C13" s="52" t="s">
        <v>85</v>
      </c>
      <c r="D13" s="52" t="s">
        <v>93</v>
      </c>
      <c r="E13" s="44" t="s">
        <v>72</v>
      </c>
      <c r="F13" s="44" t="s">
        <v>94</v>
      </c>
      <c r="G13" s="52" t="s">
        <v>95</v>
      </c>
      <c r="H13" s="52" t="s">
        <v>96</v>
      </c>
      <c r="I13" s="52" t="s">
        <v>97</v>
      </c>
      <c r="J13" s="46"/>
    </row>
    <row r="14" spans="1:10" ht="16.5" x14ac:dyDescent="0.15">
      <c r="A14" s="53" t="s">
        <v>98</v>
      </c>
      <c r="B14" s="52">
        <v>0</v>
      </c>
      <c r="C14" s="52">
        <f>估价对象!I7</f>
        <v>3549</v>
      </c>
      <c r="D14" s="52">
        <f>估价对象!J7</f>
        <v>232.1046</v>
      </c>
      <c r="E14" s="52" t="e">
        <f>ROUND(D14*10000/B14,0)</f>
        <v>#DIV/0!</v>
      </c>
      <c r="F14" s="52">
        <f>ROUND(D14*10000/C14,0)</f>
        <v>654</v>
      </c>
      <c r="G14" s="52"/>
      <c r="H14" s="52"/>
      <c r="I14" s="52"/>
      <c r="J14" s="46"/>
    </row>
    <row r="15" spans="1:10" ht="16.5" x14ac:dyDescent="0.15">
      <c r="A15" s="53" t="s">
        <v>99</v>
      </c>
      <c r="B15" s="54"/>
      <c r="C15" s="54"/>
      <c r="D15" s="54"/>
      <c r="E15" s="52" t="e">
        <f t="shared" ref="E15:E23" si="0">ROUND(D15*10000/B15,0)</f>
        <v>#DIV/0!</v>
      </c>
      <c r="F15" s="52" t="e">
        <f t="shared" ref="F15:F23" si="1">ROUND(D15*10000/C15,0)</f>
        <v>#DIV/0!</v>
      </c>
      <c r="G15" s="55"/>
      <c r="H15" s="55"/>
      <c r="I15" s="54"/>
      <c r="J15" s="46"/>
    </row>
    <row r="16" spans="1:10" ht="16.5" x14ac:dyDescent="0.15">
      <c r="A16" s="53" t="s">
        <v>76</v>
      </c>
      <c r="B16" s="54"/>
      <c r="C16" s="54"/>
      <c r="D16" s="54"/>
      <c r="E16" s="52" t="e">
        <f t="shared" si="0"/>
        <v>#DIV/0!</v>
      </c>
      <c r="F16" s="52" t="e">
        <f t="shared" si="1"/>
        <v>#DIV/0!</v>
      </c>
      <c r="G16" s="55"/>
      <c r="H16" s="55"/>
      <c r="I16" s="54"/>
    </row>
    <row r="17" spans="1:9" ht="16.5" x14ac:dyDescent="0.15">
      <c r="A17" s="53" t="s">
        <v>77</v>
      </c>
      <c r="B17" s="54"/>
      <c r="C17" s="54"/>
      <c r="D17" s="54"/>
      <c r="E17" s="52" t="e">
        <f t="shared" si="0"/>
        <v>#DIV/0!</v>
      </c>
      <c r="F17" s="52" t="e">
        <f t="shared" si="1"/>
        <v>#DIV/0!</v>
      </c>
      <c r="G17" s="55"/>
      <c r="H17" s="55"/>
      <c r="I17" s="54"/>
    </row>
    <row r="18" spans="1:9" ht="16.5" x14ac:dyDescent="0.15">
      <c r="A18" s="53" t="s">
        <v>78</v>
      </c>
      <c r="B18" s="54"/>
      <c r="C18" s="54"/>
      <c r="D18" s="54"/>
      <c r="E18" s="52" t="e">
        <f t="shared" si="0"/>
        <v>#DIV/0!</v>
      </c>
      <c r="F18" s="52" t="e">
        <f t="shared" si="1"/>
        <v>#DIV/0!</v>
      </c>
      <c r="G18" s="54"/>
      <c r="H18" s="54"/>
      <c r="I18" s="54"/>
    </row>
    <row r="19" spans="1:9" ht="16.5" x14ac:dyDescent="0.15">
      <c r="A19" s="53" t="s">
        <v>79</v>
      </c>
      <c r="B19" s="54"/>
      <c r="C19" s="54"/>
      <c r="D19" s="54"/>
      <c r="E19" s="52" t="e">
        <f t="shared" si="0"/>
        <v>#DIV/0!</v>
      </c>
      <c r="F19" s="52" t="e">
        <f t="shared" si="1"/>
        <v>#DIV/0!</v>
      </c>
      <c r="G19" s="54"/>
      <c r="H19" s="54"/>
      <c r="I19" s="54"/>
    </row>
    <row r="20" spans="1:9" ht="16.5" x14ac:dyDescent="0.15">
      <c r="A20" s="53" t="s">
        <v>80</v>
      </c>
      <c r="B20" s="54"/>
      <c r="C20" s="54"/>
      <c r="D20" s="54"/>
      <c r="E20" s="52" t="e">
        <f t="shared" si="0"/>
        <v>#DIV/0!</v>
      </c>
      <c r="F20" s="52" t="e">
        <f t="shared" si="1"/>
        <v>#DIV/0!</v>
      </c>
      <c r="G20" s="54"/>
      <c r="H20" s="54"/>
      <c r="I20" s="54"/>
    </row>
    <row r="21" spans="1:9" ht="16.5" x14ac:dyDescent="0.15">
      <c r="A21" s="53" t="s">
        <v>81</v>
      </c>
      <c r="B21" s="54"/>
      <c r="C21" s="54"/>
      <c r="D21" s="54"/>
      <c r="E21" s="52" t="e">
        <f t="shared" si="0"/>
        <v>#DIV/0!</v>
      </c>
      <c r="F21" s="52" t="e">
        <f t="shared" si="1"/>
        <v>#DIV/0!</v>
      </c>
      <c r="G21" s="54"/>
      <c r="H21" s="54"/>
      <c r="I21" s="54"/>
    </row>
    <row r="22" spans="1:9" ht="16.5" x14ac:dyDescent="0.15">
      <c r="A22" s="53" t="s">
        <v>82</v>
      </c>
      <c r="B22" s="54"/>
      <c r="C22" s="54"/>
      <c r="D22" s="54"/>
      <c r="E22" s="52" t="e">
        <f t="shared" si="0"/>
        <v>#DIV/0!</v>
      </c>
      <c r="F22" s="52" t="e">
        <f t="shared" si="1"/>
        <v>#DIV/0!</v>
      </c>
      <c r="G22" s="54"/>
      <c r="H22" s="54"/>
      <c r="I22" s="54"/>
    </row>
    <row r="23" spans="1:9" ht="16.5" x14ac:dyDescent="0.15">
      <c r="A23" s="53" t="s">
        <v>83</v>
      </c>
      <c r="B23" s="54"/>
      <c r="C23" s="54"/>
      <c r="D23" s="54"/>
      <c r="E23" s="44" t="e">
        <f t="shared" si="0"/>
        <v>#DIV/0!</v>
      </c>
      <c r="F23" s="44" t="e">
        <f t="shared" si="1"/>
        <v>#DIV/0!</v>
      </c>
      <c r="G23" s="54"/>
      <c r="H23" s="54"/>
      <c r="I23" s="54"/>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基础信息</vt:lpstr>
      <vt:lpstr>估价对象</vt:lpstr>
      <vt:lpstr>基准地价</vt:lpstr>
      <vt:lpstr>系统读取表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2021-10-13T06:48:23Z</dcterms:modified>
</cp:coreProperties>
</file>