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19425" windowHeight="10425" activeTab="3"/>
  </bookViews>
  <sheets>
    <sheet name="基础信息" sheetId="1" r:id="rId1"/>
    <sheet name="金森" sheetId="2" r:id="rId2"/>
    <sheet name="基准地价" sheetId="3" r:id="rId3"/>
    <sheet name="系统读取表" sheetId="4" r:id="rId4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7" i="2" l="1"/>
  <c r="D14" i="4" l="1"/>
  <c r="C14" i="4"/>
  <c r="B3" i="4"/>
  <c r="B2" i="4"/>
  <c r="F23" i="4"/>
  <c r="E23" i="4"/>
  <c r="F22" i="4"/>
  <c r="E22" i="4"/>
  <c r="F21" i="4"/>
  <c r="E21" i="4"/>
  <c r="F20" i="4"/>
  <c r="E20" i="4"/>
  <c r="F19" i="4"/>
  <c r="E19" i="4"/>
  <c r="F18" i="4"/>
  <c r="E18" i="4"/>
  <c r="F17" i="4"/>
  <c r="E17" i="4"/>
  <c r="F16" i="4"/>
  <c r="E16" i="4"/>
  <c r="F15" i="4"/>
  <c r="E15" i="4"/>
  <c r="B8" i="4"/>
  <c r="B7" i="4"/>
  <c r="C7" i="4"/>
  <c r="D7" i="4" l="1"/>
  <c r="C8" i="4"/>
  <c r="D8" i="4"/>
  <c r="G5" i="1"/>
  <c r="C10" i="2" l="1"/>
  <c r="D2" i="2" l="1"/>
  <c r="G6" i="2" l="1"/>
  <c r="G2" i="2"/>
  <c r="G7" i="2" l="1"/>
  <c r="G4" i="1"/>
  <c r="I7" i="2" l="1"/>
  <c r="C7" i="2"/>
  <c r="H7" i="2" s="1"/>
  <c r="H4" i="1" l="1"/>
  <c r="H5" i="1" s="1"/>
  <c r="C6" i="2"/>
  <c r="H6" i="2" s="1"/>
  <c r="I4" i="1" l="1"/>
  <c r="B5" i="4" l="1"/>
  <c r="F14" i="4" l="1"/>
  <c r="B6" i="4"/>
  <c r="E14" i="4"/>
  <c r="C6" i="4" l="1"/>
  <c r="D6" i="4"/>
  <c r="D5" i="4"/>
  <c r="C5" i="4"/>
</calcChain>
</file>

<file path=xl/comments1.xml><?xml version="1.0" encoding="utf-8"?>
<comments xmlns="http://schemas.openxmlformats.org/spreadsheetml/2006/main">
  <authors>
    <author>作者</author>
  </authors>
  <commentList>
    <comment ref="B5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地面价</t>
        </r>
      </text>
    </comment>
    <comment ref="E5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有无审批手续</t>
        </r>
      </text>
    </comment>
  </commentList>
</comments>
</file>

<file path=xl/sharedStrings.xml><?xml version="1.0" encoding="utf-8"?>
<sst xmlns="http://schemas.openxmlformats.org/spreadsheetml/2006/main" count="107" uniqueCount="101">
  <si>
    <t>产权人</t>
    <phoneticPr fontId="1" type="noConversion"/>
  </si>
  <si>
    <t>企业名称</t>
    <phoneticPr fontId="1" type="noConversion"/>
  </si>
  <si>
    <t>占地面积（㎡0</t>
    <phoneticPr fontId="1" type="noConversion"/>
  </si>
  <si>
    <t>基准价格（元/平米）</t>
    <phoneticPr fontId="4" type="noConversion"/>
  </si>
  <si>
    <t>期日修正系数</t>
    <phoneticPr fontId="4" type="noConversion"/>
  </si>
  <si>
    <t>年期修正系数</t>
    <phoneticPr fontId="4" type="noConversion"/>
  </si>
  <si>
    <t>其他因素修正系数</t>
    <phoneticPr fontId="4" type="noConversion"/>
  </si>
  <si>
    <t>容积率修正系数</t>
    <phoneticPr fontId="4" type="noConversion"/>
  </si>
  <si>
    <t>土地单价（元/平方米）</t>
    <phoneticPr fontId="4" type="noConversion"/>
  </si>
  <si>
    <t>土地面积（㎡）</t>
    <phoneticPr fontId="4" type="noConversion"/>
  </si>
  <si>
    <t>土地总价(万元)</t>
    <phoneticPr fontId="4" type="noConversion"/>
  </si>
  <si>
    <t>期日修正系数</t>
  </si>
  <si>
    <t>季度</t>
    <phoneticPr fontId="4" type="noConversion"/>
  </si>
  <si>
    <t>2016年第一季度</t>
    <phoneticPr fontId="4" type="noConversion"/>
  </si>
  <si>
    <t>2016年第二季度</t>
    <phoneticPr fontId="4" type="noConversion"/>
  </si>
  <si>
    <t>2016年第三季度</t>
    <phoneticPr fontId="4" type="noConversion"/>
  </si>
  <si>
    <t>2016年第四季度</t>
    <phoneticPr fontId="4" type="noConversion"/>
  </si>
  <si>
    <t>2017年第一季度</t>
    <phoneticPr fontId="4" type="noConversion"/>
  </si>
  <si>
    <t>2017年第二季度</t>
    <phoneticPr fontId="4" type="noConversion"/>
  </si>
  <si>
    <t>2017年第三季度</t>
    <phoneticPr fontId="4" type="noConversion"/>
  </si>
  <si>
    <t>增长率</t>
  </si>
  <si>
    <t>2017年第四季度</t>
    <phoneticPr fontId="4" type="noConversion"/>
  </si>
  <si>
    <t>2018年第一季度</t>
    <phoneticPr fontId="4" type="noConversion"/>
  </si>
  <si>
    <t>2018年第二季度</t>
    <phoneticPr fontId="4" type="noConversion"/>
  </si>
  <si>
    <t>2018年第三季度</t>
    <phoneticPr fontId="4" type="noConversion"/>
  </si>
  <si>
    <t>2018年第四季度</t>
    <phoneticPr fontId="4" type="noConversion"/>
  </si>
  <si>
    <t>2019年第一季度</t>
    <phoneticPr fontId="4" type="noConversion"/>
  </si>
  <si>
    <t>2019年第二季度</t>
    <phoneticPr fontId="4" type="noConversion"/>
  </si>
  <si>
    <t>土地开发程度</t>
    <phoneticPr fontId="4" type="noConversion"/>
  </si>
  <si>
    <t>通路</t>
    <phoneticPr fontId="4" type="noConversion"/>
  </si>
  <si>
    <t>上水</t>
    <phoneticPr fontId="4" type="noConversion"/>
  </si>
  <si>
    <t>通电</t>
    <phoneticPr fontId="4" type="noConversion"/>
  </si>
  <si>
    <t>排水</t>
    <phoneticPr fontId="4" type="noConversion"/>
  </si>
  <si>
    <t>通讯</t>
    <phoneticPr fontId="4" type="noConversion"/>
  </si>
  <si>
    <t>供暖</t>
    <phoneticPr fontId="4" type="noConversion"/>
  </si>
  <si>
    <t>供气</t>
    <phoneticPr fontId="4" type="noConversion"/>
  </si>
  <si>
    <t>场地平整</t>
    <phoneticPr fontId="4" type="noConversion"/>
  </si>
  <si>
    <t>费用</t>
    <phoneticPr fontId="4" type="noConversion"/>
  </si>
  <si>
    <t>土地单价</t>
    <phoneticPr fontId="1" type="noConversion"/>
  </si>
  <si>
    <t>总价</t>
    <phoneticPr fontId="1" type="noConversion"/>
  </si>
  <si>
    <t>有审批手续</t>
    <phoneticPr fontId="1" type="noConversion"/>
  </si>
  <si>
    <t>无审批手续</t>
    <phoneticPr fontId="1" type="noConversion"/>
  </si>
  <si>
    <t>金森服饰</t>
    <phoneticPr fontId="1" type="noConversion"/>
  </si>
  <si>
    <t>采用保定市工业用地地价指数修正</t>
    <phoneticPr fontId="1" type="noConversion"/>
  </si>
  <si>
    <t>（一）基准地价内涵：1.基准日为2016年1月1日；2.开发程度为五通一平（通电、通路、通讯、通上水、排水及场地平整）</t>
    <phoneticPr fontId="1" type="noConversion"/>
  </si>
  <si>
    <t>（二）基准价格：41.2万元/亩（618元/㎡）</t>
    <phoneticPr fontId="1" type="noConversion"/>
  </si>
  <si>
    <t>（三）期日修正：采用保定市工业用地地价指数修</t>
    <phoneticPr fontId="1" type="noConversion"/>
  </si>
  <si>
    <t>（四）年期修正：不作修正</t>
    <phoneticPr fontId="1" type="noConversion"/>
  </si>
  <si>
    <t>（五）区域因素：不作修正</t>
    <phoneticPr fontId="1" type="noConversion"/>
  </si>
  <si>
    <t>（六）容积率：不作修正</t>
    <phoneticPr fontId="1" type="noConversion"/>
  </si>
  <si>
    <t>（七）其它因素：未办理审批手续修正系数0.95</t>
    <phoneticPr fontId="1" type="noConversion"/>
  </si>
  <si>
    <t>（八）开发程度修正</t>
    <phoneticPr fontId="1" type="noConversion"/>
  </si>
  <si>
    <t>土地开发程度</t>
  </si>
  <si>
    <t>通路</t>
  </si>
  <si>
    <t>通上水</t>
  </si>
  <si>
    <t>通电</t>
  </si>
  <si>
    <t>排水</t>
  </si>
  <si>
    <t>通讯</t>
  </si>
  <si>
    <t>供暖</t>
  </si>
  <si>
    <t>供气</t>
  </si>
  <si>
    <t>场地平整</t>
  </si>
  <si>
    <t>费用</t>
  </si>
  <si>
    <t>（九）采用公式：集体建设用地价格=基准价格×∑修正系数×期日修正±开发程度修正</t>
    <phoneticPr fontId="1" type="noConversion"/>
  </si>
  <si>
    <t>估价期日</t>
    <phoneticPr fontId="1" type="noConversion"/>
  </si>
  <si>
    <t>土地开发程度修正</t>
    <phoneticPr fontId="1" type="noConversion"/>
  </si>
  <si>
    <t>开发程度设定</t>
    <phoneticPr fontId="1" type="noConversion"/>
  </si>
  <si>
    <t>基准日</t>
    <phoneticPr fontId="1" type="noConversion"/>
  </si>
  <si>
    <t>开发程度</t>
    <phoneticPr fontId="1" type="noConversion"/>
  </si>
  <si>
    <t>五通一平</t>
    <phoneticPr fontId="1" type="noConversion"/>
  </si>
  <si>
    <t>（通电、通路、通讯、通上水、排水及场地平整）</t>
    <phoneticPr fontId="1" type="noConversion"/>
  </si>
  <si>
    <t>2019年第三季度</t>
    <phoneticPr fontId="4" type="noConversion"/>
  </si>
  <si>
    <t>价值类型</t>
  </si>
  <si>
    <t>总价（万元）</t>
  </si>
  <si>
    <t>楼面单价（元/平方米）</t>
  </si>
  <si>
    <t>市场价值</t>
  </si>
  <si>
    <t>抵押价值</t>
  </si>
  <si>
    <t>抵押净值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</si>
  <si>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</si>
  <si>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</si>
  <si>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</si>
  <si>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</si>
  <si>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</si>
  <si>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</si>
  <si>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</si>
  <si>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</si>
  <si>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</si>
  <si>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</si>
  <si>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t>价值时点/估价期日</t>
    <phoneticPr fontId="1" type="noConversion"/>
  </si>
  <si>
    <t>地面单价（元/平方米）</t>
    <phoneticPr fontId="1" type="noConversion"/>
  </si>
  <si>
    <t>抵押价值-已注销</t>
    <phoneticPr fontId="1" type="noConversion"/>
  </si>
  <si>
    <t>总投</t>
    <phoneticPr fontId="1" type="noConversion"/>
  </si>
  <si>
    <t>租金</t>
    <phoneticPr fontId="1" type="noConversion"/>
  </si>
  <si>
    <t>重置成新价</t>
    <phoneticPr fontId="1" type="noConversion"/>
  </si>
  <si>
    <t>项目名称</t>
    <phoneticPr fontId="1" type="noConversion"/>
  </si>
  <si>
    <t>市场价值（万元）</t>
    <phoneticPr fontId="1" type="noConversion"/>
  </si>
  <si>
    <t>地面单价（元/平方米）</t>
    <phoneticPr fontId="1" type="noConversion"/>
  </si>
  <si>
    <t>抵押价值（万元）</t>
    <phoneticPr fontId="1" type="noConversion"/>
  </si>
  <si>
    <t>抵押价值-已注销（万元）</t>
    <phoneticPr fontId="1" type="noConversion"/>
  </si>
  <si>
    <t>抵押净值（万元）</t>
    <phoneticPr fontId="1" type="noConversion"/>
  </si>
  <si>
    <t>估价对象1（本表）</t>
    <phoneticPr fontId="1" type="noConversion"/>
  </si>
  <si>
    <t>估价对象2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</si>
</sst>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_);[Red]\(0.00\)"/>
    <numFmt numFmtId="177" formatCode="0.00_ "/>
    <numFmt numFmtId="178" formatCode="0_);[Red]\(0\)"/>
    <numFmt numFmtId="179" formatCode="0.0000_ "/>
    <numFmt numFmtId="180" formatCode="0_ "/>
    <numFmt numFmtId="181" formatCode="0.0000_);[Red]\(0.0000\)"/>
  </numFmts>
  <fonts count="1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5" fillId="0" borderId="0">
      <alignment vertical="center"/>
    </xf>
    <xf numFmtId="0" fontId="7" fillId="0" borderId="0">
      <alignment vertical="top"/>
    </xf>
    <xf numFmtId="0" fontId="11" fillId="0" borderId="0"/>
  </cellStyleXfs>
  <cellXfs count="57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0" fontId="2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/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0" xfId="0" applyFill="1" applyBorder="1" applyAlignment="1"/>
    <xf numFmtId="14" fontId="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177" fontId="3" fillId="0" borderId="0" xfId="0" applyNumberFormat="1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8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10" fontId="3" fillId="0" borderId="0" xfId="0" applyNumberFormat="1" applyFont="1" applyBorder="1" applyAlignment="1">
      <alignment horizontal="left" vertical="center"/>
    </xf>
    <xf numFmtId="179" fontId="3" fillId="0" borderId="1" xfId="0" applyNumberFormat="1" applyFont="1" applyBorder="1" applyAlignment="1">
      <alignment horizontal="left" vertical="center"/>
    </xf>
    <xf numFmtId="178" fontId="3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176" fontId="3" fillId="0" borderId="0" xfId="0" applyNumberFormat="1" applyFont="1" applyFill="1" applyAlignment="1">
      <alignment horizontal="left" vertical="center"/>
    </xf>
    <xf numFmtId="0" fontId="6" fillId="2" borderId="1" xfId="1" applyFont="1" applyFill="1" applyBorder="1" applyAlignment="1">
      <alignment horizontal="left" vertical="center" wrapText="1"/>
    </xf>
    <xf numFmtId="179" fontId="6" fillId="2" borderId="1" xfId="1" applyNumberFormat="1" applyFont="1" applyFill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left" vertical="center"/>
    </xf>
    <xf numFmtId="0" fontId="6" fillId="0" borderId="0" xfId="2" applyFont="1" applyFill="1" applyBorder="1" applyAlignment="1">
      <alignment horizontal="left" vertical="center" wrapText="1"/>
    </xf>
    <xf numFmtId="10" fontId="6" fillId="0" borderId="0" xfId="2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181" fontId="3" fillId="0" borderId="1" xfId="0" applyNumberFormat="1" applyFont="1" applyBorder="1" applyAlignment="1">
      <alignment horizontal="left" vertical="center"/>
    </xf>
    <xf numFmtId="0" fontId="12" fillId="3" borderId="1" xfId="3" applyFont="1" applyFill="1" applyBorder="1" applyAlignment="1">
      <alignment horizontal="center" vertical="center" wrapText="1"/>
    </xf>
    <xf numFmtId="0" fontId="12" fillId="0" borderId="0" xfId="3" applyFont="1" applyBorder="1" applyAlignment="1">
      <alignment horizontal="left" vertical="center" wrapText="1"/>
    </xf>
    <xf numFmtId="0" fontId="11" fillId="0" borderId="0" xfId="3" applyBorder="1"/>
    <xf numFmtId="0" fontId="11" fillId="0" borderId="0" xfId="3"/>
    <xf numFmtId="14" fontId="12" fillId="3" borderId="1" xfId="3" applyNumberFormat="1" applyFont="1" applyFill="1" applyBorder="1" applyAlignment="1">
      <alignment horizontal="center" vertical="center" wrapText="1"/>
    </xf>
    <xf numFmtId="0" fontId="12" fillId="3" borderId="1" xfId="3" quotePrefix="1" applyFont="1" applyFill="1" applyBorder="1" applyAlignment="1">
      <alignment horizontal="center" vertical="center" wrapText="1"/>
    </xf>
    <xf numFmtId="0" fontId="12" fillId="4" borderId="1" xfId="3" applyFont="1" applyFill="1" applyBorder="1" applyAlignment="1" applyProtection="1">
      <alignment horizontal="center" vertical="center" wrapText="1"/>
      <protection locked="0"/>
    </xf>
    <xf numFmtId="0" fontId="11" fillId="3" borderId="1" xfId="3" applyFill="1" applyBorder="1" applyAlignment="1">
      <alignment vertical="center"/>
    </xf>
    <xf numFmtId="0" fontId="12" fillId="3" borderId="8" xfId="3" applyFont="1" applyFill="1" applyBorder="1" applyAlignment="1">
      <alignment horizontal="center" vertical="center" wrapText="1"/>
    </xf>
    <xf numFmtId="0" fontId="5" fillId="3" borderId="1" xfId="3" applyFont="1" applyFill="1" applyBorder="1"/>
    <xf numFmtId="0" fontId="11" fillId="0" borderId="1" xfId="3" applyBorder="1" applyProtection="1">
      <protection locked="0"/>
    </xf>
    <xf numFmtId="0" fontId="12" fillId="0" borderId="1" xfId="3" applyFont="1" applyBorder="1" applyAlignment="1" applyProtection="1">
      <alignment horizontal="left" vertical="center" wrapText="1"/>
      <protection locked="0"/>
    </xf>
    <xf numFmtId="0" fontId="12" fillId="3" borderId="1" xfId="3" applyNumberFormat="1" applyFont="1" applyFill="1" applyBorder="1" applyAlignment="1">
      <alignment horizontal="center" vertical="center" wrapText="1"/>
    </xf>
  </cellXfs>
  <cellStyles count="4">
    <cellStyle name="常规" xfId="0" builtinId="0"/>
    <cellStyle name="常规 2 4" xfId="1"/>
    <cellStyle name="常规 6 3" xfId="2"/>
    <cellStyle name="常规 9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3</xdr:col>
      <xdr:colOff>129763</xdr:colOff>
      <xdr:row>30</xdr:row>
      <xdr:rowOff>144947</xdr:rowOff>
    </xdr:to>
    <xdr:pic>
      <xdr:nvPicPr>
        <xdr:cNvPr id="4" name="图片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7220" y="3962400"/>
          <a:ext cx="2575783" cy="1928027"/>
        </a:xfrm>
        <a:prstGeom prst="rect">
          <a:avLst/>
        </a:prstGeom>
      </xdr:spPr>
    </xdr:pic>
    <xdr:clientData/>
  </xdr:twoCellAnchor>
  <xdr:twoCellAnchor editAs="oneCell">
    <xdr:from>
      <xdr:col>3</xdr:col>
      <xdr:colOff>350520</xdr:colOff>
      <xdr:row>20</xdr:row>
      <xdr:rowOff>190500</xdr:rowOff>
    </xdr:from>
    <xdr:to>
      <xdr:col>5</xdr:col>
      <xdr:colOff>739367</xdr:colOff>
      <xdr:row>30</xdr:row>
      <xdr:rowOff>129706</xdr:rowOff>
    </xdr:to>
    <xdr:pic>
      <xdr:nvPicPr>
        <xdr:cNvPr id="5" name="图片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13760" y="3954780"/>
          <a:ext cx="2621507" cy="1920406"/>
        </a:xfrm>
        <a:prstGeom prst="rect">
          <a:avLst/>
        </a:prstGeom>
      </xdr:spPr>
    </xdr:pic>
    <xdr:clientData/>
  </xdr:twoCellAnchor>
  <xdr:twoCellAnchor editAs="oneCell">
    <xdr:from>
      <xdr:col>5</xdr:col>
      <xdr:colOff>853440</xdr:colOff>
      <xdr:row>20</xdr:row>
      <xdr:rowOff>144780</xdr:rowOff>
    </xdr:from>
    <xdr:to>
      <xdr:col>7</xdr:col>
      <xdr:colOff>1158471</xdr:colOff>
      <xdr:row>30</xdr:row>
      <xdr:rowOff>137331</xdr:rowOff>
    </xdr:to>
    <xdr:pic>
      <xdr:nvPicPr>
        <xdr:cNvPr id="6" name="图片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49340" y="3909060"/>
          <a:ext cx="2667231" cy="1973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I5"/>
  <sheetViews>
    <sheetView zoomScale="115" zoomScaleNormal="115" workbookViewId="0">
      <selection activeCell="G4" sqref="G4"/>
    </sheetView>
  </sheetViews>
  <sheetFormatPr defaultColWidth="9" defaultRowHeight="13.5" x14ac:dyDescent="0.15"/>
  <cols>
    <col min="1" max="4" width="9" style="1"/>
    <col min="5" max="5" width="7.125" style="1" bestFit="1" customWidth="1"/>
    <col min="6" max="6" width="12.125" style="1" bestFit="1" customWidth="1"/>
    <col min="7" max="7" width="14.125" style="2" bestFit="1" customWidth="1"/>
    <col min="8" max="8" width="9" style="7"/>
    <col min="9" max="9" width="9" style="2"/>
    <col min="10" max="16384" width="9" style="1"/>
  </cols>
  <sheetData>
    <row r="2" spans="5:9" x14ac:dyDescent="0.15">
      <c r="I2" s="2">
        <v>666.67</v>
      </c>
    </row>
    <row r="3" spans="5:9" x14ac:dyDescent="0.15">
      <c r="E3" s="5" t="s">
        <v>0</v>
      </c>
      <c r="F3" s="5" t="s">
        <v>1</v>
      </c>
      <c r="G3" s="6" t="s">
        <v>2</v>
      </c>
      <c r="H3" s="9" t="s">
        <v>38</v>
      </c>
      <c r="I3" s="10" t="s">
        <v>39</v>
      </c>
    </row>
    <row r="4" spans="5:9" x14ac:dyDescent="0.15">
      <c r="E4" s="3"/>
      <c r="F4" s="3" t="s">
        <v>42</v>
      </c>
      <c r="G4" s="4">
        <f>24115.1-21423.86</f>
        <v>2691.239999999998</v>
      </c>
      <c r="H4" s="8">
        <f>金森!H7</f>
        <v>653</v>
      </c>
      <c r="I4" s="4">
        <f>金森!J7</f>
        <v>175.738</v>
      </c>
    </row>
    <row r="5" spans="5:9" x14ac:dyDescent="0.15">
      <c r="G5" s="2">
        <f>G4/I2</f>
        <v>4.036839815800918</v>
      </c>
      <c r="H5" s="11">
        <f>ROUND(H4*I2/10000,2)</f>
        <v>43.53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K20"/>
  <sheetViews>
    <sheetView topLeftCell="B1" workbookViewId="0">
      <selection activeCell="J8" sqref="J8"/>
    </sheetView>
  </sheetViews>
  <sheetFormatPr defaultColWidth="9" defaultRowHeight="16.5" x14ac:dyDescent="0.15"/>
  <cols>
    <col min="1" max="1" width="9" style="12"/>
    <col min="2" max="2" width="20.375" style="12" bestFit="1" customWidth="1"/>
    <col min="3" max="4" width="15.375" style="12" bestFit="1" customWidth="1"/>
    <col min="5" max="5" width="17.125" style="12" bestFit="1" customWidth="1"/>
    <col min="6" max="6" width="15.125" style="12" bestFit="1" customWidth="1"/>
    <col min="7" max="7" width="19.375" style="12" customWidth="1"/>
    <col min="8" max="8" width="17.5" style="12" customWidth="1"/>
    <col min="9" max="9" width="15.375" style="22" bestFit="1" customWidth="1"/>
    <col min="10" max="12" width="15.375" style="12" bestFit="1" customWidth="1"/>
    <col min="13" max="16384" width="9" style="12"/>
  </cols>
  <sheetData>
    <row r="1" spans="2:11" x14ac:dyDescent="0.15">
      <c r="B1" s="12" t="s">
        <v>63</v>
      </c>
      <c r="C1" s="21">
        <v>43739</v>
      </c>
      <c r="E1" s="12" t="s">
        <v>66</v>
      </c>
      <c r="F1" s="21">
        <v>42370</v>
      </c>
      <c r="K1" s="23"/>
    </row>
    <row r="2" spans="2:11" x14ac:dyDescent="0.15">
      <c r="B2" s="12" t="s">
        <v>65</v>
      </c>
      <c r="C2" s="12" t="s">
        <v>68</v>
      </c>
      <c r="D2" s="12">
        <f>SUM(C17:G17)+J17</f>
        <v>85</v>
      </c>
      <c r="E2" s="12" t="s">
        <v>67</v>
      </c>
      <c r="F2" s="12" t="s">
        <v>68</v>
      </c>
      <c r="G2" s="12">
        <f>C17+E17+G17+D17+F17+J17</f>
        <v>85</v>
      </c>
      <c r="K2" s="24"/>
    </row>
    <row r="3" spans="2:11" x14ac:dyDescent="0.15">
      <c r="F3" s="12" t="s">
        <v>69</v>
      </c>
    </row>
    <row r="5" spans="2:11" x14ac:dyDescent="0.15">
      <c r="B5" s="25" t="s">
        <v>3</v>
      </c>
      <c r="C5" s="25" t="s">
        <v>4</v>
      </c>
      <c r="D5" s="25" t="s">
        <v>5</v>
      </c>
      <c r="E5" s="25" t="s">
        <v>6</v>
      </c>
      <c r="F5" s="25" t="s">
        <v>7</v>
      </c>
      <c r="G5" s="25" t="s">
        <v>64</v>
      </c>
      <c r="H5" s="25" t="s">
        <v>8</v>
      </c>
      <c r="I5" s="25" t="s">
        <v>9</v>
      </c>
      <c r="J5" s="26" t="s">
        <v>10</v>
      </c>
      <c r="K5" s="23"/>
    </row>
    <row r="6" spans="2:11" x14ac:dyDescent="0.15">
      <c r="B6" s="27">
        <v>618</v>
      </c>
      <c r="C6" s="27">
        <f>C10</f>
        <v>1.1129</v>
      </c>
      <c r="D6" s="27">
        <v>1</v>
      </c>
      <c r="E6" s="27">
        <v>1</v>
      </c>
      <c r="F6" s="27">
        <v>1</v>
      </c>
      <c r="G6" s="27">
        <f>D2-G2</f>
        <v>0</v>
      </c>
      <c r="H6" s="28">
        <f>B6*C6*D6*E6*F6+G6</f>
        <v>687.7722</v>
      </c>
      <c r="I6" s="29"/>
      <c r="J6" s="30"/>
      <c r="K6" s="31" t="s">
        <v>40</v>
      </c>
    </row>
    <row r="7" spans="2:11" x14ac:dyDescent="0.15">
      <c r="B7" s="27">
        <v>618</v>
      </c>
      <c r="C7" s="32">
        <f>C10</f>
        <v>1.1129</v>
      </c>
      <c r="D7" s="27">
        <v>1</v>
      </c>
      <c r="E7" s="27">
        <v>0.95</v>
      </c>
      <c r="F7" s="27">
        <v>1</v>
      </c>
      <c r="G7" s="27">
        <f>D2-G2</f>
        <v>0</v>
      </c>
      <c r="H7" s="33">
        <f>ROUND(B7*C7*D7*E7*F7+G7,0)</f>
        <v>653</v>
      </c>
      <c r="I7" s="27">
        <f>基础信息!G4</f>
        <v>2691.239999999998</v>
      </c>
      <c r="J7" s="43">
        <f>ROUND(H7*I7/10000,4)</f>
        <v>175.738</v>
      </c>
      <c r="K7" s="12" t="s">
        <v>41</v>
      </c>
    </row>
    <row r="8" spans="2:11" x14ac:dyDescent="0.15">
      <c r="I8" s="35"/>
    </row>
    <row r="10" spans="2:11" x14ac:dyDescent="0.15">
      <c r="B10" s="36" t="s">
        <v>11</v>
      </c>
      <c r="C10" s="37">
        <f>ROUND((1+C12)*(1+D12)*(1+E12)*(1+F12)*(1+G12)*(1+H12)*(1+I12)*(1+C14)*(1+D14)*(1+E14)*(1+F14)*(1+G14)*(1+H14)*(1+I14)*(1+J14),4)</f>
        <v>1.1129</v>
      </c>
      <c r="D10" s="42" t="s">
        <v>43</v>
      </c>
      <c r="E10" s="42"/>
    </row>
    <row r="11" spans="2:11" x14ac:dyDescent="0.15">
      <c r="B11" s="27" t="s">
        <v>12</v>
      </c>
      <c r="C11" s="27" t="s">
        <v>13</v>
      </c>
      <c r="D11" s="27" t="s">
        <v>14</v>
      </c>
      <c r="E11" s="27" t="s">
        <v>15</v>
      </c>
      <c r="F11" s="27" t="s">
        <v>16</v>
      </c>
      <c r="G11" s="27" t="s">
        <v>17</v>
      </c>
      <c r="H11" s="27" t="s">
        <v>18</v>
      </c>
      <c r="I11" s="27" t="s">
        <v>19</v>
      </c>
    </row>
    <row r="12" spans="2:11" x14ac:dyDescent="0.15">
      <c r="B12" s="27" t="s">
        <v>20</v>
      </c>
      <c r="C12" s="38">
        <v>1.4E-2</v>
      </c>
      <c r="D12" s="38">
        <v>7.7000000000000002E-3</v>
      </c>
      <c r="E12" s="38">
        <v>1.83E-2</v>
      </c>
      <c r="F12" s="38">
        <v>6.0000000000000001E-3</v>
      </c>
      <c r="G12" s="38">
        <v>7.4000000000000003E-3</v>
      </c>
      <c r="H12" s="38">
        <v>5.8999999999999999E-3</v>
      </c>
      <c r="I12" s="38">
        <v>2.8999999999999998E-3</v>
      </c>
    </row>
    <row r="13" spans="2:11" x14ac:dyDescent="0.15">
      <c r="B13" s="27" t="s">
        <v>12</v>
      </c>
      <c r="C13" s="27" t="s">
        <v>21</v>
      </c>
      <c r="D13" s="27" t="s">
        <v>22</v>
      </c>
      <c r="E13" s="27" t="s">
        <v>23</v>
      </c>
      <c r="F13" s="27" t="s">
        <v>24</v>
      </c>
      <c r="G13" s="27" t="s">
        <v>25</v>
      </c>
      <c r="H13" s="27" t="s">
        <v>26</v>
      </c>
      <c r="I13" s="27" t="s">
        <v>27</v>
      </c>
      <c r="J13" s="27" t="s">
        <v>70</v>
      </c>
    </row>
    <row r="14" spans="2:11" x14ac:dyDescent="0.15">
      <c r="B14" s="27" t="s">
        <v>20</v>
      </c>
      <c r="C14" s="38">
        <v>5.8999999999999999E-3</v>
      </c>
      <c r="D14" s="38">
        <v>0</v>
      </c>
      <c r="E14" s="38">
        <v>1.1599999999999999E-2</v>
      </c>
      <c r="F14" s="38">
        <v>5.7999999999999996E-3</v>
      </c>
      <c r="G14" s="38">
        <v>7.1999999999999998E-3</v>
      </c>
      <c r="H14" s="38">
        <v>5.0000000000000001E-3</v>
      </c>
      <c r="I14" s="38">
        <v>3.7000000000000002E-3</v>
      </c>
      <c r="J14" s="38">
        <v>6.1000000000000004E-3</v>
      </c>
    </row>
    <row r="16" spans="2:11" x14ac:dyDescent="0.15">
      <c r="B16" s="25" t="s">
        <v>28</v>
      </c>
      <c r="C16" s="27" t="s">
        <v>29</v>
      </c>
      <c r="D16" s="27" t="s">
        <v>30</v>
      </c>
      <c r="E16" s="27" t="s">
        <v>31</v>
      </c>
      <c r="F16" s="27" t="s">
        <v>32</v>
      </c>
      <c r="G16" s="27" t="s">
        <v>33</v>
      </c>
      <c r="H16" s="27" t="s">
        <v>34</v>
      </c>
      <c r="I16" s="34" t="s">
        <v>35</v>
      </c>
      <c r="J16" s="27" t="s">
        <v>36</v>
      </c>
    </row>
    <row r="17" spans="2:10" x14ac:dyDescent="0.15">
      <c r="B17" s="25" t="s">
        <v>37</v>
      </c>
      <c r="C17" s="27">
        <v>25</v>
      </c>
      <c r="D17" s="27">
        <v>14</v>
      </c>
      <c r="E17" s="27">
        <v>18</v>
      </c>
      <c r="F17" s="27">
        <v>14</v>
      </c>
      <c r="G17" s="27">
        <v>10</v>
      </c>
      <c r="H17" s="27">
        <v>25</v>
      </c>
      <c r="I17" s="39">
        <v>15</v>
      </c>
      <c r="J17" s="27">
        <v>4</v>
      </c>
    </row>
    <row r="18" spans="2:10" x14ac:dyDescent="0.15">
      <c r="B18" s="40"/>
      <c r="C18" s="41"/>
    </row>
    <row r="19" spans="2:10" x14ac:dyDescent="0.15">
      <c r="B19" s="40"/>
      <c r="C19" s="41"/>
    </row>
    <row r="20" spans="2:10" x14ac:dyDescent="0.15">
      <c r="B20" s="40"/>
      <c r="C20" s="41"/>
    </row>
  </sheetData>
  <phoneticPr fontId="1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2"/>
  <sheetViews>
    <sheetView workbookViewId="0">
      <selection activeCell="E15" sqref="E15"/>
    </sheetView>
  </sheetViews>
  <sheetFormatPr defaultRowHeight="13.5" x14ac:dyDescent="0.15"/>
  <sheetData>
    <row r="2" spans="1:9" x14ac:dyDescent="0.15">
      <c r="A2" t="s">
        <v>44</v>
      </c>
    </row>
    <row r="3" spans="1:9" x14ac:dyDescent="0.15">
      <c r="A3" t="s">
        <v>45</v>
      </c>
    </row>
    <row r="4" spans="1:9" x14ac:dyDescent="0.15">
      <c r="A4" t="s">
        <v>46</v>
      </c>
    </row>
    <row r="5" spans="1:9" x14ac:dyDescent="0.15">
      <c r="A5" t="s">
        <v>47</v>
      </c>
    </row>
    <row r="6" spans="1:9" x14ac:dyDescent="0.15">
      <c r="A6" s="13" t="s">
        <v>48</v>
      </c>
    </row>
    <row r="7" spans="1:9" x14ac:dyDescent="0.15">
      <c r="A7" s="13" t="s">
        <v>49</v>
      </c>
    </row>
    <row r="8" spans="1:9" x14ac:dyDescent="0.15">
      <c r="A8" s="13" t="s">
        <v>50</v>
      </c>
    </row>
    <row r="9" spans="1:9" ht="14.25" thickBot="1" x14ac:dyDescent="0.2">
      <c r="A9" s="13" t="s">
        <v>51</v>
      </c>
    </row>
    <row r="10" spans="1:9" ht="30" thickTop="1" thickBot="1" x14ac:dyDescent="0.2">
      <c r="A10" s="14" t="s">
        <v>52</v>
      </c>
      <c r="B10" s="15" t="s">
        <v>53</v>
      </c>
      <c r="C10" s="15" t="s">
        <v>54</v>
      </c>
      <c r="D10" s="15" t="s">
        <v>55</v>
      </c>
      <c r="E10" s="15" t="s">
        <v>56</v>
      </c>
      <c r="F10" s="15" t="s">
        <v>57</v>
      </c>
      <c r="G10" s="15" t="s">
        <v>58</v>
      </c>
      <c r="H10" s="15" t="s">
        <v>59</v>
      </c>
      <c r="I10" s="16" t="s">
        <v>60</v>
      </c>
    </row>
    <row r="11" spans="1:9" ht="15" thickBot="1" x14ac:dyDescent="0.2">
      <c r="A11" s="17" t="s">
        <v>61</v>
      </c>
      <c r="B11" s="18">
        <v>25</v>
      </c>
      <c r="C11" s="18">
        <v>14</v>
      </c>
      <c r="D11" s="18">
        <v>18</v>
      </c>
      <c r="E11" s="18">
        <v>14</v>
      </c>
      <c r="F11" s="18">
        <v>10</v>
      </c>
      <c r="G11" s="18">
        <v>25</v>
      </c>
      <c r="H11" s="18">
        <v>15</v>
      </c>
      <c r="I11" s="19">
        <v>4</v>
      </c>
    </row>
    <row r="12" spans="1:9" ht="14.25" thickTop="1" x14ac:dyDescent="0.15">
      <c r="A12" s="20" t="s">
        <v>62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C20" sqref="C20"/>
    </sheetView>
  </sheetViews>
  <sheetFormatPr defaultColWidth="9" defaultRowHeight="13.5" x14ac:dyDescent="0.15"/>
  <cols>
    <col min="1" max="1" width="23.375" style="47" customWidth="1"/>
    <col min="2" max="9" width="15.75" style="47" customWidth="1"/>
    <col min="10" max="16384" width="9" style="47"/>
  </cols>
  <sheetData>
    <row r="1" spans="1:10" ht="16.5" x14ac:dyDescent="0.15">
      <c r="A1" s="44" t="s">
        <v>85</v>
      </c>
      <c r="B1" s="56">
        <v>0</v>
      </c>
      <c r="C1" s="45"/>
      <c r="D1" s="45"/>
      <c r="E1" s="45"/>
      <c r="F1" s="45"/>
      <c r="G1" s="46"/>
    </row>
    <row r="2" spans="1:10" ht="16.5" x14ac:dyDescent="0.15">
      <c r="A2" s="44" t="s">
        <v>86</v>
      </c>
      <c r="B2" s="44">
        <f>金森!I7</f>
        <v>2691.239999999998</v>
      </c>
      <c r="C2" s="45"/>
      <c r="D2" s="45"/>
      <c r="E2" s="45"/>
      <c r="F2" s="45"/>
      <c r="G2" s="46"/>
    </row>
    <row r="3" spans="1:10" ht="16.5" x14ac:dyDescent="0.15">
      <c r="A3" s="44" t="s">
        <v>87</v>
      </c>
      <c r="B3" s="48">
        <f>金森!C1</f>
        <v>43739</v>
      </c>
      <c r="C3" s="45"/>
      <c r="D3" s="45"/>
      <c r="E3" s="45"/>
      <c r="F3" s="45"/>
      <c r="G3" s="46"/>
    </row>
    <row r="4" spans="1:10" ht="33" x14ac:dyDescent="0.15">
      <c r="A4" s="44" t="s">
        <v>71</v>
      </c>
      <c r="B4" s="44" t="s">
        <v>72</v>
      </c>
      <c r="C4" s="44" t="s">
        <v>73</v>
      </c>
      <c r="D4" s="44" t="s">
        <v>88</v>
      </c>
      <c r="E4" s="45"/>
      <c r="F4" s="46"/>
      <c r="G4" s="46"/>
    </row>
    <row r="5" spans="1:10" ht="16.5" x14ac:dyDescent="0.15">
      <c r="A5" s="44" t="s">
        <v>74</v>
      </c>
      <c r="B5" s="49">
        <f>D14</f>
        <v>175.738</v>
      </c>
      <c r="C5" s="44" t="e">
        <f>ROUND(B5*10000/$B$1,0)</f>
        <v>#DIV/0!</v>
      </c>
      <c r="D5" s="44">
        <f>ROUND(B5*10000/$B$2,0)</f>
        <v>653</v>
      </c>
      <c r="E5" s="45"/>
      <c r="F5" s="46"/>
      <c r="G5" s="46"/>
    </row>
    <row r="6" spans="1:10" ht="16.5" x14ac:dyDescent="0.15">
      <c r="A6" s="44" t="s">
        <v>75</v>
      </c>
      <c r="B6" s="44">
        <f>G14+G15+G16+G17</f>
        <v>0</v>
      </c>
      <c r="C6" s="44" t="e">
        <f>ROUND(B6*10000/$B$1,0)</f>
        <v>#DIV/0!</v>
      </c>
      <c r="D6" s="44">
        <f>ROUND(B6*10000/$B$2,0)</f>
        <v>0</v>
      </c>
      <c r="E6" s="45"/>
      <c r="F6" s="46"/>
      <c r="G6" s="46"/>
    </row>
    <row r="7" spans="1:10" ht="16.5" x14ac:dyDescent="0.15">
      <c r="A7" s="44" t="s">
        <v>89</v>
      </c>
      <c r="B7" s="44">
        <f>SUM(H14:H23)</f>
        <v>0</v>
      </c>
      <c r="C7" s="44" t="e">
        <f>ROUND(B7*10000/$B$1,0)</f>
        <v>#DIV/0!</v>
      </c>
      <c r="D7" s="44">
        <f>ROUND(B7*10000/$B$2,0)</f>
        <v>0</v>
      </c>
      <c r="E7" s="45"/>
      <c r="F7" s="46"/>
      <c r="G7" s="46"/>
    </row>
    <row r="8" spans="1:10" ht="16.5" x14ac:dyDescent="0.15">
      <c r="A8" s="44" t="s">
        <v>76</v>
      </c>
      <c r="B8" s="44">
        <f>SUM(I14:I23)</f>
        <v>0</v>
      </c>
      <c r="C8" s="44" t="e">
        <f>ROUND(B8*10000/$B$1,0)</f>
        <v>#DIV/0!</v>
      </c>
      <c r="D8" s="44">
        <f>ROUND(B8*10000/$B$2,0)</f>
        <v>0</v>
      </c>
      <c r="E8" s="45"/>
      <c r="F8" s="46"/>
      <c r="G8" s="46"/>
    </row>
    <row r="9" spans="1:10" ht="16.5" x14ac:dyDescent="0.15">
      <c r="A9" s="44" t="s">
        <v>90</v>
      </c>
      <c r="B9" s="50"/>
      <c r="C9" s="45"/>
      <c r="D9" s="45"/>
      <c r="E9" s="45"/>
      <c r="F9" s="46"/>
      <c r="G9" s="46"/>
    </row>
    <row r="10" spans="1:10" ht="16.5" x14ac:dyDescent="0.15">
      <c r="A10" s="44" t="s">
        <v>91</v>
      </c>
      <c r="B10" s="50"/>
      <c r="C10" s="45"/>
      <c r="D10" s="45"/>
      <c r="E10" s="45"/>
      <c r="F10" s="46"/>
      <c r="G10" s="46"/>
    </row>
    <row r="11" spans="1:10" ht="16.5" x14ac:dyDescent="0.15">
      <c r="A11" s="44" t="s">
        <v>92</v>
      </c>
      <c r="B11" s="50"/>
      <c r="C11" s="45"/>
      <c r="D11" s="45"/>
      <c r="E11" s="45"/>
      <c r="F11" s="46"/>
      <c r="G11" s="46"/>
    </row>
    <row r="12" spans="1:10" ht="16.5" x14ac:dyDescent="0.15">
      <c r="A12" s="45"/>
      <c r="B12" s="45"/>
      <c r="C12" s="45"/>
      <c r="D12" s="45"/>
      <c r="E12" s="45"/>
      <c r="F12" s="46"/>
      <c r="G12" s="46"/>
    </row>
    <row r="13" spans="1:10" ht="33" x14ac:dyDescent="0.15">
      <c r="A13" s="51" t="s">
        <v>93</v>
      </c>
      <c r="B13" s="52" t="s">
        <v>85</v>
      </c>
      <c r="C13" s="52" t="s">
        <v>86</v>
      </c>
      <c r="D13" s="52" t="s">
        <v>94</v>
      </c>
      <c r="E13" s="44" t="s">
        <v>73</v>
      </c>
      <c r="F13" s="44" t="s">
        <v>95</v>
      </c>
      <c r="G13" s="52" t="s">
        <v>96</v>
      </c>
      <c r="H13" s="52" t="s">
        <v>97</v>
      </c>
      <c r="I13" s="52" t="s">
        <v>98</v>
      </c>
      <c r="J13" s="46"/>
    </row>
    <row r="14" spans="1:10" ht="16.5" x14ac:dyDescent="0.15">
      <c r="A14" s="53" t="s">
        <v>99</v>
      </c>
      <c r="B14" s="52">
        <v>0</v>
      </c>
      <c r="C14" s="52">
        <f>金森!I7</f>
        <v>2691.239999999998</v>
      </c>
      <c r="D14" s="52">
        <f>金森!J7</f>
        <v>175.738</v>
      </c>
      <c r="E14" s="52" t="e">
        <f>ROUND(D14*10000/B14,0)</f>
        <v>#DIV/0!</v>
      </c>
      <c r="F14" s="52">
        <f>ROUND(D14*10000/C14,0)</f>
        <v>653</v>
      </c>
      <c r="G14" s="52"/>
      <c r="H14" s="52"/>
      <c r="I14" s="52"/>
      <c r="J14" s="46"/>
    </row>
    <row r="15" spans="1:10" ht="16.5" x14ac:dyDescent="0.15">
      <c r="A15" s="53" t="s">
        <v>100</v>
      </c>
      <c r="B15" s="54"/>
      <c r="C15" s="54"/>
      <c r="D15" s="54"/>
      <c r="E15" s="52" t="e">
        <f t="shared" ref="E15:E23" si="0">ROUND(D15*10000/B15,0)</f>
        <v>#DIV/0!</v>
      </c>
      <c r="F15" s="52" t="e">
        <f t="shared" ref="F15:F23" si="1">ROUND(D15*10000/C15,0)</f>
        <v>#DIV/0!</v>
      </c>
      <c r="G15" s="55"/>
      <c r="H15" s="55"/>
      <c r="I15" s="54"/>
      <c r="J15" s="46"/>
    </row>
    <row r="16" spans="1:10" ht="16.5" x14ac:dyDescent="0.15">
      <c r="A16" s="53" t="s">
        <v>77</v>
      </c>
      <c r="B16" s="54"/>
      <c r="C16" s="54"/>
      <c r="D16" s="54"/>
      <c r="E16" s="52" t="e">
        <f t="shared" si="0"/>
        <v>#DIV/0!</v>
      </c>
      <c r="F16" s="52" t="e">
        <f t="shared" si="1"/>
        <v>#DIV/0!</v>
      </c>
      <c r="G16" s="55"/>
      <c r="H16" s="55"/>
      <c r="I16" s="54"/>
    </row>
    <row r="17" spans="1:9" ht="16.5" x14ac:dyDescent="0.15">
      <c r="A17" s="53" t="s">
        <v>78</v>
      </c>
      <c r="B17" s="54"/>
      <c r="C17" s="54"/>
      <c r="D17" s="54"/>
      <c r="E17" s="52" t="e">
        <f t="shared" si="0"/>
        <v>#DIV/0!</v>
      </c>
      <c r="F17" s="52" t="e">
        <f t="shared" si="1"/>
        <v>#DIV/0!</v>
      </c>
      <c r="G17" s="55"/>
      <c r="H17" s="55"/>
      <c r="I17" s="54"/>
    </row>
    <row r="18" spans="1:9" ht="16.5" x14ac:dyDescent="0.15">
      <c r="A18" s="53" t="s">
        <v>79</v>
      </c>
      <c r="B18" s="54"/>
      <c r="C18" s="54"/>
      <c r="D18" s="54"/>
      <c r="E18" s="52" t="e">
        <f t="shared" si="0"/>
        <v>#DIV/0!</v>
      </c>
      <c r="F18" s="52" t="e">
        <f t="shared" si="1"/>
        <v>#DIV/0!</v>
      </c>
      <c r="G18" s="54"/>
      <c r="H18" s="54"/>
      <c r="I18" s="54"/>
    </row>
    <row r="19" spans="1:9" ht="16.5" x14ac:dyDescent="0.15">
      <c r="A19" s="53" t="s">
        <v>80</v>
      </c>
      <c r="B19" s="54"/>
      <c r="C19" s="54"/>
      <c r="D19" s="54"/>
      <c r="E19" s="52" t="e">
        <f t="shared" si="0"/>
        <v>#DIV/0!</v>
      </c>
      <c r="F19" s="52" t="e">
        <f t="shared" si="1"/>
        <v>#DIV/0!</v>
      </c>
      <c r="G19" s="54"/>
      <c r="H19" s="54"/>
      <c r="I19" s="54"/>
    </row>
    <row r="20" spans="1:9" ht="16.5" x14ac:dyDescent="0.15">
      <c r="A20" s="53" t="s">
        <v>81</v>
      </c>
      <c r="B20" s="54"/>
      <c r="C20" s="54"/>
      <c r="D20" s="54"/>
      <c r="E20" s="52" t="e">
        <f t="shared" si="0"/>
        <v>#DIV/0!</v>
      </c>
      <c r="F20" s="52" t="e">
        <f t="shared" si="1"/>
        <v>#DIV/0!</v>
      </c>
      <c r="G20" s="54"/>
      <c r="H20" s="54"/>
      <c r="I20" s="54"/>
    </row>
    <row r="21" spans="1:9" ht="16.5" x14ac:dyDescent="0.15">
      <c r="A21" s="53" t="s">
        <v>82</v>
      </c>
      <c r="B21" s="54"/>
      <c r="C21" s="54"/>
      <c r="D21" s="54"/>
      <c r="E21" s="52" t="e">
        <f t="shared" si="0"/>
        <v>#DIV/0!</v>
      </c>
      <c r="F21" s="52" t="e">
        <f t="shared" si="1"/>
        <v>#DIV/0!</v>
      </c>
      <c r="G21" s="54"/>
      <c r="H21" s="54"/>
      <c r="I21" s="54"/>
    </row>
    <row r="22" spans="1:9" ht="16.5" x14ac:dyDescent="0.15">
      <c r="A22" s="53" t="s">
        <v>83</v>
      </c>
      <c r="B22" s="54"/>
      <c r="C22" s="54"/>
      <c r="D22" s="54"/>
      <c r="E22" s="52" t="e">
        <f t="shared" si="0"/>
        <v>#DIV/0!</v>
      </c>
      <c r="F22" s="52" t="e">
        <f t="shared" si="1"/>
        <v>#DIV/0!</v>
      </c>
      <c r="G22" s="54"/>
      <c r="H22" s="54"/>
      <c r="I22" s="54"/>
    </row>
    <row r="23" spans="1:9" ht="16.5" x14ac:dyDescent="0.15">
      <c r="A23" s="53" t="s">
        <v>84</v>
      </c>
      <c r="B23" s="54"/>
      <c r="C23" s="54"/>
      <c r="D23" s="54"/>
      <c r="E23" s="44" t="e">
        <f t="shared" si="0"/>
        <v>#DIV/0!</v>
      </c>
      <c r="F23" s="44" t="e">
        <f t="shared" si="1"/>
        <v>#DIV/0!</v>
      </c>
      <c r="G23" s="54"/>
      <c r="H23" s="54"/>
      <c r="I23" s="54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基础信息</vt:lpstr>
      <vt:lpstr>金森</vt:lpstr>
      <vt:lpstr>基准地价</vt:lpstr>
      <vt:lpstr>系统读取表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2020-05-19T06:08:30Z</dcterms:modified>
</cp:coreProperties>
</file>