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2089113-DBDA-4AF0-8086-8AFD7CB278CB}" xr6:coauthVersionLast="47" xr6:coauthVersionMax="47" xr10:uidLastSave="{00000000-0000-0000-0000-000000000000}"/>
  <bookViews>
    <workbookView xWindow="-120" yWindow="-120" windowWidth="38640" windowHeight="21240" xr2:uid="{FE2CF2E1-62F2-4AD4-8DBF-EB4F2030CED8}"/>
  </bookViews>
  <sheets>
    <sheet name="系统读取表" sheetId="3" r:id="rId1"/>
    <sheet name="润棠瀛海" sheetId="1" state="hidden" r:id="rId2"/>
    <sheet name="2021年第2批租金评估清单" sheetId="4" r:id="rId3"/>
  </sheets>
  <externalReferences>
    <externalReference r:id="rId4"/>
    <externalReference r:id="rId5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7" i="4" l="1"/>
  <c r="W106" i="4"/>
  <c r="W103" i="4"/>
  <c r="W102" i="4"/>
  <c r="W101" i="4"/>
  <c r="W100" i="4"/>
  <c r="W99" i="4"/>
  <c r="W98" i="4"/>
  <c r="W97" i="4"/>
  <c r="W96" i="4"/>
  <c r="W92" i="4"/>
  <c r="W91" i="4"/>
  <c r="W90" i="4"/>
  <c r="W89" i="4"/>
  <c r="W88" i="4"/>
  <c r="W87" i="4"/>
  <c r="W84" i="4"/>
  <c r="W83" i="4"/>
  <c r="W82" i="4"/>
  <c r="W81" i="4"/>
  <c r="W80" i="4"/>
  <c r="W76" i="4"/>
  <c r="W75" i="4"/>
  <c r="W74" i="4"/>
  <c r="W73" i="4"/>
  <c r="W72" i="4"/>
  <c r="W67" i="4"/>
  <c r="W66" i="4"/>
  <c r="W65" i="4"/>
  <c r="AA64" i="4"/>
  <c r="W64" i="4"/>
  <c r="AA63" i="4"/>
  <c r="AA62" i="4"/>
  <c r="AA61" i="4"/>
  <c r="AA59" i="4"/>
  <c r="W59" i="4"/>
  <c r="AA58" i="4"/>
  <c r="W58" i="4"/>
  <c r="AA57" i="4"/>
  <c r="W57" i="4"/>
  <c r="AA56" i="4"/>
  <c r="W56" i="4"/>
  <c r="AA55" i="4"/>
  <c r="W55" i="4"/>
  <c r="Z46" i="4"/>
  <c r="Z45" i="4"/>
  <c r="Z44" i="4"/>
  <c r="Z43" i="4"/>
  <c r="Z42" i="4"/>
  <c r="Z41" i="4"/>
  <c r="Z40" i="4"/>
  <c r="M40" i="4"/>
  <c r="R40" i="4" s="1"/>
  <c r="E40" i="4"/>
  <c r="Z39" i="4"/>
  <c r="E39" i="4"/>
  <c r="M39" i="4" s="1"/>
  <c r="R39" i="4" s="1"/>
  <c r="Y38" i="4"/>
  <c r="Z38" i="4" s="1"/>
  <c r="M38" i="4"/>
  <c r="R38" i="4" s="1"/>
  <c r="E38" i="4"/>
  <c r="Z37" i="4"/>
  <c r="Y37" i="4"/>
  <c r="R37" i="4"/>
  <c r="M37" i="4"/>
  <c r="E37" i="4"/>
  <c r="M36" i="4"/>
  <c r="R36" i="4" s="1"/>
  <c r="E36" i="4"/>
  <c r="E35" i="4"/>
  <c r="M35" i="4" s="1"/>
  <c r="R35" i="4" s="1"/>
  <c r="R34" i="4"/>
  <c r="M34" i="4"/>
  <c r="E34" i="4"/>
  <c r="R33" i="4"/>
  <c r="M33" i="4"/>
  <c r="E33" i="4"/>
  <c r="M32" i="4"/>
  <c r="R32" i="4" s="1"/>
  <c r="E32" i="4"/>
  <c r="E31" i="4"/>
  <c r="M31" i="4" s="1"/>
  <c r="R31" i="4" s="1"/>
  <c r="R30" i="4"/>
  <c r="M30" i="4"/>
  <c r="E30" i="4"/>
  <c r="R29" i="4"/>
  <c r="M29" i="4"/>
  <c r="E29" i="4"/>
  <c r="AG28" i="4"/>
  <c r="Y28" i="4"/>
  <c r="R28" i="4"/>
  <c r="M28" i="4"/>
  <c r="E28" i="4"/>
  <c r="AG27" i="4"/>
  <c r="AC27" i="4"/>
  <c r="Y27" i="4"/>
  <c r="M27" i="4"/>
  <c r="R27" i="4" s="1"/>
  <c r="E27" i="4"/>
  <c r="AG26" i="4"/>
  <c r="AC26" i="4"/>
  <c r="Y26" i="4"/>
  <c r="R26" i="4"/>
  <c r="M26" i="4"/>
  <c r="E26" i="4"/>
  <c r="AG25" i="4"/>
  <c r="AC25" i="4"/>
  <c r="Y25" i="4"/>
  <c r="M25" i="4"/>
  <c r="R25" i="4" s="1"/>
  <c r="T39" i="4" s="1"/>
  <c r="T40" i="4" s="1"/>
  <c r="E25" i="4"/>
  <c r="AG24" i="4"/>
  <c r="AC24" i="4"/>
  <c r="Y24" i="4"/>
  <c r="R24" i="4"/>
  <c r="M24" i="4"/>
  <c r="E24" i="4"/>
  <c r="AG23" i="4"/>
  <c r="X14" i="4" s="1"/>
  <c r="X15" i="4" s="1"/>
  <c r="AC23" i="4"/>
  <c r="Y23" i="4"/>
  <c r="AB18" i="4" s="1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D14" i="3"/>
  <c r="B5" i="3" s="1"/>
  <c r="B10" i="3"/>
  <c r="C8" i="3"/>
  <c r="B8" i="3"/>
  <c r="D8" i="3" s="1"/>
  <c r="B7" i="3"/>
  <c r="D7" i="3" s="1"/>
  <c r="C6" i="3"/>
  <c r="B6" i="3"/>
  <c r="B3" i="3"/>
  <c r="B2" i="3"/>
  <c r="D6" i="3" s="1"/>
  <c r="B1" i="3"/>
  <c r="C5" i="3" l="1"/>
  <c r="D5" i="3"/>
  <c r="C7" i="3"/>
  <c r="F14" i="3"/>
  <c r="G7" i="1" l="1"/>
  <c r="M7" i="1"/>
  <c r="G8" i="1"/>
  <c r="M8" i="1"/>
  <c r="G9" i="1"/>
  <c r="M9" i="1"/>
  <c r="G10" i="1"/>
  <c r="M10" i="1"/>
  <c r="G11" i="1"/>
  <c r="M11" i="1"/>
  <c r="G12" i="1"/>
  <c r="M12" i="1"/>
  <c r="G13" i="1"/>
  <c r="M13" i="1"/>
  <c r="G14" i="1"/>
  <c r="M14" i="1"/>
  <c r="G15" i="1"/>
  <c r="M15" i="1"/>
  <c r="G16" i="1"/>
  <c r="G18" i="1"/>
  <c r="M18" i="1"/>
  <c r="M19" i="1"/>
  <c r="G20" i="1"/>
  <c r="M20" i="1"/>
  <c r="G21" i="1"/>
  <c r="M21" i="1"/>
  <c r="G22" i="1"/>
  <c r="M22" i="1"/>
  <c r="G23" i="1"/>
  <c r="M23" i="1"/>
  <c r="G24" i="1"/>
  <c r="M24" i="1"/>
  <c r="G25" i="1"/>
  <c r="G26" i="1"/>
  <c r="G27" i="1"/>
  <c r="G30" i="1"/>
  <c r="G31" i="1"/>
  <c r="G32" i="1"/>
  <c r="G33" i="1"/>
  <c r="G34" i="1"/>
  <c r="M34" i="1"/>
  <c r="N37" i="1" s="1"/>
  <c r="G35" i="1"/>
  <c r="M35" i="1"/>
  <c r="G36" i="1"/>
  <c r="M36" i="1"/>
  <c r="G37" i="1"/>
  <c r="G40" i="1"/>
  <c r="G41" i="1"/>
  <c r="M41" i="1"/>
  <c r="G42" i="1"/>
  <c r="M42" i="1"/>
  <c r="G43" i="1"/>
  <c r="G44" i="1"/>
  <c r="M44" i="1"/>
  <c r="N47" i="1" s="1"/>
  <c r="G45" i="1"/>
  <c r="M45" i="1"/>
  <c r="G46" i="1"/>
  <c r="M46" i="1"/>
  <c r="G47" i="1"/>
  <c r="M47" i="1"/>
  <c r="M50" i="1"/>
  <c r="N52" i="1" s="1"/>
  <c r="M51" i="1"/>
  <c r="M52" i="1"/>
  <c r="M54" i="1"/>
  <c r="M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F13" authorId="0" shapeId="0" xr:uid="{3D825C8E-F6FE-4B33-B439-5AB1AE363D49}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55.4</t>
        </r>
      </text>
    </comment>
    <comment ref="F14" authorId="0" shapeId="0" xr:uid="{1FEC9B4D-F563-4133-975D-C657D9FB54CB}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35.13</t>
        </r>
      </text>
    </comment>
  </commentList>
</comments>
</file>

<file path=xl/sharedStrings.xml><?xml version="1.0" encoding="utf-8"?>
<sst xmlns="http://schemas.openxmlformats.org/spreadsheetml/2006/main" count="249" uniqueCount="163">
  <si>
    <t>首开龙湖天琅</t>
    <phoneticPr fontId="2" type="noConversion"/>
  </si>
  <si>
    <t>兴悦居</t>
    <phoneticPr fontId="2" type="noConversion"/>
  </si>
  <si>
    <t>万和斐丽</t>
    <phoneticPr fontId="2" type="noConversion"/>
  </si>
  <si>
    <t>瀛嘉汇</t>
    <phoneticPr fontId="2" type="noConversion"/>
  </si>
  <si>
    <t>瀛海府</t>
    <phoneticPr fontId="2" type="noConversion"/>
  </si>
  <si>
    <t>文锦苑</t>
    <phoneticPr fontId="2" type="noConversion"/>
  </si>
  <si>
    <t>中海环宇中心</t>
    <phoneticPr fontId="2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</si>
  <si>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</si>
  <si>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2" type="noConversion"/>
  </si>
  <si>
    <t>价值时点/估价期日</t>
    <phoneticPr fontId="2" type="noConversion"/>
  </si>
  <si>
    <t>价值类型</t>
  </si>
  <si>
    <t>总价（万元）</t>
  </si>
  <si>
    <t>楼面单价（元/平方米）</t>
  </si>
  <si>
    <t>地面单价（元/平方米）</t>
    <phoneticPr fontId="2" type="noConversion"/>
  </si>
  <si>
    <t>市场价值</t>
  </si>
  <si>
    <t>抵押价值</t>
  </si>
  <si>
    <t>抵押价值-已注销</t>
    <phoneticPr fontId="2" type="noConversion"/>
  </si>
  <si>
    <t>抵押净值</t>
  </si>
  <si>
    <t>总投</t>
    <phoneticPr fontId="2" type="noConversion"/>
  </si>
  <si>
    <t>租金</t>
    <phoneticPr fontId="2" type="noConversion"/>
  </si>
  <si>
    <t>需转化为价格</t>
    <phoneticPr fontId="2" type="noConversion"/>
  </si>
  <si>
    <t>直接资本化率</t>
    <phoneticPr fontId="2" type="noConversion"/>
  </si>
  <si>
    <t>重置成新价</t>
    <phoneticPr fontId="2" type="noConversion"/>
  </si>
  <si>
    <t>项目名称</t>
    <phoneticPr fontId="2" type="noConversion"/>
  </si>
  <si>
    <t>市场价值（万元）</t>
    <phoneticPr fontId="2" type="noConversion"/>
  </si>
  <si>
    <t>抵押价值（万元）</t>
    <phoneticPr fontId="2" type="noConversion"/>
  </si>
  <si>
    <t>抵押价值-已注销（万元）</t>
    <phoneticPr fontId="2" type="noConversion"/>
  </si>
  <si>
    <t>抵押净值（万元）</t>
    <phoneticPr fontId="2" type="noConversion"/>
  </si>
  <si>
    <t>估价对象1（本表）</t>
    <phoneticPr fontId="2" type="noConversion"/>
  </si>
  <si>
    <t>估价对象2</t>
    <phoneticPr fontId="2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</si>
  <si>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</si>
  <si>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</si>
  <si>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</si>
  <si>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</si>
  <si>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</si>
  <si>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</si>
  <si>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</si>
  <si>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</si>
  <si>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附件：</t>
  </si>
  <si>
    <t>《市保障房中心2021年度第二批公租房项目租金评估清单》</t>
  </si>
  <si>
    <t>序号</t>
  </si>
  <si>
    <t>项目名称</t>
  </si>
  <si>
    <t>所在区县</t>
  </si>
  <si>
    <t>上期合同到期时间</t>
  </si>
  <si>
    <t>项目套数</t>
  </si>
  <si>
    <t>上期市场租金</t>
  </si>
  <si>
    <t>当前公租标准</t>
  </si>
  <si>
    <t>上期租金评估机构</t>
  </si>
  <si>
    <t>本次租金评估机构</t>
  </si>
  <si>
    <t>备注</t>
  </si>
  <si>
    <t>台湖银河湾（西区）</t>
  </si>
  <si>
    <t>通州区</t>
  </si>
  <si>
    <t>2021.4.4</t>
  </si>
  <si>
    <t>华源</t>
  </si>
  <si>
    <t>杜鸣联合</t>
  </si>
  <si>
    <t>首次到期</t>
  </si>
  <si>
    <t>紫南华苑</t>
  </si>
  <si>
    <t>大兴区</t>
  </si>
  <si>
    <t>国盛</t>
  </si>
  <si>
    <t>盛华翔伦</t>
  </si>
  <si>
    <t>燕保·郭公庄家园（南区）</t>
  </si>
  <si>
    <t>丰台区</t>
  </si>
  <si>
    <t>2021.6.4</t>
  </si>
  <si>
    <t>仁达</t>
  </si>
  <si>
    <t>瑞湾家园</t>
  </si>
  <si>
    <t>朝阳区</t>
  </si>
  <si>
    <t>首佳</t>
  </si>
  <si>
    <t>京城捷信</t>
  </si>
  <si>
    <t>燕保·阜盛家园</t>
  </si>
  <si>
    <t>房山区</t>
  </si>
  <si>
    <t>2021.8.4</t>
  </si>
  <si>
    <t>金利安</t>
  </si>
  <si>
    <t>熙悦尚郡</t>
  </si>
  <si>
    <t>2021.10.4</t>
  </si>
  <si>
    <t>华源龙泰</t>
  </si>
  <si>
    <t>台湖银河湾（东区）</t>
  </si>
  <si>
    <t>2021.11.4</t>
  </si>
  <si>
    <t>华信</t>
  </si>
  <si>
    <t>康润家园</t>
  </si>
  <si>
    <t>苏家坨</t>
  </si>
  <si>
    <t>海淀</t>
  </si>
  <si>
    <t>2018.7.4</t>
  </si>
  <si>
    <t>2018年4月1日已进行1次调整</t>
  </si>
  <si>
    <t>彩虹家园</t>
  </si>
  <si>
    <t>丰台</t>
  </si>
  <si>
    <t>2019.9.4</t>
  </si>
  <si>
    <t>光机电</t>
  </si>
  <si>
    <t>通州</t>
  </si>
  <si>
    <t>2019.9.24</t>
  </si>
  <si>
    <t>未山苑</t>
  </si>
  <si>
    <t>2019.10.4</t>
  </si>
  <si>
    <t>有厨房50
无厨房48</t>
  </si>
  <si>
    <t>燕保·梨园家园</t>
  </si>
  <si>
    <t>2020.1.24</t>
  </si>
  <si>
    <t>燕保·辛店家园</t>
  </si>
  <si>
    <t>2020.12.4</t>
  </si>
  <si>
    <t>大羊坊</t>
  </si>
  <si>
    <t>朝阳</t>
  </si>
  <si>
    <t>2020.9.4</t>
  </si>
  <si>
    <t>2018年4月1日已进行2次调整</t>
  </si>
  <si>
    <t>洋桥北里</t>
    <phoneticPr fontId="17" type="noConversion"/>
  </si>
  <si>
    <t>洋桥西里</t>
    <phoneticPr fontId="17" type="noConversion"/>
  </si>
  <si>
    <t>西罗园</t>
    <phoneticPr fontId="17" type="noConversion"/>
  </si>
  <si>
    <t>家具家电</t>
    <phoneticPr fontId="17" type="noConversion"/>
  </si>
  <si>
    <t>装修</t>
    <phoneticPr fontId="17" type="noConversion"/>
  </si>
  <si>
    <t>成新度</t>
    <phoneticPr fontId="17" type="noConversion"/>
  </si>
  <si>
    <t>南</t>
    <phoneticPr fontId="17" type="noConversion"/>
  </si>
  <si>
    <t>中/6</t>
    <phoneticPr fontId="17" type="noConversion"/>
  </si>
  <si>
    <t>精装修</t>
    <phoneticPr fontId="17" type="noConversion"/>
  </si>
  <si>
    <t>低/14</t>
    <phoneticPr fontId="17" type="noConversion"/>
  </si>
  <si>
    <r>
      <t>2</t>
    </r>
    <r>
      <rPr>
        <sz val="12"/>
        <rFont val="宋体"/>
        <family val="3"/>
        <charset val="134"/>
      </rPr>
      <t>001</t>
    </r>
    <phoneticPr fontId="17" type="noConversion"/>
  </si>
  <si>
    <t>南北</t>
    <phoneticPr fontId="17" type="noConversion"/>
  </si>
  <si>
    <t>高/6</t>
    <phoneticPr fontId="17" type="noConversion"/>
  </si>
  <si>
    <t>普通装修</t>
    <phoneticPr fontId="17" type="noConversion"/>
  </si>
  <si>
    <t>东</t>
    <phoneticPr fontId="17" type="noConversion"/>
  </si>
  <si>
    <t>高/24</t>
    <phoneticPr fontId="17" type="noConversion"/>
  </si>
  <si>
    <t>简单装修</t>
    <phoneticPr fontId="17" type="noConversion"/>
  </si>
  <si>
    <t>1995</t>
    <phoneticPr fontId="17" type="noConversion"/>
  </si>
  <si>
    <t>中/14</t>
    <phoneticPr fontId="17" type="noConversion"/>
  </si>
  <si>
    <r>
      <t>1</t>
    </r>
    <r>
      <rPr>
        <sz val="12"/>
        <rFont val="宋体"/>
        <family val="3"/>
        <charset val="134"/>
      </rPr>
      <t>995</t>
    </r>
    <phoneticPr fontId="17" type="noConversion"/>
  </si>
  <si>
    <t>东南</t>
    <phoneticPr fontId="17" type="noConversion"/>
  </si>
  <si>
    <t>洋桥</t>
    <phoneticPr fontId="17" type="noConversion"/>
  </si>
  <si>
    <t>中/5</t>
    <phoneticPr fontId="17" type="noConversion"/>
  </si>
  <si>
    <t>洋桥东里</t>
    <phoneticPr fontId="17" type="noConversion"/>
  </si>
  <si>
    <r>
      <t>2</t>
    </r>
    <r>
      <rPr>
        <sz val="12"/>
        <rFont val="宋体"/>
        <family val="3"/>
        <charset val="134"/>
      </rPr>
      <t>000</t>
    </r>
    <phoneticPr fontId="17" type="noConversion"/>
  </si>
  <si>
    <r>
      <t>海户西里3</t>
    </r>
    <r>
      <rPr>
        <sz val="12"/>
        <rFont val="宋体"/>
        <family val="3"/>
        <charset val="134"/>
      </rPr>
      <t>4号</t>
    </r>
    <phoneticPr fontId="17" type="noConversion"/>
  </si>
  <si>
    <r>
      <t>高/</t>
    </r>
    <r>
      <rPr>
        <sz val="12"/>
        <rFont val="宋体"/>
        <family val="3"/>
        <charset val="134"/>
      </rPr>
      <t>18</t>
    </r>
    <phoneticPr fontId="17" type="noConversion"/>
  </si>
  <si>
    <r>
      <t>1</t>
    </r>
    <r>
      <rPr>
        <sz val="12"/>
        <rFont val="宋体"/>
        <family val="3"/>
        <charset val="134"/>
      </rPr>
      <t>998</t>
    </r>
    <phoneticPr fontId="17" type="noConversion"/>
  </si>
  <si>
    <t>海户西里</t>
    <phoneticPr fontId="17" type="noConversion"/>
  </si>
  <si>
    <t>高/12</t>
    <phoneticPr fontId="17" type="noConversion"/>
  </si>
  <si>
    <r>
      <t>2</t>
    </r>
    <r>
      <rPr>
        <sz val="12"/>
        <rFont val="宋体"/>
        <family val="3"/>
        <charset val="134"/>
      </rPr>
      <t>003</t>
    </r>
    <phoneticPr fontId="17" type="noConversion"/>
  </si>
  <si>
    <t>角门11号院</t>
    <phoneticPr fontId="17" type="noConversion"/>
  </si>
  <si>
    <t>高/18</t>
    <phoneticPr fontId="17" type="noConversion"/>
  </si>
  <si>
    <t>西北</t>
    <phoneticPr fontId="17" type="noConversion"/>
  </si>
  <si>
    <t>高/16</t>
    <phoneticPr fontId="17" type="noConversion"/>
  </si>
  <si>
    <t>槐悦</t>
    <phoneticPr fontId="17" type="noConversion"/>
  </si>
  <si>
    <t>南三环中路71号院</t>
    <phoneticPr fontId="17" type="noConversion"/>
  </si>
  <si>
    <t>1998</t>
    <phoneticPr fontId="17" type="noConversion"/>
  </si>
  <si>
    <t>槐禧</t>
    <phoneticPr fontId="17" type="noConversion"/>
  </si>
  <si>
    <t>东丽温泉</t>
    <phoneticPr fontId="17" type="noConversion"/>
  </si>
  <si>
    <t>中/24</t>
    <phoneticPr fontId="17" type="noConversion"/>
  </si>
  <si>
    <t>2001</t>
    <phoneticPr fontId="17" type="noConversion"/>
  </si>
  <si>
    <t>青秀家园</t>
    <phoneticPr fontId="17" type="noConversion"/>
  </si>
  <si>
    <t>马家堡甲55号院</t>
    <phoneticPr fontId="17" type="noConversion"/>
  </si>
  <si>
    <t>低/6</t>
    <phoneticPr fontId="17" type="noConversion"/>
  </si>
  <si>
    <t>1986</t>
    <phoneticPr fontId="17" type="noConversion"/>
  </si>
  <si>
    <t>银地家园</t>
    <phoneticPr fontId="17" type="noConversion"/>
  </si>
  <si>
    <t>郭公庄家园</t>
    <phoneticPr fontId="17" type="noConversion"/>
  </si>
  <si>
    <t>https://map.tianditu.gov.cn/share/67eeb3da8e964eb0ad76c05bed4b9115</t>
  </si>
  <si>
    <t>地图</t>
    <phoneticPr fontId="17" type="noConversion"/>
  </si>
  <si>
    <t>康润家园</t>
    <phoneticPr fontId="17" type="noConversion"/>
  </si>
  <si>
    <t>丰台区2025年面向毕业大学生对接保障性租赁住房配租公告-北京市丰台区人民政府网站</t>
  </si>
  <si>
    <t>保租房</t>
    <phoneticPr fontId="17" type="noConversion"/>
  </si>
  <si>
    <t>彩虹家园</t>
    <phoneticPr fontId="17" type="noConversion"/>
  </si>
  <si>
    <t>丰台区2025年第二批公共租赁住房快速配租公告-北京市丰台区人民政府网站</t>
  </si>
  <si>
    <t>公租房</t>
    <phoneticPr fontId="17" type="noConversion"/>
  </si>
  <si>
    <t>同馨家园</t>
    <phoneticPr fontId="17" type="noConversion"/>
  </si>
  <si>
    <t>阅园</t>
    <phoneticPr fontId="17" type="noConversion"/>
  </si>
  <si>
    <t>未山苑</t>
    <phoneticPr fontId="17" type="noConversion"/>
  </si>
  <si>
    <t>青秀城</t>
    <phoneticPr fontId="17" type="noConversion"/>
  </si>
  <si>
    <t>风荷曲苑</t>
    <phoneticPr fontId="17" type="noConversion"/>
  </si>
  <si>
    <t>莲怡园</t>
    <phoneticPr fontId="17" type="noConversion"/>
  </si>
  <si>
    <t>幸福家园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</si>
</sst>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b/>
      <sz val="14"/>
      <color rgb="FF000000"/>
      <name val="仿宋"/>
      <family val="3"/>
      <charset val="134"/>
    </font>
    <font>
      <b/>
      <sz val="14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5" borderId="1" xfId="1" applyFont="1" applyFill="1" applyBorder="1" applyAlignment="1">
      <alignment horizontal="left" vertical="center" wrapText="1"/>
    </xf>
    <xf numFmtId="0" fontId="4" fillId="6" borderId="0" xfId="1" applyFont="1" applyFill="1" applyAlignment="1" applyProtection="1">
      <alignment horizontal="left" vertical="center" wrapText="1"/>
      <protection locked="0"/>
    </xf>
    <xf numFmtId="0" fontId="1" fillId="6" borderId="0" xfId="1" applyFill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14" fontId="4" fillId="5" borderId="1" xfId="1" applyNumberFormat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6" borderId="1" xfId="1" applyFont="1" applyFill="1" applyBorder="1" applyAlignment="1" applyProtection="1">
      <alignment horizontal="left" vertical="center" wrapText="1"/>
      <protection locked="0"/>
    </xf>
    <xf numFmtId="0" fontId="1" fillId="5" borderId="1" xfId="1" applyFill="1" applyBorder="1" applyAlignment="1">
      <alignment horizontal="left"/>
    </xf>
    <xf numFmtId="9" fontId="1" fillId="6" borderId="1" xfId="1" applyNumberFormat="1" applyFill="1" applyBorder="1" applyAlignment="1" applyProtection="1">
      <alignment horizontal="left"/>
      <protection locked="0"/>
    </xf>
    <xf numFmtId="0" fontId="1" fillId="5" borderId="1" xfId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/>
      <protection locked="0"/>
    </xf>
    <xf numFmtId="0" fontId="8" fillId="0" borderId="0" xfId="2" applyFont="1" applyAlignment="1">
      <alignment horizontal="left" vertical="center"/>
    </xf>
    <xf numFmtId="0" fontId="7" fillId="0" borderId="0" xfId="2">
      <alignment vertical="center"/>
    </xf>
    <xf numFmtId="0" fontId="8" fillId="0" borderId="0" xfId="2" applyFont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31" fontId="13" fillId="6" borderId="1" xfId="2" applyNumberFormat="1" applyFont="1" applyFill="1" applyBorder="1" applyAlignment="1">
      <alignment horizontal="center" vertical="center" wrapText="1"/>
    </xf>
    <xf numFmtId="0" fontId="14" fillId="0" borderId="0" xfId="2" applyFont="1">
      <alignment vertical="center"/>
    </xf>
    <xf numFmtId="0" fontId="15" fillId="0" borderId="1" xfId="2" applyFont="1" applyBorder="1" applyAlignment="1">
      <alignment horizontal="center" vertical="center" wrapText="1"/>
    </xf>
    <xf numFmtId="31" fontId="13" fillId="6" borderId="2" xfId="2" applyNumberFormat="1" applyFont="1" applyFill="1" applyBorder="1" applyAlignment="1">
      <alignment horizontal="center" vertical="center" wrapText="1"/>
    </xf>
    <xf numFmtId="31" fontId="13" fillId="6" borderId="3" xfId="2" applyNumberFormat="1" applyFont="1" applyFill="1" applyBorder="1" applyAlignment="1">
      <alignment horizontal="center" vertical="center" wrapText="1"/>
    </xf>
    <xf numFmtId="31" fontId="13" fillId="6" borderId="4" xfId="2" applyNumberFormat="1" applyFont="1" applyFill="1" applyBorder="1" applyAlignment="1">
      <alignment horizontal="center" vertical="center" wrapText="1"/>
    </xf>
    <xf numFmtId="31" fontId="13" fillId="6" borderId="1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14" fontId="7" fillId="0" borderId="0" xfId="2" applyNumberFormat="1" applyAlignment="1">
      <alignment horizontal="left" vertical="center"/>
    </xf>
    <xf numFmtId="0" fontId="7" fillId="0" borderId="0" xfId="2" applyAlignment="1">
      <alignment horizontal="left" vertical="center"/>
    </xf>
    <xf numFmtId="0" fontId="3" fillId="0" borderId="0" xfId="2" applyFont="1" applyAlignment="1">
      <alignment horizontal="left" vertical="center"/>
    </xf>
    <xf numFmtId="176" fontId="7" fillId="0" borderId="0" xfId="2" applyNumberFormat="1" applyAlignment="1">
      <alignment horizontal="left" vertical="center"/>
    </xf>
    <xf numFmtId="0" fontId="7" fillId="4" borderId="0" xfId="2" applyFill="1" applyAlignment="1">
      <alignment horizontal="left" vertical="center"/>
    </xf>
    <xf numFmtId="14" fontId="14" fillId="0" borderId="0" xfId="2" applyNumberFormat="1" applyFont="1">
      <alignment vertical="center"/>
    </xf>
    <xf numFmtId="49" fontId="7" fillId="0" borderId="0" xfId="2" applyNumberFormat="1" applyAlignment="1">
      <alignment horizontal="left" vertical="center"/>
    </xf>
    <xf numFmtId="0" fontId="14" fillId="4" borderId="0" xfId="2" applyFont="1" applyFill="1">
      <alignment vertical="center"/>
    </xf>
    <xf numFmtId="14" fontId="14" fillId="4" borderId="0" xfId="2" applyNumberFormat="1" applyFont="1" applyFill="1">
      <alignment vertical="center"/>
    </xf>
    <xf numFmtId="49" fontId="7" fillId="4" borderId="0" xfId="2" applyNumberFormat="1" applyFill="1" applyAlignment="1">
      <alignment horizontal="left" vertical="center"/>
    </xf>
    <xf numFmtId="14" fontId="7" fillId="0" borderId="0" xfId="2" applyNumberFormat="1">
      <alignment vertical="center"/>
    </xf>
    <xf numFmtId="49" fontId="14" fillId="0" borderId="0" xfId="2" applyNumberFormat="1" applyFont="1" applyAlignment="1">
      <alignment horizontal="left" vertical="center"/>
    </xf>
    <xf numFmtId="49" fontId="14" fillId="4" borderId="0" xfId="2" applyNumberFormat="1" applyFont="1" applyFill="1" applyAlignment="1">
      <alignment horizontal="left" vertical="center"/>
    </xf>
    <xf numFmtId="0" fontId="18" fillId="0" borderId="0" xfId="3">
      <alignment vertical="center"/>
    </xf>
  </cellXfs>
  <cellStyles count="4">
    <cellStyle name="常规" xfId="0" builtinId="0"/>
    <cellStyle name="常规 2" xfId="2" xr:uid="{6F1C088A-F0AC-4C50-BB45-697350C3ECD2}"/>
    <cellStyle name="常规 9" xfId="1" xr:uid="{B7FB27AA-29E0-47AF-9A3E-78C349638A73}"/>
    <cellStyle name="超链接 2" xfId="3" xr:uid="{3A2E3387-72E8-494A-BB2F-326C37EAEA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48</xdr:row>
      <xdr:rowOff>85725</xdr:rowOff>
    </xdr:from>
    <xdr:ext cx="7876190" cy="1961905"/>
    <xdr:pic>
      <xdr:nvPicPr>
        <xdr:cNvPr id="2" name="图片 1">
          <a:extLst>
            <a:ext uri="{FF2B5EF4-FFF2-40B4-BE49-F238E27FC236}">
              <a16:creationId xmlns:a16="http://schemas.microsoft.com/office/drawing/2014/main" id="{6566C7BF-4DAE-4122-B81A-96F4B510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315325"/>
          <a:ext cx="7876190" cy="1961905"/>
        </a:xfrm>
        <a:prstGeom prst="rect">
          <a:avLst/>
        </a:prstGeom>
      </xdr:spPr>
    </xdr:pic>
    <xdr:clientData/>
  </xdr:oneCellAnchor>
  <xdr:twoCellAnchor editAs="oneCell">
    <xdr:from>
      <xdr:col>8</xdr:col>
      <xdr:colOff>228600</xdr:colOff>
      <xdr:row>24</xdr:row>
      <xdr:rowOff>123825</xdr:rowOff>
    </xdr:from>
    <xdr:to>
      <xdr:col>14</xdr:col>
      <xdr:colOff>304276</xdr:colOff>
      <xdr:row>30</xdr:row>
      <xdr:rowOff>123696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B0CB9D-6FE2-480C-D33A-5D855B0D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4238625"/>
          <a:ext cx="4190476" cy="1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47625</xdr:colOff>
      <xdr:row>0</xdr:row>
      <xdr:rowOff>0</xdr:rowOff>
    </xdr:from>
    <xdr:to>
      <xdr:col>44</xdr:col>
      <xdr:colOff>228600</xdr:colOff>
      <xdr:row>22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8D1963-35DF-4CBD-B441-55938022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0"/>
          <a:ext cx="9782175" cy="526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123825</xdr:rowOff>
    </xdr:from>
    <xdr:to>
      <xdr:col>12</xdr:col>
      <xdr:colOff>657225</xdr:colOff>
      <xdr:row>93</xdr:row>
      <xdr:rowOff>95250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BD967BA-77B3-4415-8C11-1CCFA374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611100"/>
          <a:ext cx="98107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57150</xdr:colOff>
      <xdr:row>29</xdr:row>
      <xdr:rowOff>171450</xdr:rowOff>
    </xdr:from>
    <xdr:to>
      <xdr:col>37</xdr:col>
      <xdr:colOff>647700</xdr:colOff>
      <xdr:row>73</xdr:row>
      <xdr:rowOff>95250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215443F-7608-4A04-B131-F2287042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6350" y="6686550"/>
          <a:ext cx="6762750" cy="788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83</xdr:row>
      <xdr:rowOff>95250</xdr:rowOff>
    </xdr:from>
    <xdr:to>
      <xdr:col>38</xdr:col>
      <xdr:colOff>209550</xdr:colOff>
      <xdr:row>108</xdr:row>
      <xdr:rowOff>28575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A4B6E95-676C-420A-8B5D-57F22878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16383000"/>
          <a:ext cx="824865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17</xdr:col>
      <xdr:colOff>390525</xdr:colOff>
      <xdr:row>77</xdr:row>
      <xdr:rowOff>171450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AFF2978-F131-4E82-8623-B6DBF51F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496550"/>
          <a:ext cx="8201025" cy="487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55</xdr:row>
      <xdr:rowOff>152400</xdr:rowOff>
    </xdr:from>
    <xdr:to>
      <xdr:col>17</xdr:col>
      <xdr:colOff>571500</xdr:colOff>
      <xdr:row>82</xdr:row>
      <xdr:rowOff>95250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6BE92A4-B381-4251-B382-C0829BF2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372850"/>
          <a:ext cx="8267700" cy="482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58</xdr:row>
      <xdr:rowOff>114300</xdr:rowOff>
    </xdr:from>
    <xdr:to>
      <xdr:col>17</xdr:col>
      <xdr:colOff>447675</xdr:colOff>
      <xdr:row>85</xdr:row>
      <xdr:rowOff>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7961326-24B1-4F0E-BDCD-D5017963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877675"/>
          <a:ext cx="7991475" cy="477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61</xdr:row>
      <xdr:rowOff>161925</xdr:rowOff>
    </xdr:from>
    <xdr:to>
      <xdr:col>17</xdr:col>
      <xdr:colOff>466725</xdr:colOff>
      <xdr:row>89</xdr:row>
      <xdr:rowOff>114300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776A7D2-C384-46FF-B93B-0CB4BAA2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468225"/>
          <a:ext cx="8296275" cy="501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628650</xdr:colOff>
      <xdr:row>65</xdr:row>
      <xdr:rowOff>152400</xdr:rowOff>
    </xdr:from>
    <xdr:to>
      <xdr:col>17</xdr:col>
      <xdr:colOff>381000</xdr:colOff>
      <xdr:row>91</xdr:row>
      <xdr:rowOff>152400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D13161F-C39A-4B7C-8B1A-F53FC222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182600"/>
          <a:ext cx="8220075" cy="47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638175</xdr:colOff>
      <xdr:row>68</xdr:row>
      <xdr:rowOff>142875</xdr:rowOff>
    </xdr:from>
    <xdr:to>
      <xdr:col>17</xdr:col>
      <xdr:colOff>485775</xdr:colOff>
      <xdr:row>95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D064D25-3F6D-4163-906A-835F193E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716000"/>
          <a:ext cx="8315325" cy="483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619125</xdr:colOff>
      <xdr:row>71</xdr:row>
      <xdr:rowOff>0</xdr:rowOff>
    </xdr:from>
    <xdr:to>
      <xdr:col>16</xdr:col>
      <xdr:colOff>600075</xdr:colOff>
      <xdr:row>97</xdr:row>
      <xdr:rowOff>57150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9D104DE-DB31-48AB-B319-9FE6D1B5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4116050"/>
          <a:ext cx="77628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628650</xdr:colOff>
      <xdr:row>73</xdr:row>
      <xdr:rowOff>142875</xdr:rowOff>
    </xdr:from>
    <xdr:to>
      <xdr:col>17</xdr:col>
      <xdr:colOff>114300</xdr:colOff>
      <xdr:row>101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E0FD5E3-B264-4121-AC8D-2677E1C6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620875"/>
          <a:ext cx="7953375" cy="492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76</xdr:row>
      <xdr:rowOff>133350</xdr:rowOff>
    </xdr:from>
    <xdr:to>
      <xdr:col>17</xdr:col>
      <xdr:colOff>123825</xdr:colOff>
      <xdr:row>103</xdr:row>
      <xdr:rowOff>9525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C7B6997-7E15-44A4-9FD7-072C33C3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5154275"/>
          <a:ext cx="79819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104775</xdr:rowOff>
    </xdr:from>
    <xdr:to>
      <xdr:col>10</xdr:col>
      <xdr:colOff>333375</xdr:colOff>
      <xdr:row>153</xdr:row>
      <xdr:rowOff>142875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1EE8292-4BA3-4B82-855A-B243F61A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31050"/>
          <a:ext cx="8143875" cy="926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jft.gov.cn/ftq/zfgs/202509/d1392445404d49cfbc53c929226f5c0a.shtml" TargetMode="External"/><Relationship Id="rId1" Type="http://schemas.openxmlformats.org/officeDocument/2006/relationships/hyperlink" Target="https://www.bjft.gov.cn/ftq/zfgs/202505/9cef4e13980e40f293f9bd8ad3a89e07.s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9EF7-6062-4D21-B7D3-001B83DC2C03}">
  <sheetPr>
    <tabColor rgb="FFFF0000"/>
  </sheetPr>
  <dimension ref="A1:K26"/>
  <sheetViews>
    <sheetView tabSelected="1" view="pageBreakPreview" zoomScale="80" zoomScaleNormal="80" zoomScaleSheetLayoutView="80" workbookViewId="0">
      <selection activeCell="F28" sqref="F28"/>
    </sheetView>
  </sheetViews>
  <sheetFormatPr defaultColWidth="9" defaultRowHeight="13.5" x14ac:dyDescent="0.15"/>
  <cols>
    <col min="1" max="1" width="25" style="7" customWidth="1"/>
    <col min="2" max="9" width="15.75" style="7" customWidth="1"/>
    <col min="10" max="16384" width="9" style="7"/>
  </cols>
  <sheetData>
    <row r="1" spans="1:11" ht="16.5" x14ac:dyDescent="0.15">
      <c r="A1" s="4" t="s">
        <v>7</v>
      </c>
      <c r="B1" s="4">
        <f>SUM(B14:B23)</f>
        <v>70</v>
      </c>
      <c r="C1" s="5"/>
      <c r="D1" s="5"/>
      <c r="E1" s="5"/>
      <c r="F1" s="5"/>
      <c r="G1" s="6"/>
      <c r="H1" s="6"/>
      <c r="I1" s="6"/>
      <c r="J1" s="6"/>
      <c r="K1" s="6"/>
    </row>
    <row r="2" spans="1:11" ht="16.5" x14ac:dyDescent="0.15">
      <c r="A2" s="4" t="s">
        <v>8</v>
      </c>
      <c r="B2" s="4">
        <f>SUM(C14:C23)</f>
        <v>0</v>
      </c>
      <c r="C2" s="5"/>
      <c r="D2" s="5"/>
      <c r="E2" s="5"/>
      <c r="F2" s="5"/>
      <c r="G2" s="6"/>
      <c r="H2" s="6"/>
      <c r="I2" s="6"/>
      <c r="J2" s="6"/>
      <c r="K2" s="6"/>
    </row>
    <row r="3" spans="1:11" ht="16.5" x14ac:dyDescent="0.15">
      <c r="A3" s="4" t="s">
        <v>9</v>
      </c>
      <c r="B3" s="8" t="str">
        <f>[1]项目基本情况!D3</f>
        <v>2025-11-</v>
      </c>
      <c r="C3" s="5"/>
      <c r="D3" s="5"/>
      <c r="E3" s="5"/>
      <c r="F3" s="5"/>
      <c r="G3" s="6"/>
      <c r="H3" s="6"/>
      <c r="I3" s="6"/>
      <c r="J3" s="6"/>
      <c r="K3" s="6"/>
    </row>
    <row r="4" spans="1:11" ht="33" x14ac:dyDescent="0.15">
      <c r="A4" s="4" t="s">
        <v>10</v>
      </c>
      <c r="B4" s="4" t="s">
        <v>11</v>
      </c>
      <c r="C4" s="4" t="s">
        <v>12</v>
      </c>
      <c r="D4" s="4" t="s">
        <v>13</v>
      </c>
      <c r="E4" s="5"/>
      <c r="F4" s="6"/>
      <c r="G4" s="6"/>
      <c r="H4" s="6"/>
      <c r="I4" s="6"/>
      <c r="J4" s="6"/>
      <c r="K4" s="6"/>
    </row>
    <row r="5" spans="1:11" ht="16.5" x14ac:dyDescent="0.15">
      <c r="A5" s="4" t="s">
        <v>14</v>
      </c>
      <c r="B5" s="4">
        <f>SUM(D14:D23)</f>
        <v>280</v>
      </c>
      <c r="C5" s="4" t="e">
        <f>IF(B5=D14,[1]结果表!H102,ROUND(B5*10000/$B$1,0))</f>
        <v>#REF!</v>
      </c>
      <c r="D5" s="4" t="e">
        <f>ROUND(B5*10000/$B$2,0)</f>
        <v>#DIV/0!</v>
      </c>
      <c r="E5" s="5"/>
      <c r="F5" s="6"/>
      <c r="G5" s="6"/>
      <c r="H5" s="6"/>
      <c r="I5" s="6"/>
      <c r="J5" s="6"/>
      <c r="K5" s="6"/>
    </row>
    <row r="6" spans="1:11" ht="16.5" x14ac:dyDescent="0.15">
      <c r="A6" s="4" t="s">
        <v>15</v>
      </c>
      <c r="B6" s="4">
        <f>SUM(G14:G23)</f>
        <v>0</v>
      </c>
      <c r="C6" s="4">
        <f>IF(B6=G14,[1]结果表!H108,ROUND(B6*10000/$B$1,0))</f>
        <v>0</v>
      </c>
      <c r="D6" s="4" t="e">
        <f>ROUND(B6*10000/$B$2,0)</f>
        <v>#DIV/0!</v>
      </c>
      <c r="E6" s="5"/>
      <c r="F6" s="6"/>
      <c r="G6" s="6"/>
      <c r="H6" s="6"/>
      <c r="I6" s="6"/>
      <c r="J6" s="6"/>
      <c r="K6" s="6"/>
    </row>
    <row r="7" spans="1:11" ht="16.5" x14ac:dyDescent="0.15">
      <c r="A7" s="4" t="s">
        <v>16</v>
      </c>
      <c r="B7" s="4">
        <f>SUM(H14:H23)</f>
        <v>0</v>
      </c>
      <c r="C7" s="4" t="str">
        <f>IF(B7=H14,[1]结果表!H110,ROUND(B7*10000/$B$1,0))</f>
        <v>——</v>
      </c>
      <c r="D7" s="4" t="e">
        <f>ROUND(B7*10000/$B$2,0)</f>
        <v>#DIV/0!</v>
      </c>
      <c r="E7" s="5"/>
      <c r="F7" s="6"/>
      <c r="G7" s="6"/>
      <c r="H7" s="6"/>
      <c r="I7" s="6"/>
      <c r="J7" s="6"/>
      <c r="K7" s="6"/>
    </row>
    <row r="8" spans="1:11" ht="16.5" x14ac:dyDescent="0.15">
      <c r="A8" s="4" t="s">
        <v>17</v>
      </c>
      <c r="B8" s="4">
        <f>SUM(I14:I23)</f>
        <v>0</v>
      </c>
      <c r="C8" s="4" t="str">
        <f>IF(B8=I14,[1]结果表!H112,ROUND(B8*10000/$B$1,0))</f>
        <v>——</v>
      </c>
      <c r="D8" s="4" t="e">
        <f>ROUND(B8*10000/$B$2,0)</f>
        <v>#DIV/0!</v>
      </c>
      <c r="E8" s="5"/>
      <c r="F8" s="6"/>
      <c r="G8" s="6"/>
      <c r="H8" s="6"/>
      <c r="I8" s="6"/>
      <c r="J8" s="6"/>
      <c r="K8" s="6"/>
    </row>
    <row r="9" spans="1:11" ht="16.5" x14ac:dyDescent="0.15">
      <c r="A9" s="4" t="s">
        <v>18</v>
      </c>
      <c r="B9" s="9"/>
      <c r="C9" s="5"/>
      <c r="D9" s="5"/>
      <c r="E9" s="5"/>
      <c r="F9" s="6"/>
      <c r="G9" s="6"/>
      <c r="H9" s="6"/>
      <c r="I9" s="6"/>
      <c r="J9" s="6"/>
      <c r="K9" s="6"/>
    </row>
    <row r="10" spans="1:11" ht="16.5" x14ac:dyDescent="0.15">
      <c r="A10" s="4" t="s">
        <v>19</v>
      </c>
      <c r="B10" s="4">
        <f>IF(E10="",0,ROUND(B1*(E10*365/G10)/10000,0))</f>
        <v>0</v>
      </c>
      <c r="C10" s="4" t="s">
        <v>20</v>
      </c>
      <c r="D10" s="4" t="s">
        <v>19</v>
      </c>
      <c r="E10" s="10"/>
      <c r="F10" s="11" t="s">
        <v>21</v>
      </c>
      <c r="G10" s="12"/>
      <c r="H10" s="6"/>
      <c r="I10" s="6"/>
      <c r="J10" s="6"/>
      <c r="K10" s="6"/>
    </row>
    <row r="11" spans="1:11" ht="16.5" x14ac:dyDescent="0.15">
      <c r="A11" s="4" t="s">
        <v>22</v>
      </c>
      <c r="B11" s="9"/>
      <c r="C11" s="5"/>
      <c r="D11" s="5"/>
      <c r="E11" s="5"/>
      <c r="F11" s="6"/>
      <c r="G11" s="6"/>
      <c r="H11" s="6"/>
      <c r="I11" s="6"/>
      <c r="J11" s="6"/>
      <c r="K11" s="6"/>
    </row>
    <row r="12" spans="1:11" ht="16.5" x14ac:dyDescent="0.15">
      <c r="A12" s="5"/>
      <c r="B12" s="5"/>
      <c r="C12" s="5"/>
      <c r="D12" s="5"/>
      <c r="E12" s="5"/>
      <c r="F12" s="6"/>
      <c r="G12" s="6"/>
      <c r="H12" s="6"/>
      <c r="I12" s="6"/>
      <c r="J12" s="6"/>
      <c r="K12" s="6"/>
    </row>
    <row r="13" spans="1:11" ht="33" x14ac:dyDescent="0.15">
      <c r="A13" s="13" t="s">
        <v>23</v>
      </c>
      <c r="B13" s="14" t="s">
        <v>7</v>
      </c>
      <c r="C13" s="14" t="s">
        <v>8</v>
      </c>
      <c r="D13" s="14" t="s">
        <v>24</v>
      </c>
      <c r="E13" s="4" t="s">
        <v>12</v>
      </c>
      <c r="F13" s="4" t="s">
        <v>13</v>
      </c>
      <c r="G13" s="14" t="s">
        <v>25</v>
      </c>
      <c r="H13" s="14" t="s">
        <v>26</v>
      </c>
      <c r="I13" s="14" t="s">
        <v>27</v>
      </c>
      <c r="J13" s="6"/>
      <c r="K13" s="6"/>
    </row>
    <row r="14" spans="1:11" ht="16.5" x14ac:dyDescent="0.15">
      <c r="A14" s="15" t="s">
        <v>28</v>
      </c>
      <c r="B14" s="16">
        <v>70</v>
      </c>
      <c r="C14" s="16"/>
      <c r="D14" s="16">
        <f>ROUND(B14*E14/10000,4)</f>
        <v>280</v>
      </c>
      <c r="E14" s="16">
        <v>40000</v>
      </c>
      <c r="F14" s="16" t="e">
        <f>ROUND(D14*10000/C14,0)</f>
        <v>#DIV/0!</v>
      </c>
      <c r="G14" s="16"/>
      <c r="H14" s="16"/>
      <c r="I14" s="16"/>
      <c r="J14" s="6"/>
      <c r="K14" s="6"/>
    </row>
    <row r="15" spans="1:11" ht="16.5" x14ac:dyDescent="0.15">
      <c r="A15" s="15" t="s">
        <v>29</v>
      </c>
      <c r="B15" s="17"/>
      <c r="C15" s="17"/>
      <c r="D15" s="17"/>
      <c r="E15" s="16" t="e">
        <f t="shared" ref="E15:E23" si="0">ROUND(D15*10000/B15,0)</f>
        <v>#DIV/0!</v>
      </c>
      <c r="F15" s="16" t="e">
        <f t="shared" ref="F15:F23" si="1">ROUND(D15*10000/C15,0)</f>
        <v>#DIV/0!</v>
      </c>
      <c r="G15" s="9"/>
      <c r="H15" s="9"/>
      <c r="I15" s="17"/>
      <c r="J15" s="6"/>
      <c r="K15" s="6"/>
    </row>
    <row r="16" spans="1:11" ht="16.5" x14ac:dyDescent="0.15">
      <c r="A16" s="15" t="s">
        <v>30</v>
      </c>
      <c r="B16" s="17"/>
      <c r="C16" s="17"/>
      <c r="D16" s="17"/>
      <c r="E16" s="16" t="e">
        <f t="shared" si="0"/>
        <v>#DIV/0!</v>
      </c>
      <c r="F16" s="16" t="e">
        <f t="shared" si="1"/>
        <v>#DIV/0!</v>
      </c>
      <c r="G16" s="9"/>
      <c r="H16" s="9"/>
      <c r="I16" s="17"/>
      <c r="J16" s="6"/>
      <c r="K16" s="6"/>
    </row>
    <row r="17" spans="1:11" ht="16.5" x14ac:dyDescent="0.15">
      <c r="A17" s="15" t="s">
        <v>31</v>
      </c>
      <c r="B17" s="17"/>
      <c r="C17" s="17"/>
      <c r="D17" s="17"/>
      <c r="E17" s="16" t="e">
        <f t="shared" si="0"/>
        <v>#DIV/0!</v>
      </c>
      <c r="F17" s="16" t="e">
        <f t="shared" si="1"/>
        <v>#DIV/0!</v>
      </c>
      <c r="G17" s="9"/>
      <c r="H17" s="9"/>
      <c r="I17" s="17"/>
      <c r="J17" s="6"/>
      <c r="K17" s="6"/>
    </row>
    <row r="18" spans="1:11" ht="16.5" x14ac:dyDescent="0.15">
      <c r="A18" s="15" t="s">
        <v>32</v>
      </c>
      <c r="B18" s="17"/>
      <c r="C18" s="17"/>
      <c r="D18" s="17"/>
      <c r="E18" s="16" t="e">
        <f t="shared" si="0"/>
        <v>#DIV/0!</v>
      </c>
      <c r="F18" s="16" t="e">
        <f t="shared" si="1"/>
        <v>#DIV/0!</v>
      </c>
      <c r="G18" s="17"/>
      <c r="H18" s="17"/>
      <c r="I18" s="17"/>
      <c r="J18" s="6"/>
      <c r="K18" s="6"/>
    </row>
    <row r="19" spans="1:11" ht="16.5" x14ac:dyDescent="0.15">
      <c r="A19" s="15" t="s">
        <v>33</v>
      </c>
      <c r="B19" s="17"/>
      <c r="C19" s="17"/>
      <c r="D19" s="17"/>
      <c r="E19" s="16" t="e">
        <f t="shared" si="0"/>
        <v>#DIV/0!</v>
      </c>
      <c r="F19" s="16" t="e">
        <f t="shared" si="1"/>
        <v>#DIV/0!</v>
      </c>
      <c r="G19" s="17"/>
      <c r="H19" s="17"/>
      <c r="I19" s="17"/>
      <c r="J19" s="6"/>
      <c r="K19" s="6"/>
    </row>
    <row r="20" spans="1:11" ht="16.5" x14ac:dyDescent="0.15">
      <c r="A20" s="15" t="s">
        <v>34</v>
      </c>
      <c r="B20" s="17"/>
      <c r="C20" s="17"/>
      <c r="D20" s="17"/>
      <c r="E20" s="16" t="e">
        <f t="shared" si="0"/>
        <v>#DIV/0!</v>
      </c>
      <c r="F20" s="16" t="e">
        <f t="shared" si="1"/>
        <v>#DIV/0!</v>
      </c>
      <c r="G20" s="17"/>
      <c r="H20" s="17"/>
      <c r="I20" s="17"/>
      <c r="J20" s="6"/>
      <c r="K20" s="6"/>
    </row>
    <row r="21" spans="1:11" ht="16.5" x14ac:dyDescent="0.15">
      <c r="A21" s="15" t="s">
        <v>35</v>
      </c>
      <c r="B21" s="17"/>
      <c r="C21" s="17"/>
      <c r="D21" s="17"/>
      <c r="E21" s="16" t="e">
        <f t="shared" si="0"/>
        <v>#DIV/0!</v>
      </c>
      <c r="F21" s="16" t="e">
        <f t="shared" si="1"/>
        <v>#DIV/0!</v>
      </c>
      <c r="G21" s="17"/>
      <c r="H21" s="17"/>
      <c r="I21" s="17"/>
      <c r="J21" s="6"/>
      <c r="K21" s="6"/>
    </row>
    <row r="22" spans="1:11" ht="16.5" x14ac:dyDescent="0.15">
      <c r="A22" s="15" t="s">
        <v>36</v>
      </c>
      <c r="B22" s="17"/>
      <c r="C22" s="17"/>
      <c r="D22" s="17"/>
      <c r="E22" s="16" t="e">
        <f t="shared" si="0"/>
        <v>#DIV/0!</v>
      </c>
      <c r="F22" s="16" t="e">
        <f t="shared" si="1"/>
        <v>#DIV/0!</v>
      </c>
      <c r="G22" s="17"/>
      <c r="H22" s="17"/>
      <c r="I22" s="17"/>
      <c r="J22" s="6"/>
      <c r="K22" s="6"/>
    </row>
    <row r="23" spans="1:11" ht="16.5" x14ac:dyDescent="0.15">
      <c r="A23" s="15" t="s">
        <v>37</v>
      </c>
      <c r="B23" s="17"/>
      <c r="C23" s="17"/>
      <c r="D23" s="17"/>
      <c r="E23" s="9" t="e">
        <f t="shared" si="0"/>
        <v>#DIV/0!</v>
      </c>
      <c r="F23" s="9" t="e">
        <f t="shared" si="1"/>
        <v>#DIV/0!</v>
      </c>
      <c r="G23" s="17"/>
      <c r="H23" s="17"/>
      <c r="I23" s="17"/>
      <c r="J23" s="6"/>
      <c r="K23" s="6"/>
    </row>
    <row r="24" spans="1:1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sheetProtection password="CEE9" sheet="1" objects="1" scenarios="1" formatCells="0" formatColumns="0" formatRows="0"/>
  <phoneticPr fontId="2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781D-CC66-41C3-B3F6-C9BD3C09296B}">
  <dimension ref="D7:N55"/>
  <sheetViews>
    <sheetView workbookViewId="0">
      <selection activeCell="J41" sqref="J41"/>
    </sheetView>
  </sheetViews>
  <sheetFormatPr defaultRowHeight="13.5" x14ac:dyDescent="0.15"/>
  <sheetData>
    <row r="7" spans="4:13" x14ac:dyDescent="0.15">
      <c r="D7" t="s">
        <v>6</v>
      </c>
      <c r="E7">
        <v>47.49</v>
      </c>
      <c r="F7">
        <v>4960</v>
      </c>
      <c r="G7">
        <f t="shared" ref="G7:G16" si="0">ROUND(F7/E7,2)</f>
        <v>104.44</v>
      </c>
      <c r="J7" t="s">
        <v>5</v>
      </c>
      <c r="K7">
        <v>57</v>
      </c>
      <c r="L7">
        <v>3500</v>
      </c>
      <c r="M7">
        <f t="shared" ref="M7:M15" si="1">ROUND(L7/K7,2)</f>
        <v>61.4</v>
      </c>
    </row>
    <row r="8" spans="4:13" x14ac:dyDescent="0.15">
      <c r="E8">
        <v>49</v>
      </c>
      <c r="F8">
        <v>4400</v>
      </c>
      <c r="G8">
        <f t="shared" si="0"/>
        <v>89.8</v>
      </c>
      <c r="K8" s="1">
        <v>99</v>
      </c>
      <c r="L8" s="1">
        <v>5400</v>
      </c>
      <c r="M8" s="1">
        <f t="shared" si="1"/>
        <v>54.55</v>
      </c>
    </row>
    <row r="9" spans="4:13" x14ac:dyDescent="0.15">
      <c r="E9" s="3">
        <v>49.24</v>
      </c>
      <c r="F9" s="3">
        <v>4390</v>
      </c>
      <c r="G9" s="3">
        <f t="shared" si="0"/>
        <v>89.16</v>
      </c>
      <c r="K9">
        <v>89</v>
      </c>
      <c r="L9">
        <v>4500</v>
      </c>
      <c r="M9">
        <f t="shared" si="1"/>
        <v>50.56</v>
      </c>
    </row>
    <row r="10" spans="4:13" x14ac:dyDescent="0.15">
      <c r="E10" s="3">
        <v>53.02</v>
      </c>
      <c r="F10" s="3">
        <v>4600</v>
      </c>
      <c r="G10" s="3">
        <f t="shared" si="0"/>
        <v>86.76</v>
      </c>
      <c r="K10">
        <v>57</v>
      </c>
      <c r="L10">
        <v>3600</v>
      </c>
      <c r="M10">
        <f t="shared" si="1"/>
        <v>63.16</v>
      </c>
    </row>
    <row r="11" spans="4:13" x14ac:dyDescent="0.15">
      <c r="E11">
        <v>54.6</v>
      </c>
      <c r="F11">
        <v>4250</v>
      </c>
      <c r="G11">
        <f t="shared" si="0"/>
        <v>77.84</v>
      </c>
      <c r="K11">
        <v>98</v>
      </c>
      <c r="L11">
        <v>5000</v>
      </c>
      <c r="M11">
        <f t="shared" si="1"/>
        <v>51.02</v>
      </c>
    </row>
    <row r="12" spans="4:13" x14ac:dyDescent="0.15">
      <c r="E12">
        <v>54.82</v>
      </c>
      <c r="F12">
        <v>4500</v>
      </c>
      <c r="G12">
        <f t="shared" si="0"/>
        <v>82.09</v>
      </c>
      <c r="K12">
        <v>56</v>
      </c>
      <c r="L12">
        <v>4060</v>
      </c>
      <c r="M12">
        <f t="shared" si="1"/>
        <v>72.5</v>
      </c>
    </row>
    <row r="13" spans="4:13" x14ac:dyDescent="0.15">
      <c r="E13">
        <v>55.28</v>
      </c>
      <c r="F13">
        <v>4500</v>
      </c>
      <c r="G13">
        <f t="shared" si="0"/>
        <v>81.400000000000006</v>
      </c>
      <c r="K13" s="2">
        <v>56</v>
      </c>
      <c r="L13" s="2">
        <v>3600</v>
      </c>
      <c r="M13" s="2">
        <f t="shared" si="1"/>
        <v>64.290000000000006</v>
      </c>
    </row>
    <row r="14" spans="4:13" x14ac:dyDescent="0.15">
      <c r="E14" s="2">
        <v>70</v>
      </c>
      <c r="F14" s="2">
        <v>5500</v>
      </c>
      <c r="G14" s="2">
        <f t="shared" si="0"/>
        <v>78.569999999999993</v>
      </c>
      <c r="K14" s="3">
        <v>37</v>
      </c>
      <c r="L14" s="3">
        <v>3300</v>
      </c>
      <c r="M14" s="3">
        <f t="shared" si="1"/>
        <v>89.19</v>
      </c>
    </row>
    <row r="15" spans="4:13" x14ac:dyDescent="0.15">
      <c r="E15" s="1">
        <v>112</v>
      </c>
      <c r="F15" s="1">
        <v>6500</v>
      </c>
      <c r="G15" s="1">
        <f t="shared" si="0"/>
        <v>58.04</v>
      </c>
      <c r="K15">
        <v>79</v>
      </c>
      <c r="L15">
        <v>4500</v>
      </c>
      <c r="M15">
        <f t="shared" si="1"/>
        <v>56.96</v>
      </c>
    </row>
    <row r="16" spans="4:13" x14ac:dyDescent="0.15">
      <c r="E16">
        <v>112.25</v>
      </c>
      <c r="F16">
        <v>7100</v>
      </c>
      <c r="G16">
        <f t="shared" si="0"/>
        <v>63.25</v>
      </c>
    </row>
    <row r="18" spans="4:13" x14ac:dyDescent="0.15">
      <c r="D18" t="s">
        <v>4</v>
      </c>
      <c r="E18">
        <v>89</v>
      </c>
      <c r="F18">
        <v>5800</v>
      </c>
      <c r="G18">
        <f>ROUND(F18/E18,2)</f>
        <v>65.17</v>
      </c>
      <c r="J18" t="s">
        <v>3</v>
      </c>
      <c r="K18">
        <v>84</v>
      </c>
      <c r="L18">
        <v>4500</v>
      </c>
      <c r="M18">
        <f t="shared" ref="M18:M24" si="2">ROUND(L18/K18,2)</f>
        <v>53.57</v>
      </c>
    </row>
    <row r="19" spans="4:13" x14ac:dyDescent="0.15">
      <c r="K19">
        <v>83</v>
      </c>
      <c r="L19">
        <v>4000</v>
      </c>
      <c r="M19">
        <f t="shared" si="2"/>
        <v>48.19</v>
      </c>
    </row>
    <row r="20" spans="4:13" x14ac:dyDescent="0.15">
      <c r="D20" t="s">
        <v>2</v>
      </c>
      <c r="E20">
        <v>89</v>
      </c>
      <c r="F20">
        <v>5100</v>
      </c>
      <c r="G20">
        <f t="shared" ref="G20:G27" si="3">ROUND(F20/E20,2)</f>
        <v>57.3</v>
      </c>
      <c r="K20">
        <v>82</v>
      </c>
      <c r="L20">
        <v>4100</v>
      </c>
      <c r="M20">
        <f t="shared" si="2"/>
        <v>50</v>
      </c>
    </row>
    <row r="21" spans="4:13" x14ac:dyDescent="0.15">
      <c r="E21" s="2">
        <v>61</v>
      </c>
      <c r="F21" s="2">
        <v>3900</v>
      </c>
      <c r="G21" s="2">
        <f t="shared" si="3"/>
        <v>63.93</v>
      </c>
      <c r="K21">
        <v>64</v>
      </c>
      <c r="L21">
        <v>3450</v>
      </c>
      <c r="M21">
        <f t="shared" si="2"/>
        <v>53.91</v>
      </c>
    </row>
    <row r="22" spans="4:13" x14ac:dyDescent="0.15">
      <c r="E22">
        <v>89</v>
      </c>
      <c r="F22">
        <v>4800</v>
      </c>
      <c r="G22">
        <f t="shared" si="3"/>
        <v>53.93</v>
      </c>
      <c r="K22">
        <v>55</v>
      </c>
      <c r="L22">
        <v>3300</v>
      </c>
      <c r="M22">
        <f t="shared" si="2"/>
        <v>60</v>
      </c>
    </row>
    <row r="23" spans="4:13" x14ac:dyDescent="0.15">
      <c r="E23">
        <v>85</v>
      </c>
      <c r="F23">
        <v>3800</v>
      </c>
      <c r="G23">
        <f t="shared" si="3"/>
        <v>44.71</v>
      </c>
      <c r="K23" s="2">
        <v>60</v>
      </c>
      <c r="L23" s="2">
        <v>3960</v>
      </c>
      <c r="M23" s="2">
        <f t="shared" si="2"/>
        <v>66</v>
      </c>
    </row>
    <row r="24" spans="4:13" x14ac:dyDescent="0.15">
      <c r="E24" s="1">
        <v>89</v>
      </c>
      <c r="F24" s="1">
        <v>5300</v>
      </c>
      <c r="G24" s="1">
        <f t="shared" si="3"/>
        <v>59.55</v>
      </c>
      <c r="K24">
        <v>90</v>
      </c>
      <c r="L24">
        <v>4300</v>
      </c>
      <c r="M24">
        <f t="shared" si="2"/>
        <v>47.78</v>
      </c>
    </row>
    <row r="25" spans="4:13" x14ac:dyDescent="0.15">
      <c r="E25">
        <v>89</v>
      </c>
      <c r="F25">
        <v>4700</v>
      </c>
      <c r="G25">
        <f t="shared" si="3"/>
        <v>52.81</v>
      </c>
    </row>
    <row r="26" spans="4:13" x14ac:dyDescent="0.15">
      <c r="E26" s="1">
        <v>89</v>
      </c>
      <c r="F26" s="1">
        <v>5100</v>
      </c>
      <c r="G26" s="1">
        <f t="shared" si="3"/>
        <v>57.3</v>
      </c>
    </row>
    <row r="27" spans="4:13" x14ac:dyDescent="0.15">
      <c r="E27">
        <v>89</v>
      </c>
      <c r="F27">
        <v>4800</v>
      </c>
      <c r="G27">
        <f t="shared" si="3"/>
        <v>53.93</v>
      </c>
    </row>
    <row r="30" spans="4:13" x14ac:dyDescent="0.15">
      <c r="D30" t="s">
        <v>1</v>
      </c>
      <c r="E30">
        <v>66</v>
      </c>
      <c r="F30">
        <v>3600</v>
      </c>
      <c r="G30">
        <f t="shared" ref="G30:G37" si="4">ROUND(F30/E30,2)</f>
        <v>54.55</v>
      </c>
    </row>
    <row r="31" spans="4:13" x14ac:dyDescent="0.15">
      <c r="E31">
        <v>53</v>
      </c>
      <c r="F31">
        <v>3500</v>
      </c>
      <c r="G31">
        <f t="shared" si="4"/>
        <v>66.040000000000006</v>
      </c>
    </row>
    <row r="32" spans="4:13" x14ac:dyDescent="0.15">
      <c r="E32" s="1">
        <v>88</v>
      </c>
      <c r="F32" s="1">
        <v>4500</v>
      </c>
      <c r="G32" s="1">
        <f t="shared" si="4"/>
        <v>51.14</v>
      </c>
    </row>
    <row r="33" spans="4:14" x14ac:dyDescent="0.15">
      <c r="E33">
        <v>85</v>
      </c>
      <c r="F33">
        <v>5000</v>
      </c>
      <c r="G33">
        <f t="shared" si="4"/>
        <v>58.82</v>
      </c>
    </row>
    <row r="34" spans="4:14" x14ac:dyDescent="0.15">
      <c r="E34">
        <v>53</v>
      </c>
      <c r="F34">
        <v>3420</v>
      </c>
      <c r="G34">
        <f t="shared" si="4"/>
        <v>64.53</v>
      </c>
      <c r="K34" s="3">
        <v>49.24</v>
      </c>
      <c r="L34" s="3">
        <v>4390</v>
      </c>
      <c r="M34" s="3">
        <f>ROUND(L34/K34,2)</f>
        <v>89.16</v>
      </c>
    </row>
    <row r="35" spans="4:14" x14ac:dyDescent="0.15">
      <c r="E35">
        <v>77</v>
      </c>
      <c r="F35">
        <v>4230</v>
      </c>
      <c r="G35">
        <f t="shared" si="4"/>
        <v>54.94</v>
      </c>
      <c r="K35" s="3">
        <v>53.02</v>
      </c>
      <c r="L35" s="3">
        <v>4600</v>
      </c>
      <c r="M35" s="3">
        <f>ROUND(L35/K35,2)</f>
        <v>86.76</v>
      </c>
    </row>
    <row r="36" spans="4:14" x14ac:dyDescent="0.15">
      <c r="E36">
        <v>90</v>
      </c>
      <c r="F36">
        <v>4500</v>
      </c>
      <c r="G36">
        <f t="shared" si="4"/>
        <v>50</v>
      </c>
      <c r="K36" s="3">
        <v>37</v>
      </c>
      <c r="L36" s="3">
        <v>3300</v>
      </c>
      <c r="M36" s="3">
        <f>ROUND(L36/K36*0.85,2)</f>
        <v>75.81</v>
      </c>
    </row>
    <row r="37" spans="4:14" x14ac:dyDescent="0.15">
      <c r="E37" s="2">
        <v>53</v>
      </c>
      <c r="F37" s="2">
        <v>3400</v>
      </c>
      <c r="G37" s="2">
        <f t="shared" si="4"/>
        <v>64.150000000000006</v>
      </c>
      <c r="N37">
        <f>AVERAGE(M34:M36)</f>
        <v>83.910000000000011</v>
      </c>
    </row>
    <row r="40" spans="4:14" x14ac:dyDescent="0.15">
      <c r="D40" t="s">
        <v>0</v>
      </c>
      <c r="E40">
        <v>74</v>
      </c>
      <c r="F40">
        <v>4100</v>
      </c>
      <c r="G40">
        <f t="shared" ref="G40:G47" si="5">ROUND(F40/E40,2)</f>
        <v>55.41</v>
      </c>
    </row>
    <row r="41" spans="4:14" x14ac:dyDescent="0.15">
      <c r="E41">
        <v>85</v>
      </c>
      <c r="F41">
        <v>4300</v>
      </c>
      <c r="G41">
        <f t="shared" si="5"/>
        <v>50.59</v>
      </c>
      <c r="K41" s="2">
        <v>66</v>
      </c>
      <c r="L41" s="2">
        <v>3600</v>
      </c>
      <c r="M41" s="2">
        <f>ROUND(L41/K41,2)</f>
        <v>54.55</v>
      </c>
    </row>
    <row r="42" spans="4:14" x14ac:dyDescent="0.15">
      <c r="E42">
        <v>77</v>
      </c>
      <c r="F42">
        <v>3800</v>
      </c>
      <c r="G42">
        <f t="shared" si="5"/>
        <v>49.35</v>
      </c>
      <c r="K42" s="2">
        <v>70</v>
      </c>
      <c r="L42" s="2">
        <v>5500</v>
      </c>
      <c r="M42" s="2">
        <f>ROUND(L42/K42,2)</f>
        <v>78.569999999999993</v>
      </c>
    </row>
    <row r="43" spans="4:14" x14ac:dyDescent="0.15">
      <c r="E43">
        <v>127</v>
      </c>
      <c r="F43">
        <v>7200</v>
      </c>
      <c r="G43">
        <f t="shared" si="5"/>
        <v>56.69</v>
      </c>
    </row>
    <row r="44" spans="4:14" x14ac:dyDescent="0.15">
      <c r="E44" s="2">
        <v>66</v>
      </c>
      <c r="F44" s="2">
        <v>3600</v>
      </c>
      <c r="G44" s="2">
        <f t="shared" si="5"/>
        <v>54.55</v>
      </c>
      <c r="K44" s="2">
        <v>61</v>
      </c>
      <c r="L44" s="2">
        <v>3900</v>
      </c>
      <c r="M44" s="2">
        <f>ROUND(L44/K44,2)</f>
        <v>63.93</v>
      </c>
    </row>
    <row r="45" spans="4:14" x14ac:dyDescent="0.15">
      <c r="E45">
        <v>127</v>
      </c>
      <c r="F45">
        <v>9800</v>
      </c>
      <c r="G45">
        <f t="shared" si="5"/>
        <v>77.17</v>
      </c>
      <c r="K45" s="2">
        <v>60</v>
      </c>
      <c r="L45" s="2">
        <v>3960</v>
      </c>
      <c r="M45" s="2">
        <f>ROUND(L45/K45,2)</f>
        <v>66</v>
      </c>
    </row>
    <row r="46" spans="4:14" x14ac:dyDescent="0.15">
      <c r="E46">
        <v>65</v>
      </c>
      <c r="F46">
        <v>3600</v>
      </c>
      <c r="G46">
        <f t="shared" si="5"/>
        <v>55.38</v>
      </c>
      <c r="K46" s="2">
        <v>53</v>
      </c>
      <c r="L46" s="2">
        <v>3400</v>
      </c>
      <c r="M46" s="2">
        <f>ROUND(L46/K46,2)</f>
        <v>64.150000000000006</v>
      </c>
    </row>
    <row r="47" spans="4:14" x14ac:dyDescent="0.15">
      <c r="E47">
        <v>85</v>
      </c>
      <c r="F47">
        <v>4245</v>
      </c>
      <c r="G47">
        <f t="shared" si="5"/>
        <v>49.94</v>
      </c>
      <c r="K47" s="2">
        <v>56</v>
      </c>
      <c r="L47" s="2">
        <v>3600</v>
      </c>
      <c r="M47" s="2">
        <f>ROUND(L47/K47,2)</f>
        <v>64.290000000000006</v>
      </c>
      <c r="N47">
        <f>AVERAGE(M44:M47)</f>
        <v>64.592500000000001</v>
      </c>
    </row>
    <row r="50" spans="11:14" x14ac:dyDescent="0.15">
      <c r="K50" s="1">
        <v>112</v>
      </c>
      <c r="L50" s="1">
        <v>6500</v>
      </c>
      <c r="M50" s="1">
        <f>ROUND(L50/K50,2)</f>
        <v>58.04</v>
      </c>
    </row>
    <row r="51" spans="11:14" x14ac:dyDescent="0.15">
      <c r="K51" s="1">
        <v>89</v>
      </c>
      <c r="L51" s="1">
        <v>5100</v>
      </c>
      <c r="M51" s="1">
        <f>ROUND(L51/K51,2)</f>
        <v>57.3</v>
      </c>
    </row>
    <row r="52" spans="11:14" x14ac:dyDescent="0.15">
      <c r="K52" s="1">
        <v>89</v>
      </c>
      <c r="L52" s="1">
        <v>5300</v>
      </c>
      <c r="M52" s="1">
        <f>ROUND(L52/K52,2)</f>
        <v>59.55</v>
      </c>
      <c r="N52">
        <f>AVERAGE(M50:M52)</f>
        <v>58.29666666666666</v>
      </c>
    </row>
    <row r="54" spans="11:14" x14ac:dyDescent="0.15">
      <c r="K54" s="1">
        <v>88</v>
      </c>
      <c r="L54" s="1">
        <v>4500</v>
      </c>
      <c r="M54" s="1">
        <f>ROUND(L54/K54,2)</f>
        <v>51.14</v>
      </c>
    </row>
    <row r="55" spans="11:14" x14ac:dyDescent="0.15">
      <c r="K55" s="1">
        <v>99</v>
      </c>
      <c r="L55" s="1">
        <v>5400</v>
      </c>
      <c r="M55" s="1">
        <f>ROUND(L55/K55,2)</f>
        <v>54.55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628C-3BC3-47A8-8EFE-27F06B8C8868}">
  <dimension ref="A1:AG107"/>
  <sheetViews>
    <sheetView topLeftCell="A4" zoomScaleSheetLayoutView="100" workbookViewId="0">
      <selection activeCell="C52" sqref="C52"/>
    </sheetView>
  </sheetViews>
  <sheetFormatPr defaultColWidth="9" defaultRowHeight="14.25" x14ac:dyDescent="0.15"/>
  <cols>
    <col min="1" max="1" width="6.25" style="19" customWidth="1"/>
    <col min="2" max="2" width="16" style="19" customWidth="1"/>
    <col min="3" max="3" width="9" style="19"/>
    <col min="4" max="4" width="10" style="19" customWidth="1"/>
    <col min="5" max="5" width="6.875" style="19" customWidth="1"/>
    <col min="6" max="6" width="7.75" style="19" customWidth="1"/>
    <col min="7" max="7" width="8.625" style="19" customWidth="1"/>
    <col min="8" max="9" width="14.5" style="19" customWidth="1"/>
    <col min="10" max="13" width="9" style="19"/>
    <col min="14" max="14" width="10.5" style="19" bestFit="1" customWidth="1"/>
    <col min="15" max="256" width="9" style="19"/>
    <col min="257" max="257" width="6.25" style="19" customWidth="1"/>
    <col min="258" max="258" width="16" style="19" customWidth="1"/>
    <col min="259" max="259" width="9" style="19"/>
    <col min="260" max="260" width="10" style="19" customWidth="1"/>
    <col min="261" max="261" width="6.875" style="19" customWidth="1"/>
    <col min="262" max="262" width="7.75" style="19" customWidth="1"/>
    <col min="263" max="263" width="8.625" style="19" customWidth="1"/>
    <col min="264" max="265" width="14.5" style="19" customWidth="1"/>
    <col min="266" max="269" width="9" style="19"/>
    <col min="270" max="270" width="10.5" style="19" bestFit="1" customWidth="1"/>
    <col min="271" max="512" width="9" style="19"/>
    <col min="513" max="513" width="6.25" style="19" customWidth="1"/>
    <col min="514" max="514" width="16" style="19" customWidth="1"/>
    <col min="515" max="515" width="9" style="19"/>
    <col min="516" max="516" width="10" style="19" customWidth="1"/>
    <col min="517" max="517" width="6.875" style="19" customWidth="1"/>
    <col min="518" max="518" width="7.75" style="19" customWidth="1"/>
    <col min="519" max="519" width="8.625" style="19" customWidth="1"/>
    <col min="520" max="521" width="14.5" style="19" customWidth="1"/>
    <col min="522" max="525" width="9" style="19"/>
    <col min="526" max="526" width="10.5" style="19" bestFit="1" customWidth="1"/>
    <col min="527" max="768" width="9" style="19"/>
    <col min="769" max="769" width="6.25" style="19" customWidth="1"/>
    <col min="770" max="770" width="16" style="19" customWidth="1"/>
    <col min="771" max="771" width="9" style="19"/>
    <col min="772" max="772" width="10" style="19" customWidth="1"/>
    <col min="773" max="773" width="6.875" style="19" customWidth="1"/>
    <col min="774" max="774" width="7.75" style="19" customWidth="1"/>
    <col min="775" max="775" width="8.625" style="19" customWidth="1"/>
    <col min="776" max="777" width="14.5" style="19" customWidth="1"/>
    <col min="778" max="781" width="9" style="19"/>
    <col min="782" max="782" width="10.5" style="19" bestFit="1" customWidth="1"/>
    <col min="783" max="1024" width="9" style="19"/>
    <col min="1025" max="1025" width="6.25" style="19" customWidth="1"/>
    <col min="1026" max="1026" width="16" style="19" customWidth="1"/>
    <col min="1027" max="1027" width="9" style="19"/>
    <col min="1028" max="1028" width="10" style="19" customWidth="1"/>
    <col min="1029" max="1029" width="6.875" style="19" customWidth="1"/>
    <col min="1030" max="1030" width="7.75" style="19" customWidth="1"/>
    <col min="1031" max="1031" width="8.625" style="19" customWidth="1"/>
    <col min="1032" max="1033" width="14.5" style="19" customWidth="1"/>
    <col min="1034" max="1037" width="9" style="19"/>
    <col min="1038" max="1038" width="10.5" style="19" bestFit="1" customWidth="1"/>
    <col min="1039" max="1280" width="9" style="19"/>
    <col min="1281" max="1281" width="6.25" style="19" customWidth="1"/>
    <col min="1282" max="1282" width="16" style="19" customWidth="1"/>
    <col min="1283" max="1283" width="9" style="19"/>
    <col min="1284" max="1284" width="10" style="19" customWidth="1"/>
    <col min="1285" max="1285" width="6.875" style="19" customWidth="1"/>
    <col min="1286" max="1286" width="7.75" style="19" customWidth="1"/>
    <col min="1287" max="1287" width="8.625" style="19" customWidth="1"/>
    <col min="1288" max="1289" width="14.5" style="19" customWidth="1"/>
    <col min="1290" max="1293" width="9" style="19"/>
    <col min="1294" max="1294" width="10.5" style="19" bestFit="1" customWidth="1"/>
    <col min="1295" max="1536" width="9" style="19"/>
    <col min="1537" max="1537" width="6.25" style="19" customWidth="1"/>
    <col min="1538" max="1538" width="16" style="19" customWidth="1"/>
    <col min="1539" max="1539" width="9" style="19"/>
    <col min="1540" max="1540" width="10" style="19" customWidth="1"/>
    <col min="1541" max="1541" width="6.875" style="19" customWidth="1"/>
    <col min="1542" max="1542" width="7.75" style="19" customWidth="1"/>
    <col min="1543" max="1543" width="8.625" style="19" customWidth="1"/>
    <col min="1544" max="1545" width="14.5" style="19" customWidth="1"/>
    <col min="1546" max="1549" width="9" style="19"/>
    <col min="1550" max="1550" width="10.5" style="19" bestFit="1" customWidth="1"/>
    <col min="1551" max="1792" width="9" style="19"/>
    <col min="1793" max="1793" width="6.25" style="19" customWidth="1"/>
    <col min="1794" max="1794" width="16" style="19" customWidth="1"/>
    <col min="1795" max="1795" width="9" style="19"/>
    <col min="1796" max="1796" width="10" style="19" customWidth="1"/>
    <col min="1797" max="1797" width="6.875" style="19" customWidth="1"/>
    <col min="1798" max="1798" width="7.75" style="19" customWidth="1"/>
    <col min="1799" max="1799" width="8.625" style="19" customWidth="1"/>
    <col min="1800" max="1801" width="14.5" style="19" customWidth="1"/>
    <col min="1802" max="1805" width="9" style="19"/>
    <col min="1806" max="1806" width="10.5" style="19" bestFit="1" customWidth="1"/>
    <col min="1807" max="2048" width="9" style="19"/>
    <col min="2049" max="2049" width="6.25" style="19" customWidth="1"/>
    <col min="2050" max="2050" width="16" style="19" customWidth="1"/>
    <col min="2051" max="2051" width="9" style="19"/>
    <col min="2052" max="2052" width="10" style="19" customWidth="1"/>
    <col min="2053" max="2053" width="6.875" style="19" customWidth="1"/>
    <col min="2054" max="2054" width="7.75" style="19" customWidth="1"/>
    <col min="2055" max="2055" width="8.625" style="19" customWidth="1"/>
    <col min="2056" max="2057" width="14.5" style="19" customWidth="1"/>
    <col min="2058" max="2061" width="9" style="19"/>
    <col min="2062" max="2062" width="10.5" style="19" bestFit="1" customWidth="1"/>
    <col min="2063" max="2304" width="9" style="19"/>
    <col min="2305" max="2305" width="6.25" style="19" customWidth="1"/>
    <col min="2306" max="2306" width="16" style="19" customWidth="1"/>
    <col min="2307" max="2307" width="9" style="19"/>
    <col min="2308" max="2308" width="10" style="19" customWidth="1"/>
    <col min="2309" max="2309" width="6.875" style="19" customWidth="1"/>
    <col min="2310" max="2310" width="7.75" style="19" customWidth="1"/>
    <col min="2311" max="2311" width="8.625" style="19" customWidth="1"/>
    <col min="2312" max="2313" width="14.5" style="19" customWidth="1"/>
    <col min="2314" max="2317" width="9" style="19"/>
    <col min="2318" max="2318" width="10.5" style="19" bestFit="1" customWidth="1"/>
    <col min="2319" max="2560" width="9" style="19"/>
    <col min="2561" max="2561" width="6.25" style="19" customWidth="1"/>
    <col min="2562" max="2562" width="16" style="19" customWidth="1"/>
    <col min="2563" max="2563" width="9" style="19"/>
    <col min="2564" max="2564" width="10" style="19" customWidth="1"/>
    <col min="2565" max="2565" width="6.875" style="19" customWidth="1"/>
    <col min="2566" max="2566" width="7.75" style="19" customWidth="1"/>
    <col min="2567" max="2567" width="8.625" style="19" customWidth="1"/>
    <col min="2568" max="2569" width="14.5" style="19" customWidth="1"/>
    <col min="2570" max="2573" width="9" style="19"/>
    <col min="2574" max="2574" width="10.5" style="19" bestFit="1" customWidth="1"/>
    <col min="2575" max="2816" width="9" style="19"/>
    <col min="2817" max="2817" width="6.25" style="19" customWidth="1"/>
    <col min="2818" max="2818" width="16" style="19" customWidth="1"/>
    <col min="2819" max="2819" width="9" style="19"/>
    <col min="2820" max="2820" width="10" style="19" customWidth="1"/>
    <col min="2821" max="2821" width="6.875" style="19" customWidth="1"/>
    <col min="2822" max="2822" width="7.75" style="19" customWidth="1"/>
    <col min="2823" max="2823" width="8.625" style="19" customWidth="1"/>
    <col min="2824" max="2825" width="14.5" style="19" customWidth="1"/>
    <col min="2826" max="2829" width="9" style="19"/>
    <col min="2830" max="2830" width="10.5" style="19" bestFit="1" customWidth="1"/>
    <col min="2831" max="3072" width="9" style="19"/>
    <col min="3073" max="3073" width="6.25" style="19" customWidth="1"/>
    <col min="3074" max="3074" width="16" style="19" customWidth="1"/>
    <col min="3075" max="3075" width="9" style="19"/>
    <col min="3076" max="3076" width="10" style="19" customWidth="1"/>
    <col min="3077" max="3077" width="6.875" style="19" customWidth="1"/>
    <col min="3078" max="3078" width="7.75" style="19" customWidth="1"/>
    <col min="3079" max="3079" width="8.625" style="19" customWidth="1"/>
    <col min="3080" max="3081" width="14.5" style="19" customWidth="1"/>
    <col min="3082" max="3085" width="9" style="19"/>
    <col min="3086" max="3086" width="10.5" style="19" bestFit="1" customWidth="1"/>
    <col min="3087" max="3328" width="9" style="19"/>
    <col min="3329" max="3329" width="6.25" style="19" customWidth="1"/>
    <col min="3330" max="3330" width="16" style="19" customWidth="1"/>
    <col min="3331" max="3331" width="9" style="19"/>
    <col min="3332" max="3332" width="10" style="19" customWidth="1"/>
    <col min="3333" max="3333" width="6.875" style="19" customWidth="1"/>
    <col min="3334" max="3334" width="7.75" style="19" customWidth="1"/>
    <col min="3335" max="3335" width="8.625" style="19" customWidth="1"/>
    <col min="3336" max="3337" width="14.5" style="19" customWidth="1"/>
    <col min="3338" max="3341" width="9" style="19"/>
    <col min="3342" max="3342" width="10.5" style="19" bestFit="1" customWidth="1"/>
    <col min="3343" max="3584" width="9" style="19"/>
    <col min="3585" max="3585" width="6.25" style="19" customWidth="1"/>
    <col min="3586" max="3586" width="16" style="19" customWidth="1"/>
    <col min="3587" max="3587" width="9" style="19"/>
    <col min="3588" max="3588" width="10" style="19" customWidth="1"/>
    <col min="3589" max="3589" width="6.875" style="19" customWidth="1"/>
    <col min="3590" max="3590" width="7.75" style="19" customWidth="1"/>
    <col min="3591" max="3591" width="8.625" style="19" customWidth="1"/>
    <col min="3592" max="3593" width="14.5" style="19" customWidth="1"/>
    <col min="3594" max="3597" width="9" style="19"/>
    <col min="3598" max="3598" width="10.5" style="19" bestFit="1" customWidth="1"/>
    <col min="3599" max="3840" width="9" style="19"/>
    <col min="3841" max="3841" width="6.25" style="19" customWidth="1"/>
    <col min="3842" max="3842" width="16" style="19" customWidth="1"/>
    <col min="3843" max="3843" width="9" style="19"/>
    <col min="3844" max="3844" width="10" style="19" customWidth="1"/>
    <col min="3845" max="3845" width="6.875" style="19" customWidth="1"/>
    <col min="3846" max="3846" width="7.75" style="19" customWidth="1"/>
    <col min="3847" max="3847" width="8.625" style="19" customWidth="1"/>
    <col min="3848" max="3849" width="14.5" style="19" customWidth="1"/>
    <col min="3850" max="3853" width="9" style="19"/>
    <col min="3854" max="3854" width="10.5" style="19" bestFit="1" customWidth="1"/>
    <col min="3855" max="4096" width="9" style="19"/>
    <col min="4097" max="4097" width="6.25" style="19" customWidth="1"/>
    <col min="4098" max="4098" width="16" style="19" customWidth="1"/>
    <col min="4099" max="4099" width="9" style="19"/>
    <col min="4100" max="4100" width="10" style="19" customWidth="1"/>
    <col min="4101" max="4101" width="6.875" style="19" customWidth="1"/>
    <col min="4102" max="4102" width="7.75" style="19" customWidth="1"/>
    <col min="4103" max="4103" width="8.625" style="19" customWidth="1"/>
    <col min="4104" max="4105" width="14.5" style="19" customWidth="1"/>
    <col min="4106" max="4109" width="9" style="19"/>
    <col min="4110" max="4110" width="10.5" style="19" bestFit="1" customWidth="1"/>
    <col min="4111" max="4352" width="9" style="19"/>
    <col min="4353" max="4353" width="6.25" style="19" customWidth="1"/>
    <col min="4354" max="4354" width="16" style="19" customWidth="1"/>
    <col min="4355" max="4355" width="9" style="19"/>
    <col min="4356" max="4356" width="10" style="19" customWidth="1"/>
    <col min="4357" max="4357" width="6.875" style="19" customWidth="1"/>
    <col min="4358" max="4358" width="7.75" style="19" customWidth="1"/>
    <col min="4359" max="4359" width="8.625" style="19" customWidth="1"/>
    <col min="4360" max="4361" width="14.5" style="19" customWidth="1"/>
    <col min="4362" max="4365" width="9" style="19"/>
    <col min="4366" max="4366" width="10.5" style="19" bestFit="1" customWidth="1"/>
    <col min="4367" max="4608" width="9" style="19"/>
    <col min="4609" max="4609" width="6.25" style="19" customWidth="1"/>
    <col min="4610" max="4610" width="16" style="19" customWidth="1"/>
    <col min="4611" max="4611" width="9" style="19"/>
    <col min="4612" max="4612" width="10" style="19" customWidth="1"/>
    <col min="4613" max="4613" width="6.875" style="19" customWidth="1"/>
    <col min="4614" max="4614" width="7.75" style="19" customWidth="1"/>
    <col min="4615" max="4615" width="8.625" style="19" customWidth="1"/>
    <col min="4616" max="4617" width="14.5" style="19" customWidth="1"/>
    <col min="4618" max="4621" width="9" style="19"/>
    <col min="4622" max="4622" width="10.5" style="19" bestFit="1" customWidth="1"/>
    <col min="4623" max="4864" width="9" style="19"/>
    <col min="4865" max="4865" width="6.25" style="19" customWidth="1"/>
    <col min="4866" max="4866" width="16" style="19" customWidth="1"/>
    <col min="4867" max="4867" width="9" style="19"/>
    <col min="4868" max="4868" width="10" style="19" customWidth="1"/>
    <col min="4869" max="4869" width="6.875" style="19" customWidth="1"/>
    <col min="4870" max="4870" width="7.75" style="19" customWidth="1"/>
    <col min="4871" max="4871" width="8.625" style="19" customWidth="1"/>
    <col min="4872" max="4873" width="14.5" style="19" customWidth="1"/>
    <col min="4874" max="4877" width="9" style="19"/>
    <col min="4878" max="4878" width="10.5" style="19" bestFit="1" customWidth="1"/>
    <col min="4879" max="5120" width="9" style="19"/>
    <col min="5121" max="5121" width="6.25" style="19" customWidth="1"/>
    <col min="5122" max="5122" width="16" style="19" customWidth="1"/>
    <col min="5123" max="5123" width="9" style="19"/>
    <col min="5124" max="5124" width="10" style="19" customWidth="1"/>
    <col min="5125" max="5125" width="6.875" style="19" customWidth="1"/>
    <col min="5126" max="5126" width="7.75" style="19" customWidth="1"/>
    <col min="5127" max="5127" width="8.625" style="19" customWidth="1"/>
    <col min="5128" max="5129" width="14.5" style="19" customWidth="1"/>
    <col min="5130" max="5133" width="9" style="19"/>
    <col min="5134" max="5134" width="10.5" style="19" bestFit="1" customWidth="1"/>
    <col min="5135" max="5376" width="9" style="19"/>
    <col min="5377" max="5377" width="6.25" style="19" customWidth="1"/>
    <col min="5378" max="5378" width="16" style="19" customWidth="1"/>
    <col min="5379" max="5379" width="9" style="19"/>
    <col min="5380" max="5380" width="10" style="19" customWidth="1"/>
    <col min="5381" max="5381" width="6.875" style="19" customWidth="1"/>
    <col min="5382" max="5382" width="7.75" style="19" customWidth="1"/>
    <col min="5383" max="5383" width="8.625" style="19" customWidth="1"/>
    <col min="5384" max="5385" width="14.5" style="19" customWidth="1"/>
    <col min="5386" max="5389" width="9" style="19"/>
    <col min="5390" max="5390" width="10.5" style="19" bestFit="1" customWidth="1"/>
    <col min="5391" max="5632" width="9" style="19"/>
    <col min="5633" max="5633" width="6.25" style="19" customWidth="1"/>
    <col min="5634" max="5634" width="16" style="19" customWidth="1"/>
    <col min="5635" max="5635" width="9" style="19"/>
    <col min="5636" max="5636" width="10" style="19" customWidth="1"/>
    <col min="5637" max="5637" width="6.875" style="19" customWidth="1"/>
    <col min="5638" max="5638" width="7.75" style="19" customWidth="1"/>
    <col min="5639" max="5639" width="8.625" style="19" customWidth="1"/>
    <col min="5640" max="5641" width="14.5" style="19" customWidth="1"/>
    <col min="5642" max="5645" width="9" style="19"/>
    <col min="5646" max="5646" width="10.5" style="19" bestFit="1" customWidth="1"/>
    <col min="5647" max="5888" width="9" style="19"/>
    <col min="5889" max="5889" width="6.25" style="19" customWidth="1"/>
    <col min="5890" max="5890" width="16" style="19" customWidth="1"/>
    <col min="5891" max="5891" width="9" style="19"/>
    <col min="5892" max="5892" width="10" style="19" customWidth="1"/>
    <col min="5893" max="5893" width="6.875" style="19" customWidth="1"/>
    <col min="5894" max="5894" width="7.75" style="19" customWidth="1"/>
    <col min="5895" max="5895" width="8.625" style="19" customWidth="1"/>
    <col min="5896" max="5897" width="14.5" style="19" customWidth="1"/>
    <col min="5898" max="5901" width="9" style="19"/>
    <col min="5902" max="5902" width="10.5" style="19" bestFit="1" customWidth="1"/>
    <col min="5903" max="6144" width="9" style="19"/>
    <col min="6145" max="6145" width="6.25" style="19" customWidth="1"/>
    <col min="6146" max="6146" width="16" style="19" customWidth="1"/>
    <col min="6147" max="6147" width="9" style="19"/>
    <col min="6148" max="6148" width="10" style="19" customWidth="1"/>
    <col min="6149" max="6149" width="6.875" style="19" customWidth="1"/>
    <col min="6150" max="6150" width="7.75" style="19" customWidth="1"/>
    <col min="6151" max="6151" width="8.625" style="19" customWidth="1"/>
    <col min="6152" max="6153" width="14.5" style="19" customWidth="1"/>
    <col min="6154" max="6157" width="9" style="19"/>
    <col min="6158" max="6158" width="10.5" style="19" bestFit="1" customWidth="1"/>
    <col min="6159" max="6400" width="9" style="19"/>
    <col min="6401" max="6401" width="6.25" style="19" customWidth="1"/>
    <col min="6402" max="6402" width="16" style="19" customWidth="1"/>
    <col min="6403" max="6403" width="9" style="19"/>
    <col min="6404" max="6404" width="10" style="19" customWidth="1"/>
    <col min="6405" max="6405" width="6.875" style="19" customWidth="1"/>
    <col min="6406" max="6406" width="7.75" style="19" customWidth="1"/>
    <col min="6407" max="6407" width="8.625" style="19" customWidth="1"/>
    <col min="6408" max="6409" width="14.5" style="19" customWidth="1"/>
    <col min="6410" max="6413" width="9" style="19"/>
    <col min="6414" max="6414" width="10.5" style="19" bestFit="1" customWidth="1"/>
    <col min="6415" max="6656" width="9" style="19"/>
    <col min="6657" max="6657" width="6.25" style="19" customWidth="1"/>
    <col min="6658" max="6658" width="16" style="19" customWidth="1"/>
    <col min="6659" max="6659" width="9" style="19"/>
    <col min="6660" max="6660" width="10" style="19" customWidth="1"/>
    <col min="6661" max="6661" width="6.875" style="19" customWidth="1"/>
    <col min="6662" max="6662" width="7.75" style="19" customWidth="1"/>
    <col min="6663" max="6663" width="8.625" style="19" customWidth="1"/>
    <col min="6664" max="6665" width="14.5" style="19" customWidth="1"/>
    <col min="6666" max="6669" width="9" style="19"/>
    <col min="6670" max="6670" width="10.5" style="19" bestFit="1" customWidth="1"/>
    <col min="6671" max="6912" width="9" style="19"/>
    <col min="6913" max="6913" width="6.25" style="19" customWidth="1"/>
    <col min="6914" max="6914" width="16" style="19" customWidth="1"/>
    <col min="6915" max="6915" width="9" style="19"/>
    <col min="6916" max="6916" width="10" style="19" customWidth="1"/>
    <col min="6917" max="6917" width="6.875" style="19" customWidth="1"/>
    <col min="6918" max="6918" width="7.75" style="19" customWidth="1"/>
    <col min="6919" max="6919" width="8.625" style="19" customWidth="1"/>
    <col min="6920" max="6921" width="14.5" style="19" customWidth="1"/>
    <col min="6922" max="6925" width="9" style="19"/>
    <col min="6926" max="6926" width="10.5" style="19" bestFit="1" customWidth="1"/>
    <col min="6927" max="7168" width="9" style="19"/>
    <col min="7169" max="7169" width="6.25" style="19" customWidth="1"/>
    <col min="7170" max="7170" width="16" style="19" customWidth="1"/>
    <col min="7171" max="7171" width="9" style="19"/>
    <col min="7172" max="7172" width="10" style="19" customWidth="1"/>
    <col min="7173" max="7173" width="6.875" style="19" customWidth="1"/>
    <col min="7174" max="7174" width="7.75" style="19" customWidth="1"/>
    <col min="7175" max="7175" width="8.625" style="19" customWidth="1"/>
    <col min="7176" max="7177" width="14.5" style="19" customWidth="1"/>
    <col min="7178" max="7181" width="9" style="19"/>
    <col min="7182" max="7182" width="10.5" style="19" bestFit="1" customWidth="1"/>
    <col min="7183" max="7424" width="9" style="19"/>
    <col min="7425" max="7425" width="6.25" style="19" customWidth="1"/>
    <col min="7426" max="7426" width="16" style="19" customWidth="1"/>
    <col min="7427" max="7427" width="9" style="19"/>
    <col min="7428" max="7428" width="10" style="19" customWidth="1"/>
    <col min="7429" max="7429" width="6.875" style="19" customWidth="1"/>
    <col min="7430" max="7430" width="7.75" style="19" customWidth="1"/>
    <col min="7431" max="7431" width="8.625" style="19" customWidth="1"/>
    <col min="7432" max="7433" width="14.5" style="19" customWidth="1"/>
    <col min="7434" max="7437" width="9" style="19"/>
    <col min="7438" max="7438" width="10.5" style="19" bestFit="1" customWidth="1"/>
    <col min="7439" max="7680" width="9" style="19"/>
    <col min="7681" max="7681" width="6.25" style="19" customWidth="1"/>
    <col min="7682" max="7682" width="16" style="19" customWidth="1"/>
    <col min="7683" max="7683" width="9" style="19"/>
    <col min="7684" max="7684" width="10" style="19" customWidth="1"/>
    <col min="7685" max="7685" width="6.875" style="19" customWidth="1"/>
    <col min="7686" max="7686" width="7.75" style="19" customWidth="1"/>
    <col min="7687" max="7687" width="8.625" style="19" customWidth="1"/>
    <col min="7688" max="7689" width="14.5" style="19" customWidth="1"/>
    <col min="7690" max="7693" width="9" style="19"/>
    <col min="7694" max="7694" width="10.5" style="19" bestFit="1" customWidth="1"/>
    <col min="7695" max="7936" width="9" style="19"/>
    <col min="7937" max="7937" width="6.25" style="19" customWidth="1"/>
    <col min="7938" max="7938" width="16" style="19" customWidth="1"/>
    <col min="7939" max="7939" width="9" style="19"/>
    <col min="7940" max="7940" width="10" style="19" customWidth="1"/>
    <col min="7941" max="7941" width="6.875" style="19" customWidth="1"/>
    <col min="7942" max="7942" width="7.75" style="19" customWidth="1"/>
    <col min="7943" max="7943" width="8.625" style="19" customWidth="1"/>
    <col min="7944" max="7945" width="14.5" style="19" customWidth="1"/>
    <col min="7946" max="7949" width="9" style="19"/>
    <col min="7950" max="7950" width="10.5" style="19" bestFit="1" customWidth="1"/>
    <col min="7951" max="8192" width="9" style="19"/>
    <col min="8193" max="8193" width="6.25" style="19" customWidth="1"/>
    <col min="8194" max="8194" width="16" style="19" customWidth="1"/>
    <col min="8195" max="8195" width="9" style="19"/>
    <col min="8196" max="8196" width="10" style="19" customWidth="1"/>
    <col min="8197" max="8197" width="6.875" style="19" customWidth="1"/>
    <col min="8198" max="8198" width="7.75" style="19" customWidth="1"/>
    <col min="8199" max="8199" width="8.625" style="19" customWidth="1"/>
    <col min="8200" max="8201" width="14.5" style="19" customWidth="1"/>
    <col min="8202" max="8205" width="9" style="19"/>
    <col min="8206" max="8206" width="10.5" style="19" bestFit="1" customWidth="1"/>
    <col min="8207" max="8448" width="9" style="19"/>
    <col min="8449" max="8449" width="6.25" style="19" customWidth="1"/>
    <col min="8450" max="8450" width="16" style="19" customWidth="1"/>
    <col min="8451" max="8451" width="9" style="19"/>
    <col min="8452" max="8452" width="10" style="19" customWidth="1"/>
    <col min="8453" max="8453" width="6.875" style="19" customWidth="1"/>
    <col min="8454" max="8454" width="7.75" style="19" customWidth="1"/>
    <col min="8455" max="8455" width="8.625" style="19" customWidth="1"/>
    <col min="8456" max="8457" width="14.5" style="19" customWidth="1"/>
    <col min="8458" max="8461" width="9" style="19"/>
    <col min="8462" max="8462" width="10.5" style="19" bestFit="1" customWidth="1"/>
    <col min="8463" max="8704" width="9" style="19"/>
    <col min="8705" max="8705" width="6.25" style="19" customWidth="1"/>
    <col min="8706" max="8706" width="16" style="19" customWidth="1"/>
    <col min="8707" max="8707" width="9" style="19"/>
    <col min="8708" max="8708" width="10" style="19" customWidth="1"/>
    <col min="8709" max="8709" width="6.875" style="19" customWidth="1"/>
    <col min="8710" max="8710" width="7.75" style="19" customWidth="1"/>
    <col min="8711" max="8711" width="8.625" style="19" customWidth="1"/>
    <col min="8712" max="8713" width="14.5" style="19" customWidth="1"/>
    <col min="8714" max="8717" width="9" style="19"/>
    <col min="8718" max="8718" width="10.5" style="19" bestFit="1" customWidth="1"/>
    <col min="8719" max="8960" width="9" style="19"/>
    <col min="8961" max="8961" width="6.25" style="19" customWidth="1"/>
    <col min="8962" max="8962" width="16" style="19" customWidth="1"/>
    <col min="8963" max="8963" width="9" style="19"/>
    <col min="8964" max="8964" width="10" style="19" customWidth="1"/>
    <col min="8965" max="8965" width="6.875" style="19" customWidth="1"/>
    <col min="8966" max="8966" width="7.75" style="19" customWidth="1"/>
    <col min="8967" max="8967" width="8.625" style="19" customWidth="1"/>
    <col min="8968" max="8969" width="14.5" style="19" customWidth="1"/>
    <col min="8970" max="8973" width="9" style="19"/>
    <col min="8974" max="8974" width="10.5" style="19" bestFit="1" customWidth="1"/>
    <col min="8975" max="9216" width="9" style="19"/>
    <col min="9217" max="9217" width="6.25" style="19" customWidth="1"/>
    <col min="9218" max="9218" width="16" style="19" customWidth="1"/>
    <col min="9219" max="9219" width="9" style="19"/>
    <col min="9220" max="9220" width="10" style="19" customWidth="1"/>
    <col min="9221" max="9221" width="6.875" style="19" customWidth="1"/>
    <col min="9222" max="9222" width="7.75" style="19" customWidth="1"/>
    <col min="9223" max="9223" width="8.625" style="19" customWidth="1"/>
    <col min="9224" max="9225" width="14.5" style="19" customWidth="1"/>
    <col min="9226" max="9229" width="9" style="19"/>
    <col min="9230" max="9230" width="10.5" style="19" bestFit="1" customWidth="1"/>
    <col min="9231" max="9472" width="9" style="19"/>
    <col min="9473" max="9473" width="6.25" style="19" customWidth="1"/>
    <col min="9474" max="9474" width="16" style="19" customWidth="1"/>
    <col min="9475" max="9475" width="9" style="19"/>
    <col min="9476" max="9476" width="10" style="19" customWidth="1"/>
    <col min="9477" max="9477" width="6.875" style="19" customWidth="1"/>
    <col min="9478" max="9478" width="7.75" style="19" customWidth="1"/>
    <col min="9479" max="9479" width="8.625" style="19" customWidth="1"/>
    <col min="9480" max="9481" width="14.5" style="19" customWidth="1"/>
    <col min="9482" max="9485" width="9" style="19"/>
    <col min="9486" max="9486" width="10.5" style="19" bestFit="1" customWidth="1"/>
    <col min="9487" max="9728" width="9" style="19"/>
    <col min="9729" max="9729" width="6.25" style="19" customWidth="1"/>
    <col min="9730" max="9730" width="16" style="19" customWidth="1"/>
    <col min="9731" max="9731" width="9" style="19"/>
    <col min="9732" max="9732" width="10" style="19" customWidth="1"/>
    <col min="9733" max="9733" width="6.875" style="19" customWidth="1"/>
    <col min="9734" max="9734" width="7.75" style="19" customWidth="1"/>
    <col min="9735" max="9735" width="8.625" style="19" customWidth="1"/>
    <col min="9736" max="9737" width="14.5" style="19" customWidth="1"/>
    <col min="9738" max="9741" width="9" style="19"/>
    <col min="9742" max="9742" width="10.5" style="19" bestFit="1" customWidth="1"/>
    <col min="9743" max="9984" width="9" style="19"/>
    <col min="9985" max="9985" width="6.25" style="19" customWidth="1"/>
    <col min="9986" max="9986" width="16" style="19" customWidth="1"/>
    <col min="9987" max="9987" width="9" style="19"/>
    <col min="9988" max="9988" width="10" style="19" customWidth="1"/>
    <col min="9989" max="9989" width="6.875" style="19" customWidth="1"/>
    <col min="9990" max="9990" width="7.75" style="19" customWidth="1"/>
    <col min="9991" max="9991" width="8.625" style="19" customWidth="1"/>
    <col min="9992" max="9993" width="14.5" style="19" customWidth="1"/>
    <col min="9994" max="9997" width="9" style="19"/>
    <col min="9998" max="9998" width="10.5" style="19" bestFit="1" customWidth="1"/>
    <col min="9999" max="10240" width="9" style="19"/>
    <col min="10241" max="10241" width="6.25" style="19" customWidth="1"/>
    <col min="10242" max="10242" width="16" style="19" customWidth="1"/>
    <col min="10243" max="10243" width="9" style="19"/>
    <col min="10244" max="10244" width="10" style="19" customWidth="1"/>
    <col min="10245" max="10245" width="6.875" style="19" customWidth="1"/>
    <col min="10246" max="10246" width="7.75" style="19" customWidth="1"/>
    <col min="10247" max="10247" width="8.625" style="19" customWidth="1"/>
    <col min="10248" max="10249" width="14.5" style="19" customWidth="1"/>
    <col min="10250" max="10253" width="9" style="19"/>
    <col min="10254" max="10254" width="10.5" style="19" bestFit="1" customWidth="1"/>
    <col min="10255" max="10496" width="9" style="19"/>
    <col min="10497" max="10497" width="6.25" style="19" customWidth="1"/>
    <col min="10498" max="10498" width="16" style="19" customWidth="1"/>
    <col min="10499" max="10499" width="9" style="19"/>
    <col min="10500" max="10500" width="10" style="19" customWidth="1"/>
    <col min="10501" max="10501" width="6.875" style="19" customWidth="1"/>
    <col min="10502" max="10502" width="7.75" style="19" customWidth="1"/>
    <col min="10503" max="10503" width="8.625" style="19" customWidth="1"/>
    <col min="10504" max="10505" width="14.5" style="19" customWidth="1"/>
    <col min="10506" max="10509" width="9" style="19"/>
    <col min="10510" max="10510" width="10.5" style="19" bestFit="1" customWidth="1"/>
    <col min="10511" max="10752" width="9" style="19"/>
    <col min="10753" max="10753" width="6.25" style="19" customWidth="1"/>
    <col min="10754" max="10754" width="16" style="19" customWidth="1"/>
    <col min="10755" max="10755" width="9" style="19"/>
    <col min="10756" max="10756" width="10" style="19" customWidth="1"/>
    <col min="10757" max="10757" width="6.875" style="19" customWidth="1"/>
    <col min="10758" max="10758" width="7.75" style="19" customWidth="1"/>
    <col min="10759" max="10759" width="8.625" style="19" customWidth="1"/>
    <col min="10760" max="10761" width="14.5" style="19" customWidth="1"/>
    <col min="10762" max="10765" width="9" style="19"/>
    <col min="10766" max="10766" width="10.5" style="19" bestFit="1" customWidth="1"/>
    <col min="10767" max="11008" width="9" style="19"/>
    <col min="11009" max="11009" width="6.25" style="19" customWidth="1"/>
    <col min="11010" max="11010" width="16" style="19" customWidth="1"/>
    <col min="11011" max="11011" width="9" style="19"/>
    <col min="11012" max="11012" width="10" style="19" customWidth="1"/>
    <col min="11013" max="11013" width="6.875" style="19" customWidth="1"/>
    <col min="11014" max="11014" width="7.75" style="19" customWidth="1"/>
    <col min="11015" max="11015" width="8.625" style="19" customWidth="1"/>
    <col min="11016" max="11017" width="14.5" style="19" customWidth="1"/>
    <col min="11018" max="11021" width="9" style="19"/>
    <col min="11022" max="11022" width="10.5" style="19" bestFit="1" customWidth="1"/>
    <col min="11023" max="11264" width="9" style="19"/>
    <col min="11265" max="11265" width="6.25" style="19" customWidth="1"/>
    <col min="11266" max="11266" width="16" style="19" customWidth="1"/>
    <col min="11267" max="11267" width="9" style="19"/>
    <col min="11268" max="11268" width="10" style="19" customWidth="1"/>
    <col min="11269" max="11269" width="6.875" style="19" customWidth="1"/>
    <col min="11270" max="11270" width="7.75" style="19" customWidth="1"/>
    <col min="11271" max="11271" width="8.625" style="19" customWidth="1"/>
    <col min="11272" max="11273" width="14.5" style="19" customWidth="1"/>
    <col min="11274" max="11277" width="9" style="19"/>
    <col min="11278" max="11278" width="10.5" style="19" bestFit="1" customWidth="1"/>
    <col min="11279" max="11520" width="9" style="19"/>
    <col min="11521" max="11521" width="6.25" style="19" customWidth="1"/>
    <col min="11522" max="11522" width="16" style="19" customWidth="1"/>
    <col min="11523" max="11523" width="9" style="19"/>
    <col min="11524" max="11524" width="10" style="19" customWidth="1"/>
    <col min="11525" max="11525" width="6.875" style="19" customWidth="1"/>
    <col min="11526" max="11526" width="7.75" style="19" customWidth="1"/>
    <col min="11527" max="11527" width="8.625" style="19" customWidth="1"/>
    <col min="11528" max="11529" width="14.5" style="19" customWidth="1"/>
    <col min="11530" max="11533" width="9" style="19"/>
    <col min="11534" max="11534" width="10.5" style="19" bestFit="1" customWidth="1"/>
    <col min="11535" max="11776" width="9" style="19"/>
    <col min="11777" max="11777" width="6.25" style="19" customWidth="1"/>
    <col min="11778" max="11778" width="16" style="19" customWidth="1"/>
    <col min="11779" max="11779" width="9" style="19"/>
    <col min="11780" max="11780" width="10" style="19" customWidth="1"/>
    <col min="11781" max="11781" width="6.875" style="19" customWidth="1"/>
    <col min="11782" max="11782" width="7.75" style="19" customWidth="1"/>
    <col min="11783" max="11783" width="8.625" style="19" customWidth="1"/>
    <col min="11784" max="11785" width="14.5" style="19" customWidth="1"/>
    <col min="11786" max="11789" width="9" style="19"/>
    <col min="11790" max="11790" width="10.5" style="19" bestFit="1" customWidth="1"/>
    <col min="11791" max="12032" width="9" style="19"/>
    <col min="12033" max="12033" width="6.25" style="19" customWidth="1"/>
    <col min="12034" max="12034" width="16" style="19" customWidth="1"/>
    <col min="12035" max="12035" width="9" style="19"/>
    <col min="12036" max="12036" width="10" style="19" customWidth="1"/>
    <col min="12037" max="12037" width="6.875" style="19" customWidth="1"/>
    <col min="12038" max="12038" width="7.75" style="19" customWidth="1"/>
    <col min="12039" max="12039" width="8.625" style="19" customWidth="1"/>
    <col min="12040" max="12041" width="14.5" style="19" customWidth="1"/>
    <col min="12042" max="12045" width="9" style="19"/>
    <col min="12046" max="12046" width="10.5" style="19" bestFit="1" customWidth="1"/>
    <col min="12047" max="12288" width="9" style="19"/>
    <col min="12289" max="12289" width="6.25" style="19" customWidth="1"/>
    <col min="12290" max="12290" width="16" style="19" customWidth="1"/>
    <col min="12291" max="12291" width="9" style="19"/>
    <col min="12292" max="12292" width="10" style="19" customWidth="1"/>
    <col min="12293" max="12293" width="6.875" style="19" customWidth="1"/>
    <col min="12294" max="12294" width="7.75" style="19" customWidth="1"/>
    <col min="12295" max="12295" width="8.625" style="19" customWidth="1"/>
    <col min="12296" max="12297" width="14.5" style="19" customWidth="1"/>
    <col min="12298" max="12301" width="9" style="19"/>
    <col min="12302" max="12302" width="10.5" style="19" bestFit="1" customWidth="1"/>
    <col min="12303" max="12544" width="9" style="19"/>
    <col min="12545" max="12545" width="6.25" style="19" customWidth="1"/>
    <col min="12546" max="12546" width="16" style="19" customWidth="1"/>
    <col min="12547" max="12547" width="9" style="19"/>
    <col min="12548" max="12548" width="10" style="19" customWidth="1"/>
    <col min="12549" max="12549" width="6.875" style="19" customWidth="1"/>
    <col min="12550" max="12550" width="7.75" style="19" customWidth="1"/>
    <col min="12551" max="12551" width="8.625" style="19" customWidth="1"/>
    <col min="12552" max="12553" width="14.5" style="19" customWidth="1"/>
    <col min="12554" max="12557" width="9" style="19"/>
    <col min="12558" max="12558" width="10.5" style="19" bestFit="1" customWidth="1"/>
    <col min="12559" max="12800" width="9" style="19"/>
    <col min="12801" max="12801" width="6.25" style="19" customWidth="1"/>
    <col min="12802" max="12802" width="16" style="19" customWidth="1"/>
    <col min="12803" max="12803" width="9" style="19"/>
    <col min="12804" max="12804" width="10" style="19" customWidth="1"/>
    <col min="12805" max="12805" width="6.875" style="19" customWidth="1"/>
    <col min="12806" max="12806" width="7.75" style="19" customWidth="1"/>
    <col min="12807" max="12807" width="8.625" style="19" customWidth="1"/>
    <col min="12808" max="12809" width="14.5" style="19" customWidth="1"/>
    <col min="12810" max="12813" width="9" style="19"/>
    <col min="12814" max="12814" width="10.5" style="19" bestFit="1" customWidth="1"/>
    <col min="12815" max="13056" width="9" style="19"/>
    <col min="13057" max="13057" width="6.25" style="19" customWidth="1"/>
    <col min="13058" max="13058" width="16" style="19" customWidth="1"/>
    <col min="13059" max="13059" width="9" style="19"/>
    <col min="13060" max="13060" width="10" style="19" customWidth="1"/>
    <col min="13061" max="13061" width="6.875" style="19" customWidth="1"/>
    <col min="13062" max="13062" width="7.75" style="19" customWidth="1"/>
    <col min="13063" max="13063" width="8.625" style="19" customWidth="1"/>
    <col min="13064" max="13065" width="14.5" style="19" customWidth="1"/>
    <col min="13066" max="13069" width="9" style="19"/>
    <col min="13070" max="13070" width="10.5" style="19" bestFit="1" customWidth="1"/>
    <col min="13071" max="13312" width="9" style="19"/>
    <col min="13313" max="13313" width="6.25" style="19" customWidth="1"/>
    <col min="13314" max="13314" width="16" style="19" customWidth="1"/>
    <col min="13315" max="13315" width="9" style="19"/>
    <col min="13316" max="13316" width="10" style="19" customWidth="1"/>
    <col min="13317" max="13317" width="6.875" style="19" customWidth="1"/>
    <col min="13318" max="13318" width="7.75" style="19" customWidth="1"/>
    <col min="13319" max="13319" width="8.625" style="19" customWidth="1"/>
    <col min="13320" max="13321" width="14.5" style="19" customWidth="1"/>
    <col min="13322" max="13325" width="9" style="19"/>
    <col min="13326" max="13326" width="10.5" style="19" bestFit="1" customWidth="1"/>
    <col min="13327" max="13568" width="9" style="19"/>
    <col min="13569" max="13569" width="6.25" style="19" customWidth="1"/>
    <col min="13570" max="13570" width="16" style="19" customWidth="1"/>
    <col min="13571" max="13571" width="9" style="19"/>
    <col min="13572" max="13572" width="10" style="19" customWidth="1"/>
    <col min="13573" max="13573" width="6.875" style="19" customWidth="1"/>
    <col min="13574" max="13574" width="7.75" style="19" customWidth="1"/>
    <col min="13575" max="13575" width="8.625" style="19" customWidth="1"/>
    <col min="13576" max="13577" width="14.5" style="19" customWidth="1"/>
    <col min="13578" max="13581" width="9" style="19"/>
    <col min="13582" max="13582" width="10.5" style="19" bestFit="1" customWidth="1"/>
    <col min="13583" max="13824" width="9" style="19"/>
    <col min="13825" max="13825" width="6.25" style="19" customWidth="1"/>
    <col min="13826" max="13826" width="16" style="19" customWidth="1"/>
    <col min="13827" max="13827" width="9" style="19"/>
    <col min="13828" max="13828" width="10" style="19" customWidth="1"/>
    <col min="13829" max="13829" width="6.875" style="19" customWidth="1"/>
    <col min="13830" max="13830" width="7.75" style="19" customWidth="1"/>
    <col min="13831" max="13831" width="8.625" style="19" customWidth="1"/>
    <col min="13832" max="13833" width="14.5" style="19" customWidth="1"/>
    <col min="13834" max="13837" width="9" style="19"/>
    <col min="13838" max="13838" width="10.5" style="19" bestFit="1" customWidth="1"/>
    <col min="13839" max="14080" width="9" style="19"/>
    <col min="14081" max="14081" width="6.25" style="19" customWidth="1"/>
    <col min="14082" max="14082" width="16" style="19" customWidth="1"/>
    <col min="14083" max="14083" width="9" style="19"/>
    <col min="14084" max="14084" width="10" style="19" customWidth="1"/>
    <col min="14085" max="14085" width="6.875" style="19" customWidth="1"/>
    <col min="14086" max="14086" width="7.75" style="19" customWidth="1"/>
    <col min="14087" max="14087" width="8.625" style="19" customWidth="1"/>
    <col min="14088" max="14089" width="14.5" style="19" customWidth="1"/>
    <col min="14090" max="14093" width="9" style="19"/>
    <col min="14094" max="14094" width="10.5" style="19" bestFit="1" customWidth="1"/>
    <col min="14095" max="14336" width="9" style="19"/>
    <col min="14337" max="14337" width="6.25" style="19" customWidth="1"/>
    <col min="14338" max="14338" width="16" style="19" customWidth="1"/>
    <col min="14339" max="14339" width="9" style="19"/>
    <col min="14340" max="14340" width="10" style="19" customWidth="1"/>
    <col min="14341" max="14341" width="6.875" style="19" customWidth="1"/>
    <col min="14342" max="14342" width="7.75" style="19" customWidth="1"/>
    <col min="14343" max="14343" width="8.625" style="19" customWidth="1"/>
    <col min="14344" max="14345" width="14.5" style="19" customWidth="1"/>
    <col min="14346" max="14349" width="9" style="19"/>
    <col min="14350" max="14350" width="10.5" style="19" bestFit="1" customWidth="1"/>
    <col min="14351" max="14592" width="9" style="19"/>
    <col min="14593" max="14593" width="6.25" style="19" customWidth="1"/>
    <col min="14594" max="14594" width="16" style="19" customWidth="1"/>
    <col min="14595" max="14595" width="9" style="19"/>
    <col min="14596" max="14596" width="10" style="19" customWidth="1"/>
    <col min="14597" max="14597" width="6.875" style="19" customWidth="1"/>
    <col min="14598" max="14598" width="7.75" style="19" customWidth="1"/>
    <col min="14599" max="14599" width="8.625" style="19" customWidth="1"/>
    <col min="14600" max="14601" width="14.5" style="19" customWidth="1"/>
    <col min="14602" max="14605" width="9" style="19"/>
    <col min="14606" max="14606" width="10.5" style="19" bestFit="1" customWidth="1"/>
    <col min="14607" max="14848" width="9" style="19"/>
    <col min="14849" max="14849" width="6.25" style="19" customWidth="1"/>
    <col min="14850" max="14850" width="16" style="19" customWidth="1"/>
    <col min="14851" max="14851" width="9" style="19"/>
    <col min="14852" max="14852" width="10" style="19" customWidth="1"/>
    <col min="14853" max="14853" width="6.875" style="19" customWidth="1"/>
    <col min="14854" max="14854" width="7.75" style="19" customWidth="1"/>
    <col min="14855" max="14855" width="8.625" style="19" customWidth="1"/>
    <col min="14856" max="14857" width="14.5" style="19" customWidth="1"/>
    <col min="14858" max="14861" width="9" style="19"/>
    <col min="14862" max="14862" width="10.5" style="19" bestFit="1" customWidth="1"/>
    <col min="14863" max="15104" width="9" style="19"/>
    <col min="15105" max="15105" width="6.25" style="19" customWidth="1"/>
    <col min="15106" max="15106" width="16" style="19" customWidth="1"/>
    <col min="15107" max="15107" width="9" style="19"/>
    <col min="15108" max="15108" width="10" style="19" customWidth="1"/>
    <col min="15109" max="15109" width="6.875" style="19" customWidth="1"/>
    <col min="15110" max="15110" width="7.75" style="19" customWidth="1"/>
    <col min="15111" max="15111" width="8.625" style="19" customWidth="1"/>
    <col min="15112" max="15113" width="14.5" style="19" customWidth="1"/>
    <col min="15114" max="15117" width="9" style="19"/>
    <col min="15118" max="15118" width="10.5" style="19" bestFit="1" customWidth="1"/>
    <col min="15119" max="15360" width="9" style="19"/>
    <col min="15361" max="15361" width="6.25" style="19" customWidth="1"/>
    <col min="15362" max="15362" width="16" style="19" customWidth="1"/>
    <col min="15363" max="15363" width="9" style="19"/>
    <col min="15364" max="15364" width="10" style="19" customWidth="1"/>
    <col min="15365" max="15365" width="6.875" style="19" customWidth="1"/>
    <col min="15366" max="15366" width="7.75" style="19" customWidth="1"/>
    <col min="15367" max="15367" width="8.625" style="19" customWidth="1"/>
    <col min="15368" max="15369" width="14.5" style="19" customWidth="1"/>
    <col min="15370" max="15373" width="9" style="19"/>
    <col min="15374" max="15374" width="10.5" style="19" bestFit="1" customWidth="1"/>
    <col min="15375" max="15616" width="9" style="19"/>
    <col min="15617" max="15617" width="6.25" style="19" customWidth="1"/>
    <col min="15618" max="15618" width="16" style="19" customWidth="1"/>
    <col min="15619" max="15619" width="9" style="19"/>
    <col min="15620" max="15620" width="10" style="19" customWidth="1"/>
    <col min="15621" max="15621" width="6.875" style="19" customWidth="1"/>
    <col min="15622" max="15622" width="7.75" style="19" customWidth="1"/>
    <col min="15623" max="15623" width="8.625" style="19" customWidth="1"/>
    <col min="15624" max="15625" width="14.5" style="19" customWidth="1"/>
    <col min="15626" max="15629" width="9" style="19"/>
    <col min="15630" max="15630" width="10.5" style="19" bestFit="1" customWidth="1"/>
    <col min="15631" max="15872" width="9" style="19"/>
    <col min="15873" max="15873" width="6.25" style="19" customWidth="1"/>
    <col min="15874" max="15874" width="16" style="19" customWidth="1"/>
    <col min="15875" max="15875" width="9" style="19"/>
    <col min="15876" max="15876" width="10" style="19" customWidth="1"/>
    <col min="15877" max="15877" width="6.875" style="19" customWidth="1"/>
    <col min="15878" max="15878" width="7.75" style="19" customWidth="1"/>
    <col min="15879" max="15879" width="8.625" style="19" customWidth="1"/>
    <col min="15880" max="15881" width="14.5" style="19" customWidth="1"/>
    <col min="15882" max="15885" width="9" style="19"/>
    <col min="15886" max="15886" width="10.5" style="19" bestFit="1" customWidth="1"/>
    <col min="15887" max="16128" width="9" style="19"/>
    <col min="16129" max="16129" width="6.25" style="19" customWidth="1"/>
    <col min="16130" max="16130" width="16" style="19" customWidth="1"/>
    <col min="16131" max="16131" width="9" style="19"/>
    <col min="16132" max="16132" width="10" style="19" customWidth="1"/>
    <col min="16133" max="16133" width="6.875" style="19" customWidth="1"/>
    <col min="16134" max="16134" width="7.75" style="19" customWidth="1"/>
    <col min="16135" max="16135" width="8.625" style="19" customWidth="1"/>
    <col min="16136" max="16137" width="14.5" style="19" customWidth="1"/>
    <col min="16138" max="16141" width="9" style="19"/>
    <col min="16142" max="16142" width="10.5" style="19" bestFit="1" customWidth="1"/>
    <col min="16143" max="16384" width="9" style="19"/>
  </cols>
  <sheetData>
    <row r="1" spans="1:24" ht="18.75" x14ac:dyDescent="0.15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</row>
    <row r="2" spans="1:24" ht="18.75" x14ac:dyDescent="0.1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</row>
    <row r="3" spans="1:24" ht="56.25" x14ac:dyDescent="0.15">
      <c r="A3" s="21" t="s">
        <v>40</v>
      </c>
      <c r="B3" s="21" t="s">
        <v>41</v>
      </c>
      <c r="C3" s="22" t="s">
        <v>42</v>
      </c>
      <c r="D3" s="21" t="s">
        <v>43</v>
      </c>
      <c r="E3" s="21" t="s">
        <v>44</v>
      </c>
      <c r="F3" s="23" t="s">
        <v>45</v>
      </c>
      <c r="G3" s="23" t="s">
        <v>46</v>
      </c>
      <c r="H3" s="23" t="s">
        <v>47</v>
      </c>
      <c r="I3" s="23" t="s">
        <v>48</v>
      </c>
      <c r="J3" s="21" t="s">
        <v>49</v>
      </c>
    </row>
    <row r="4" spans="1:24" x14ac:dyDescent="0.15">
      <c r="A4" s="24">
        <v>1</v>
      </c>
      <c r="B4" s="25" t="s">
        <v>50</v>
      </c>
      <c r="C4" s="25" t="s">
        <v>51</v>
      </c>
      <c r="D4" s="24" t="s">
        <v>52</v>
      </c>
      <c r="E4" s="24">
        <v>1498</v>
      </c>
      <c r="F4" s="25">
        <v>37</v>
      </c>
      <c r="G4" s="25">
        <v>31</v>
      </c>
      <c r="H4" s="25" t="s">
        <v>53</v>
      </c>
      <c r="I4" s="25" t="s">
        <v>54</v>
      </c>
      <c r="J4" s="26" t="s">
        <v>55</v>
      </c>
      <c r="K4" s="19">
        <f>G4/F4</f>
        <v>0.83783783783783783</v>
      </c>
    </row>
    <row r="5" spans="1:24" x14ac:dyDescent="0.15">
      <c r="A5" s="24">
        <v>2</v>
      </c>
      <c r="B5" s="25" t="s">
        <v>56</v>
      </c>
      <c r="C5" s="25" t="s">
        <v>57</v>
      </c>
      <c r="D5" s="24" t="s">
        <v>52</v>
      </c>
      <c r="E5" s="24">
        <v>99</v>
      </c>
      <c r="F5" s="25">
        <v>46</v>
      </c>
      <c r="G5" s="25">
        <v>38</v>
      </c>
      <c r="H5" s="25" t="s">
        <v>58</v>
      </c>
      <c r="I5" s="25" t="s">
        <v>59</v>
      </c>
      <c r="J5" s="26"/>
      <c r="K5" s="19">
        <f>G5/F5</f>
        <v>0.82608695652173914</v>
      </c>
    </row>
    <row r="6" spans="1:24" ht="24" x14ac:dyDescent="0.15">
      <c r="A6" s="24">
        <v>3</v>
      </c>
      <c r="B6" s="25" t="s">
        <v>60</v>
      </c>
      <c r="C6" s="25" t="s">
        <v>61</v>
      </c>
      <c r="D6" s="24" t="s">
        <v>62</v>
      </c>
      <c r="E6" s="24">
        <v>3308</v>
      </c>
      <c r="F6" s="25">
        <v>54</v>
      </c>
      <c r="G6" s="25">
        <v>45</v>
      </c>
      <c r="H6" s="25" t="s">
        <v>63</v>
      </c>
      <c r="I6" s="25" t="s">
        <v>63</v>
      </c>
      <c r="J6" s="26"/>
      <c r="K6" s="27">
        <f>45/54</f>
        <v>0.83333333333333337</v>
      </c>
    </row>
    <row r="7" spans="1:24" x14ac:dyDescent="0.15">
      <c r="A7" s="24">
        <v>4</v>
      </c>
      <c r="B7" s="25" t="s">
        <v>64</v>
      </c>
      <c r="C7" s="25" t="s">
        <v>65</v>
      </c>
      <c r="D7" s="24" t="s">
        <v>62</v>
      </c>
      <c r="E7" s="24">
        <v>587</v>
      </c>
      <c r="F7" s="25">
        <v>44</v>
      </c>
      <c r="G7" s="25">
        <v>39</v>
      </c>
      <c r="H7" s="25" t="s">
        <v>66</v>
      </c>
      <c r="I7" s="25" t="s">
        <v>67</v>
      </c>
      <c r="J7" s="26"/>
      <c r="K7" s="19">
        <f>G7/F7</f>
        <v>0.88636363636363635</v>
      </c>
    </row>
    <row r="8" spans="1:24" x14ac:dyDescent="0.15">
      <c r="A8" s="24">
        <v>5</v>
      </c>
      <c r="B8" s="25" t="s">
        <v>68</v>
      </c>
      <c r="C8" s="25" t="s">
        <v>69</v>
      </c>
      <c r="D8" s="24" t="s">
        <v>70</v>
      </c>
      <c r="E8" s="24">
        <v>2900</v>
      </c>
      <c r="F8" s="25">
        <v>35</v>
      </c>
      <c r="G8" s="25">
        <v>31</v>
      </c>
      <c r="H8" s="25" t="s">
        <v>58</v>
      </c>
      <c r="I8" s="25" t="s">
        <v>71</v>
      </c>
      <c r="J8" s="26"/>
      <c r="K8" s="19">
        <f>G8/F8</f>
        <v>0.88571428571428568</v>
      </c>
    </row>
    <row r="9" spans="1:24" x14ac:dyDescent="0.15">
      <c r="A9" s="24">
        <v>6</v>
      </c>
      <c r="B9" s="25" t="s">
        <v>72</v>
      </c>
      <c r="C9" s="25" t="s">
        <v>65</v>
      </c>
      <c r="D9" s="24" t="s">
        <v>73</v>
      </c>
      <c r="E9" s="24">
        <v>770</v>
      </c>
      <c r="F9" s="25">
        <v>70</v>
      </c>
      <c r="G9" s="25">
        <v>60</v>
      </c>
      <c r="H9" s="25" t="s">
        <v>63</v>
      </c>
      <c r="I9" s="25" t="s">
        <v>74</v>
      </c>
      <c r="J9" s="26"/>
      <c r="K9" s="19">
        <f>G9/F9</f>
        <v>0.8571428571428571</v>
      </c>
    </row>
    <row r="10" spans="1:24" x14ac:dyDescent="0.15">
      <c r="A10" s="24">
        <v>7</v>
      </c>
      <c r="B10" s="25" t="s">
        <v>75</v>
      </c>
      <c r="C10" s="25" t="s">
        <v>51</v>
      </c>
      <c r="D10" s="24" t="s">
        <v>76</v>
      </c>
      <c r="E10" s="24">
        <v>560</v>
      </c>
      <c r="F10" s="25">
        <v>37</v>
      </c>
      <c r="G10" s="25">
        <v>31</v>
      </c>
      <c r="H10" s="25" t="s">
        <v>53</v>
      </c>
      <c r="I10" s="25" t="s">
        <v>77</v>
      </c>
      <c r="J10" s="26"/>
      <c r="K10" s="19">
        <f>G10/F10</f>
        <v>0.83783783783783783</v>
      </c>
    </row>
    <row r="11" spans="1:24" x14ac:dyDescent="0.15">
      <c r="A11" s="24">
        <v>8</v>
      </c>
      <c r="B11" s="25" t="s">
        <v>78</v>
      </c>
      <c r="C11" s="25" t="s">
        <v>61</v>
      </c>
      <c r="D11" s="24" t="s">
        <v>76</v>
      </c>
      <c r="E11" s="24">
        <v>2498</v>
      </c>
      <c r="F11" s="25">
        <v>47</v>
      </c>
      <c r="G11" s="25">
        <v>42</v>
      </c>
      <c r="H11" s="25" t="s">
        <v>63</v>
      </c>
      <c r="I11" s="25" t="s">
        <v>58</v>
      </c>
      <c r="J11" s="26"/>
      <c r="K11" s="27">
        <f>42/47</f>
        <v>0.8936170212765957</v>
      </c>
    </row>
    <row r="12" spans="1:24" x14ac:dyDescent="0.15">
      <c r="A12" s="24">
        <v>9</v>
      </c>
      <c r="B12" s="25" t="s">
        <v>79</v>
      </c>
      <c r="C12" s="25" t="s">
        <v>80</v>
      </c>
      <c r="D12" s="24" t="s">
        <v>81</v>
      </c>
      <c r="E12" s="25">
        <v>2373</v>
      </c>
      <c r="F12" s="28">
        <v>38</v>
      </c>
      <c r="G12" s="28">
        <v>30</v>
      </c>
      <c r="H12" s="28" t="s">
        <v>58</v>
      </c>
      <c r="I12" s="28" t="s">
        <v>66</v>
      </c>
      <c r="J12" s="29" t="s">
        <v>82</v>
      </c>
      <c r="K12" s="19">
        <f>G12/F12</f>
        <v>0.78947368421052633</v>
      </c>
    </row>
    <row r="13" spans="1:24" x14ac:dyDescent="0.15">
      <c r="A13" s="24">
        <v>10</v>
      </c>
      <c r="B13" s="25" t="s">
        <v>83</v>
      </c>
      <c r="C13" s="25" t="s">
        <v>84</v>
      </c>
      <c r="D13" s="24" t="s">
        <v>85</v>
      </c>
      <c r="E13" s="25">
        <v>312</v>
      </c>
      <c r="F13" s="28">
        <v>55</v>
      </c>
      <c r="G13" s="28">
        <v>44</v>
      </c>
      <c r="H13" s="28" t="s">
        <v>58</v>
      </c>
      <c r="I13" s="25" t="s">
        <v>54</v>
      </c>
      <c r="J13" s="30"/>
      <c r="K13" s="19">
        <f>G13/F13</f>
        <v>0.8</v>
      </c>
    </row>
    <row r="14" spans="1:24" x14ac:dyDescent="0.15">
      <c r="A14" s="24">
        <v>11</v>
      </c>
      <c r="B14" s="25" t="s">
        <v>86</v>
      </c>
      <c r="C14" s="25" t="s">
        <v>87</v>
      </c>
      <c r="D14" s="24" t="s">
        <v>88</v>
      </c>
      <c r="E14" s="25">
        <v>483</v>
      </c>
      <c r="F14" s="28">
        <v>35</v>
      </c>
      <c r="G14" s="28">
        <v>31</v>
      </c>
      <c r="H14" s="28" t="s">
        <v>77</v>
      </c>
      <c r="I14" s="25" t="s">
        <v>59</v>
      </c>
      <c r="J14" s="30"/>
      <c r="K14" s="19">
        <f>G14/F14</f>
        <v>0.88571428571428568</v>
      </c>
      <c r="X14" s="19">
        <f>(Y23+AC24+AG23)/3*0.95</f>
        <v>60.697989749713891</v>
      </c>
    </row>
    <row r="15" spans="1:24" ht="24" x14ac:dyDescent="0.15">
      <c r="A15" s="24">
        <v>12</v>
      </c>
      <c r="B15" s="25" t="s">
        <v>89</v>
      </c>
      <c r="C15" s="25" t="s">
        <v>84</v>
      </c>
      <c r="D15" s="24" t="s">
        <v>90</v>
      </c>
      <c r="E15" s="25">
        <v>60</v>
      </c>
      <c r="F15" s="28">
        <v>59</v>
      </c>
      <c r="G15" s="28" t="s">
        <v>91</v>
      </c>
      <c r="H15" s="28" t="s">
        <v>53</v>
      </c>
      <c r="I15" s="25" t="s">
        <v>63</v>
      </c>
      <c r="J15" s="30"/>
      <c r="K15" s="27">
        <f>50/59</f>
        <v>0.84745762711864403</v>
      </c>
      <c r="X15" s="19">
        <f>X14*0.83</f>
        <v>50.37933149226253</v>
      </c>
    </row>
    <row r="16" spans="1:24" x14ac:dyDescent="0.15">
      <c r="A16" s="24">
        <v>13</v>
      </c>
      <c r="B16" s="25" t="s">
        <v>92</v>
      </c>
      <c r="C16" s="25" t="s">
        <v>87</v>
      </c>
      <c r="D16" s="24" t="s">
        <v>93</v>
      </c>
      <c r="E16" s="25">
        <v>854</v>
      </c>
      <c r="F16" s="28">
        <v>44</v>
      </c>
      <c r="G16" s="28">
        <v>34</v>
      </c>
      <c r="H16" s="28" t="s">
        <v>77</v>
      </c>
      <c r="I16" s="25" t="s">
        <v>67</v>
      </c>
      <c r="J16" s="30"/>
      <c r="K16" s="19">
        <f>G16/F16</f>
        <v>0.77272727272727271</v>
      </c>
    </row>
    <row r="17" spans="1:33" x14ac:dyDescent="0.15">
      <c r="A17" s="24">
        <v>14</v>
      </c>
      <c r="B17" s="25" t="s">
        <v>94</v>
      </c>
      <c r="C17" s="25" t="s">
        <v>80</v>
      </c>
      <c r="D17" s="24" t="s">
        <v>95</v>
      </c>
      <c r="E17" s="25">
        <v>1666</v>
      </c>
      <c r="F17" s="28">
        <v>51</v>
      </c>
      <c r="G17" s="28">
        <v>38</v>
      </c>
      <c r="H17" s="28" t="s">
        <v>77</v>
      </c>
      <c r="I17" s="25" t="s">
        <v>71</v>
      </c>
      <c r="J17" s="31"/>
      <c r="K17" s="19">
        <f>G17/F17</f>
        <v>0.74509803921568629</v>
      </c>
    </row>
    <row r="18" spans="1:33" ht="36" x14ac:dyDescent="0.15">
      <c r="A18" s="24">
        <v>15</v>
      </c>
      <c r="B18" s="25" t="s">
        <v>96</v>
      </c>
      <c r="C18" s="25" t="s">
        <v>97</v>
      </c>
      <c r="D18" s="24" t="s">
        <v>98</v>
      </c>
      <c r="E18" s="25">
        <v>125</v>
      </c>
      <c r="F18" s="28">
        <v>66</v>
      </c>
      <c r="G18" s="28">
        <v>51</v>
      </c>
      <c r="H18" s="28" t="s">
        <v>66</v>
      </c>
      <c r="I18" s="25" t="s">
        <v>74</v>
      </c>
      <c r="J18" s="32" t="s">
        <v>99</v>
      </c>
      <c r="K18" s="19">
        <f>G18/F18</f>
        <v>0.77272727272727271</v>
      </c>
      <c r="AB18" s="19">
        <f>(AC24-Y23)/Y23</f>
        <v>0.26724137931034464</v>
      </c>
    </row>
    <row r="19" spans="1:33" x14ac:dyDescent="0.15">
      <c r="I19" s="33"/>
    </row>
    <row r="20" spans="1:33" ht="18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33" ht="18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33" x14ac:dyDescent="0.15">
      <c r="N22" s="35"/>
      <c r="O22" s="36"/>
      <c r="P22" s="36"/>
      <c r="Q22" s="36"/>
      <c r="R22" s="36"/>
      <c r="S22" s="36"/>
      <c r="T22" s="36"/>
      <c r="U22" s="36"/>
      <c r="V22" s="36"/>
      <c r="W22" s="37" t="s">
        <v>100</v>
      </c>
      <c r="X22" s="36"/>
      <c r="Y22" s="36"/>
      <c r="Z22" s="36"/>
      <c r="AA22" s="37" t="s">
        <v>101</v>
      </c>
      <c r="AB22" s="36"/>
      <c r="AC22" s="38"/>
      <c r="AD22" s="36"/>
      <c r="AE22" s="37" t="s">
        <v>102</v>
      </c>
      <c r="AF22" s="36"/>
      <c r="AG22" s="36"/>
    </row>
    <row r="23" spans="1:33" x14ac:dyDescent="0.15">
      <c r="N23" s="35"/>
      <c r="O23" s="36" t="s">
        <v>103</v>
      </c>
      <c r="P23" s="36" t="s">
        <v>104</v>
      </c>
      <c r="Q23" s="36" t="s">
        <v>105</v>
      </c>
      <c r="R23" s="36"/>
      <c r="S23" s="36"/>
      <c r="T23" s="36"/>
      <c r="U23" s="36"/>
      <c r="V23" s="36"/>
      <c r="W23" s="39">
        <v>70</v>
      </c>
      <c r="X23" s="39">
        <v>4000</v>
      </c>
      <c r="Y23" s="39">
        <f t="shared" ref="Y23:Y28" si="0">X23/W23</f>
        <v>57.142857142857146</v>
      </c>
      <c r="Z23" s="36"/>
      <c r="AA23" s="36">
        <v>55</v>
      </c>
      <c r="AB23" s="36">
        <v>5300</v>
      </c>
      <c r="AC23" s="36">
        <f>AB23/AA23</f>
        <v>96.36363636363636</v>
      </c>
      <c r="AD23" s="36"/>
      <c r="AE23" s="39">
        <v>66</v>
      </c>
      <c r="AF23" s="39">
        <v>4100</v>
      </c>
      <c r="AG23" s="39">
        <f t="shared" ref="AG23:AG28" si="1">AF23/AE23</f>
        <v>62.121212121212125</v>
      </c>
    </row>
    <row r="24" spans="1:33" x14ac:dyDescent="0.15">
      <c r="B24" s="27" t="s">
        <v>101</v>
      </c>
      <c r="C24" s="27">
        <v>71.64</v>
      </c>
      <c r="D24" s="27">
        <v>5000</v>
      </c>
      <c r="E24" s="27">
        <f t="shared" ref="E24:E40" si="2">ROUND(D24/C24,2)</f>
        <v>69.790000000000006</v>
      </c>
      <c r="F24" s="27" t="s">
        <v>106</v>
      </c>
      <c r="G24" s="27" t="s">
        <v>107</v>
      </c>
      <c r="H24" s="27">
        <v>3</v>
      </c>
      <c r="I24" s="40">
        <v>45999</v>
      </c>
      <c r="J24" s="27" t="s">
        <v>108</v>
      </c>
      <c r="K24" s="27">
        <v>1.92</v>
      </c>
      <c r="L24" s="27">
        <v>2.5</v>
      </c>
      <c r="M24" s="27">
        <f>E24-K24-L24</f>
        <v>65.37</v>
      </c>
      <c r="N24" s="41">
        <v>2001</v>
      </c>
      <c r="O24" s="36">
        <v>0.98</v>
      </c>
      <c r="P24" s="36">
        <v>0.98</v>
      </c>
      <c r="Q24" s="36">
        <v>0.98</v>
      </c>
      <c r="R24" s="36">
        <f>ROUND(M24*O24*P24*Q24,2)</f>
        <v>61.53</v>
      </c>
      <c r="S24" s="36"/>
      <c r="T24" s="36"/>
      <c r="U24" s="36"/>
      <c r="V24" s="36"/>
      <c r="W24" s="36">
        <v>70</v>
      </c>
      <c r="X24" s="36">
        <v>5500</v>
      </c>
      <c r="Y24" s="36">
        <f t="shared" si="0"/>
        <v>78.571428571428569</v>
      </c>
      <c r="Z24" s="36"/>
      <c r="AA24" s="39">
        <v>58</v>
      </c>
      <c r="AB24" s="39">
        <v>4200</v>
      </c>
      <c r="AC24" s="39">
        <f>AB24/AA24</f>
        <v>72.41379310344827</v>
      </c>
      <c r="AD24" s="36"/>
      <c r="AE24" s="36">
        <v>66</v>
      </c>
      <c r="AF24" s="36">
        <v>4690</v>
      </c>
      <c r="AG24" s="36">
        <f t="shared" si="1"/>
        <v>71.060606060606062</v>
      </c>
    </row>
    <row r="25" spans="1:33" x14ac:dyDescent="0.15">
      <c r="B25" s="42" t="s">
        <v>101</v>
      </c>
      <c r="C25" s="42">
        <v>65.27</v>
      </c>
      <c r="D25" s="42">
        <v>3700</v>
      </c>
      <c r="E25" s="42">
        <f t="shared" si="2"/>
        <v>56.69</v>
      </c>
      <c r="F25" s="42" t="s">
        <v>106</v>
      </c>
      <c r="G25" s="42" t="s">
        <v>109</v>
      </c>
      <c r="H25" s="42">
        <v>2</v>
      </c>
      <c r="I25" s="43">
        <v>45984</v>
      </c>
      <c r="J25" s="42" t="s">
        <v>108</v>
      </c>
      <c r="K25" s="42">
        <v>1.92</v>
      </c>
      <c r="L25" s="42">
        <v>2.5</v>
      </c>
      <c r="M25" s="42">
        <f t="shared" ref="M25:M40" si="3">E25-K25-L25</f>
        <v>52.269999999999996</v>
      </c>
      <c r="N25" s="44" t="s">
        <v>110</v>
      </c>
      <c r="O25" s="39">
        <v>0.98</v>
      </c>
      <c r="P25" s="39">
        <v>0.98</v>
      </c>
      <c r="Q25" s="39">
        <v>0.99</v>
      </c>
      <c r="R25" s="39">
        <f t="shared" ref="R25:R40" si="4">ROUND(M25*O25*P25*Q25,2)</f>
        <v>49.7</v>
      </c>
      <c r="S25" s="36"/>
      <c r="T25" s="36"/>
      <c r="U25" s="36"/>
      <c r="V25" s="36"/>
      <c r="W25" s="36">
        <v>72</v>
      </c>
      <c r="X25" s="36">
        <v>6000</v>
      </c>
      <c r="Y25" s="36">
        <f t="shared" si="0"/>
        <v>83.333333333333329</v>
      </c>
      <c r="Z25" s="36"/>
      <c r="AA25" s="36">
        <v>52</v>
      </c>
      <c r="AB25" s="36">
        <v>5200</v>
      </c>
      <c r="AC25" s="36">
        <f>AB25/AA25</f>
        <v>100</v>
      </c>
      <c r="AD25" s="36"/>
      <c r="AE25" s="36">
        <v>65</v>
      </c>
      <c r="AF25" s="36">
        <v>5300</v>
      </c>
      <c r="AG25" s="36">
        <f t="shared" si="1"/>
        <v>81.538461538461533</v>
      </c>
    </row>
    <row r="26" spans="1:33" x14ac:dyDescent="0.15">
      <c r="B26" s="19" t="s">
        <v>101</v>
      </c>
      <c r="C26" s="19">
        <v>72.44</v>
      </c>
      <c r="D26" s="19">
        <v>6000</v>
      </c>
      <c r="E26" s="19">
        <f t="shared" si="2"/>
        <v>82.83</v>
      </c>
      <c r="F26" s="19" t="s">
        <v>111</v>
      </c>
      <c r="G26" s="19" t="s">
        <v>112</v>
      </c>
      <c r="H26" s="19">
        <v>2</v>
      </c>
      <c r="I26" s="45">
        <v>45958</v>
      </c>
      <c r="J26" s="19" t="s">
        <v>113</v>
      </c>
      <c r="K26" s="19">
        <v>1.92</v>
      </c>
      <c r="L26" s="19">
        <v>2.5</v>
      </c>
      <c r="M26" s="19">
        <f t="shared" si="3"/>
        <v>78.41</v>
      </c>
      <c r="N26" s="41" t="s">
        <v>110</v>
      </c>
      <c r="O26" s="36">
        <v>0.98</v>
      </c>
      <c r="P26" s="36">
        <v>0.98</v>
      </c>
      <c r="Q26" s="36">
        <v>0.98</v>
      </c>
      <c r="R26" s="36">
        <f t="shared" si="4"/>
        <v>73.8</v>
      </c>
      <c r="S26" s="36"/>
      <c r="T26" s="36"/>
      <c r="U26" s="36"/>
      <c r="V26" s="36"/>
      <c r="W26" s="36">
        <v>54</v>
      </c>
      <c r="X26" s="36">
        <v>4400</v>
      </c>
      <c r="Y26" s="36">
        <f t="shared" si="0"/>
        <v>81.481481481481481</v>
      </c>
      <c r="Z26" s="36"/>
      <c r="AA26" s="36">
        <v>39</v>
      </c>
      <c r="AB26" s="36">
        <v>4200</v>
      </c>
      <c r="AC26" s="36">
        <f>AB26/AA26</f>
        <v>107.69230769230769</v>
      </c>
      <c r="AD26" s="36"/>
      <c r="AE26" s="36">
        <v>41</v>
      </c>
      <c r="AF26" s="36">
        <v>3500</v>
      </c>
      <c r="AG26" s="36">
        <f t="shared" si="1"/>
        <v>85.365853658536579</v>
      </c>
    </row>
    <row r="27" spans="1:33" x14ac:dyDescent="0.15">
      <c r="B27" s="19" t="s">
        <v>101</v>
      </c>
      <c r="C27" s="19">
        <v>50</v>
      </c>
      <c r="D27" s="19">
        <v>4200</v>
      </c>
      <c r="E27" s="19">
        <f t="shared" si="2"/>
        <v>84</v>
      </c>
      <c r="F27" s="19" t="s">
        <v>114</v>
      </c>
      <c r="G27" s="19" t="s">
        <v>115</v>
      </c>
      <c r="H27" s="19">
        <v>1</v>
      </c>
      <c r="I27" s="45">
        <v>45949</v>
      </c>
      <c r="J27" s="19" t="s">
        <v>116</v>
      </c>
      <c r="K27" s="19">
        <v>1.92</v>
      </c>
      <c r="L27" s="19">
        <v>2.5</v>
      </c>
      <c r="M27" s="19">
        <f t="shared" si="3"/>
        <v>79.58</v>
      </c>
      <c r="N27" s="41" t="s">
        <v>110</v>
      </c>
      <c r="O27" s="36">
        <v>0.98</v>
      </c>
      <c r="P27" s="36">
        <v>0.98</v>
      </c>
      <c r="Q27" s="36">
        <v>0.98</v>
      </c>
      <c r="R27" s="36">
        <f t="shared" si="4"/>
        <v>74.900000000000006</v>
      </c>
      <c r="S27" s="36"/>
      <c r="T27" s="36"/>
      <c r="U27" s="36"/>
      <c r="V27" s="36"/>
      <c r="W27" s="36">
        <v>57</v>
      </c>
      <c r="X27" s="36">
        <v>6090</v>
      </c>
      <c r="Y27" s="36">
        <f t="shared" si="0"/>
        <v>106.84210526315789</v>
      </c>
      <c r="Z27" s="36"/>
      <c r="AA27" s="36">
        <v>53</v>
      </c>
      <c r="AB27" s="36">
        <v>4800</v>
      </c>
      <c r="AC27" s="36">
        <f>AB27/AA27</f>
        <v>90.566037735849051</v>
      </c>
      <c r="AD27" s="36"/>
      <c r="AE27" s="36">
        <v>66</v>
      </c>
      <c r="AF27" s="36">
        <v>4600</v>
      </c>
      <c r="AG27" s="36">
        <f t="shared" si="1"/>
        <v>69.696969696969703</v>
      </c>
    </row>
    <row r="28" spans="1:33" x14ac:dyDescent="0.15">
      <c r="B28" s="27" t="s">
        <v>100</v>
      </c>
      <c r="C28" s="27">
        <v>60.5</v>
      </c>
      <c r="D28" s="27">
        <v>4300</v>
      </c>
      <c r="E28" s="27">
        <f t="shared" si="2"/>
        <v>71.069999999999993</v>
      </c>
      <c r="F28" s="27" t="s">
        <v>106</v>
      </c>
      <c r="G28" s="27" t="s">
        <v>109</v>
      </c>
      <c r="H28" s="27">
        <v>2</v>
      </c>
      <c r="I28" s="40">
        <v>45985</v>
      </c>
      <c r="J28" s="27" t="s">
        <v>113</v>
      </c>
      <c r="K28" s="27">
        <v>1</v>
      </c>
      <c r="L28" s="27">
        <v>2.5</v>
      </c>
      <c r="M28" s="27">
        <f t="shared" si="3"/>
        <v>67.569999999999993</v>
      </c>
      <c r="N28" s="46" t="s">
        <v>117</v>
      </c>
      <c r="O28" s="36">
        <v>0.98</v>
      </c>
      <c r="P28" s="36">
        <v>0.98</v>
      </c>
      <c r="Q28" s="36">
        <v>0.98</v>
      </c>
      <c r="R28" s="36">
        <f t="shared" si="4"/>
        <v>63.6</v>
      </c>
      <c r="S28" s="36"/>
      <c r="T28" s="36"/>
      <c r="U28" s="36"/>
      <c r="V28" s="36"/>
      <c r="W28" s="36">
        <v>43</v>
      </c>
      <c r="X28" s="36">
        <v>4300</v>
      </c>
      <c r="Y28" s="36">
        <f t="shared" si="0"/>
        <v>100</v>
      </c>
      <c r="Z28" s="36"/>
      <c r="AA28" s="36"/>
      <c r="AB28" s="36"/>
      <c r="AC28" s="38"/>
      <c r="AD28" s="36"/>
      <c r="AE28" s="36">
        <v>66</v>
      </c>
      <c r="AF28" s="36">
        <v>5290</v>
      </c>
      <c r="AG28" s="36">
        <f t="shared" si="1"/>
        <v>80.151515151515156</v>
      </c>
    </row>
    <row r="29" spans="1:33" x14ac:dyDescent="0.15">
      <c r="B29" s="19" t="s">
        <v>100</v>
      </c>
      <c r="C29" s="19">
        <v>77</v>
      </c>
      <c r="D29" s="19">
        <v>6200</v>
      </c>
      <c r="E29" s="19">
        <f t="shared" si="2"/>
        <v>80.52</v>
      </c>
      <c r="F29" s="19" t="s">
        <v>111</v>
      </c>
      <c r="G29" s="19" t="s">
        <v>118</v>
      </c>
      <c r="H29" s="19">
        <v>3</v>
      </c>
      <c r="I29" s="45">
        <v>45950</v>
      </c>
      <c r="J29" s="19" t="s">
        <v>113</v>
      </c>
      <c r="K29" s="19">
        <v>1</v>
      </c>
      <c r="L29" s="19">
        <v>2.5</v>
      </c>
      <c r="M29" s="19">
        <f t="shared" si="3"/>
        <v>77.02</v>
      </c>
      <c r="N29" s="41" t="s">
        <v>119</v>
      </c>
      <c r="O29" s="36">
        <v>0.98</v>
      </c>
      <c r="P29" s="36">
        <v>0.98</v>
      </c>
      <c r="Q29" s="36">
        <v>0.98</v>
      </c>
      <c r="R29" s="36">
        <f t="shared" si="4"/>
        <v>72.489999999999995</v>
      </c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8"/>
      <c r="AD29" s="36"/>
      <c r="AE29" s="36"/>
      <c r="AF29" s="36"/>
      <c r="AG29" s="36"/>
    </row>
    <row r="30" spans="1:33" x14ac:dyDescent="0.15">
      <c r="B30" s="19" t="s">
        <v>100</v>
      </c>
      <c r="C30" s="19">
        <v>53.9</v>
      </c>
      <c r="D30" s="19">
        <v>4800</v>
      </c>
      <c r="E30" s="19">
        <f t="shared" si="2"/>
        <v>89.05</v>
      </c>
      <c r="F30" s="19" t="s">
        <v>120</v>
      </c>
      <c r="G30" s="19" t="s">
        <v>107</v>
      </c>
      <c r="H30" s="19">
        <v>2</v>
      </c>
      <c r="I30" s="45">
        <v>45925</v>
      </c>
      <c r="J30" s="19" t="s">
        <v>113</v>
      </c>
      <c r="K30" s="19">
        <v>1</v>
      </c>
      <c r="L30" s="19">
        <v>2.5</v>
      </c>
      <c r="M30" s="19">
        <f t="shared" si="3"/>
        <v>85.55</v>
      </c>
      <c r="N30" s="41" t="s">
        <v>119</v>
      </c>
      <c r="O30" s="36">
        <v>0.98</v>
      </c>
      <c r="P30" s="36">
        <v>0.98</v>
      </c>
      <c r="Q30" s="36">
        <v>0.98</v>
      </c>
      <c r="R30" s="36">
        <f t="shared" si="4"/>
        <v>80.52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8"/>
      <c r="AD30" s="36"/>
      <c r="AE30" s="36"/>
      <c r="AF30" s="36"/>
      <c r="AG30" s="36"/>
    </row>
    <row r="31" spans="1:33" x14ac:dyDescent="0.15">
      <c r="B31" s="19" t="s">
        <v>100</v>
      </c>
      <c r="C31" s="19">
        <v>67.5</v>
      </c>
      <c r="D31" s="19">
        <v>5000</v>
      </c>
      <c r="E31" s="19">
        <f t="shared" si="2"/>
        <v>74.069999999999993</v>
      </c>
      <c r="F31" s="19" t="s">
        <v>111</v>
      </c>
      <c r="G31" s="19" t="s">
        <v>112</v>
      </c>
      <c r="H31" s="19">
        <v>3</v>
      </c>
      <c r="I31" s="45">
        <v>45913</v>
      </c>
      <c r="J31" s="19" t="s">
        <v>108</v>
      </c>
      <c r="K31" s="19">
        <v>1</v>
      </c>
      <c r="L31" s="19">
        <v>2.5</v>
      </c>
      <c r="M31" s="19">
        <f t="shared" si="3"/>
        <v>70.569999999999993</v>
      </c>
      <c r="N31" s="41" t="s">
        <v>119</v>
      </c>
      <c r="O31" s="36">
        <v>0.98</v>
      </c>
      <c r="P31" s="36">
        <v>0.98</v>
      </c>
      <c r="Q31" s="36">
        <v>0.98</v>
      </c>
      <c r="R31" s="36">
        <f t="shared" si="4"/>
        <v>66.42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8"/>
      <c r="AD31" s="36"/>
      <c r="AE31" s="36"/>
      <c r="AF31" s="36"/>
      <c r="AG31" s="36"/>
    </row>
    <row r="32" spans="1:33" x14ac:dyDescent="0.15">
      <c r="B32" s="19" t="s">
        <v>121</v>
      </c>
      <c r="C32" s="19">
        <v>50.5</v>
      </c>
      <c r="D32" s="19">
        <v>3700</v>
      </c>
      <c r="E32" s="19">
        <f t="shared" si="2"/>
        <v>73.27</v>
      </c>
      <c r="F32" s="19" t="s">
        <v>106</v>
      </c>
      <c r="G32" s="19" t="s">
        <v>122</v>
      </c>
      <c r="H32" s="19">
        <v>2</v>
      </c>
      <c r="I32" s="45">
        <v>45992</v>
      </c>
      <c r="J32" s="19" t="s">
        <v>116</v>
      </c>
      <c r="K32" s="19">
        <v>1</v>
      </c>
      <c r="L32" s="19">
        <v>2.5</v>
      </c>
      <c r="M32" s="19">
        <f t="shared" si="3"/>
        <v>69.77</v>
      </c>
      <c r="N32" s="41" t="s">
        <v>119</v>
      </c>
      <c r="O32" s="36">
        <v>0.98</v>
      </c>
      <c r="P32" s="36">
        <v>0.98</v>
      </c>
      <c r="Q32" s="36">
        <v>0.98</v>
      </c>
      <c r="R32" s="36">
        <f t="shared" si="4"/>
        <v>65.67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8"/>
      <c r="AD32" s="36"/>
      <c r="AE32" s="36"/>
      <c r="AF32" s="36"/>
      <c r="AG32" s="36"/>
    </row>
    <row r="33" spans="2:33" x14ac:dyDescent="0.15">
      <c r="B33" s="19" t="s">
        <v>123</v>
      </c>
      <c r="C33" s="19">
        <v>45</v>
      </c>
      <c r="D33" s="19">
        <v>4000</v>
      </c>
      <c r="E33" s="19">
        <f t="shared" si="2"/>
        <v>88.89</v>
      </c>
      <c r="F33" s="19" t="s">
        <v>111</v>
      </c>
      <c r="G33" s="19" t="s">
        <v>118</v>
      </c>
      <c r="H33" s="19">
        <v>1</v>
      </c>
      <c r="I33" s="45">
        <v>45940</v>
      </c>
      <c r="J33" s="19" t="s">
        <v>113</v>
      </c>
      <c r="K33" s="19">
        <v>0.9</v>
      </c>
      <c r="L33" s="19">
        <v>2.5</v>
      </c>
      <c r="M33" s="19">
        <f t="shared" si="3"/>
        <v>85.49</v>
      </c>
      <c r="N33" s="41" t="s">
        <v>124</v>
      </c>
      <c r="O33" s="36">
        <v>0.98</v>
      </c>
      <c r="P33" s="36">
        <v>0.98</v>
      </c>
      <c r="Q33" s="36">
        <v>0.98</v>
      </c>
      <c r="R33" s="36">
        <f t="shared" si="4"/>
        <v>80.459999999999994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8"/>
      <c r="AD33" s="36"/>
      <c r="AE33" s="36"/>
      <c r="AF33" s="36"/>
      <c r="AG33" s="36"/>
    </row>
    <row r="34" spans="2:33" x14ac:dyDescent="0.15">
      <c r="B34" s="19" t="s">
        <v>125</v>
      </c>
      <c r="C34" s="19">
        <v>64.5</v>
      </c>
      <c r="D34" s="19">
        <v>5000</v>
      </c>
      <c r="E34" s="19">
        <f t="shared" si="2"/>
        <v>77.52</v>
      </c>
      <c r="F34" s="19" t="s">
        <v>106</v>
      </c>
      <c r="G34" s="19" t="s">
        <v>126</v>
      </c>
      <c r="H34" s="19">
        <v>2</v>
      </c>
      <c r="I34" s="45">
        <v>45999</v>
      </c>
      <c r="J34" s="19" t="s">
        <v>113</v>
      </c>
      <c r="K34" s="19">
        <v>1.78</v>
      </c>
      <c r="L34" s="19">
        <v>2.5</v>
      </c>
      <c r="M34" s="19">
        <f t="shared" si="3"/>
        <v>73.239999999999995</v>
      </c>
      <c r="N34" s="41" t="s">
        <v>127</v>
      </c>
      <c r="O34" s="36">
        <v>0.98</v>
      </c>
      <c r="P34" s="36">
        <v>0.98</v>
      </c>
      <c r="Q34" s="36">
        <v>0.98</v>
      </c>
      <c r="R34" s="36">
        <f t="shared" si="4"/>
        <v>68.930000000000007</v>
      </c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8"/>
      <c r="AD34" s="36"/>
      <c r="AE34" s="36"/>
      <c r="AF34" s="36"/>
      <c r="AG34" s="36"/>
    </row>
    <row r="35" spans="2:33" x14ac:dyDescent="0.15">
      <c r="B35" s="19" t="s">
        <v>128</v>
      </c>
      <c r="C35" s="19">
        <v>61.94</v>
      </c>
      <c r="D35" s="19">
        <v>4700</v>
      </c>
      <c r="E35" s="19">
        <f t="shared" si="2"/>
        <v>75.88</v>
      </c>
      <c r="F35" s="19" t="s">
        <v>111</v>
      </c>
      <c r="G35" s="19" t="s">
        <v>129</v>
      </c>
      <c r="H35" s="19">
        <v>2</v>
      </c>
      <c r="I35" s="45">
        <v>45958</v>
      </c>
      <c r="J35" s="19" t="s">
        <v>113</v>
      </c>
      <c r="K35" s="19">
        <v>1.7</v>
      </c>
      <c r="L35" s="19">
        <v>2.5</v>
      </c>
      <c r="M35" s="19">
        <f t="shared" si="3"/>
        <v>71.679999999999993</v>
      </c>
      <c r="N35" s="41" t="s">
        <v>130</v>
      </c>
      <c r="O35" s="36">
        <v>0.98</v>
      </c>
      <c r="P35" s="36">
        <v>0.98</v>
      </c>
      <c r="Q35" s="36">
        <v>0.98</v>
      </c>
      <c r="R35" s="36">
        <f t="shared" si="4"/>
        <v>67.459999999999994</v>
      </c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8"/>
      <c r="AD35" s="36"/>
      <c r="AE35" s="36"/>
      <c r="AF35" s="36"/>
      <c r="AG35" s="36"/>
    </row>
    <row r="36" spans="2:33" x14ac:dyDescent="0.15">
      <c r="B36" s="19" t="s">
        <v>131</v>
      </c>
      <c r="C36" s="19">
        <v>63.56</v>
      </c>
      <c r="D36" s="19">
        <v>5500</v>
      </c>
      <c r="E36" s="19">
        <f t="shared" si="2"/>
        <v>86.53</v>
      </c>
      <c r="F36" s="19" t="s">
        <v>120</v>
      </c>
      <c r="G36" s="19" t="s">
        <v>132</v>
      </c>
      <c r="H36" s="19">
        <v>2</v>
      </c>
      <c r="I36" s="45">
        <v>45992</v>
      </c>
      <c r="J36" s="19" t="s">
        <v>113</v>
      </c>
      <c r="K36" s="19">
        <v>0.8</v>
      </c>
      <c r="L36" s="19">
        <v>2.5</v>
      </c>
      <c r="M36" s="19">
        <f t="shared" si="3"/>
        <v>83.23</v>
      </c>
      <c r="N36" s="41" t="s">
        <v>124</v>
      </c>
      <c r="O36" s="36">
        <v>0.98</v>
      </c>
      <c r="P36" s="36">
        <v>0.98</v>
      </c>
      <c r="Q36" s="36">
        <v>0.98</v>
      </c>
      <c r="R36" s="36">
        <f t="shared" si="4"/>
        <v>78.34</v>
      </c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8"/>
      <c r="AD36" s="36"/>
      <c r="AE36" s="36"/>
      <c r="AF36" s="36"/>
      <c r="AG36" s="36"/>
    </row>
    <row r="37" spans="2:33" x14ac:dyDescent="0.15">
      <c r="B37" s="19" t="s">
        <v>131</v>
      </c>
      <c r="C37" s="19">
        <v>69.459999999999994</v>
      </c>
      <c r="D37" s="19">
        <v>5500</v>
      </c>
      <c r="E37" s="19">
        <f t="shared" si="2"/>
        <v>79.180000000000007</v>
      </c>
      <c r="F37" s="19" t="s">
        <v>133</v>
      </c>
      <c r="G37" s="19" t="s">
        <v>134</v>
      </c>
      <c r="H37" s="19">
        <v>2</v>
      </c>
      <c r="I37" s="45">
        <v>45967</v>
      </c>
      <c r="J37" s="19" t="s">
        <v>113</v>
      </c>
      <c r="K37" s="19">
        <v>0.8</v>
      </c>
      <c r="L37" s="19">
        <v>2.5</v>
      </c>
      <c r="M37" s="19">
        <f t="shared" si="3"/>
        <v>75.88000000000001</v>
      </c>
      <c r="N37" s="41" t="s">
        <v>124</v>
      </c>
      <c r="O37" s="36">
        <v>0.98</v>
      </c>
      <c r="P37" s="36">
        <v>0.98</v>
      </c>
      <c r="Q37" s="36">
        <v>0.98</v>
      </c>
      <c r="R37" s="36">
        <f t="shared" si="4"/>
        <v>71.42</v>
      </c>
      <c r="S37" s="36"/>
      <c r="T37" s="36"/>
      <c r="U37" s="36"/>
      <c r="V37" s="36"/>
      <c r="W37" s="37" t="s">
        <v>135</v>
      </c>
      <c r="X37" s="36">
        <v>53</v>
      </c>
      <c r="Y37" s="36">
        <f>6000/83</f>
        <v>72.289156626506028</v>
      </c>
      <c r="Z37" s="36">
        <f t="shared" ref="Z37:Z46" si="5">X37/Y37</f>
        <v>0.73316666666666663</v>
      </c>
      <c r="AA37" s="36"/>
      <c r="AB37" s="36"/>
      <c r="AC37" s="38"/>
      <c r="AD37" s="36"/>
      <c r="AE37" s="36"/>
      <c r="AF37" s="36"/>
      <c r="AG37" s="36"/>
    </row>
    <row r="38" spans="2:33" x14ac:dyDescent="0.15">
      <c r="B38" s="42" t="s">
        <v>136</v>
      </c>
      <c r="C38" s="42">
        <v>63.9</v>
      </c>
      <c r="D38" s="42">
        <v>4000</v>
      </c>
      <c r="E38" s="42">
        <f t="shared" si="2"/>
        <v>62.6</v>
      </c>
      <c r="F38" s="42" t="s">
        <v>106</v>
      </c>
      <c r="G38" s="42" t="s">
        <v>112</v>
      </c>
      <c r="H38" s="42">
        <v>2</v>
      </c>
      <c r="I38" s="43">
        <v>45970</v>
      </c>
      <c r="J38" s="42" t="s">
        <v>116</v>
      </c>
      <c r="K38" s="42">
        <v>2.5</v>
      </c>
      <c r="L38" s="42">
        <v>2.5</v>
      </c>
      <c r="M38" s="42">
        <f t="shared" si="3"/>
        <v>57.6</v>
      </c>
      <c r="N38" s="47" t="s">
        <v>137</v>
      </c>
      <c r="O38" s="39">
        <v>0.98</v>
      </c>
      <c r="P38" s="39">
        <v>0.99</v>
      </c>
      <c r="Q38" s="39">
        <v>0.99</v>
      </c>
      <c r="R38" s="39">
        <f t="shared" si="4"/>
        <v>55.32</v>
      </c>
      <c r="S38" s="36"/>
      <c r="T38" s="36"/>
      <c r="U38" s="36"/>
      <c r="V38" s="36"/>
      <c r="W38" s="37" t="s">
        <v>138</v>
      </c>
      <c r="X38" s="36">
        <v>53</v>
      </c>
      <c r="Y38" s="36">
        <f>11800/150</f>
        <v>78.666666666666671</v>
      </c>
      <c r="Z38" s="36">
        <f t="shared" si="5"/>
        <v>0.67372881355932202</v>
      </c>
      <c r="AA38" s="36"/>
      <c r="AB38" s="36"/>
      <c r="AC38" s="38"/>
      <c r="AD38" s="36"/>
      <c r="AE38" s="36"/>
      <c r="AF38" s="36"/>
      <c r="AG38" s="36"/>
    </row>
    <row r="39" spans="2:33" x14ac:dyDescent="0.15">
      <c r="B39" s="42" t="s">
        <v>139</v>
      </c>
      <c r="C39" s="42">
        <v>100.2</v>
      </c>
      <c r="D39" s="42">
        <v>6200</v>
      </c>
      <c r="E39" s="42">
        <f t="shared" si="2"/>
        <v>61.88</v>
      </c>
      <c r="F39" s="42" t="s">
        <v>120</v>
      </c>
      <c r="G39" s="42" t="s">
        <v>140</v>
      </c>
      <c r="H39" s="42">
        <v>2</v>
      </c>
      <c r="I39" s="43">
        <v>45993</v>
      </c>
      <c r="J39" s="42" t="s">
        <v>113</v>
      </c>
      <c r="K39" s="42">
        <v>1.5</v>
      </c>
      <c r="L39" s="42">
        <v>2.5</v>
      </c>
      <c r="M39" s="42">
        <f t="shared" si="3"/>
        <v>57.88</v>
      </c>
      <c r="N39" s="47" t="s">
        <v>141</v>
      </c>
      <c r="O39" s="39">
        <v>0.98</v>
      </c>
      <c r="P39" s="39">
        <v>0.99</v>
      </c>
      <c r="Q39" s="39">
        <v>0.99</v>
      </c>
      <c r="R39" s="39">
        <f t="shared" si="4"/>
        <v>55.59</v>
      </c>
      <c r="S39" s="36"/>
      <c r="T39" s="36">
        <f>(R25+R38+R39)/3</f>
        <v>53.536666666666669</v>
      </c>
      <c r="U39" s="36"/>
      <c r="V39" s="36"/>
      <c r="W39" s="37" t="s">
        <v>142</v>
      </c>
      <c r="X39" s="36">
        <v>42</v>
      </c>
      <c r="Y39" s="36">
        <v>73</v>
      </c>
      <c r="Z39" s="36">
        <f t="shared" si="5"/>
        <v>0.57534246575342463</v>
      </c>
      <c r="AA39" s="36"/>
      <c r="AB39" s="36"/>
      <c r="AC39" s="38"/>
      <c r="AD39" s="36"/>
      <c r="AE39" s="36"/>
      <c r="AF39" s="36"/>
      <c r="AG39" s="36"/>
    </row>
    <row r="40" spans="2:33" x14ac:dyDescent="0.15">
      <c r="B40" s="27" t="s">
        <v>143</v>
      </c>
      <c r="C40" s="27">
        <v>47</v>
      </c>
      <c r="D40" s="27">
        <v>3300</v>
      </c>
      <c r="E40" s="27">
        <f t="shared" si="2"/>
        <v>70.209999999999994</v>
      </c>
      <c r="F40" s="27" t="s">
        <v>106</v>
      </c>
      <c r="G40" s="27" t="s">
        <v>144</v>
      </c>
      <c r="H40" s="27">
        <v>1</v>
      </c>
      <c r="I40" s="40">
        <v>45992</v>
      </c>
      <c r="J40" s="27" t="s">
        <v>108</v>
      </c>
      <c r="K40" s="27">
        <v>0.5</v>
      </c>
      <c r="L40" s="27">
        <v>2.5</v>
      </c>
      <c r="M40" s="27">
        <f t="shared" si="3"/>
        <v>67.209999999999994</v>
      </c>
      <c r="N40" s="46" t="s">
        <v>145</v>
      </c>
      <c r="O40" s="36">
        <v>0.98</v>
      </c>
      <c r="P40" s="36">
        <v>0.98</v>
      </c>
      <c r="Q40" s="36">
        <v>0.98</v>
      </c>
      <c r="R40" s="36">
        <f t="shared" si="4"/>
        <v>63.26</v>
      </c>
      <c r="S40" s="36">
        <v>0.85</v>
      </c>
      <c r="T40" s="36">
        <f>T39*S40</f>
        <v>45.506166666666665</v>
      </c>
      <c r="U40" s="36"/>
      <c r="V40" s="36"/>
      <c r="W40" s="37" t="s">
        <v>146</v>
      </c>
      <c r="X40" s="36">
        <v>46</v>
      </c>
      <c r="Y40" s="36">
        <v>62</v>
      </c>
      <c r="Z40" s="36">
        <f t="shared" si="5"/>
        <v>0.74193548387096775</v>
      </c>
      <c r="AA40" s="36"/>
      <c r="AB40" s="36"/>
      <c r="AC40" s="38"/>
      <c r="AD40" s="36"/>
      <c r="AE40" s="36"/>
      <c r="AF40" s="36"/>
      <c r="AG40" s="36"/>
    </row>
    <row r="41" spans="2:33" x14ac:dyDescent="0.15">
      <c r="N41" s="35"/>
      <c r="O41" s="36"/>
      <c r="P41" s="36"/>
      <c r="Q41" s="36"/>
      <c r="R41" s="36"/>
      <c r="S41" s="36"/>
      <c r="T41" s="36"/>
      <c r="U41" s="36"/>
      <c r="V41" s="36"/>
      <c r="W41" s="37" t="s">
        <v>147</v>
      </c>
      <c r="X41" s="36">
        <v>50</v>
      </c>
      <c r="Y41" s="36">
        <v>76</v>
      </c>
      <c r="Z41" s="36">
        <f t="shared" si="5"/>
        <v>0.65789473684210531</v>
      </c>
      <c r="AA41" s="36"/>
      <c r="AB41" s="36"/>
      <c r="AC41" s="38"/>
      <c r="AD41" s="36"/>
      <c r="AE41" s="36"/>
      <c r="AF41" s="36"/>
      <c r="AG41" s="36"/>
    </row>
    <row r="42" spans="2:33" x14ac:dyDescent="0.15">
      <c r="B42" s="19" t="s">
        <v>148</v>
      </c>
      <c r="I42" s="19" t="s">
        <v>149</v>
      </c>
      <c r="N42" s="35"/>
      <c r="O42" s="36"/>
      <c r="P42" s="36"/>
      <c r="Q42" s="36"/>
      <c r="R42" s="36"/>
      <c r="S42" s="36"/>
      <c r="T42" s="36"/>
      <c r="U42" s="36"/>
      <c r="V42" s="36"/>
      <c r="W42" s="37" t="s">
        <v>150</v>
      </c>
      <c r="X42" s="36">
        <v>46</v>
      </c>
      <c r="Y42" s="36">
        <v>65</v>
      </c>
      <c r="Z42" s="36">
        <f t="shared" si="5"/>
        <v>0.70769230769230773</v>
      </c>
      <c r="AA42" s="36"/>
      <c r="AB42" s="36"/>
      <c r="AC42" s="38"/>
      <c r="AD42" s="36"/>
      <c r="AE42" s="36"/>
      <c r="AF42" s="36"/>
      <c r="AG42" s="36"/>
    </row>
    <row r="43" spans="2:33" x14ac:dyDescent="0.15">
      <c r="B43" s="48" t="s">
        <v>151</v>
      </c>
      <c r="I43" s="19" t="s">
        <v>152</v>
      </c>
      <c r="N43" s="35"/>
      <c r="O43" s="36"/>
      <c r="P43" s="36"/>
      <c r="Q43" s="36"/>
      <c r="R43" s="36"/>
      <c r="S43" s="36"/>
      <c r="T43" s="36"/>
      <c r="U43" s="36"/>
      <c r="V43" s="36"/>
      <c r="W43" s="37" t="s">
        <v>153</v>
      </c>
      <c r="X43" s="36">
        <v>50</v>
      </c>
      <c r="Y43" s="36">
        <v>62</v>
      </c>
      <c r="Z43" s="36">
        <f t="shared" si="5"/>
        <v>0.80645161290322576</v>
      </c>
      <c r="AA43" s="36"/>
      <c r="AB43" s="36"/>
      <c r="AC43" s="38"/>
      <c r="AD43" s="36"/>
      <c r="AE43" s="36"/>
      <c r="AF43" s="36"/>
      <c r="AG43" s="36"/>
    </row>
    <row r="44" spans="2:33" x14ac:dyDescent="0.15">
      <c r="B44" s="48" t="s">
        <v>154</v>
      </c>
      <c r="I44" s="19" t="s">
        <v>155</v>
      </c>
      <c r="N44" s="35"/>
      <c r="O44" s="36"/>
      <c r="P44" s="36"/>
      <c r="Q44" s="36"/>
      <c r="R44" s="36"/>
      <c r="S44" s="36"/>
      <c r="T44" s="36"/>
      <c r="U44" s="36"/>
      <c r="V44" s="36"/>
      <c r="W44" s="37" t="s">
        <v>156</v>
      </c>
      <c r="X44" s="36">
        <v>50</v>
      </c>
      <c r="Y44" s="36">
        <v>62</v>
      </c>
      <c r="Z44" s="36">
        <f t="shared" si="5"/>
        <v>0.80645161290322576</v>
      </c>
      <c r="AA44" s="36"/>
      <c r="AB44" s="36"/>
      <c r="AC44" s="38"/>
      <c r="AD44" s="36"/>
      <c r="AE44" s="36"/>
      <c r="AF44" s="36"/>
      <c r="AG44" s="36"/>
    </row>
    <row r="45" spans="2:33" x14ac:dyDescent="0.15">
      <c r="N45" s="35"/>
      <c r="O45" s="36"/>
      <c r="P45" s="36"/>
      <c r="Q45" s="36"/>
      <c r="R45" s="36"/>
      <c r="S45" s="36"/>
      <c r="T45" s="36"/>
      <c r="U45" s="36"/>
      <c r="V45" s="36"/>
      <c r="W45" s="37" t="s">
        <v>157</v>
      </c>
      <c r="X45" s="36">
        <v>51</v>
      </c>
      <c r="Y45" s="36">
        <v>80</v>
      </c>
      <c r="Z45" s="36">
        <f t="shared" si="5"/>
        <v>0.63749999999999996</v>
      </c>
      <c r="AA45" s="36"/>
      <c r="AB45" s="36"/>
      <c r="AC45" s="38"/>
      <c r="AD45" s="36"/>
      <c r="AE45" s="36"/>
      <c r="AF45" s="36"/>
      <c r="AG45" s="36"/>
    </row>
    <row r="46" spans="2:33" x14ac:dyDescent="0.15">
      <c r="N46" s="35"/>
      <c r="O46" s="36"/>
      <c r="P46" s="36"/>
      <c r="Q46" s="36"/>
      <c r="R46" s="36"/>
      <c r="S46" s="36"/>
      <c r="T46" s="36"/>
      <c r="U46" s="36"/>
      <c r="V46" s="36"/>
      <c r="W46" s="37" t="s">
        <v>158</v>
      </c>
      <c r="X46" s="36">
        <v>55</v>
      </c>
      <c r="Y46" s="36">
        <v>70</v>
      </c>
      <c r="Z46" s="36">
        <f t="shared" si="5"/>
        <v>0.7857142857142857</v>
      </c>
      <c r="AA46" s="36"/>
      <c r="AB46" s="36"/>
      <c r="AC46" s="38"/>
      <c r="AD46" s="36"/>
      <c r="AE46" s="36"/>
      <c r="AF46" s="36"/>
      <c r="AG46" s="36"/>
    </row>
    <row r="47" spans="2:33" x14ac:dyDescent="0.15"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8"/>
      <c r="AD47" s="36"/>
      <c r="AE47" s="36"/>
      <c r="AF47" s="36"/>
      <c r="AG47" s="36"/>
    </row>
    <row r="48" spans="2:33" x14ac:dyDescent="0.15"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8"/>
      <c r="AD48" s="36"/>
      <c r="AE48" s="36"/>
      <c r="AF48" s="36"/>
      <c r="AG48" s="36"/>
    </row>
    <row r="49" spans="14:33" x14ac:dyDescent="0.15"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8"/>
      <c r="AD49" s="36"/>
      <c r="AE49" s="36"/>
      <c r="AF49" s="36"/>
      <c r="AG49" s="36"/>
    </row>
    <row r="50" spans="14:33" x14ac:dyDescent="0.15"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8"/>
      <c r="AD50" s="36"/>
      <c r="AE50" s="36"/>
      <c r="AF50" s="36"/>
      <c r="AG50" s="36"/>
    </row>
    <row r="51" spans="14:33" x14ac:dyDescent="0.15"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8"/>
      <c r="AD51" s="36"/>
      <c r="AE51" s="36"/>
      <c r="AF51" s="36"/>
      <c r="AG51" s="36"/>
    </row>
    <row r="52" spans="14:33" x14ac:dyDescent="0.15"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8"/>
      <c r="AD52" s="36"/>
      <c r="AE52" s="36"/>
      <c r="AF52" s="36"/>
      <c r="AG52" s="36"/>
    </row>
    <row r="53" spans="14:33" x14ac:dyDescent="0.15"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8"/>
      <c r="AD53" s="36"/>
      <c r="AE53" s="36"/>
      <c r="AF53" s="36"/>
      <c r="AG53" s="36"/>
    </row>
    <row r="54" spans="14:33" x14ac:dyDescent="0.15">
      <c r="N54" s="35"/>
      <c r="O54" s="37" t="s">
        <v>159</v>
      </c>
      <c r="P54" s="37"/>
      <c r="Q54" s="37"/>
      <c r="R54" s="37"/>
      <c r="S54" s="37"/>
      <c r="T54" s="37"/>
      <c r="U54" s="37"/>
      <c r="V54" s="36"/>
      <c r="W54" s="36"/>
      <c r="X54" s="36"/>
      <c r="Y54" s="37" t="s">
        <v>160</v>
      </c>
      <c r="Z54" s="36"/>
      <c r="AA54" s="36"/>
      <c r="AB54" s="36"/>
      <c r="AC54" s="38"/>
      <c r="AD54" s="36"/>
      <c r="AE54" s="36"/>
      <c r="AF54" s="36"/>
      <c r="AG54" s="36"/>
    </row>
    <row r="55" spans="14:33" x14ac:dyDescent="0.15">
      <c r="N55" s="35"/>
      <c r="O55" s="36">
        <v>88</v>
      </c>
      <c r="P55" s="36"/>
      <c r="Q55" s="36"/>
      <c r="R55" s="36"/>
      <c r="S55" s="36"/>
      <c r="T55" s="36"/>
      <c r="U55" s="36"/>
      <c r="V55" s="36">
        <v>6500</v>
      </c>
      <c r="W55" s="36">
        <f>V55/O55</f>
        <v>73.86363636363636</v>
      </c>
      <c r="X55" s="36"/>
      <c r="Y55" s="36">
        <v>46</v>
      </c>
      <c r="Z55" s="36">
        <v>5500</v>
      </c>
      <c r="AA55" s="36">
        <f>Z55/Y55</f>
        <v>119.56521739130434</v>
      </c>
      <c r="AB55" s="36"/>
      <c r="AC55" s="38"/>
      <c r="AD55" s="36"/>
      <c r="AE55" s="36"/>
      <c r="AF55" s="36"/>
      <c r="AG55" s="36"/>
    </row>
    <row r="56" spans="14:33" x14ac:dyDescent="0.15">
      <c r="N56" s="35"/>
      <c r="O56" s="36">
        <v>74</v>
      </c>
      <c r="P56" s="36"/>
      <c r="Q56" s="36"/>
      <c r="R56" s="36"/>
      <c r="S56" s="36"/>
      <c r="T56" s="36"/>
      <c r="U56" s="36"/>
      <c r="V56" s="36">
        <v>5700</v>
      </c>
      <c r="W56" s="36">
        <f>V56/O56</f>
        <v>77.027027027027032</v>
      </c>
      <c r="X56" s="36"/>
      <c r="Y56" s="36">
        <v>119</v>
      </c>
      <c r="Z56" s="36">
        <v>8900</v>
      </c>
      <c r="AA56" s="36">
        <f>Z56/Y56</f>
        <v>74.789915966386559</v>
      </c>
      <c r="AB56" s="36"/>
      <c r="AC56" s="38"/>
      <c r="AD56" s="36"/>
      <c r="AE56" s="36"/>
      <c r="AF56" s="36"/>
      <c r="AG56" s="36"/>
    </row>
    <row r="57" spans="14:33" x14ac:dyDescent="0.15">
      <c r="N57" s="35"/>
      <c r="O57" s="36">
        <v>91</v>
      </c>
      <c r="P57" s="36"/>
      <c r="Q57" s="36"/>
      <c r="R57" s="36"/>
      <c r="S57" s="36"/>
      <c r="T57" s="36"/>
      <c r="U57" s="36"/>
      <c r="V57" s="36">
        <v>7200</v>
      </c>
      <c r="W57" s="36">
        <f>V57/O57</f>
        <v>79.120879120879124</v>
      </c>
      <c r="X57" s="36"/>
      <c r="Y57" s="36">
        <v>53</v>
      </c>
      <c r="Z57" s="36">
        <v>5900</v>
      </c>
      <c r="AA57" s="36">
        <f>Z57/Y57</f>
        <v>111.32075471698113</v>
      </c>
      <c r="AB57" s="36"/>
      <c r="AC57" s="38"/>
      <c r="AD57" s="36"/>
      <c r="AE57" s="36"/>
      <c r="AF57" s="36"/>
      <c r="AG57" s="36"/>
    </row>
    <row r="58" spans="14:33" x14ac:dyDescent="0.15">
      <c r="N58" s="35"/>
      <c r="O58" s="36">
        <v>89</v>
      </c>
      <c r="P58" s="36"/>
      <c r="Q58" s="36"/>
      <c r="R58" s="36"/>
      <c r="S58" s="36"/>
      <c r="T58" s="36"/>
      <c r="U58" s="36"/>
      <c r="V58" s="36">
        <v>6330</v>
      </c>
      <c r="W58" s="36">
        <f>V58/O58</f>
        <v>71.123595505617971</v>
      </c>
      <c r="X58" s="36"/>
      <c r="Y58" s="36">
        <v>46</v>
      </c>
      <c r="Z58" s="36">
        <v>5300</v>
      </c>
      <c r="AA58" s="36">
        <f>Z58/Y58</f>
        <v>115.21739130434783</v>
      </c>
      <c r="AB58" s="36"/>
      <c r="AC58" s="38"/>
      <c r="AD58" s="36"/>
      <c r="AE58" s="36"/>
      <c r="AF58" s="36"/>
      <c r="AG58" s="36"/>
    </row>
    <row r="59" spans="14:33" x14ac:dyDescent="0.15">
      <c r="N59" s="35"/>
      <c r="O59" s="36">
        <v>88</v>
      </c>
      <c r="P59" s="36"/>
      <c r="Q59" s="36"/>
      <c r="R59" s="36"/>
      <c r="S59" s="36"/>
      <c r="T59" s="36"/>
      <c r="U59" s="36"/>
      <c r="V59" s="36">
        <v>6000</v>
      </c>
      <c r="W59" s="36">
        <f>V59/O59</f>
        <v>68.181818181818187</v>
      </c>
      <c r="X59" s="36"/>
      <c r="Y59" s="36">
        <v>92</v>
      </c>
      <c r="Z59" s="36">
        <v>7930</v>
      </c>
      <c r="AA59" s="36">
        <f>Z59/Y59</f>
        <v>86.195652173913047</v>
      </c>
      <c r="AB59" s="36"/>
      <c r="AC59" s="38"/>
      <c r="AD59" s="36"/>
      <c r="AE59" s="36"/>
      <c r="AF59" s="36"/>
      <c r="AG59" s="36"/>
    </row>
    <row r="60" spans="14:33" x14ac:dyDescent="0.15"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7" t="s">
        <v>161</v>
      </c>
      <c r="Z60" s="36"/>
      <c r="AA60" s="36"/>
      <c r="AB60" s="36"/>
      <c r="AC60" s="38"/>
      <c r="AD60" s="36"/>
      <c r="AE60" s="36"/>
      <c r="AF60" s="36"/>
      <c r="AG60" s="36"/>
    </row>
    <row r="61" spans="14:33" x14ac:dyDescent="0.15"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>
        <v>83</v>
      </c>
      <c r="Z61" s="36">
        <v>6000</v>
      </c>
      <c r="AA61" s="36">
        <f>Z61/Y61</f>
        <v>72.289156626506028</v>
      </c>
      <c r="AB61" s="36"/>
      <c r="AC61" s="38"/>
      <c r="AD61" s="36"/>
      <c r="AE61" s="36"/>
      <c r="AF61" s="36"/>
      <c r="AG61" s="36"/>
    </row>
    <row r="62" spans="14:33" x14ac:dyDescent="0.15"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>
        <v>90</v>
      </c>
      <c r="Z62" s="36">
        <v>5200</v>
      </c>
      <c r="AA62" s="36">
        <f>Z62/Y62</f>
        <v>57.777777777777779</v>
      </c>
      <c r="AB62" s="36"/>
      <c r="AC62" s="38"/>
      <c r="AD62" s="36"/>
      <c r="AE62" s="36"/>
      <c r="AF62" s="36"/>
      <c r="AG62" s="36"/>
    </row>
    <row r="63" spans="14:33" x14ac:dyDescent="0.15">
      <c r="N63" s="35"/>
      <c r="O63" s="37" t="s">
        <v>146</v>
      </c>
      <c r="P63" s="37"/>
      <c r="Q63" s="37"/>
      <c r="R63" s="37"/>
      <c r="S63" s="37"/>
      <c r="T63" s="37"/>
      <c r="U63" s="37"/>
      <c r="V63" s="36"/>
      <c r="W63" s="36"/>
      <c r="X63" s="36"/>
      <c r="Y63" s="36">
        <v>76</v>
      </c>
      <c r="Z63" s="36">
        <v>5800</v>
      </c>
      <c r="AA63" s="36">
        <f>Z63/Y63</f>
        <v>76.315789473684205</v>
      </c>
      <c r="AB63" s="36"/>
      <c r="AC63" s="38"/>
      <c r="AD63" s="36"/>
      <c r="AE63" s="36"/>
      <c r="AF63" s="36"/>
      <c r="AG63" s="36"/>
    </row>
    <row r="64" spans="14:33" x14ac:dyDescent="0.15">
      <c r="N64" s="35"/>
      <c r="O64" s="36">
        <v>59</v>
      </c>
      <c r="P64" s="36"/>
      <c r="Q64" s="36"/>
      <c r="R64" s="36"/>
      <c r="S64" s="36"/>
      <c r="T64" s="36"/>
      <c r="U64" s="36"/>
      <c r="V64" s="36">
        <v>4300</v>
      </c>
      <c r="W64" s="36">
        <f>V64/O64</f>
        <v>72.881355932203391</v>
      </c>
      <c r="X64" s="36"/>
      <c r="Y64" s="36">
        <v>83</v>
      </c>
      <c r="Z64" s="36">
        <v>6000</v>
      </c>
      <c r="AA64" s="36">
        <f>Z64/Y64</f>
        <v>72.289156626506028</v>
      </c>
      <c r="AB64" s="36"/>
      <c r="AC64" s="38"/>
      <c r="AD64" s="36"/>
      <c r="AE64" s="36"/>
      <c r="AF64" s="36"/>
      <c r="AG64" s="36"/>
    </row>
    <row r="65" spans="14:33" x14ac:dyDescent="0.15">
      <c r="N65" s="35"/>
      <c r="O65" s="36">
        <v>92</v>
      </c>
      <c r="P65" s="36"/>
      <c r="Q65" s="36"/>
      <c r="R65" s="36"/>
      <c r="S65" s="36"/>
      <c r="T65" s="36"/>
      <c r="U65" s="36"/>
      <c r="V65" s="36">
        <v>5300</v>
      </c>
      <c r="W65" s="36">
        <f>V65/O65</f>
        <v>57.608695652173914</v>
      </c>
      <c r="X65" s="36"/>
      <c r="Y65" s="36"/>
      <c r="Z65" s="36"/>
      <c r="AA65" s="36"/>
      <c r="AB65" s="36"/>
      <c r="AC65" s="38"/>
      <c r="AD65" s="36"/>
      <c r="AE65" s="36"/>
      <c r="AF65" s="36"/>
      <c r="AG65" s="36"/>
    </row>
    <row r="66" spans="14:33" x14ac:dyDescent="0.15">
      <c r="N66" s="35"/>
      <c r="O66" s="36">
        <v>78</v>
      </c>
      <c r="P66" s="36"/>
      <c r="Q66" s="36"/>
      <c r="R66" s="36"/>
      <c r="S66" s="36"/>
      <c r="T66" s="36"/>
      <c r="U66" s="36"/>
      <c r="V66" s="36">
        <v>4500</v>
      </c>
      <c r="W66" s="36">
        <f>V66/O66</f>
        <v>57.692307692307693</v>
      </c>
      <c r="X66" s="36"/>
      <c r="Y66" s="36"/>
      <c r="Z66" s="36"/>
      <c r="AA66" s="36"/>
      <c r="AB66" s="36"/>
      <c r="AC66" s="38"/>
      <c r="AD66" s="36"/>
      <c r="AE66" s="36"/>
      <c r="AF66" s="36"/>
      <c r="AG66" s="36"/>
    </row>
    <row r="67" spans="14:33" x14ac:dyDescent="0.15">
      <c r="N67" s="35"/>
      <c r="O67" s="36">
        <v>86</v>
      </c>
      <c r="P67" s="36"/>
      <c r="Q67" s="36"/>
      <c r="R67" s="36"/>
      <c r="S67" s="36"/>
      <c r="T67" s="36"/>
      <c r="U67" s="36"/>
      <c r="V67" s="36">
        <v>5300</v>
      </c>
      <c r="W67" s="36">
        <f>V67/O67</f>
        <v>61.627906976744185</v>
      </c>
      <c r="X67" s="36"/>
      <c r="Y67" s="36"/>
      <c r="Z67" s="36"/>
      <c r="AA67" s="36"/>
      <c r="AB67" s="36"/>
      <c r="AC67" s="38"/>
      <c r="AD67" s="36"/>
      <c r="AE67" s="36"/>
      <c r="AF67" s="36"/>
      <c r="AG67" s="36"/>
    </row>
    <row r="68" spans="14:33" x14ac:dyDescent="0.15">
      <c r="N68" s="35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8"/>
      <c r="AD68" s="36"/>
      <c r="AE68" s="36"/>
      <c r="AF68" s="36"/>
      <c r="AG68" s="36"/>
    </row>
    <row r="69" spans="14:33" x14ac:dyDescent="0.15">
      <c r="N69" s="35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8"/>
      <c r="AD69" s="36"/>
      <c r="AE69" s="36"/>
      <c r="AF69" s="36"/>
      <c r="AG69" s="36"/>
    </row>
    <row r="70" spans="14:33" x14ac:dyDescent="0.15">
      <c r="N70" s="35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8"/>
      <c r="AD70" s="36"/>
      <c r="AE70" s="36"/>
      <c r="AF70" s="36"/>
      <c r="AG70" s="36"/>
    </row>
    <row r="71" spans="14:33" x14ac:dyDescent="0.15">
      <c r="N71" s="35"/>
      <c r="O71" s="37" t="s">
        <v>162</v>
      </c>
      <c r="P71" s="37"/>
      <c r="Q71" s="37"/>
      <c r="R71" s="37"/>
      <c r="S71" s="37"/>
      <c r="T71" s="37"/>
      <c r="U71" s="37"/>
      <c r="V71" s="36"/>
      <c r="W71" s="36"/>
      <c r="X71" s="36"/>
      <c r="Y71" s="36"/>
      <c r="Z71" s="36"/>
      <c r="AA71" s="36"/>
      <c r="AB71" s="36"/>
      <c r="AC71" s="38"/>
      <c r="AD71" s="36"/>
      <c r="AE71" s="36"/>
      <c r="AF71" s="36"/>
      <c r="AG71" s="36"/>
    </row>
    <row r="72" spans="14:33" x14ac:dyDescent="0.15">
      <c r="N72" s="35"/>
      <c r="O72" s="36">
        <v>97</v>
      </c>
      <c r="P72" s="36"/>
      <c r="Q72" s="36"/>
      <c r="R72" s="36"/>
      <c r="S72" s="36"/>
      <c r="T72" s="36"/>
      <c r="U72" s="36"/>
      <c r="V72" s="36">
        <v>6500</v>
      </c>
      <c r="W72" s="36">
        <f>V72/O72</f>
        <v>67.010309278350519</v>
      </c>
      <c r="X72" s="36"/>
      <c r="Y72" s="36"/>
      <c r="Z72" s="36"/>
      <c r="AA72" s="36"/>
      <c r="AB72" s="36"/>
      <c r="AC72" s="38"/>
      <c r="AD72" s="36"/>
      <c r="AE72" s="36"/>
      <c r="AF72" s="36"/>
      <c r="AG72" s="36"/>
    </row>
    <row r="73" spans="14:33" x14ac:dyDescent="0.15">
      <c r="N73" s="35"/>
      <c r="O73" s="36">
        <v>65</v>
      </c>
      <c r="P73" s="36"/>
      <c r="Q73" s="36"/>
      <c r="R73" s="36"/>
      <c r="S73" s="36"/>
      <c r="T73" s="36"/>
      <c r="U73" s="36"/>
      <c r="V73" s="36">
        <v>5400</v>
      </c>
      <c r="W73" s="36">
        <f>V73/O73</f>
        <v>83.07692307692308</v>
      </c>
      <c r="X73" s="36"/>
      <c r="Y73" s="36"/>
      <c r="Z73" s="36"/>
      <c r="AA73" s="36"/>
      <c r="AB73" s="36"/>
      <c r="AC73" s="38"/>
      <c r="AD73" s="36"/>
      <c r="AE73" s="36"/>
      <c r="AF73" s="36"/>
      <c r="AG73" s="36"/>
    </row>
    <row r="74" spans="14:33" x14ac:dyDescent="0.15">
      <c r="N74" s="35"/>
      <c r="O74" s="36">
        <v>96</v>
      </c>
      <c r="P74" s="36"/>
      <c r="Q74" s="36"/>
      <c r="R74" s="36"/>
      <c r="S74" s="36"/>
      <c r="T74" s="36"/>
      <c r="U74" s="36"/>
      <c r="V74" s="36">
        <v>6600</v>
      </c>
      <c r="W74" s="36">
        <f>V74/O74</f>
        <v>68.75</v>
      </c>
      <c r="X74" s="36"/>
      <c r="Y74" s="36"/>
      <c r="Z74" s="36"/>
      <c r="AA74" s="36"/>
      <c r="AB74" s="36"/>
      <c r="AC74" s="38"/>
      <c r="AD74" s="36"/>
      <c r="AE74" s="36"/>
      <c r="AF74" s="36"/>
      <c r="AG74" s="36"/>
    </row>
    <row r="75" spans="14:33" x14ac:dyDescent="0.15">
      <c r="N75" s="35"/>
      <c r="O75" s="36">
        <v>48</v>
      </c>
      <c r="P75" s="36"/>
      <c r="Q75" s="36"/>
      <c r="R75" s="36"/>
      <c r="S75" s="36"/>
      <c r="T75" s="36"/>
      <c r="U75" s="36"/>
      <c r="V75" s="36">
        <v>4300</v>
      </c>
      <c r="W75" s="36">
        <f>V75/O75</f>
        <v>89.583333333333329</v>
      </c>
      <c r="X75" s="36"/>
      <c r="Y75" s="36"/>
      <c r="Z75" s="36"/>
      <c r="AA75" s="36"/>
      <c r="AB75" s="36"/>
      <c r="AC75" s="38"/>
      <c r="AD75" s="36"/>
      <c r="AE75" s="36"/>
      <c r="AF75" s="36"/>
      <c r="AG75" s="36"/>
    </row>
    <row r="76" spans="14:33" x14ac:dyDescent="0.15">
      <c r="N76" s="35"/>
      <c r="O76" s="36">
        <v>85</v>
      </c>
      <c r="P76" s="36"/>
      <c r="Q76" s="36"/>
      <c r="R76" s="36"/>
      <c r="S76" s="36"/>
      <c r="T76" s="36"/>
      <c r="U76" s="36"/>
      <c r="V76" s="36">
        <v>6300</v>
      </c>
      <c r="W76" s="36">
        <f>V76/O76</f>
        <v>74.117647058823536</v>
      </c>
      <c r="X76" s="36"/>
      <c r="Y76" s="36"/>
      <c r="Z76" s="36"/>
      <c r="AA76" s="36"/>
      <c r="AB76" s="36"/>
      <c r="AC76" s="38"/>
      <c r="AD76" s="36"/>
      <c r="AE76" s="36"/>
      <c r="AF76" s="36"/>
      <c r="AG76" s="36"/>
    </row>
    <row r="77" spans="14:33" x14ac:dyDescent="0.15">
      <c r="N77" s="35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8"/>
      <c r="AD77" s="36"/>
      <c r="AE77" s="36"/>
      <c r="AF77" s="36"/>
      <c r="AG77" s="36"/>
    </row>
    <row r="78" spans="14:33" x14ac:dyDescent="0.15">
      <c r="N78" s="35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8"/>
      <c r="AD78" s="36"/>
      <c r="AE78" s="36"/>
      <c r="AF78" s="36"/>
      <c r="AG78" s="36"/>
    </row>
    <row r="79" spans="14:33" x14ac:dyDescent="0.15">
      <c r="N79" s="35"/>
      <c r="O79" s="37" t="s">
        <v>150</v>
      </c>
      <c r="P79" s="37"/>
      <c r="Q79" s="37"/>
      <c r="R79" s="37"/>
      <c r="S79" s="37"/>
      <c r="T79" s="37"/>
      <c r="U79" s="37"/>
      <c r="V79" s="36"/>
      <c r="W79" s="36"/>
      <c r="X79" s="36"/>
      <c r="Y79" s="36"/>
      <c r="Z79" s="36"/>
      <c r="AA79" s="36"/>
      <c r="AB79" s="36"/>
      <c r="AC79" s="38"/>
      <c r="AD79" s="36"/>
      <c r="AE79" s="36"/>
      <c r="AF79" s="36"/>
      <c r="AG79" s="36"/>
    </row>
    <row r="80" spans="14:33" x14ac:dyDescent="0.15">
      <c r="N80" s="35"/>
      <c r="O80" s="36">
        <v>51</v>
      </c>
      <c r="P80" s="36"/>
      <c r="Q80" s="36"/>
      <c r="R80" s="36"/>
      <c r="S80" s="36"/>
      <c r="T80" s="36"/>
      <c r="U80" s="36"/>
      <c r="V80" s="36">
        <v>4300</v>
      </c>
      <c r="W80" s="36">
        <f>V80/O80</f>
        <v>84.313725490196077</v>
      </c>
      <c r="X80" s="36"/>
      <c r="Y80" s="36"/>
      <c r="Z80" s="36"/>
      <c r="AA80" s="36"/>
      <c r="AB80" s="36"/>
      <c r="AC80" s="38"/>
      <c r="AD80" s="36"/>
      <c r="AE80" s="36"/>
      <c r="AF80" s="36"/>
      <c r="AG80" s="36"/>
    </row>
    <row r="81" spans="14:33" x14ac:dyDescent="0.15">
      <c r="N81" s="35"/>
      <c r="O81" s="36">
        <v>87</v>
      </c>
      <c r="P81" s="36"/>
      <c r="Q81" s="36"/>
      <c r="R81" s="36"/>
      <c r="S81" s="36"/>
      <c r="T81" s="36"/>
      <c r="U81" s="36"/>
      <c r="V81" s="36">
        <v>5000</v>
      </c>
      <c r="W81" s="36">
        <f>V81/O81</f>
        <v>57.47126436781609</v>
      </c>
      <c r="X81" s="36"/>
      <c r="Y81" s="36"/>
      <c r="Z81" s="36"/>
      <c r="AA81" s="36"/>
      <c r="AB81" s="36"/>
      <c r="AC81" s="38"/>
      <c r="AD81" s="36"/>
      <c r="AE81" s="36"/>
      <c r="AF81" s="36"/>
      <c r="AG81" s="36"/>
    </row>
    <row r="82" spans="14:33" x14ac:dyDescent="0.15">
      <c r="N82" s="35"/>
      <c r="O82" s="36">
        <v>77</v>
      </c>
      <c r="P82" s="36"/>
      <c r="Q82" s="36"/>
      <c r="R82" s="36"/>
      <c r="S82" s="36"/>
      <c r="T82" s="36"/>
      <c r="U82" s="36"/>
      <c r="V82" s="36">
        <v>4400</v>
      </c>
      <c r="W82" s="36">
        <f>V82/O82</f>
        <v>57.142857142857146</v>
      </c>
      <c r="X82" s="36"/>
      <c r="Y82" s="36"/>
      <c r="Z82" s="36"/>
      <c r="AA82" s="36"/>
      <c r="AB82" s="36"/>
      <c r="AC82" s="38"/>
      <c r="AD82" s="36"/>
      <c r="AE82" s="36"/>
      <c r="AF82" s="36"/>
      <c r="AG82" s="36"/>
    </row>
    <row r="83" spans="14:33" x14ac:dyDescent="0.15">
      <c r="N83" s="35"/>
      <c r="O83" s="36">
        <v>76</v>
      </c>
      <c r="P83" s="36"/>
      <c r="Q83" s="36"/>
      <c r="R83" s="36"/>
      <c r="S83" s="36"/>
      <c r="T83" s="36"/>
      <c r="U83" s="36"/>
      <c r="V83" s="36">
        <v>5200</v>
      </c>
      <c r="W83" s="36">
        <f>V83/O83</f>
        <v>68.421052631578945</v>
      </c>
      <c r="X83" s="36"/>
      <c r="Y83" s="36"/>
      <c r="Z83" s="36"/>
      <c r="AA83" s="36"/>
      <c r="AB83" s="36"/>
      <c r="AC83" s="38"/>
      <c r="AD83" s="36"/>
      <c r="AE83" s="36"/>
      <c r="AF83" s="36"/>
      <c r="AG83" s="36"/>
    </row>
    <row r="84" spans="14:33" x14ac:dyDescent="0.15">
      <c r="N84" s="35"/>
      <c r="O84" s="36">
        <v>75</v>
      </c>
      <c r="P84" s="36"/>
      <c r="Q84" s="36"/>
      <c r="R84" s="36"/>
      <c r="S84" s="36"/>
      <c r="T84" s="36"/>
      <c r="U84" s="36"/>
      <c r="V84" s="36">
        <v>4400</v>
      </c>
      <c r="W84" s="36">
        <f>V84/O84</f>
        <v>58.666666666666664</v>
      </c>
      <c r="X84" s="36"/>
      <c r="Y84" s="36"/>
      <c r="Z84" s="36"/>
      <c r="AA84" s="36"/>
      <c r="AB84" s="36"/>
      <c r="AC84" s="38"/>
      <c r="AD84" s="36"/>
      <c r="AE84" s="36"/>
      <c r="AF84" s="36"/>
      <c r="AG84" s="36"/>
    </row>
    <row r="85" spans="14:33" x14ac:dyDescent="0.15">
      <c r="N85" s="3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8"/>
      <c r="AD85" s="36"/>
      <c r="AE85" s="36"/>
      <c r="AF85" s="36"/>
      <c r="AG85" s="36"/>
    </row>
    <row r="86" spans="14:33" x14ac:dyDescent="0.15">
      <c r="N86" s="35"/>
      <c r="O86" s="37" t="s">
        <v>153</v>
      </c>
      <c r="P86" s="37"/>
      <c r="Q86" s="37"/>
      <c r="R86" s="37"/>
      <c r="S86" s="37"/>
      <c r="T86" s="37"/>
      <c r="U86" s="37"/>
      <c r="V86" s="36"/>
      <c r="W86" s="36"/>
      <c r="X86" s="36"/>
      <c r="Y86" s="36"/>
      <c r="Z86" s="36"/>
      <c r="AA86" s="36"/>
      <c r="AB86" s="36"/>
      <c r="AC86" s="38"/>
      <c r="AD86" s="36"/>
      <c r="AE86" s="36"/>
      <c r="AF86" s="36"/>
      <c r="AG86" s="36"/>
    </row>
    <row r="87" spans="14:33" x14ac:dyDescent="0.15">
      <c r="N87" s="35"/>
      <c r="O87" s="36">
        <v>90</v>
      </c>
      <c r="P87" s="36"/>
      <c r="Q87" s="36"/>
      <c r="R87" s="36"/>
      <c r="S87" s="36"/>
      <c r="T87" s="36"/>
      <c r="U87" s="36"/>
      <c r="V87" s="36">
        <v>4800</v>
      </c>
      <c r="W87" s="36">
        <f t="shared" ref="W87:W92" si="6">V87/O87</f>
        <v>53.333333333333336</v>
      </c>
      <c r="X87" s="36"/>
      <c r="Y87" s="36"/>
      <c r="Z87" s="36"/>
      <c r="AA87" s="36"/>
      <c r="AB87" s="36"/>
      <c r="AC87" s="38"/>
      <c r="AD87" s="36"/>
      <c r="AE87" s="36"/>
      <c r="AF87" s="36"/>
      <c r="AG87" s="36"/>
    </row>
    <row r="88" spans="14:33" x14ac:dyDescent="0.15">
      <c r="N88" s="35"/>
      <c r="O88" s="36">
        <v>64</v>
      </c>
      <c r="P88" s="36"/>
      <c r="Q88" s="36"/>
      <c r="R88" s="36"/>
      <c r="S88" s="36"/>
      <c r="T88" s="36"/>
      <c r="U88" s="36"/>
      <c r="V88" s="36">
        <v>4500</v>
      </c>
      <c r="W88" s="36">
        <f t="shared" si="6"/>
        <v>70.3125</v>
      </c>
      <c r="X88" s="36"/>
      <c r="Y88" s="36"/>
      <c r="Z88" s="36"/>
      <c r="AA88" s="36"/>
      <c r="AB88" s="36"/>
      <c r="AC88" s="38"/>
      <c r="AD88" s="36"/>
      <c r="AE88" s="36"/>
      <c r="AF88" s="36"/>
      <c r="AG88" s="36"/>
    </row>
    <row r="89" spans="14:33" x14ac:dyDescent="0.15">
      <c r="N89" s="35"/>
      <c r="O89" s="36">
        <v>89</v>
      </c>
      <c r="P89" s="36"/>
      <c r="Q89" s="36"/>
      <c r="R89" s="36"/>
      <c r="S89" s="36"/>
      <c r="T89" s="36"/>
      <c r="U89" s="36"/>
      <c r="V89" s="36">
        <v>5100</v>
      </c>
      <c r="W89" s="36">
        <f t="shared" si="6"/>
        <v>57.303370786516851</v>
      </c>
      <c r="X89" s="36"/>
      <c r="Y89" s="36"/>
      <c r="Z89" s="36"/>
      <c r="AA89" s="36"/>
      <c r="AB89" s="36"/>
      <c r="AC89" s="38"/>
      <c r="AD89" s="36"/>
      <c r="AE89" s="36"/>
      <c r="AF89" s="36"/>
      <c r="AG89" s="36"/>
    </row>
    <row r="90" spans="14:33" x14ac:dyDescent="0.15">
      <c r="N90" s="35"/>
      <c r="O90" s="36">
        <v>65</v>
      </c>
      <c r="P90" s="36"/>
      <c r="Q90" s="36"/>
      <c r="R90" s="36"/>
      <c r="S90" s="36"/>
      <c r="T90" s="36"/>
      <c r="U90" s="36"/>
      <c r="V90" s="36">
        <v>5100</v>
      </c>
      <c r="W90" s="36">
        <f t="shared" si="6"/>
        <v>78.461538461538467</v>
      </c>
      <c r="X90" s="36"/>
      <c r="Y90" s="36"/>
      <c r="Z90" s="36"/>
      <c r="AA90" s="36"/>
      <c r="AB90" s="36"/>
      <c r="AC90" s="38"/>
      <c r="AD90" s="36"/>
      <c r="AE90" s="36"/>
      <c r="AF90" s="36"/>
      <c r="AG90" s="36"/>
    </row>
    <row r="91" spans="14:33" x14ac:dyDescent="0.15">
      <c r="N91" s="35"/>
      <c r="O91" s="36">
        <v>90</v>
      </c>
      <c r="P91" s="36"/>
      <c r="Q91" s="36"/>
      <c r="R91" s="36"/>
      <c r="S91" s="36"/>
      <c r="T91" s="36"/>
      <c r="U91" s="36"/>
      <c r="V91" s="36">
        <v>4945</v>
      </c>
      <c r="W91" s="36">
        <f t="shared" si="6"/>
        <v>54.944444444444443</v>
      </c>
      <c r="X91" s="36"/>
      <c r="Y91" s="36"/>
      <c r="Z91" s="36"/>
      <c r="AA91" s="36"/>
      <c r="AB91" s="36"/>
      <c r="AC91" s="38"/>
      <c r="AD91" s="36"/>
      <c r="AE91" s="36"/>
      <c r="AF91" s="36"/>
      <c r="AG91" s="36"/>
    </row>
    <row r="92" spans="14:33" x14ac:dyDescent="0.15">
      <c r="N92" s="35"/>
      <c r="O92" s="36">
        <v>87</v>
      </c>
      <c r="P92" s="36"/>
      <c r="Q92" s="36"/>
      <c r="R92" s="36"/>
      <c r="S92" s="36"/>
      <c r="T92" s="36"/>
      <c r="U92" s="36"/>
      <c r="V92" s="36">
        <v>5157</v>
      </c>
      <c r="W92" s="36">
        <f t="shared" si="6"/>
        <v>59.275862068965516</v>
      </c>
      <c r="X92" s="36"/>
      <c r="Y92" s="36"/>
      <c r="Z92" s="36"/>
      <c r="AA92" s="36"/>
      <c r="AB92" s="36"/>
      <c r="AC92" s="38"/>
      <c r="AD92" s="36"/>
      <c r="AE92" s="36"/>
      <c r="AF92" s="36"/>
      <c r="AG92" s="36"/>
    </row>
    <row r="93" spans="14:33" x14ac:dyDescent="0.15">
      <c r="N93" s="35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8"/>
      <c r="AD93" s="36"/>
      <c r="AE93" s="36"/>
      <c r="AF93" s="36"/>
      <c r="AG93" s="36"/>
    </row>
    <row r="94" spans="14:33" x14ac:dyDescent="0.15">
      <c r="N94" s="3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8"/>
      <c r="AD94" s="36"/>
      <c r="AE94" s="36"/>
      <c r="AF94" s="36"/>
      <c r="AG94" s="36"/>
    </row>
    <row r="95" spans="14:33" x14ac:dyDescent="0.15">
      <c r="N95" s="35"/>
      <c r="O95" s="37" t="s">
        <v>156</v>
      </c>
      <c r="P95" s="37"/>
      <c r="Q95" s="37"/>
      <c r="R95" s="37"/>
      <c r="S95" s="37"/>
      <c r="T95" s="37"/>
      <c r="U95" s="37"/>
      <c r="V95" s="36"/>
      <c r="W95" s="36"/>
      <c r="X95" s="36"/>
      <c r="Y95" s="36"/>
      <c r="Z95" s="36"/>
      <c r="AA95" s="36"/>
      <c r="AB95" s="36"/>
      <c r="AC95" s="38"/>
      <c r="AD95" s="36"/>
      <c r="AE95" s="36"/>
      <c r="AF95" s="36"/>
      <c r="AG95" s="36"/>
    </row>
    <row r="96" spans="14:33" x14ac:dyDescent="0.15">
      <c r="N96" s="35"/>
      <c r="O96" s="36">
        <v>57</v>
      </c>
      <c r="P96" s="36"/>
      <c r="Q96" s="36"/>
      <c r="R96" s="36"/>
      <c r="S96" s="36"/>
      <c r="T96" s="36"/>
      <c r="U96" s="36"/>
      <c r="V96" s="36">
        <v>4000</v>
      </c>
      <c r="W96" s="36">
        <f t="shared" ref="W96:W103" si="7">V96/O96</f>
        <v>70.175438596491233</v>
      </c>
      <c r="X96" s="36"/>
      <c r="Y96" s="36"/>
      <c r="Z96" s="36"/>
      <c r="AA96" s="36"/>
      <c r="AB96" s="36"/>
      <c r="AC96" s="38"/>
      <c r="AD96" s="36"/>
      <c r="AE96" s="36"/>
      <c r="AF96" s="36"/>
      <c r="AG96" s="36"/>
    </row>
    <row r="97" spans="14:33" x14ac:dyDescent="0.15">
      <c r="N97" s="35"/>
      <c r="O97" s="36">
        <v>79</v>
      </c>
      <c r="P97" s="36"/>
      <c r="Q97" s="36"/>
      <c r="R97" s="36"/>
      <c r="S97" s="36"/>
      <c r="T97" s="36"/>
      <c r="U97" s="36"/>
      <c r="V97" s="36">
        <v>4600</v>
      </c>
      <c r="W97" s="36">
        <f t="shared" si="7"/>
        <v>58.22784810126582</v>
      </c>
      <c r="X97" s="36"/>
      <c r="Y97" s="36"/>
      <c r="Z97" s="36"/>
      <c r="AA97" s="36"/>
      <c r="AB97" s="36"/>
      <c r="AC97" s="38"/>
      <c r="AD97" s="36"/>
      <c r="AE97" s="36"/>
      <c r="AF97" s="36"/>
      <c r="AG97" s="36"/>
    </row>
    <row r="98" spans="14:33" x14ac:dyDescent="0.15">
      <c r="N98" s="35"/>
      <c r="O98" s="36">
        <v>58</v>
      </c>
      <c r="P98" s="36"/>
      <c r="Q98" s="36"/>
      <c r="R98" s="36"/>
      <c r="S98" s="36"/>
      <c r="T98" s="36"/>
      <c r="U98" s="36"/>
      <c r="V98" s="36">
        <v>4300</v>
      </c>
      <c r="W98" s="36">
        <f t="shared" si="7"/>
        <v>74.137931034482762</v>
      </c>
      <c r="X98" s="36"/>
      <c r="Y98" s="36"/>
      <c r="Z98" s="36"/>
      <c r="AA98" s="36"/>
      <c r="AB98" s="36"/>
      <c r="AC98" s="38"/>
      <c r="AD98" s="36"/>
      <c r="AE98" s="36"/>
      <c r="AF98" s="36"/>
      <c r="AG98" s="36"/>
    </row>
    <row r="99" spans="14:33" x14ac:dyDescent="0.15">
      <c r="N99" s="35"/>
      <c r="O99" s="36">
        <v>90</v>
      </c>
      <c r="P99" s="36"/>
      <c r="Q99" s="36"/>
      <c r="R99" s="36"/>
      <c r="S99" s="36"/>
      <c r="T99" s="36"/>
      <c r="U99" s="36"/>
      <c r="V99" s="36">
        <v>4580</v>
      </c>
      <c r="W99" s="36">
        <f t="shared" si="7"/>
        <v>50.888888888888886</v>
      </c>
      <c r="X99" s="36"/>
      <c r="Y99" s="36"/>
      <c r="Z99" s="36"/>
      <c r="AA99" s="36"/>
      <c r="AB99" s="36"/>
      <c r="AC99" s="38"/>
      <c r="AD99" s="36"/>
      <c r="AE99" s="36"/>
      <c r="AF99" s="36"/>
      <c r="AG99" s="36"/>
    </row>
    <row r="100" spans="14:33" x14ac:dyDescent="0.15">
      <c r="N100" s="35"/>
      <c r="O100" s="36">
        <v>91</v>
      </c>
      <c r="P100" s="36"/>
      <c r="Q100" s="36"/>
      <c r="R100" s="36"/>
      <c r="S100" s="36"/>
      <c r="T100" s="36"/>
      <c r="U100" s="36"/>
      <c r="V100" s="36">
        <v>5700</v>
      </c>
      <c r="W100" s="36">
        <f t="shared" si="7"/>
        <v>62.637362637362635</v>
      </c>
      <c r="X100" s="36"/>
      <c r="Y100" s="36"/>
      <c r="Z100" s="36"/>
      <c r="AA100" s="36"/>
      <c r="AB100" s="36"/>
      <c r="AC100" s="38"/>
      <c r="AD100" s="36"/>
      <c r="AE100" s="36"/>
      <c r="AF100" s="36"/>
      <c r="AG100" s="36"/>
    </row>
    <row r="101" spans="14:33" x14ac:dyDescent="0.15">
      <c r="N101" s="35"/>
      <c r="O101" s="36">
        <v>90</v>
      </c>
      <c r="P101" s="36"/>
      <c r="Q101" s="36"/>
      <c r="R101" s="36"/>
      <c r="S101" s="36"/>
      <c r="T101" s="36"/>
      <c r="U101" s="36"/>
      <c r="V101" s="36">
        <v>5300</v>
      </c>
      <c r="W101" s="36">
        <f t="shared" si="7"/>
        <v>58.888888888888886</v>
      </c>
      <c r="X101" s="36"/>
      <c r="Y101" s="36"/>
      <c r="Z101" s="36"/>
      <c r="AA101" s="36"/>
      <c r="AB101" s="36"/>
      <c r="AC101" s="38"/>
      <c r="AD101" s="36"/>
      <c r="AE101" s="36"/>
      <c r="AF101" s="36"/>
      <c r="AG101" s="36"/>
    </row>
    <row r="102" spans="14:33" x14ac:dyDescent="0.15">
      <c r="N102" s="35"/>
      <c r="O102" s="36">
        <v>93</v>
      </c>
      <c r="P102" s="36"/>
      <c r="Q102" s="36"/>
      <c r="R102" s="36"/>
      <c r="S102" s="36"/>
      <c r="T102" s="36"/>
      <c r="U102" s="36"/>
      <c r="V102" s="36">
        <v>5000</v>
      </c>
      <c r="W102" s="36">
        <f t="shared" si="7"/>
        <v>53.763440860215056</v>
      </c>
      <c r="X102" s="36"/>
      <c r="Y102" s="36"/>
      <c r="Z102" s="36"/>
      <c r="AA102" s="36"/>
      <c r="AB102" s="36"/>
      <c r="AC102" s="38"/>
      <c r="AD102" s="36"/>
      <c r="AE102" s="36"/>
      <c r="AF102" s="36"/>
      <c r="AG102" s="36"/>
    </row>
    <row r="103" spans="14:33" x14ac:dyDescent="0.15">
      <c r="N103" s="35"/>
      <c r="O103" s="36">
        <v>80</v>
      </c>
      <c r="P103" s="36"/>
      <c r="Q103" s="36"/>
      <c r="R103" s="36"/>
      <c r="S103" s="36"/>
      <c r="T103" s="36"/>
      <c r="U103" s="36"/>
      <c r="V103" s="36">
        <v>5500</v>
      </c>
      <c r="W103" s="36">
        <f t="shared" si="7"/>
        <v>68.75</v>
      </c>
      <c r="X103" s="36"/>
      <c r="Y103" s="36"/>
      <c r="Z103" s="36"/>
      <c r="AA103" s="36"/>
      <c r="AB103" s="36"/>
      <c r="AC103" s="38"/>
      <c r="AD103" s="36"/>
      <c r="AE103" s="36"/>
      <c r="AF103" s="36"/>
      <c r="AG103" s="36"/>
    </row>
    <row r="104" spans="14:33" x14ac:dyDescent="0.15">
      <c r="N104" s="35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8"/>
      <c r="AD104" s="36"/>
      <c r="AE104" s="36"/>
      <c r="AF104" s="36"/>
      <c r="AG104" s="36"/>
    </row>
    <row r="105" spans="14:33" x14ac:dyDescent="0.15">
      <c r="N105" s="35"/>
      <c r="O105" s="37" t="s">
        <v>157</v>
      </c>
      <c r="P105" s="37"/>
      <c r="Q105" s="37"/>
      <c r="R105" s="37"/>
      <c r="S105" s="37"/>
      <c r="T105" s="37"/>
      <c r="U105" s="37"/>
      <c r="V105" s="36"/>
      <c r="W105" s="36"/>
      <c r="X105" s="36"/>
      <c r="Y105" s="36"/>
      <c r="Z105" s="36"/>
      <c r="AA105" s="36"/>
      <c r="AB105" s="36"/>
      <c r="AC105" s="38"/>
      <c r="AD105" s="36"/>
      <c r="AE105" s="36"/>
      <c r="AF105" s="36"/>
      <c r="AG105" s="36"/>
    </row>
    <row r="106" spans="14:33" x14ac:dyDescent="0.15">
      <c r="N106" s="35"/>
      <c r="O106" s="36">
        <v>53</v>
      </c>
      <c r="P106" s="36"/>
      <c r="Q106" s="36"/>
      <c r="R106" s="36"/>
      <c r="S106" s="36"/>
      <c r="T106" s="36"/>
      <c r="U106" s="36"/>
      <c r="V106" s="36">
        <v>4200</v>
      </c>
      <c r="W106" s="36">
        <f>V106/O106</f>
        <v>79.245283018867923</v>
      </c>
      <c r="X106" s="36"/>
      <c r="Y106" s="36"/>
      <c r="Z106" s="36"/>
      <c r="AA106" s="36"/>
      <c r="AB106" s="36"/>
      <c r="AC106" s="38"/>
      <c r="AD106" s="36"/>
      <c r="AE106" s="36"/>
      <c r="AF106" s="36"/>
      <c r="AG106" s="36"/>
    </row>
    <row r="107" spans="14:33" x14ac:dyDescent="0.15">
      <c r="N107" s="35"/>
      <c r="O107" s="36">
        <v>61</v>
      </c>
      <c r="P107" s="36"/>
      <c r="Q107" s="36"/>
      <c r="R107" s="36"/>
      <c r="S107" s="36"/>
      <c r="T107" s="36"/>
      <c r="U107" s="36"/>
      <c r="V107" s="36">
        <v>5000</v>
      </c>
      <c r="W107" s="36">
        <f>V107/O107</f>
        <v>81.967213114754102</v>
      </c>
      <c r="X107" s="36"/>
      <c r="Y107" s="36"/>
      <c r="Z107" s="36"/>
      <c r="AA107" s="36"/>
      <c r="AB107" s="36"/>
      <c r="AC107" s="38"/>
      <c r="AD107" s="36"/>
      <c r="AE107" s="36"/>
      <c r="AF107" s="36"/>
      <c r="AG107" s="36"/>
    </row>
  </sheetData>
  <mergeCells count="5">
    <mergeCell ref="A1:J1"/>
    <mergeCell ref="A2:J2"/>
    <mergeCell ref="J4:J11"/>
    <mergeCell ref="J12:J17"/>
    <mergeCell ref="A20:J21"/>
  </mergeCells>
  <phoneticPr fontId="2" type="noConversion"/>
  <hyperlinks>
    <hyperlink ref="B43" r:id="rId1" display="https://www.bjft.gov.cn/ftq/zfgs/202505/9cef4e13980e40f293f9bd8ad3a89e07.shtml" xr:uid="{50C7A826-A007-46C6-8DB3-59B72257C387}"/>
    <hyperlink ref="B44" r:id="rId2" display="https://www.bjft.gov.cn/ftq/zfgs/202509/d1392445404d49cfbc53c929226f5c0a.shtml" xr:uid="{160D1F0F-84EF-4F10-853E-4B65CF4890D0}"/>
  </hyperlinks>
  <printOptions horizontalCentered="1"/>
  <pageMargins left="0.55486111111111114" right="0.55486111111111114" top="1" bottom="1" header="0.51180555555555551" footer="0.51180555555555551"/>
  <pageSetup paperSize="9" orientation="landscape" verticalDpi="0"/>
  <headerFooter scaleWithDoc="0" alignWithMargins="0">
    <oddFooter>&amp;C第 &amp;P 页，共 &amp;N 页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系统读取表</vt:lpstr>
      <vt:lpstr>润棠瀛海</vt:lpstr>
      <vt:lpstr>2021年第2批租金评估清单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2025-12-02T08:17:28Z</dcterms:created>
  <dcterms:modified xsi:type="dcterms:W3CDTF">2025-12-23T01:51:57Z</dcterms:modified>
</cp:coreProperties>
</file>